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MainDisplay" sheetId="1" r:id="rId1"/>
    <sheet name="MainDisplay (2)" sheetId="5" r:id="rId2"/>
    <sheet name="Symbols &amp; Paramters" sheetId="4" r:id="rId3"/>
    <sheet name="Symbols&amp;Data" sheetId="2" state="hidden" r:id="rId4"/>
    <sheet name="Data" sheetId="3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5" l="1"/>
  <c r="N48" i="5" s="1"/>
  <c r="A47" i="5"/>
  <c r="A46" i="5"/>
  <c r="A45" i="5"/>
  <c r="A44" i="5"/>
  <c r="A43" i="5"/>
  <c r="A42" i="5"/>
  <c r="A41" i="5"/>
  <c r="A40" i="5"/>
  <c r="A39" i="5"/>
  <c r="A38" i="5"/>
  <c r="A37" i="5"/>
  <c r="A34" i="5"/>
  <c r="A33" i="5"/>
  <c r="A32" i="5"/>
  <c r="A31" i="5"/>
  <c r="A28" i="5"/>
  <c r="M27" i="5"/>
  <c r="A27" i="5"/>
  <c r="M26" i="5"/>
  <c r="A26" i="5"/>
  <c r="M25" i="5"/>
  <c r="A25" i="5"/>
  <c r="M24" i="5"/>
  <c r="A24" i="5"/>
  <c r="M23" i="5"/>
  <c r="M22" i="5"/>
  <c r="M21" i="5"/>
  <c r="A21" i="5"/>
  <c r="M20" i="5"/>
  <c r="A20" i="5"/>
  <c r="M19" i="5"/>
  <c r="A19" i="5"/>
  <c r="M18" i="5"/>
  <c r="A18" i="5"/>
  <c r="M17" i="5"/>
  <c r="A17" i="5"/>
  <c r="M16" i="5"/>
  <c r="A16" i="5"/>
  <c r="M15" i="5"/>
  <c r="A15" i="5"/>
  <c r="M14" i="5"/>
  <c r="A14" i="5"/>
  <c r="M13" i="5"/>
  <c r="M12" i="5"/>
  <c r="M11" i="5"/>
  <c r="A11" i="5"/>
  <c r="M10" i="5"/>
  <c r="A10" i="5"/>
  <c r="M9" i="5"/>
  <c r="A9" i="5"/>
  <c r="M8" i="5"/>
  <c r="A8" i="5"/>
  <c r="M7" i="5"/>
  <c r="A7" i="5"/>
  <c r="M6" i="5"/>
  <c r="A6" i="5"/>
  <c r="L47" i="1"/>
  <c r="L38" i="1"/>
  <c r="J47" i="1"/>
  <c r="L46" i="1"/>
  <c r="J41" i="1"/>
  <c r="J40" i="1"/>
  <c r="L37" i="1"/>
  <c r="L43" i="1"/>
  <c r="L39" i="1"/>
  <c r="J44" i="1"/>
  <c r="K47" i="1"/>
  <c r="K41" i="1"/>
  <c r="K45" i="1"/>
  <c r="K40" i="1"/>
  <c r="J42" i="1"/>
  <c r="J38" i="1"/>
  <c r="L44" i="1"/>
  <c r="J46" i="1"/>
  <c r="J45" i="1"/>
  <c r="L45" i="1"/>
  <c r="L42" i="1"/>
  <c r="K42" i="1"/>
  <c r="J39" i="1"/>
  <c r="K43" i="1"/>
  <c r="K44" i="1"/>
  <c r="K46" i="1"/>
  <c r="L41" i="1"/>
  <c r="L40" i="1"/>
  <c r="K37" i="1"/>
  <c r="K38" i="1"/>
  <c r="J43" i="1"/>
  <c r="K39" i="1"/>
  <c r="G42" i="5"/>
  <c r="K42" i="5"/>
  <c r="J42" i="5"/>
  <c r="L42" i="5"/>
  <c r="E42" i="5"/>
  <c r="F42" i="5"/>
  <c r="J37" i="1"/>
  <c r="N48" i="1" l="1"/>
  <c r="P50" i="1"/>
  <c r="B57" i="2"/>
  <c r="J28" i="2" s="1"/>
  <c r="B56" i="2"/>
  <c r="J27" i="2" s="1"/>
  <c r="B55" i="2"/>
  <c r="J26" i="2" s="1"/>
  <c r="B54" i="2"/>
  <c r="J25" i="2" s="1"/>
  <c r="B53" i="2"/>
  <c r="J24" i="2" s="1"/>
  <c r="B52" i="2"/>
  <c r="J23" i="2" s="1"/>
  <c r="B51" i="2"/>
  <c r="J22" i="2" s="1"/>
  <c r="B50" i="2"/>
  <c r="J21" i="2" s="1"/>
  <c r="B49" i="2"/>
  <c r="J20" i="2" s="1"/>
  <c r="B48" i="2"/>
  <c r="J19" i="2" s="1"/>
  <c r="B47" i="2"/>
  <c r="J18" i="2" s="1"/>
  <c r="B46" i="2"/>
  <c r="J32" i="2" s="1"/>
  <c r="B45" i="2"/>
  <c r="B44" i="2"/>
  <c r="B43" i="2"/>
  <c r="J29" i="2" s="1"/>
  <c r="B42" i="2"/>
  <c r="B41" i="2"/>
  <c r="B40" i="2"/>
  <c r="J15" i="2" s="1"/>
  <c r="B39" i="2"/>
  <c r="J14" i="2" s="1"/>
  <c r="B38" i="2"/>
  <c r="J13" i="2" s="1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J34" i="2" s="1"/>
  <c r="B16" i="2"/>
  <c r="J33" i="2" s="1"/>
  <c r="B15" i="2"/>
  <c r="B14" i="2"/>
  <c r="B13" i="2"/>
  <c r="B12" i="2"/>
  <c r="J11" i="2" s="1"/>
  <c r="B11" i="2"/>
  <c r="J10" i="2" s="1"/>
  <c r="B10" i="2"/>
  <c r="B9" i="2"/>
  <c r="B8" i="2"/>
  <c r="B7" i="2"/>
  <c r="J8" i="2" s="1"/>
  <c r="B6" i="2"/>
  <c r="J7" i="2" s="1"/>
  <c r="B5" i="2"/>
  <c r="B4" i="2"/>
  <c r="B3" i="2"/>
  <c r="B2" i="2"/>
  <c r="J3" i="2" s="1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1" i="2"/>
  <c r="J30" i="2"/>
  <c r="J17" i="2"/>
  <c r="J16" i="2"/>
  <c r="J12" i="2"/>
  <c r="J9" i="2"/>
  <c r="J6" i="2"/>
  <c r="J5" i="2"/>
  <c r="J4" i="2"/>
  <c r="G28" i="2"/>
  <c r="G5" i="2"/>
  <c r="G35" i="2"/>
  <c r="E5" i="2"/>
  <c r="G15" i="2"/>
  <c r="G31" i="2"/>
  <c r="E52" i="2"/>
  <c r="E50" i="2"/>
  <c r="E9" i="2"/>
  <c r="G57" i="2"/>
  <c r="E41" i="2"/>
  <c r="E37" i="2"/>
  <c r="G41" i="2"/>
  <c r="G10" i="2"/>
  <c r="G56" i="2"/>
  <c r="E14" i="2"/>
  <c r="E10" i="2"/>
  <c r="E56" i="2"/>
  <c r="E40" i="2"/>
  <c r="G4" i="2"/>
  <c r="G18" i="2"/>
  <c r="E21" i="2"/>
  <c r="G54" i="2"/>
  <c r="G21" i="2"/>
  <c r="G19" i="5"/>
  <c r="K19" i="5"/>
  <c r="E19" i="5"/>
  <c r="G21" i="5"/>
  <c r="G14" i="5"/>
  <c r="R14" i="5"/>
  <c r="R18" i="5"/>
  <c r="Q14" i="5"/>
  <c r="R26" i="5"/>
  <c r="W25" i="5"/>
  <c r="V25" i="5"/>
  <c r="E42" i="2"/>
  <c r="Q24" i="5"/>
  <c r="E16" i="2"/>
  <c r="G42" i="2"/>
  <c r="L47" i="5"/>
  <c r="J47" i="5"/>
  <c r="E47" i="5"/>
  <c r="L10" i="5"/>
  <c r="G10" i="5"/>
  <c r="G46" i="5"/>
  <c r="V15" i="5"/>
  <c r="R15" i="5"/>
  <c r="W16" i="5"/>
  <c r="Q20" i="5"/>
  <c r="V23" i="5"/>
  <c r="Q21" i="5"/>
  <c r="X10" i="5"/>
  <c r="S23" i="5"/>
  <c r="V21" i="5"/>
  <c r="Q23" i="5"/>
  <c r="S10" i="5"/>
  <c r="F45" i="5"/>
  <c r="L41" i="5"/>
  <c r="J45" i="5"/>
  <c r="L11" i="5"/>
  <c r="W22" i="5"/>
  <c r="Q22" i="5"/>
  <c r="X13" i="5"/>
  <c r="K27" i="5"/>
  <c r="F15" i="5"/>
  <c r="L40" i="5"/>
  <c r="L39" i="5"/>
  <c r="G39" i="5"/>
  <c r="L20" i="5"/>
  <c r="G20" i="5"/>
  <c r="G25" i="5"/>
  <c r="W11" i="5"/>
  <c r="X8" i="5"/>
  <c r="L26" i="5"/>
  <c r="J26" i="5"/>
  <c r="E26" i="5"/>
  <c r="G34" i="2"/>
  <c r="G24" i="2"/>
  <c r="E36" i="2"/>
  <c r="E15" i="2"/>
  <c r="G8" i="2"/>
  <c r="G53" i="2"/>
  <c r="E7" i="2"/>
  <c r="E6" i="2"/>
  <c r="G27" i="2"/>
  <c r="G50" i="2"/>
  <c r="G55" i="2"/>
  <c r="E31" i="2"/>
  <c r="G20" i="2"/>
  <c r="E30" i="2"/>
  <c r="G25" i="2"/>
  <c r="G26" i="2"/>
  <c r="E23" i="2"/>
  <c r="E25" i="2"/>
  <c r="G40" i="2"/>
  <c r="E4" i="2"/>
  <c r="G17" i="2"/>
  <c r="G22" i="2"/>
  <c r="G11" i="2"/>
  <c r="G46" i="2"/>
  <c r="E14" i="5"/>
  <c r="J21" i="5"/>
  <c r="F19" i="5"/>
  <c r="F21" i="5"/>
  <c r="W14" i="5"/>
  <c r="V26" i="5"/>
  <c r="Q26" i="5"/>
  <c r="X18" i="5"/>
  <c r="X14" i="5"/>
  <c r="R25" i="5"/>
  <c r="E19" i="2"/>
  <c r="G16" i="2"/>
  <c r="E38" i="2"/>
  <c r="G3" i="2"/>
  <c r="G44" i="2"/>
  <c r="G8" i="5"/>
  <c r="L8" i="5"/>
  <c r="K47" i="5"/>
  <c r="J46" i="5"/>
  <c r="F46" i="5"/>
  <c r="L46" i="5"/>
  <c r="X15" i="5"/>
  <c r="Q16" i="5"/>
  <c r="V16" i="5"/>
  <c r="R20" i="5"/>
  <c r="W21" i="5"/>
  <c r="S21" i="5"/>
  <c r="W10" i="5"/>
  <c r="V17" i="5"/>
  <c r="X21" i="5"/>
  <c r="R17" i="5"/>
  <c r="G41" i="5"/>
  <c r="J41" i="5"/>
  <c r="K41" i="5"/>
  <c r="K11" i="5"/>
  <c r="E11" i="5"/>
  <c r="V22" i="5"/>
  <c r="E27" i="5"/>
  <c r="E28" i="2"/>
  <c r="G13" i="2"/>
  <c r="E35" i="2"/>
  <c r="E8" i="2"/>
  <c r="E24" i="2"/>
  <c r="E49" i="2"/>
  <c r="G32" i="2"/>
  <c r="G37" i="2"/>
  <c r="E32" i="2"/>
  <c r="E51" i="2"/>
  <c r="G9" i="2"/>
  <c r="G49" i="2"/>
  <c r="G6" i="2"/>
  <c r="G52" i="2"/>
  <c r="G23" i="2"/>
  <c r="G12" i="2"/>
  <c r="E12" i="2"/>
  <c r="G14" i="2"/>
  <c r="E48" i="2"/>
  <c r="G29" i="2"/>
  <c r="E45" i="2"/>
  <c r="E17" i="2"/>
  <c r="E22" i="2"/>
  <c r="E18" i="2"/>
  <c r="J19" i="5"/>
  <c r="J14" i="5"/>
  <c r="K21" i="5"/>
  <c r="F14" i="5"/>
  <c r="L14" i="5"/>
  <c r="V14" i="5"/>
  <c r="W18" i="5"/>
  <c r="S26" i="5"/>
  <c r="Q18" i="5"/>
  <c r="Q25" i="5"/>
  <c r="X25" i="5"/>
  <c r="W24" i="5"/>
  <c r="S24" i="5"/>
  <c r="V24" i="5"/>
  <c r="E44" i="2"/>
  <c r="F47" i="5"/>
  <c r="E8" i="5"/>
  <c r="F8" i="5"/>
  <c r="F10" i="5"/>
  <c r="J10" i="5"/>
  <c r="K10" i="5"/>
  <c r="W15" i="5"/>
  <c r="Q15" i="5"/>
  <c r="S16" i="5"/>
  <c r="R21" i="5"/>
  <c r="R10" i="5"/>
  <c r="V20" i="5"/>
  <c r="W20" i="5"/>
  <c r="R23" i="5"/>
  <c r="W23" i="5"/>
  <c r="X23" i="5"/>
  <c r="Q17" i="5"/>
  <c r="L45" i="5"/>
  <c r="F41" i="5"/>
  <c r="E41" i="5"/>
  <c r="F11" i="5"/>
  <c r="G11" i="5"/>
  <c r="X22" i="5"/>
  <c r="E15" i="5"/>
  <c r="S13" i="5"/>
  <c r="G15" i="5"/>
  <c r="V13" i="5"/>
  <c r="J40" i="5"/>
  <c r="E40" i="5"/>
  <c r="F37" i="5"/>
  <c r="E37" i="5"/>
  <c r="K20" i="5"/>
  <c r="J9" i="5"/>
  <c r="F20" i="5"/>
  <c r="E38" i="5"/>
  <c r="J38" i="5"/>
  <c r="F39" i="5"/>
  <c r="F9" i="5"/>
  <c r="J16" i="5"/>
  <c r="K18" i="5"/>
  <c r="E18" i="5"/>
  <c r="X27" i="5"/>
  <c r="K25" i="5"/>
  <c r="E25" i="5"/>
  <c r="G2" i="2"/>
  <c r="Q11" i="5"/>
  <c r="Q8" i="5"/>
  <c r="W8" i="5"/>
  <c r="F33" i="5"/>
  <c r="J44" i="5"/>
  <c r="K32" i="5"/>
  <c r="E34" i="5"/>
  <c r="X19" i="5"/>
  <c r="J34" i="5"/>
  <c r="K34" i="5"/>
  <c r="K26" i="5"/>
  <c r="E43" i="2"/>
  <c r="G24" i="5"/>
  <c r="J24" i="5"/>
  <c r="G43" i="2"/>
  <c r="R12" i="5"/>
  <c r="V12" i="5"/>
  <c r="J6" i="5"/>
  <c r="S6" i="5"/>
  <c r="G7" i="5"/>
  <c r="J7" i="5"/>
  <c r="L7" i="5"/>
  <c r="F7" i="5"/>
  <c r="J31" i="5"/>
  <c r="F31" i="5"/>
  <c r="E31" i="5"/>
  <c r="Q13" i="5"/>
  <c r="K40" i="5"/>
  <c r="K37" i="5"/>
  <c r="E39" i="5"/>
  <c r="G9" i="5"/>
  <c r="E9" i="5"/>
  <c r="K38" i="5"/>
  <c r="K9" i="5"/>
  <c r="L18" i="5"/>
  <c r="F16" i="5"/>
  <c r="J25" i="5"/>
  <c r="S27" i="5"/>
  <c r="X11" i="5"/>
  <c r="L33" i="5"/>
  <c r="G33" i="5"/>
  <c r="E44" i="5"/>
  <c r="G26" i="5"/>
  <c r="G36" i="2"/>
  <c r="G48" i="2"/>
  <c r="L21" i="5"/>
  <c r="G19" i="2"/>
  <c r="Q10" i="5"/>
  <c r="J15" i="5"/>
  <c r="E43" i="5"/>
  <c r="E16" i="5"/>
  <c r="F25" i="5"/>
  <c r="K33" i="5"/>
  <c r="L32" i="5"/>
  <c r="F24" i="5"/>
  <c r="W12" i="5"/>
  <c r="K7" i="5"/>
  <c r="S9" i="5"/>
  <c r="G33" i="2"/>
  <c r="S14" i="5"/>
  <c r="K8" i="5"/>
  <c r="X17" i="5"/>
  <c r="S22" i="5"/>
  <c r="G43" i="5"/>
  <c r="L43" i="5"/>
  <c r="W27" i="5"/>
  <c r="S8" i="5"/>
  <c r="G44" i="5"/>
  <c r="X12" i="5"/>
  <c r="K6" i="5"/>
  <c r="G28" i="5"/>
  <c r="R9" i="5"/>
  <c r="E13" i="2"/>
  <c r="E54" i="2"/>
  <c r="S25" i="5"/>
  <c r="G47" i="5"/>
  <c r="W17" i="5"/>
  <c r="R13" i="5"/>
  <c r="J27" i="5"/>
  <c r="J43" i="5"/>
  <c r="J20" i="5"/>
  <c r="E2" i="2"/>
  <c r="E24" i="5"/>
  <c r="X6" i="5"/>
  <c r="X9" i="5"/>
  <c r="E39" i="2"/>
  <c r="G39" i="2"/>
  <c r="G7" i="2"/>
  <c r="E11" i="2"/>
  <c r="S18" i="5"/>
  <c r="S20" i="5"/>
  <c r="K15" i="5"/>
  <c r="F38" i="5"/>
  <c r="L16" i="5"/>
  <c r="J33" i="5"/>
  <c r="F34" i="5"/>
  <c r="G17" i="5"/>
  <c r="K28" i="5"/>
  <c r="Q9" i="5"/>
  <c r="G51" i="2"/>
  <c r="E33" i="2"/>
  <c r="X26" i="5"/>
  <c r="S15" i="5"/>
  <c r="V10" i="5"/>
  <c r="L27" i="5"/>
  <c r="L37" i="5"/>
  <c r="K43" i="5"/>
  <c r="Q27" i="5"/>
  <c r="V8" i="5"/>
  <c r="L34" i="5"/>
  <c r="S19" i="5"/>
  <c r="W19" i="5"/>
  <c r="G6" i="5"/>
  <c r="J28" i="5"/>
  <c r="K31" i="5"/>
  <c r="E34" i="2"/>
  <c r="E27" i="2"/>
  <c r="E55" i="2"/>
  <c r="G30" i="2"/>
  <c r="E29" i="2"/>
  <c r="E46" i="2"/>
  <c r="L19" i="5"/>
  <c r="W26" i="5"/>
  <c r="R24" i="5"/>
  <c r="G38" i="2"/>
  <c r="K46" i="5"/>
  <c r="X16" i="5"/>
  <c r="X20" i="5"/>
  <c r="S17" i="5"/>
  <c r="J11" i="5"/>
  <c r="L15" i="5"/>
  <c r="G27" i="5"/>
  <c r="F40" i="5"/>
  <c r="G37" i="5"/>
  <c r="F43" i="5"/>
  <c r="L38" i="5"/>
  <c r="L9" i="5"/>
  <c r="G16" i="5"/>
  <c r="G18" i="5"/>
  <c r="R27" i="5"/>
  <c r="L25" i="5"/>
  <c r="V11" i="5"/>
  <c r="E33" i="5"/>
  <c r="Q19" i="5"/>
  <c r="R19" i="5"/>
  <c r="V19" i="5"/>
  <c r="G34" i="5"/>
  <c r="F26" i="5"/>
  <c r="E6" i="5"/>
  <c r="L24" i="5"/>
  <c r="K17" i="5"/>
  <c r="E17" i="5"/>
  <c r="R6" i="5"/>
  <c r="E7" i="5"/>
  <c r="L28" i="5"/>
  <c r="E28" i="5"/>
  <c r="G31" i="5"/>
  <c r="L31" i="5"/>
  <c r="E47" i="2"/>
  <c r="E53" i="2"/>
  <c r="G45" i="2"/>
  <c r="G47" i="2"/>
  <c r="V18" i="5"/>
  <c r="J8" i="5"/>
  <c r="E10" i="5"/>
  <c r="R16" i="5"/>
  <c r="K45" i="5"/>
  <c r="R22" i="5"/>
  <c r="F27" i="5"/>
  <c r="G40" i="5"/>
  <c r="V2" i="5"/>
  <c r="K39" i="5"/>
  <c r="J39" i="5"/>
  <c r="K16" i="5"/>
  <c r="V27" i="5"/>
  <c r="R8" i="5"/>
  <c r="J32" i="5"/>
  <c r="F32" i="5"/>
  <c r="K44" i="5"/>
  <c r="Q12" i="5"/>
  <c r="F6" i="5"/>
  <c r="L17" i="5"/>
  <c r="V6" i="5"/>
  <c r="W6" i="5"/>
  <c r="W9" i="5"/>
  <c r="V9" i="5"/>
  <c r="E57" i="2"/>
  <c r="K14" i="5"/>
  <c r="X24" i="5"/>
  <c r="E46" i="5"/>
  <c r="E45" i="5"/>
  <c r="W13" i="5"/>
  <c r="J37" i="5"/>
  <c r="E20" i="5"/>
  <c r="F18" i="5"/>
  <c r="S11" i="5"/>
  <c r="L44" i="5"/>
  <c r="F44" i="5"/>
  <c r="F17" i="5"/>
  <c r="K24" i="5"/>
  <c r="Q6" i="5"/>
  <c r="E20" i="2"/>
  <c r="E26" i="2"/>
  <c r="E21" i="5"/>
  <c r="E3" i="2"/>
  <c r="G45" i="5"/>
  <c r="G38" i="5"/>
  <c r="J18" i="5"/>
  <c r="R11" i="5"/>
  <c r="E32" i="5"/>
  <c r="G32" i="5"/>
  <c r="J17" i="5"/>
  <c r="L6" i="5"/>
  <c r="S12" i="5"/>
  <c r="F28" i="5"/>
  <c r="R7" i="5"/>
  <c r="V7" i="5"/>
  <c r="Q7" i="5"/>
  <c r="X7" i="5"/>
  <c r="W7" i="5"/>
  <c r="S7" i="5"/>
  <c r="F55" i="3" l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M13" i="3"/>
  <c r="M30" i="3"/>
  <c r="M22" i="3"/>
  <c r="M21" i="3"/>
  <c r="M12" i="3"/>
  <c r="M33" i="3"/>
  <c r="E4" i="3"/>
  <c r="E5" i="3"/>
  <c r="E42" i="3"/>
  <c r="E48" i="3"/>
  <c r="M23" i="3"/>
  <c r="E24" i="3"/>
  <c r="M20" i="3"/>
  <c r="E55" i="3"/>
  <c r="E31" i="3"/>
  <c r="E14" i="3"/>
  <c r="E37" i="3"/>
  <c r="M54" i="3"/>
  <c r="E46" i="3"/>
  <c r="M52" i="3"/>
  <c r="E6" i="3"/>
  <c r="M28" i="3"/>
  <c r="M51" i="3"/>
  <c r="E51" i="3"/>
  <c r="E9" i="3"/>
  <c r="E7" i="3"/>
  <c r="M15" i="3"/>
  <c r="M26" i="3"/>
  <c r="M34" i="3"/>
  <c r="M29" i="3"/>
  <c r="E43" i="3"/>
  <c r="M45" i="3"/>
  <c r="M41" i="3"/>
  <c r="M7" i="3"/>
  <c r="E39" i="3"/>
  <c r="E47" i="3"/>
  <c r="E40" i="3"/>
  <c r="M5" i="3"/>
  <c r="E54" i="3"/>
  <c r="E52" i="3"/>
  <c r="M6" i="3"/>
  <c r="M8" i="3"/>
  <c r="M43" i="3"/>
  <c r="E45" i="3"/>
  <c r="M48" i="3"/>
  <c r="M49" i="3"/>
  <c r="E27" i="3"/>
  <c r="M50" i="3"/>
  <c r="E41" i="3"/>
  <c r="K35" i="5"/>
  <c r="K12" i="5"/>
  <c r="M25" i="3"/>
  <c r="E25" i="3"/>
  <c r="E12" i="3"/>
  <c r="E15" i="3"/>
  <c r="M39" i="3"/>
  <c r="E32" i="3"/>
  <c r="E26" i="3"/>
  <c r="M31" i="3"/>
  <c r="K22" i="5"/>
  <c r="M14" i="3"/>
  <c r="M4" i="3"/>
  <c r="E18" i="3"/>
  <c r="K29" i="5"/>
  <c r="E30" i="3"/>
  <c r="M46" i="3"/>
  <c r="M42" i="3"/>
  <c r="E53" i="3"/>
  <c r="E29" i="3"/>
  <c r="E8" i="3"/>
  <c r="M44" i="3"/>
  <c r="M38" i="3"/>
  <c r="E49" i="3"/>
  <c r="E23" i="3"/>
  <c r="E50" i="3"/>
  <c r="M17" i="3"/>
  <c r="E22" i="3"/>
  <c r="M24" i="3"/>
  <c r="E21" i="3"/>
  <c r="E20" i="3"/>
  <c r="E10" i="3"/>
  <c r="M55" i="3"/>
  <c r="M36" i="3"/>
  <c r="M32" i="3"/>
  <c r="M47" i="3"/>
  <c r="E33" i="3"/>
  <c r="E11" i="3"/>
  <c r="K4" i="5"/>
  <c r="W4" i="5"/>
  <c r="E34" i="3"/>
  <c r="E44" i="3"/>
  <c r="M27" i="3"/>
  <c r="E17" i="3"/>
  <c r="M19" i="3"/>
  <c r="M10" i="3"/>
  <c r="E36" i="3"/>
  <c r="M16" i="3"/>
  <c r="M40" i="3"/>
  <c r="M37" i="3"/>
  <c r="M53" i="3"/>
  <c r="E28" i="3"/>
  <c r="E38" i="3"/>
  <c r="M9" i="3"/>
  <c r="E19" i="3"/>
  <c r="E13" i="3"/>
  <c r="E16" i="3"/>
  <c r="M11" i="3"/>
  <c r="M18" i="3"/>
  <c r="M35" i="3"/>
  <c r="E35" i="3"/>
  <c r="U38" i="3" l="1"/>
  <c r="U35" i="3"/>
  <c r="U43" i="3"/>
  <c r="U47" i="3"/>
  <c r="U36" i="3"/>
  <c r="U40" i="3"/>
  <c r="U44" i="3"/>
  <c r="U48" i="3"/>
  <c r="U52" i="3"/>
  <c r="U42" i="3"/>
  <c r="U39" i="3"/>
  <c r="U51" i="3"/>
  <c r="U37" i="3"/>
  <c r="U41" i="3"/>
  <c r="U45" i="3"/>
  <c r="U49" i="3"/>
  <c r="U53" i="3"/>
  <c r="U46" i="3"/>
  <c r="U50" i="3"/>
  <c r="U54" i="3"/>
  <c r="U55" i="3"/>
  <c r="U34" i="3"/>
  <c r="U32" i="3"/>
  <c r="U33" i="3"/>
  <c r="U31" i="3"/>
  <c r="U30" i="3"/>
  <c r="U20" i="3"/>
  <c r="U24" i="3"/>
  <c r="U28" i="3"/>
  <c r="U21" i="3"/>
  <c r="U25" i="3"/>
  <c r="U29" i="3"/>
  <c r="U22" i="3"/>
  <c r="U26" i="3"/>
  <c r="U23" i="3"/>
  <c r="U27" i="3"/>
  <c r="U19" i="3"/>
  <c r="U16" i="3"/>
  <c r="U17" i="3"/>
  <c r="U18" i="3"/>
  <c r="U15" i="3"/>
  <c r="U14" i="3"/>
  <c r="U12" i="3"/>
  <c r="U13" i="3"/>
  <c r="U10" i="3"/>
  <c r="U11" i="3"/>
  <c r="U8" i="3"/>
  <c r="U9" i="3"/>
  <c r="U6" i="3"/>
  <c r="U5" i="3"/>
  <c r="U7" i="3"/>
  <c r="U4" i="3"/>
  <c r="T29" i="3"/>
  <c r="T33" i="3"/>
  <c r="T10" i="3"/>
  <c r="T11" i="3"/>
  <c r="T12" i="3"/>
  <c r="T13" i="3"/>
  <c r="T15" i="3"/>
  <c r="T14" i="3"/>
  <c r="T16" i="3"/>
  <c r="T17" i="3"/>
  <c r="T18" i="3"/>
  <c r="T31" i="3"/>
  <c r="T30" i="3"/>
  <c r="T32" i="3"/>
  <c r="T9" i="3"/>
  <c r="T5" i="3"/>
  <c r="T4" i="3"/>
  <c r="T6" i="3"/>
  <c r="T8" i="3"/>
  <c r="T7" i="3"/>
  <c r="T48" i="3"/>
  <c r="T53" i="3"/>
  <c r="T36" i="3"/>
  <c r="T52" i="3"/>
  <c r="T34" i="3"/>
  <c r="T41" i="3"/>
  <c r="T44" i="3"/>
  <c r="T45" i="3"/>
  <c r="T42" i="3"/>
  <c r="T37" i="3"/>
  <c r="T47" i="3"/>
  <c r="T50" i="3"/>
  <c r="T39" i="3"/>
  <c r="T35" i="3"/>
  <c r="T43" i="3"/>
  <c r="T40" i="3"/>
  <c r="T51" i="3"/>
  <c r="T55" i="3"/>
  <c r="T49" i="3"/>
  <c r="T38" i="3"/>
  <c r="T54" i="3"/>
  <c r="T46" i="3"/>
  <c r="T23" i="3"/>
  <c r="T24" i="3"/>
  <c r="T26" i="3"/>
  <c r="T28" i="3"/>
  <c r="T27" i="3"/>
  <c r="T19" i="3"/>
  <c r="T22" i="3"/>
  <c r="T20" i="3"/>
  <c r="T21" i="3"/>
  <c r="T25" i="3"/>
  <c r="A47" i="1"/>
  <c r="A46" i="1"/>
  <c r="A45" i="1"/>
  <c r="A44" i="1"/>
  <c r="A43" i="1"/>
  <c r="A42" i="1"/>
  <c r="A41" i="1"/>
  <c r="A40" i="1"/>
  <c r="A39" i="1"/>
  <c r="A38" i="1"/>
  <c r="A37" i="1"/>
  <c r="N28" i="3"/>
  <c r="E37" i="1"/>
  <c r="F43" i="1"/>
  <c r="N55" i="3"/>
  <c r="N31" i="3"/>
  <c r="N30" i="3"/>
  <c r="N50" i="3"/>
  <c r="E39" i="1"/>
  <c r="N15" i="3"/>
  <c r="N5" i="3"/>
  <c r="N43" i="3"/>
  <c r="F41" i="1"/>
  <c r="N17" i="3"/>
  <c r="N10" i="3"/>
  <c r="N14" i="3"/>
  <c r="N54" i="3"/>
  <c r="E47" i="1"/>
  <c r="N8" i="3"/>
  <c r="N51" i="3"/>
  <c r="N41" i="3"/>
  <c r="F39" i="1"/>
  <c r="N33" i="3"/>
  <c r="N37" i="3"/>
  <c r="N53" i="3"/>
  <c r="N23" i="3"/>
  <c r="N7" i="3"/>
  <c r="N36" i="3"/>
  <c r="N18" i="3"/>
  <c r="N46" i="3"/>
  <c r="N52" i="3"/>
  <c r="N6" i="3"/>
  <c r="N44" i="3"/>
  <c r="N49" i="3"/>
  <c r="E45" i="1"/>
  <c r="E41" i="1"/>
  <c r="N22" i="3"/>
  <c r="N24" i="3"/>
  <c r="E43" i="1"/>
  <c r="N20" i="3"/>
  <c r="N39" i="3"/>
  <c r="N32" i="3"/>
  <c r="N47" i="3"/>
  <c r="N40" i="3"/>
  <c r="N4" i="3"/>
  <c r="N42" i="3"/>
  <c r="F47" i="1"/>
  <c r="N48" i="3"/>
  <c r="N45" i="3"/>
  <c r="F45" i="1"/>
  <c r="N9" i="3"/>
  <c r="N25" i="3"/>
  <c r="N12" i="3"/>
  <c r="N16" i="3"/>
  <c r="N34" i="3"/>
  <c r="N27" i="3"/>
  <c r="N19" i="3"/>
  <c r="N13" i="3"/>
  <c r="N11" i="3"/>
  <c r="N29" i="3"/>
  <c r="N38" i="3"/>
  <c r="F37" i="1"/>
  <c r="N21" i="3"/>
  <c r="N26" i="3"/>
  <c r="N35" i="3"/>
  <c r="O19" i="3" l="1"/>
  <c r="P19" i="3" s="1"/>
  <c r="O25" i="3"/>
  <c r="Q25" i="3" s="1"/>
  <c r="O22" i="3"/>
  <c r="Q22" i="3" s="1"/>
  <c r="O42" i="3"/>
  <c r="P42" i="3" s="1"/>
  <c r="O7" i="3"/>
  <c r="P7" i="3" s="1"/>
  <c r="O13" i="3"/>
  <c r="P13" i="3" s="1"/>
  <c r="O12" i="3"/>
  <c r="P12" i="3" s="1"/>
  <c r="O55" i="3"/>
  <c r="P55" i="3" s="1"/>
  <c r="O20" i="3"/>
  <c r="P20" i="3" s="1"/>
  <c r="O10" i="3"/>
  <c r="P10" i="3" s="1"/>
  <c r="O46" i="3"/>
  <c r="P46" i="3" s="1"/>
  <c r="O15" i="3"/>
  <c r="P15" i="3" s="1"/>
  <c r="O54" i="3"/>
  <c r="P54" i="3" s="1"/>
  <c r="O24" i="3"/>
  <c r="P24" i="3" s="1"/>
  <c r="O21" i="3"/>
  <c r="P21" i="3" s="1"/>
  <c r="O23" i="3"/>
  <c r="P23" i="3" s="1"/>
  <c r="O49" i="3"/>
  <c r="P49" i="3" s="1"/>
  <c r="O18" i="3"/>
  <c r="P18" i="3" s="1"/>
  <c r="O50" i="3"/>
  <c r="P50" i="3" s="1"/>
  <c r="O34" i="3"/>
  <c r="P34" i="3" s="1"/>
  <c r="O40" i="3"/>
  <c r="P40" i="3" s="1"/>
  <c r="O11" i="3"/>
  <c r="P11" i="3" s="1"/>
  <c r="O32" i="3"/>
  <c r="P32" i="3" s="1"/>
  <c r="O51" i="3"/>
  <c r="P51" i="3" s="1"/>
  <c r="O37" i="3"/>
  <c r="P37" i="3" s="1"/>
  <c r="O6" i="3"/>
  <c r="P6" i="3" s="1"/>
  <c r="O47" i="3"/>
  <c r="P47" i="3" s="1"/>
  <c r="O9" i="3"/>
  <c r="P9" i="3" s="1"/>
  <c r="O27" i="3"/>
  <c r="Q27" i="3" s="1"/>
  <c r="O33" i="3"/>
  <c r="P33" i="3" s="1"/>
  <c r="O28" i="3"/>
  <c r="P28" i="3" s="1"/>
  <c r="O44" i="3"/>
  <c r="P44" i="3" s="1"/>
  <c r="O4" i="3"/>
  <c r="P4" i="3" s="1"/>
  <c r="O41" i="3"/>
  <c r="P41" i="3" s="1"/>
  <c r="O48" i="3"/>
  <c r="P48" i="3" s="1"/>
  <c r="O14" i="3"/>
  <c r="P14" i="3" s="1"/>
  <c r="O17" i="3"/>
  <c r="P17" i="3" s="1"/>
  <c r="O35" i="3"/>
  <c r="P35" i="3" s="1"/>
  <c r="O5" i="3"/>
  <c r="P5" i="3" s="1"/>
  <c r="O43" i="3"/>
  <c r="P43" i="3" s="1"/>
  <c r="O52" i="3"/>
  <c r="P52" i="3" s="1"/>
  <c r="O30" i="3"/>
  <c r="P30" i="3" s="1"/>
  <c r="O53" i="3"/>
  <c r="P53" i="3" s="1"/>
  <c r="O31" i="3"/>
  <c r="P31" i="3" s="1"/>
  <c r="O36" i="3"/>
  <c r="P36" i="3" s="1"/>
  <c r="O38" i="3"/>
  <c r="P38" i="3" s="1"/>
  <c r="O45" i="3"/>
  <c r="P45" i="3" s="1"/>
  <c r="O8" i="3"/>
  <c r="P8" i="3" s="1"/>
  <c r="O29" i="3"/>
  <c r="P29" i="3" s="1"/>
  <c r="O26" i="3"/>
  <c r="P26" i="3" s="1"/>
  <c r="O16" i="3"/>
  <c r="P16" i="3" s="1"/>
  <c r="O39" i="3"/>
  <c r="P39" i="3" s="1"/>
  <c r="A34" i="1"/>
  <c r="A33" i="1"/>
  <c r="A32" i="1"/>
  <c r="A31" i="1"/>
  <c r="E33" i="1"/>
  <c r="G38" i="1"/>
  <c r="E32" i="1"/>
  <c r="E44" i="1"/>
  <c r="F38" i="1"/>
  <c r="K34" i="1"/>
  <c r="G45" i="1"/>
  <c r="L32" i="1"/>
  <c r="L31" i="1"/>
  <c r="F46" i="1"/>
  <c r="G42" i="1"/>
  <c r="J33" i="1"/>
  <c r="J34" i="1"/>
  <c r="E31" i="1"/>
  <c r="G46" i="1"/>
  <c r="F40" i="1"/>
  <c r="F42" i="1"/>
  <c r="G43" i="1"/>
  <c r="G33" i="1"/>
  <c r="L33" i="1"/>
  <c r="J32" i="1"/>
  <c r="G34" i="1"/>
  <c r="K32" i="1"/>
  <c r="G32" i="1"/>
  <c r="G31" i="1"/>
  <c r="G47" i="1"/>
  <c r="G41" i="1"/>
  <c r="G40" i="1"/>
  <c r="G37" i="1"/>
  <c r="E38" i="1"/>
  <c r="K33" i="1"/>
  <c r="F44" i="1"/>
  <c r="L34" i="1"/>
  <c r="E34" i="1"/>
  <c r="J31" i="1"/>
  <c r="F31" i="1"/>
  <c r="E46" i="1"/>
  <c r="E42" i="1"/>
  <c r="V2" i="1"/>
  <c r="F33" i="1"/>
  <c r="F34" i="1"/>
  <c r="K31" i="1"/>
  <c r="E40" i="1"/>
  <c r="G39" i="1"/>
  <c r="F32" i="1"/>
  <c r="G44" i="1"/>
  <c r="Q4" i="3" l="1"/>
  <c r="R4" i="3" s="1"/>
  <c r="Q24" i="3"/>
  <c r="R24" i="3" s="1"/>
  <c r="Y24" i="3" s="1"/>
  <c r="P25" i="3"/>
  <c r="R25" i="3" s="1"/>
  <c r="Y25" i="3" s="1"/>
  <c r="P27" i="3"/>
  <c r="R27" i="3" s="1"/>
  <c r="Y27" i="3" s="1"/>
  <c r="Q36" i="3"/>
  <c r="R36" i="3" s="1"/>
  <c r="Y36" i="3" s="1"/>
  <c r="Q21" i="3"/>
  <c r="R21" i="3" s="1"/>
  <c r="Y21" i="3" s="1"/>
  <c r="Q54" i="3"/>
  <c r="R54" i="3" s="1"/>
  <c r="Y54" i="3" s="1"/>
  <c r="Q18" i="3"/>
  <c r="R18" i="3" s="1"/>
  <c r="Y18" i="3" s="1"/>
  <c r="Q17" i="3"/>
  <c r="R17" i="3" s="1"/>
  <c r="Y17" i="3" s="1"/>
  <c r="Q7" i="3"/>
  <c r="R7" i="3" s="1"/>
  <c r="Y7" i="3" s="1"/>
  <c r="Q9" i="3"/>
  <c r="R9" i="3" s="1"/>
  <c r="Y9" i="3" s="1"/>
  <c r="Q23" i="3"/>
  <c r="R23" i="3" s="1"/>
  <c r="Y23" i="3" s="1"/>
  <c r="Q19" i="3"/>
  <c r="R19" i="3" s="1"/>
  <c r="Y19" i="3" s="1"/>
  <c r="Q52" i="3"/>
  <c r="R52" i="3" s="1"/>
  <c r="Y52" i="3" s="1"/>
  <c r="Q20" i="3"/>
  <c r="R20" i="3" s="1"/>
  <c r="Y20" i="3" s="1"/>
  <c r="Q41" i="3"/>
  <c r="R41" i="3" s="1"/>
  <c r="Y41" i="3" s="1"/>
  <c r="Q13" i="3"/>
  <c r="R13" i="3" s="1"/>
  <c r="Y13" i="3" s="1"/>
  <c r="Q10" i="3"/>
  <c r="R10" i="3" s="1"/>
  <c r="Y10" i="3" s="1"/>
  <c r="Q26" i="3"/>
  <c r="R26" i="3" s="1"/>
  <c r="Y26" i="3" s="1"/>
  <c r="Q32" i="3"/>
  <c r="R32" i="3" s="1"/>
  <c r="Y32" i="3" s="1"/>
  <c r="Q16" i="3"/>
  <c r="R16" i="3" s="1"/>
  <c r="Y16" i="3" s="1"/>
  <c r="Q46" i="3"/>
  <c r="R46" i="3" s="1"/>
  <c r="Y46" i="3" s="1"/>
  <c r="P22" i="3"/>
  <c r="R22" i="3" s="1"/>
  <c r="Y22" i="3" s="1"/>
  <c r="Q31" i="3"/>
  <c r="R31" i="3" s="1"/>
  <c r="Y31" i="3" s="1"/>
  <c r="Q11" i="3"/>
  <c r="R11" i="3" s="1"/>
  <c r="Y11" i="3" s="1"/>
  <c r="Q28" i="3"/>
  <c r="R28" i="3" s="1"/>
  <c r="Y28" i="3" s="1"/>
  <c r="Q12" i="3"/>
  <c r="R12" i="3" s="1"/>
  <c r="Y12" i="3" s="1"/>
  <c r="Q29" i="3"/>
  <c r="R29" i="3" s="1"/>
  <c r="Y29" i="3" s="1"/>
  <c r="Q40" i="3"/>
  <c r="R40" i="3" s="1"/>
  <c r="Y40" i="3" s="1"/>
  <c r="Q39" i="3"/>
  <c r="R39" i="3" s="1"/>
  <c r="Y39" i="3" s="1"/>
  <c r="Q55" i="3"/>
  <c r="R55" i="3" s="1"/>
  <c r="Y55" i="3" s="1"/>
  <c r="Q35" i="3"/>
  <c r="R35" i="3" s="1"/>
  <c r="Y35" i="3" s="1"/>
  <c r="Q42" i="3"/>
  <c r="R42" i="3" s="1"/>
  <c r="Y42" i="3" s="1"/>
  <c r="Q8" i="3"/>
  <c r="R8" i="3" s="1"/>
  <c r="Y8" i="3" s="1"/>
  <c r="Q30" i="3"/>
  <c r="R30" i="3" s="1"/>
  <c r="Y30" i="3" s="1"/>
  <c r="Q38" i="3"/>
  <c r="R38" i="3" s="1"/>
  <c r="Y38" i="3" s="1"/>
  <c r="Q49" i="3"/>
  <c r="R49" i="3" s="1"/>
  <c r="Y49" i="3" s="1"/>
  <c r="Q14" i="3"/>
  <c r="R14" i="3" s="1"/>
  <c r="Y14" i="3" s="1"/>
  <c r="Q47" i="3"/>
  <c r="R47" i="3" s="1"/>
  <c r="Y47" i="3" s="1"/>
  <c r="Q48" i="3"/>
  <c r="R48" i="3" s="1"/>
  <c r="Y48" i="3" s="1"/>
  <c r="Q6" i="3"/>
  <c r="R6" i="3" s="1"/>
  <c r="Y6" i="3" s="1"/>
  <c r="Q50" i="3"/>
  <c r="R50" i="3" s="1"/>
  <c r="Y50" i="3" s="1"/>
  <c r="Q15" i="3"/>
  <c r="R15" i="3" s="1"/>
  <c r="Y15" i="3" s="1"/>
  <c r="Q53" i="3"/>
  <c r="R53" i="3" s="1"/>
  <c r="Y53" i="3" s="1"/>
  <c r="Q45" i="3"/>
  <c r="R45" i="3" s="1"/>
  <c r="Y45" i="3" s="1"/>
  <c r="Q33" i="3"/>
  <c r="R33" i="3" s="1"/>
  <c r="Y33" i="3" s="1"/>
  <c r="Q51" i="3"/>
  <c r="R51" i="3" s="1"/>
  <c r="Y51" i="3" s="1"/>
  <c r="Q43" i="3"/>
  <c r="R43" i="3" s="1"/>
  <c r="Y43" i="3" s="1"/>
  <c r="Q5" i="3"/>
  <c r="R5" i="3" s="1"/>
  <c r="Y5" i="3" s="1"/>
  <c r="Q44" i="3"/>
  <c r="R44" i="3" s="1"/>
  <c r="Y44" i="3" s="1"/>
  <c r="Q34" i="3"/>
  <c r="R34" i="3" s="1"/>
  <c r="Y34" i="3" s="1"/>
  <c r="Q37" i="3"/>
  <c r="R37" i="3" s="1"/>
  <c r="Y37" i="3" s="1"/>
  <c r="A28" i="1"/>
  <c r="A27" i="1"/>
  <c r="A26" i="1"/>
  <c r="A25" i="1"/>
  <c r="A24" i="1"/>
  <c r="A11" i="1"/>
  <c r="A19" i="1"/>
  <c r="F13" i="2"/>
  <c r="C51" i="2"/>
  <c r="K27" i="1"/>
  <c r="F53" i="2"/>
  <c r="C14" i="2"/>
  <c r="E26" i="1"/>
  <c r="L24" i="1"/>
  <c r="C13" i="2"/>
  <c r="L27" i="1"/>
  <c r="F47" i="2"/>
  <c r="F14" i="2"/>
  <c r="L26" i="1"/>
  <c r="J26" i="1"/>
  <c r="L28" i="1"/>
  <c r="D13" i="2"/>
  <c r="D51" i="2"/>
  <c r="E27" i="1"/>
  <c r="C52" i="2"/>
  <c r="J25" i="1"/>
  <c r="F24" i="1"/>
  <c r="K28" i="1"/>
  <c r="E19" i="1"/>
  <c r="F57" i="2"/>
  <c r="J11" i="1"/>
  <c r="C53" i="2"/>
  <c r="E25" i="1"/>
  <c r="G24" i="1"/>
  <c r="F19" i="1"/>
  <c r="D56" i="2"/>
  <c r="F7" i="2"/>
  <c r="D47" i="2"/>
  <c r="D14" i="2"/>
  <c r="F54" i="2"/>
  <c r="F28" i="1"/>
  <c r="D15" i="2"/>
  <c r="K19" i="1"/>
  <c r="J19" i="1"/>
  <c r="D57" i="2"/>
  <c r="F56" i="2"/>
  <c r="D55" i="2"/>
  <c r="C7" i="2"/>
  <c r="G27" i="1"/>
  <c r="F27" i="1"/>
  <c r="F50" i="2"/>
  <c r="F52" i="2"/>
  <c r="C48" i="2"/>
  <c r="D49" i="2"/>
  <c r="D53" i="2"/>
  <c r="F25" i="1"/>
  <c r="L25" i="1"/>
  <c r="F26" i="1"/>
  <c r="D54" i="2"/>
  <c r="K24" i="1"/>
  <c r="K22" i="1"/>
  <c r="G28" i="1"/>
  <c r="K29" i="1"/>
  <c r="L19" i="1"/>
  <c r="C15" i="2"/>
  <c r="C57" i="2"/>
  <c r="C56" i="2"/>
  <c r="D7" i="2"/>
  <c r="J27" i="1"/>
  <c r="D52" i="2"/>
  <c r="C47" i="2"/>
  <c r="F48" i="2"/>
  <c r="G25" i="1"/>
  <c r="K25" i="1"/>
  <c r="G26" i="1"/>
  <c r="J24" i="1"/>
  <c r="J28" i="1"/>
  <c r="F15" i="2"/>
  <c r="F55" i="2"/>
  <c r="F51" i="2"/>
  <c r="D50" i="2"/>
  <c r="K35" i="1"/>
  <c r="C49" i="2"/>
  <c r="K26" i="1"/>
  <c r="E28" i="1"/>
  <c r="G19" i="1"/>
  <c r="C55" i="2"/>
  <c r="C50" i="2"/>
  <c r="D48" i="2"/>
  <c r="F49" i="2"/>
  <c r="C54" i="2"/>
  <c r="E24" i="1"/>
  <c r="Y4" i="3" l="1"/>
  <c r="W4" i="3" s="1"/>
  <c r="X20" i="3"/>
  <c r="W20" i="3"/>
  <c r="X25" i="3"/>
  <c r="W25" i="3"/>
  <c r="X46" i="3"/>
  <c r="W46" i="3"/>
  <c r="X21" i="3"/>
  <c r="W21" i="3"/>
  <c r="X24" i="3"/>
  <c r="W24" i="3"/>
  <c r="X19" i="3"/>
  <c r="W19" i="3"/>
  <c r="X23" i="3"/>
  <c r="W23" i="3"/>
  <c r="X27" i="3"/>
  <c r="W27" i="3"/>
  <c r="X26" i="3"/>
  <c r="W26" i="3"/>
  <c r="X28" i="3"/>
  <c r="W28" i="3"/>
  <c r="W13" i="3"/>
  <c r="X13" i="3"/>
  <c r="W10" i="3"/>
  <c r="X10" i="3"/>
  <c r="W29" i="3"/>
  <c r="X29" i="3"/>
  <c r="X52" i="3"/>
  <c r="W52" i="3"/>
  <c r="W11" i="3"/>
  <c r="X11" i="3"/>
  <c r="W36" i="3"/>
  <c r="X36" i="3"/>
  <c r="W53" i="3"/>
  <c r="X53" i="3"/>
  <c r="X12" i="3"/>
  <c r="W12" i="3"/>
  <c r="W6" i="3"/>
  <c r="X6" i="3"/>
  <c r="X16" i="3"/>
  <c r="W16" i="3"/>
  <c r="W17" i="3"/>
  <c r="X17" i="3"/>
  <c r="W9" i="3"/>
  <c r="X9" i="3"/>
  <c r="X54" i="3"/>
  <c r="W54" i="3"/>
  <c r="X8" i="3"/>
  <c r="W8" i="3"/>
  <c r="X51" i="3"/>
  <c r="W51" i="3"/>
  <c r="X7" i="3"/>
  <c r="W7" i="3"/>
  <c r="W47" i="3"/>
  <c r="X47" i="3"/>
  <c r="X5" i="3"/>
  <c r="W5" i="3"/>
  <c r="X15" i="3"/>
  <c r="W15" i="3"/>
  <c r="W22" i="3"/>
  <c r="X22" i="3"/>
  <c r="X48" i="3"/>
  <c r="W48" i="3"/>
  <c r="X34" i="3"/>
  <c r="W34" i="3"/>
  <c r="W35" i="3"/>
  <c r="X35" i="3"/>
  <c r="W32" i="3"/>
  <c r="X32" i="3"/>
  <c r="W18" i="3"/>
  <c r="X18" i="3"/>
  <c r="W45" i="3"/>
  <c r="X45" i="3"/>
  <c r="X30" i="3"/>
  <c r="W30" i="3"/>
  <c r="X44" i="3"/>
  <c r="W44" i="3"/>
  <c r="X33" i="3"/>
  <c r="W33" i="3"/>
  <c r="X14" i="3"/>
  <c r="W14" i="3"/>
  <c r="X39" i="3"/>
  <c r="W39" i="3"/>
  <c r="X49" i="3"/>
  <c r="W49" i="3"/>
  <c r="X42" i="3"/>
  <c r="W42" i="3"/>
  <c r="X40" i="3"/>
  <c r="W40" i="3"/>
  <c r="X37" i="3"/>
  <c r="W37" i="3"/>
  <c r="X43" i="3"/>
  <c r="W43" i="3"/>
  <c r="X38" i="3"/>
  <c r="W38" i="3"/>
  <c r="X31" i="3"/>
  <c r="W31" i="3"/>
  <c r="X41" i="3"/>
  <c r="W41" i="3"/>
  <c r="X55" i="3"/>
  <c r="W55" i="3"/>
  <c r="X50" i="3"/>
  <c r="W50" i="3"/>
  <c r="B19" i="5"/>
  <c r="B38" i="5"/>
  <c r="B43" i="5"/>
  <c r="H43" i="5"/>
  <c r="B37" i="5"/>
  <c r="B21" i="5"/>
  <c r="B42" i="5"/>
  <c r="B20" i="5"/>
  <c r="B39" i="5"/>
  <c r="B40" i="5"/>
  <c r="B45" i="5"/>
  <c r="B44" i="5"/>
  <c r="B11" i="5"/>
  <c r="B47" i="5"/>
  <c r="B41" i="5"/>
  <c r="B46" i="5"/>
  <c r="H47" i="5"/>
  <c r="I47" i="5"/>
  <c r="H42" i="5"/>
  <c r="I43" i="5"/>
  <c r="H11" i="5"/>
  <c r="I42" i="5"/>
  <c r="I46" i="5"/>
  <c r="I11" i="5"/>
  <c r="H37" i="5"/>
  <c r="H41" i="5"/>
  <c r="I40" i="5"/>
  <c r="H40" i="5"/>
  <c r="H20" i="5"/>
  <c r="I41" i="5"/>
  <c r="I39" i="5"/>
  <c r="H46" i="5"/>
  <c r="I37" i="5"/>
  <c r="H45" i="5"/>
  <c r="I44" i="5"/>
  <c r="I45" i="5"/>
  <c r="H44" i="5"/>
  <c r="I19" i="5"/>
  <c r="H19" i="5"/>
  <c r="H21" i="5"/>
  <c r="I38" i="5"/>
  <c r="I20" i="5"/>
  <c r="I21" i="5"/>
  <c r="H38" i="5"/>
  <c r="H39" i="5"/>
  <c r="H47" i="1"/>
  <c r="B47" i="1"/>
  <c r="I47" i="1"/>
  <c r="H44" i="1"/>
  <c r="I44" i="1"/>
  <c r="I46" i="1"/>
  <c r="B44" i="1"/>
  <c r="H46" i="1"/>
  <c r="B46" i="1"/>
  <c r="B45" i="1"/>
  <c r="H45" i="1"/>
  <c r="I45" i="1"/>
  <c r="I41" i="1"/>
  <c r="H41" i="1"/>
  <c r="B41" i="1"/>
  <c r="H38" i="1"/>
  <c r="H39" i="1"/>
  <c r="I38" i="1"/>
  <c r="I39" i="1"/>
  <c r="B39" i="1"/>
  <c r="B38" i="1"/>
  <c r="H42" i="1"/>
  <c r="I42" i="1"/>
  <c r="H40" i="1"/>
  <c r="B42" i="1"/>
  <c r="B40" i="1"/>
  <c r="I43" i="1"/>
  <c r="I40" i="1"/>
  <c r="H43" i="1"/>
  <c r="B43" i="1"/>
  <c r="I37" i="1"/>
  <c r="H37" i="1"/>
  <c r="B37" i="1"/>
  <c r="H11" i="1"/>
  <c r="B11" i="1"/>
  <c r="I11" i="1"/>
  <c r="H19" i="1"/>
  <c r="I19" i="1"/>
  <c r="B19" i="1"/>
  <c r="G11" i="1"/>
  <c r="L11" i="1"/>
  <c r="F11" i="1"/>
  <c r="K11" i="1"/>
  <c r="E11" i="1"/>
  <c r="X4" i="3" l="1"/>
  <c r="AB29" i="3"/>
  <c r="AA29" i="3"/>
  <c r="AB25" i="3"/>
  <c r="AA25" i="3"/>
  <c r="AA10" i="3"/>
  <c r="AB10" i="3"/>
  <c r="AB53" i="3"/>
  <c r="AA53" i="3"/>
  <c r="AA43" i="3"/>
  <c r="AB43" i="3"/>
  <c r="AA33" i="3"/>
  <c r="AB33" i="3"/>
  <c r="AA50" i="3"/>
  <c r="AB50" i="3"/>
  <c r="AA42" i="3"/>
  <c r="AB42" i="3"/>
  <c r="AA34" i="3"/>
  <c r="AB34" i="3"/>
  <c r="AA49" i="3"/>
  <c r="AB49" i="3"/>
  <c r="AA7" i="3"/>
  <c r="AB7" i="3"/>
  <c r="AB8" i="3"/>
  <c r="AA8" i="3"/>
  <c r="AA16" i="3"/>
  <c r="AB16" i="3"/>
  <c r="AA27" i="3"/>
  <c r="AB27" i="3"/>
  <c r="AA19" i="3"/>
  <c r="AB19" i="3"/>
  <c r="AA21" i="3"/>
  <c r="AB21" i="3"/>
  <c r="AA45" i="3"/>
  <c r="AB45" i="3"/>
  <c r="AA41" i="3"/>
  <c r="AB41" i="3"/>
  <c r="AA54" i="3"/>
  <c r="AB54" i="3"/>
  <c r="AA20" i="3"/>
  <c r="AB20" i="3"/>
  <c r="AA32" i="3"/>
  <c r="AB32" i="3"/>
  <c r="AA17" i="3"/>
  <c r="AB17" i="3"/>
  <c r="AA11" i="3"/>
  <c r="AB11" i="3"/>
  <c r="AA31" i="3"/>
  <c r="AB31" i="3"/>
  <c r="AA6" i="3"/>
  <c r="AB6" i="3"/>
  <c r="AA40" i="3"/>
  <c r="AB40" i="3"/>
  <c r="AA52" i="3"/>
  <c r="AB52" i="3"/>
  <c r="AA46" i="3"/>
  <c r="AB46" i="3"/>
  <c r="AA13" i="3"/>
  <c r="AB13" i="3"/>
  <c r="AB28" i="3"/>
  <c r="AA28" i="3"/>
  <c r="AA48" i="3"/>
  <c r="AB48" i="3"/>
  <c r="AA26" i="3"/>
  <c r="AB26" i="3"/>
  <c r="AA44" i="3"/>
  <c r="AB44" i="3"/>
  <c r="AA22" i="3"/>
  <c r="AB22" i="3"/>
  <c r="AA36" i="3"/>
  <c r="AB36" i="3"/>
  <c r="AA37" i="3"/>
  <c r="AB37" i="3"/>
  <c r="AA51" i="3"/>
  <c r="AB51" i="3"/>
  <c r="AA23" i="3"/>
  <c r="AB23" i="3"/>
  <c r="AB24" i="3"/>
  <c r="AA24" i="3"/>
  <c r="AA55" i="3"/>
  <c r="AB55" i="3"/>
  <c r="AA9" i="3"/>
  <c r="AB9" i="3"/>
  <c r="AA14" i="3"/>
  <c r="AB14" i="3"/>
  <c r="AA5" i="3"/>
  <c r="AB5" i="3"/>
  <c r="AA12" i="3"/>
  <c r="AB12" i="3"/>
  <c r="AA38" i="3"/>
  <c r="AB38" i="3"/>
  <c r="AA39" i="3"/>
  <c r="AB39" i="3"/>
  <c r="AA30" i="3"/>
  <c r="AB30" i="3"/>
  <c r="AA15" i="3"/>
  <c r="AB15" i="3"/>
  <c r="AA18" i="3"/>
  <c r="AB18" i="3"/>
  <c r="AA35" i="3"/>
  <c r="AB35" i="3"/>
  <c r="AA47" i="3"/>
  <c r="AB47" i="3"/>
  <c r="AA4" i="3"/>
  <c r="AB4" i="3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A14" i="1"/>
  <c r="X26" i="1"/>
  <c r="F35" i="2"/>
  <c r="D25" i="2"/>
  <c r="W16" i="1"/>
  <c r="V23" i="1"/>
  <c r="F30" i="2"/>
  <c r="C33" i="2"/>
  <c r="W20" i="1"/>
  <c r="F32" i="2"/>
  <c r="Q27" i="1"/>
  <c r="X16" i="1"/>
  <c r="V20" i="1"/>
  <c r="R23" i="1"/>
  <c r="S23" i="1"/>
  <c r="X22" i="1"/>
  <c r="S19" i="1"/>
  <c r="F8" i="2"/>
  <c r="W26" i="1"/>
  <c r="Q25" i="1"/>
  <c r="W15" i="1"/>
  <c r="Q16" i="1"/>
  <c r="W17" i="1"/>
  <c r="Q23" i="1"/>
  <c r="W21" i="1"/>
  <c r="C32" i="2"/>
  <c r="C37" i="2"/>
  <c r="C8" i="2"/>
  <c r="E14" i="1"/>
  <c r="S26" i="1"/>
  <c r="C36" i="2"/>
  <c r="Q26" i="1"/>
  <c r="R26" i="1"/>
  <c r="V18" i="1"/>
  <c r="S25" i="1"/>
  <c r="R25" i="1"/>
  <c r="Q24" i="1"/>
  <c r="R24" i="1"/>
  <c r="Q15" i="1"/>
  <c r="R15" i="1"/>
  <c r="F26" i="2"/>
  <c r="Q20" i="1"/>
  <c r="V17" i="1"/>
  <c r="C31" i="2"/>
  <c r="S27" i="1"/>
  <c r="D29" i="2"/>
  <c r="C28" i="2"/>
  <c r="W18" i="1"/>
  <c r="V25" i="1"/>
  <c r="F34" i="2"/>
  <c r="S15" i="1"/>
  <c r="S20" i="1"/>
  <c r="W23" i="1"/>
  <c r="D33" i="2"/>
  <c r="D32" i="2"/>
  <c r="C29" i="2"/>
  <c r="G14" i="1"/>
  <c r="K14" i="1"/>
  <c r="L14" i="1"/>
  <c r="F28" i="2"/>
  <c r="S18" i="1"/>
  <c r="X18" i="1"/>
  <c r="V26" i="1"/>
  <c r="C35" i="2"/>
  <c r="W25" i="1"/>
  <c r="X25" i="1"/>
  <c r="S24" i="1"/>
  <c r="X24" i="1"/>
  <c r="F25" i="2"/>
  <c r="C25" i="2"/>
  <c r="V16" i="1"/>
  <c r="D26" i="2"/>
  <c r="R20" i="1"/>
  <c r="F33" i="2"/>
  <c r="S17" i="1"/>
  <c r="R17" i="1"/>
  <c r="X20" i="1"/>
  <c r="Q17" i="1"/>
  <c r="C30" i="2"/>
  <c r="R21" i="1"/>
  <c r="D27" i="2"/>
  <c r="S22" i="1"/>
  <c r="Q22" i="1"/>
  <c r="K12" i="1"/>
  <c r="F37" i="2"/>
  <c r="D37" i="2"/>
  <c r="R19" i="1"/>
  <c r="F29" i="2"/>
  <c r="J14" i="1"/>
  <c r="F14" i="1"/>
  <c r="D36" i="2"/>
  <c r="F36" i="2"/>
  <c r="D28" i="2"/>
  <c r="Q18" i="1"/>
  <c r="D35" i="2"/>
  <c r="D34" i="2"/>
  <c r="V24" i="1"/>
  <c r="V15" i="1"/>
  <c r="X15" i="1"/>
  <c r="S16" i="1"/>
  <c r="S21" i="1"/>
  <c r="X21" i="1"/>
  <c r="X23" i="1"/>
  <c r="C27" i="2"/>
  <c r="D30" i="2"/>
  <c r="R22" i="1"/>
  <c r="X27" i="1"/>
  <c r="W27" i="1"/>
  <c r="V19" i="1"/>
  <c r="Q19" i="1"/>
  <c r="C26" i="2"/>
  <c r="X17" i="1"/>
  <c r="Q21" i="1"/>
  <c r="F27" i="2"/>
  <c r="W22" i="1"/>
  <c r="R27" i="1"/>
  <c r="X19" i="1"/>
  <c r="D8" i="2"/>
  <c r="R18" i="1"/>
  <c r="C34" i="2"/>
  <c r="W24" i="1"/>
  <c r="R16" i="1"/>
  <c r="V21" i="1"/>
  <c r="D31" i="2"/>
  <c r="F31" i="2"/>
  <c r="V22" i="1"/>
  <c r="V27" i="1"/>
  <c r="W19" i="1"/>
  <c r="AC5" i="3" l="1"/>
  <c r="AC28" i="3"/>
  <c r="AC13" i="3"/>
  <c r="AC7" i="3"/>
  <c r="AC43" i="3"/>
  <c r="AC8" i="3"/>
  <c r="AC4" i="3"/>
  <c r="AC35" i="3"/>
  <c r="AC6" i="3"/>
  <c r="AC9" i="3"/>
  <c r="AC19" i="3"/>
  <c r="AC12" i="3"/>
  <c r="AC22" i="3"/>
  <c r="AC21" i="3"/>
  <c r="AC15" i="3"/>
  <c r="AC14" i="3"/>
  <c r="AC26" i="3"/>
  <c r="AC27" i="3"/>
  <c r="AC33" i="3"/>
  <c r="AC29" i="3"/>
  <c r="AC52" i="3"/>
  <c r="AC24" i="3"/>
  <c r="AC10" i="3"/>
  <c r="AC25" i="3"/>
  <c r="AC46" i="3"/>
  <c r="AC53" i="3"/>
  <c r="AC16" i="3"/>
  <c r="AC23" i="3"/>
  <c r="AC20" i="3"/>
  <c r="AC18" i="3"/>
  <c r="AC45" i="3"/>
  <c r="AC17" i="3"/>
  <c r="AC50" i="3"/>
  <c r="AC40" i="3"/>
  <c r="AC11" i="3"/>
  <c r="AC42" i="3"/>
  <c r="AC31" i="3"/>
  <c r="AC49" i="3"/>
  <c r="AC37" i="3"/>
  <c r="AC30" i="3"/>
  <c r="AC55" i="3"/>
  <c r="AC54" i="3"/>
  <c r="AC39" i="3"/>
  <c r="AC36" i="3"/>
  <c r="AC34" i="3"/>
  <c r="AC47" i="3"/>
  <c r="AC48" i="3"/>
  <c r="AC38" i="3"/>
  <c r="AC51" i="3"/>
  <c r="AC44" i="3"/>
  <c r="AC32" i="3"/>
  <c r="AC41" i="3"/>
  <c r="T18" i="5"/>
  <c r="B14" i="5"/>
  <c r="H14" i="5"/>
  <c r="N18" i="5"/>
  <c r="N27" i="5"/>
  <c r="N26" i="5"/>
  <c r="U26" i="5"/>
  <c r="U18" i="5"/>
  <c r="I14" i="5"/>
  <c r="N17" i="5"/>
  <c r="U25" i="5"/>
  <c r="N16" i="5"/>
  <c r="N24" i="5"/>
  <c r="U23" i="5"/>
  <c r="N22" i="5"/>
  <c r="N21" i="5"/>
  <c r="N25" i="5"/>
  <c r="N23" i="5"/>
  <c r="N19" i="5"/>
  <c r="U17" i="5"/>
  <c r="N15" i="5"/>
  <c r="N20" i="5"/>
  <c r="U16" i="5"/>
  <c r="U15" i="5"/>
  <c r="U22" i="5"/>
  <c r="U24" i="5"/>
  <c r="T25" i="5"/>
  <c r="U20" i="5"/>
  <c r="U27" i="5"/>
  <c r="U21" i="5"/>
  <c r="T21" i="5"/>
  <c r="T17" i="5"/>
  <c r="T16" i="5"/>
  <c r="T15" i="5"/>
  <c r="U19" i="5"/>
  <c r="T23" i="5"/>
  <c r="T19" i="5"/>
  <c r="T22" i="5"/>
  <c r="T20" i="5"/>
  <c r="T24" i="5"/>
  <c r="T27" i="5"/>
  <c r="T26" i="5"/>
  <c r="N17" i="1"/>
  <c r="T18" i="1"/>
  <c r="N25" i="1"/>
  <c r="U17" i="1"/>
  <c r="N15" i="1"/>
  <c r="U18" i="1"/>
  <c r="U22" i="1"/>
  <c r="N23" i="1"/>
  <c r="T24" i="1"/>
  <c r="N27" i="1"/>
  <c r="U15" i="1"/>
  <c r="N16" i="1"/>
  <c r="N20" i="1"/>
  <c r="U23" i="1"/>
  <c r="N24" i="1"/>
  <c r="T25" i="1"/>
  <c r="N18" i="1"/>
  <c r="U21" i="1"/>
  <c r="N22" i="1"/>
  <c r="U25" i="1"/>
  <c r="N26" i="1"/>
  <c r="U16" i="1"/>
  <c r="N21" i="1"/>
  <c r="U24" i="1"/>
  <c r="N19" i="1"/>
  <c r="U26" i="1"/>
  <c r="U27" i="1"/>
  <c r="T27" i="1"/>
  <c r="T20" i="1"/>
  <c r="U20" i="1"/>
  <c r="T17" i="1"/>
  <c r="U19" i="1"/>
  <c r="T21" i="1"/>
  <c r="T19" i="1"/>
  <c r="T23" i="1"/>
  <c r="T22" i="1"/>
  <c r="T16" i="1"/>
  <c r="T15" i="1"/>
  <c r="T26" i="1"/>
  <c r="H14" i="1"/>
  <c r="B14" i="1"/>
  <c r="I14" i="1"/>
  <c r="M14" i="1"/>
  <c r="M13" i="1"/>
  <c r="M12" i="1"/>
  <c r="M11" i="1"/>
  <c r="M10" i="1"/>
  <c r="M9" i="1"/>
  <c r="M8" i="1"/>
  <c r="M7" i="1"/>
  <c r="M6" i="1"/>
  <c r="A21" i="1"/>
  <c r="A20" i="1"/>
  <c r="A18" i="1"/>
  <c r="A17" i="1"/>
  <c r="A16" i="1"/>
  <c r="A15" i="1"/>
  <c r="A10" i="1"/>
  <c r="A9" i="1"/>
  <c r="A8" i="1"/>
  <c r="A7" i="1"/>
  <c r="J21" i="1"/>
  <c r="F21" i="1"/>
  <c r="D24" i="2"/>
  <c r="F4" i="2"/>
  <c r="J8" i="1"/>
  <c r="E10" i="1"/>
  <c r="C20" i="2"/>
  <c r="C9" i="2"/>
  <c r="G9" i="1"/>
  <c r="G20" i="1"/>
  <c r="G16" i="1"/>
  <c r="F39" i="2"/>
  <c r="Q8" i="1"/>
  <c r="C44" i="2"/>
  <c r="F11" i="2"/>
  <c r="D38" i="2"/>
  <c r="C42" i="2"/>
  <c r="C43" i="2"/>
  <c r="C19" i="2"/>
  <c r="G17" i="1"/>
  <c r="F42" i="2"/>
  <c r="F16" i="2"/>
  <c r="V9" i="1"/>
  <c r="F24" i="2"/>
  <c r="S10" i="1"/>
  <c r="S13" i="1"/>
  <c r="L9" i="1"/>
  <c r="E18" i="1"/>
  <c r="F21" i="2"/>
  <c r="C45" i="2"/>
  <c r="F2" i="2"/>
  <c r="D22" i="2"/>
  <c r="W6" i="1"/>
  <c r="E21" i="1"/>
  <c r="S14" i="1"/>
  <c r="V14" i="1"/>
  <c r="G8" i="1"/>
  <c r="E8" i="1"/>
  <c r="L10" i="1"/>
  <c r="D6" i="2"/>
  <c r="F20" i="2"/>
  <c r="G15" i="1"/>
  <c r="D41" i="2"/>
  <c r="C41" i="2"/>
  <c r="J15" i="1"/>
  <c r="E9" i="1"/>
  <c r="K9" i="1"/>
  <c r="F20" i="1"/>
  <c r="L18" i="1"/>
  <c r="K16" i="1"/>
  <c r="J16" i="1"/>
  <c r="C10" i="2"/>
  <c r="C21" i="2"/>
  <c r="V11" i="1"/>
  <c r="D21" i="2"/>
  <c r="F18" i="2"/>
  <c r="D45" i="2"/>
  <c r="D44" i="2"/>
  <c r="S12" i="1"/>
  <c r="F17" i="1"/>
  <c r="S9" i="1"/>
  <c r="C24" i="2"/>
  <c r="C6" i="2"/>
  <c r="D9" i="2"/>
  <c r="K20" i="1"/>
  <c r="F10" i="2"/>
  <c r="F16" i="1"/>
  <c r="C39" i="2"/>
  <c r="D18" i="2"/>
  <c r="F40" i="2"/>
  <c r="D11" i="2"/>
  <c r="D16" i="2"/>
  <c r="F43" i="2"/>
  <c r="G21" i="1"/>
  <c r="L21" i="1"/>
  <c r="R14" i="1"/>
  <c r="F8" i="1"/>
  <c r="L8" i="1"/>
  <c r="J10" i="1"/>
  <c r="F6" i="2"/>
  <c r="V10" i="1"/>
  <c r="Q10" i="1"/>
  <c r="C23" i="2"/>
  <c r="F23" i="2"/>
  <c r="F9" i="2"/>
  <c r="E20" i="1"/>
  <c r="J20" i="1"/>
  <c r="L20" i="1"/>
  <c r="L16" i="1"/>
  <c r="C12" i="2"/>
  <c r="K18" i="1"/>
  <c r="E16" i="1"/>
  <c r="J18" i="1"/>
  <c r="D39" i="2"/>
  <c r="R11" i="1"/>
  <c r="S11" i="1"/>
  <c r="C18" i="2"/>
  <c r="F45" i="2"/>
  <c r="C46" i="2"/>
  <c r="F44" i="2"/>
  <c r="F38" i="2"/>
  <c r="E17" i="1"/>
  <c r="J17" i="1"/>
  <c r="C11" i="2"/>
  <c r="W4" i="1"/>
  <c r="G7" i="1"/>
  <c r="D42" i="2"/>
  <c r="Q9" i="1"/>
  <c r="D19" i="2"/>
  <c r="R9" i="1"/>
  <c r="F10" i="1"/>
  <c r="F41" i="2"/>
  <c r="V13" i="1"/>
  <c r="F15" i="1"/>
  <c r="F5" i="2"/>
  <c r="C5" i="2"/>
  <c r="D10" i="2"/>
  <c r="G18" i="1"/>
  <c r="F12" i="2"/>
  <c r="X11" i="1"/>
  <c r="S8" i="1"/>
  <c r="C40" i="2"/>
  <c r="D46" i="2"/>
  <c r="K17" i="1"/>
  <c r="C38" i="2"/>
  <c r="Q6" i="1"/>
  <c r="S6" i="1"/>
  <c r="D43" i="2"/>
  <c r="D40" i="2"/>
  <c r="L17" i="1"/>
  <c r="C22" i="2"/>
  <c r="J7" i="1"/>
  <c r="F19" i="2"/>
  <c r="K21" i="1"/>
  <c r="K8" i="1"/>
  <c r="G10" i="1"/>
  <c r="D20" i="2"/>
  <c r="D23" i="2"/>
  <c r="D5" i="2"/>
  <c r="D12" i="2"/>
  <c r="F18" i="1"/>
  <c r="W11" i="1"/>
  <c r="F46" i="2"/>
  <c r="F22" i="2"/>
  <c r="C16" i="2"/>
  <c r="F3" i="2"/>
  <c r="X9" i="1"/>
  <c r="F17" i="2"/>
  <c r="W7" i="1"/>
  <c r="S7" i="1"/>
  <c r="V7" i="1"/>
  <c r="C17" i="2"/>
  <c r="X7" i="1"/>
  <c r="D17" i="2"/>
  <c r="R7" i="1"/>
  <c r="N14" i="5" l="1"/>
  <c r="B25" i="5"/>
  <c r="B9" i="5"/>
  <c r="B18" i="5"/>
  <c r="B16" i="5"/>
  <c r="N7" i="5"/>
  <c r="N6" i="5"/>
  <c r="N12" i="5"/>
  <c r="N9" i="5"/>
  <c r="U7" i="5"/>
  <c r="U13" i="5"/>
  <c r="B31" i="5"/>
  <c r="B28" i="5"/>
  <c r="B24" i="5"/>
  <c r="B32" i="5"/>
  <c r="B34" i="5"/>
  <c r="B33" i="5"/>
  <c r="B26" i="5"/>
  <c r="N13" i="5"/>
  <c r="B15" i="5"/>
  <c r="B17" i="5"/>
  <c r="B27" i="5"/>
  <c r="N11" i="5"/>
  <c r="N8" i="5"/>
  <c r="B10" i="5"/>
  <c r="N10" i="5"/>
  <c r="U10" i="5"/>
  <c r="H15" i="5"/>
  <c r="H16" i="5"/>
  <c r="H10" i="5"/>
  <c r="I10" i="5"/>
  <c r="U14" i="5"/>
  <c r="U8" i="5"/>
  <c r="I27" i="5"/>
  <c r="I15" i="5"/>
  <c r="H17" i="5"/>
  <c r="I28" i="5"/>
  <c r="H28" i="5"/>
  <c r="H27" i="5"/>
  <c r="I17" i="5"/>
  <c r="U9" i="5"/>
  <c r="U6" i="5"/>
  <c r="H25" i="5"/>
  <c r="H9" i="5"/>
  <c r="I9" i="5"/>
  <c r="T8" i="5"/>
  <c r="T9" i="5"/>
  <c r="U11" i="5"/>
  <c r="I26" i="5"/>
  <c r="H26" i="5"/>
  <c r="T11" i="5"/>
  <c r="T7" i="5"/>
  <c r="T13" i="5"/>
  <c r="H8" i="5"/>
  <c r="T6" i="5"/>
  <c r="H6" i="5"/>
  <c r="I31" i="5"/>
  <c r="H7" i="5"/>
  <c r="H31" i="5"/>
  <c r="I24" i="5"/>
  <c r="T12" i="5"/>
  <c r="H24" i="5"/>
  <c r="U12" i="5"/>
  <c r="H32" i="5"/>
  <c r="I32" i="5"/>
  <c r="I34" i="5"/>
  <c r="H34" i="5"/>
  <c r="I25" i="5"/>
  <c r="H33" i="5"/>
  <c r="I33" i="5"/>
  <c r="T10" i="5"/>
  <c r="H18" i="5"/>
  <c r="I18" i="5"/>
  <c r="I16" i="5"/>
  <c r="T14" i="5"/>
  <c r="H31" i="1"/>
  <c r="H32" i="1"/>
  <c r="I32" i="1"/>
  <c r="I34" i="1"/>
  <c r="H34" i="1"/>
  <c r="I33" i="1"/>
  <c r="H33" i="1"/>
  <c r="I28" i="1"/>
  <c r="H28" i="1"/>
  <c r="I26" i="1"/>
  <c r="H26" i="1"/>
  <c r="H25" i="1"/>
  <c r="I25" i="1"/>
  <c r="I27" i="1"/>
  <c r="H27" i="1"/>
  <c r="T11" i="1"/>
  <c r="H24" i="1"/>
  <c r="T9" i="1"/>
  <c r="T7" i="1"/>
  <c r="T8" i="1"/>
  <c r="T13" i="1"/>
  <c r="T12" i="1"/>
  <c r="T14" i="1"/>
  <c r="T10" i="1"/>
  <c r="T6" i="1"/>
  <c r="H16" i="1"/>
  <c r="H15" i="1"/>
  <c r="H20" i="1"/>
  <c r="H18" i="1"/>
  <c r="H17" i="1"/>
  <c r="H21" i="1"/>
  <c r="H9" i="1"/>
  <c r="H10" i="1"/>
  <c r="U13" i="1"/>
  <c r="U12" i="1"/>
  <c r="U10" i="1"/>
  <c r="U9" i="1"/>
  <c r="U8" i="1"/>
  <c r="U7" i="1"/>
  <c r="I15" i="1"/>
  <c r="I21" i="1"/>
  <c r="I20" i="1"/>
  <c r="I17" i="1"/>
  <c r="I16" i="1"/>
  <c r="I18" i="1"/>
  <c r="I24" i="1"/>
  <c r="B33" i="1"/>
  <c r="B34" i="1"/>
  <c r="I10" i="1"/>
  <c r="I9" i="1"/>
  <c r="I31" i="1"/>
  <c r="U11" i="1"/>
  <c r="U6" i="1"/>
  <c r="U14" i="1"/>
  <c r="B28" i="1"/>
  <c r="B31" i="1"/>
  <c r="B32" i="1"/>
  <c r="B27" i="1"/>
  <c r="N14" i="1"/>
  <c r="B24" i="1"/>
  <c r="B26" i="1"/>
  <c r="B25" i="1"/>
  <c r="N13" i="1"/>
  <c r="B21" i="1"/>
  <c r="N7" i="1"/>
  <c r="N9" i="1"/>
  <c r="N10" i="1"/>
  <c r="N12" i="1"/>
  <c r="N6" i="1"/>
  <c r="N8" i="1"/>
  <c r="N11" i="1"/>
  <c r="B20" i="1"/>
  <c r="B9" i="1"/>
  <c r="B10" i="1"/>
  <c r="B15" i="1"/>
  <c r="B16" i="1"/>
  <c r="B17" i="1"/>
  <c r="B18" i="1"/>
  <c r="K10" i="1"/>
  <c r="X8" i="1"/>
  <c r="V6" i="1"/>
  <c r="R10" i="1"/>
  <c r="Q11" i="1"/>
  <c r="R6" i="1"/>
  <c r="X10" i="1"/>
  <c r="X12" i="1"/>
  <c r="W9" i="1"/>
  <c r="Q14" i="1"/>
  <c r="V12" i="1"/>
  <c r="X14" i="1"/>
  <c r="W13" i="1"/>
  <c r="K7" i="1"/>
  <c r="W14" i="1"/>
  <c r="W10" i="1"/>
  <c r="Q13" i="1"/>
  <c r="J9" i="1"/>
  <c r="W8" i="1"/>
  <c r="Q12" i="1"/>
  <c r="F7" i="1"/>
  <c r="E7" i="1"/>
  <c r="R13" i="1"/>
  <c r="X13" i="1"/>
  <c r="F9" i="1"/>
  <c r="W12" i="1"/>
  <c r="L7" i="1"/>
  <c r="L15" i="1"/>
  <c r="E15" i="1"/>
  <c r="V8" i="1"/>
  <c r="X6" i="1"/>
  <c r="K15" i="1"/>
  <c r="R8" i="1"/>
  <c r="R12" i="1"/>
  <c r="Q7" i="1"/>
  <c r="A6" i="1" l="1"/>
  <c r="E6" i="1"/>
  <c r="K4" i="1"/>
  <c r="J6" i="1"/>
  <c r="F6" i="1"/>
  <c r="K6" i="1"/>
  <c r="G6" i="1"/>
  <c r="L6" i="1"/>
  <c r="H8" i="1" l="1"/>
  <c r="H7" i="1"/>
  <c r="H6" i="1"/>
  <c r="D3" i="2"/>
  <c r="C4" i="2"/>
  <c r="C3" i="2"/>
  <c r="D4" i="2"/>
  <c r="D2" i="2"/>
  <c r="C2" i="2"/>
  <c r="B6" i="5" l="1"/>
  <c r="B7" i="5"/>
  <c r="B8" i="5"/>
  <c r="I8" i="5"/>
  <c r="I6" i="5"/>
  <c r="I7" i="5"/>
  <c r="I6" i="1"/>
  <c r="I7" i="1"/>
  <c r="I8" i="1"/>
  <c r="B8" i="1"/>
  <c r="B7" i="1"/>
  <c r="B6" i="1"/>
</calcChain>
</file>

<file path=xl/sharedStrings.xml><?xml version="1.0" encoding="utf-8"?>
<sst xmlns="http://schemas.openxmlformats.org/spreadsheetml/2006/main" count="210" uniqueCount="86">
  <si>
    <t>CoCType=Contract</t>
  </si>
  <si>
    <t>Last</t>
  </si>
  <si>
    <t>NC</t>
  </si>
  <si>
    <t>%NC</t>
  </si>
  <si>
    <t>Open</t>
  </si>
  <si>
    <t>High</t>
  </si>
  <si>
    <t>Low</t>
  </si>
  <si>
    <t>NC/ATR</t>
  </si>
  <si>
    <t>Equity Indices</t>
  </si>
  <si>
    <t>Fixed Income</t>
  </si>
  <si>
    <t>Forex</t>
  </si>
  <si>
    <t>Metals</t>
  </si>
  <si>
    <t>Energy</t>
  </si>
  <si>
    <t>Vol Ratio</t>
  </si>
  <si>
    <t xml:space="preserve">Countdown to Day Session Close: </t>
  </si>
  <si>
    <t>CQG, CME &amp; GLOBEX Volume Dashboard</t>
  </si>
  <si>
    <t>Designed by Thom Hartle</t>
  </si>
  <si>
    <t>Agriculture</t>
  </si>
  <si>
    <t>Close</t>
  </si>
  <si>
    <t>Charts</t>
  </si>
  <si>
    <t xml:space="preserve">Equity  Indicies            </t>
  </si>
  <si>
    <t xml:space="preserve">                Agricutlure</t>
  </si>
  <si>
    <t>Fixed Income                    Metals</t>
  </si>
  <si>
    <t>F.US.EPH?</t>
  </si>
  <si>
    <t>F.US.ENQ?</t>
  </si>
  <si>
    <t>F.US.EMD?</t>
  </si>
  <si>
    <t>F.US.YM?</t>
  </si>
  <si>
    <t>F.US.NKD?</t>
  </si>
  <si>
    <t>F.US.NIY?</t>
  </si>
  <si>
    <t>F.US.ZQE?</t>
  </si>
  <si>
    <t>F.US.EDA?</t>
  </si>
  <si>
    <t>F.US.TUA?</t>
  </si>
  <si>
    <t>F.US.FVA?</t>
  </si>
  <si>
    <t>F.US.TYA?</t>
  </si>
  <si>
    <t>F.US.TNA?</t>
  </si>
  <si>
    <t>F.US.USA?</t>
  </si>
  <si>
    <t>F.US.ULA?</t>
  </si>
  <si>
    <t>F.US.DA6?</t>
  </si>
  <si>
    <t>F.US.AJY?</t>
  </si>
  <si>
    <t>F.US.BR6?</t>
  </si>
  <si>
    <t>F.US.BP6?</t>
  </si>
  <si>
    <t>F.US.PJY?</t>
  </si>
  <si>
    <t>F.US.CA6?</t>
  </si>
  <si>
    <t>F.US.EU6?</t>
  </si>
  <si>
    <t>F.US.EAD?</t>
  </si>
  <si>
    <t>F.US.YR?</t>
  </si>
  <si>
    <t>F.US.FR?</t>
  </si>
  <si>
    <t>F.US.EB?</t>
  </si>
  <si>
    <t>F.US.ECD?</t>
  </si>
  <si>
    <t>F.US.SIR?</t>
  </si>
  <si>
    <t>F.US.JY6?</t>
  </si>
  <si>
    <t>F.US.MX6?</t>
  </si>
  <si>
    <t>F.US.NE6?</t>
  </si>
  <si>
    <t>F.US.NK6?</t>
  </si>
  <si>
    <t>F.US.GPLN?</t>
  </si>
  <si>
    <t>F.US.RU6?</t>
  </si>
  <si>
    <t>F.US.SA6?</t>
  </si>
  <si>
    <t>F.US.SK6?</t>
  </si>
  <si>
    <t>F.US.SF6?</t>
  </si>
  <si>
    <t>F.US.GCE?</t>
  </si>
  <si>
    <t>F.US.SIE?</t>
  </si>
  <si>
    <t>F.US.PLE?</t>
  </si>
  <si>
    <t>F.US.PAE?</t>
  </si>
  <si>
    <t>F.US.CPE?</t>
  </si>
  <si>
    <t>F.US.CLE?</t>
  </si>
  <si>
    <t>F.US.HOE?</t>
  </si>
  <si>
    <t>F.US.RBE?</t>
  </si>
  <si>
    <t>F.US.NGE?</t>
  </si>
  <si>
    <t>F.US.ZSE?</t>
  </si>
  <si>
    <t>F.US.ZLE?</t>
  </si>
  <si>
    <t>F.US.ZME?</t>
  </si>
  <si>
    <t>F.US.ZWA?</t>
  </si>
  <si>
    <t>F.US.KWE?</t>
  </si>
  <si>
    <t>F.US.ZRE?</t>
  </si>
  <si>
    <t>F.US.ZOE?</t>
  </si>
  <si>
    <t>F.US.GLE?</t>
  </si>
  <si>
    <t>F.US.HE?</t>
  </si>
  <si>
    <t>F.US.GF?</t>
  </si>
  <si>
    <t>F.US.ER?</t>
  </si>
  <si>
    <t>Volume Moving Average Parameter:</t>
  </si>
  <si>
    <t>Average True Range Paramter:</t>
  </si>
  <si>
    <t>Symbols will automatically roll.</t>
  </si>
  <si>
    <t>Or, enter in symbol using month and year (F.US.EDAZ17)</t>
  </si>
  <si>
    <t xml:space="preserve">          Copyright © 2017</t>
  </si>
  <si>
    <t>Pos</t>
  </si>
  <si>
    <t>Neg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</si>
</sst>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400]h:mm:ss\ AM/PM"/>
    <numFmt numFmtId="165" formatCode="0.0000"/>
    <numFmt numFmtId="166" formatCode="0.0000000"/>
    <numFmt numFmtId="167" formatCode="0.000"/>
    <numFmt numFmtId="168" formatCode="0.00000"/>
    <numFmt numFmtId="169" formatCode="0.000000"/>
    <numFmt numFmtId="170" formatCode="0.0000000000000"/>
  </numFmts>
  <fonts count="10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4"/>
      <name val="Century Gothic"/>
      <family val="2"/>
    </font>
    <font>
      <sz val="20"/>
      <color theme="3" tint="0.79998168889431442"/>
      <name val="Century Gothic"/>
      <family val="2"/>
    </font>
    <font>
      <sz val="12"/>
      <color theme="0"/>
      <name val="Century Gothic"/>
      <family val="2"/>
    </font>
    <font>
      <sz val="11"/>
      <color rgb="FF002060"/>
      <name val="Century Gothic"/>
      <family val="2"/>
    </font>
    <font>
      <sz val="9"/>
      <color theme="1"/>
      <name val="Century Gothic"/>
      <family val="2"/>
    </font>
    <font>
      <sz val="11"/>
      <color rgb="FF00000F"/>
      <name val="Century Gothic"/>
      <family val="2"/>
    </font>
    <font>
      <b/>
      <sz val="11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theme="4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theme="4"/>
      </top>
      <bottom style="thin">
        <color rgb="FF002060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6" borderId="11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7" borderId="13" xfId="0" applyNumberFormat="1" applyFont="1" applyFill="1" applyBorder="1" applyAlignment="1">
      <alignment vertical="center"/>
    </xf>
    <xf numFmtId="0" fontId="2" fillId="7" borderId="12" xfId="0" applyNumberFormat="1" applyFont="1" applyFill="1" applyBorder="1" applyAlignment="1">
      <alignment vertical="center"/>
    </xf>
    <xf numFmtId="165" fontId="2" fillId="2" borderId="0" xfId="0" applyNumberFormat="1" applyFont="1" applyFill="1"/>
    <xf numFmtId="0" fontId="2" fillId="6" borderId="0" xfId="0" applyNumberFormat="1" applyFont="1" applyFill="1" applyBorder="1" applyAlignment="1">
      <alignment horizontal="center" vertical="center"/>
    </xf>
    <xf numFmtId="46" fontId="5" fillId="2" borderId="0" xfId="0" applyNumberFormat="1" applyFont="1" applyFill="1" applyBorder="1" applyAlignment="1">
      <alignment horizontal="center" shrinkToFit="1"/>
    </xf>
    <xf numFmtId="0" fontId="2" fillId="4" borderId="0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vertical="center"/>
    </xf>
    <xf numFmtId="0" fontId="2" fillId="7" borderId="2" xfId="0" applyNumberFormat="1" applyFont="1" applyFill="1" applyBorder="1" applyAlignment="1">
      <alignment vertical="center"/>
    </xf>
    <xf numFmtId="164" fontId="2" fillId="4" borderId="0" xfId="0" applyNumberFormat="1" applyFont="1" applyFill="1" applyBorder="1" applyAlignment="1">
      <alignment vertical="center"/>
    </xf>
    <xf numFmtId="0" fontId="0" fillId="2" borderId="0" xfId="0" applyFill="1" applyAlignment="1">
      <alignment shrinkToFit="1"/>
    </xf>
    <xf numFmtId="0" fontId="3" fillId="4" borderId="9" xfId="0" applyFont="1" applyFill="1" applyBorder="1" applyAlignment="1">
      <alignment vertical="center" shrinkToFit="1"/>
    </xf>
    <xf numFmtId="0" fontId="3" fillId="4" borderId="5" xfId="0" applyFont="1" applyFill="1" applyBorder="1" applyAlignment="1">
      <alignment vertical="center" shrinkToFit="1"/>
    </xf>
    <xf numFmtId="0" fontId="3" fillId="4" borderId="14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shrinkToFit="1"/>
    </xf>
    <xf numFmtId="0" fontId="6" fillId="3" borderId="0" xfId="0" applyFont="1" applyFill="1"/>
    <xf numFmtId="0" fontId="6" fillId="3" borderId="0" xfId="0" applyNumberFormat="1" applyFont="1" applyFill="1" applyBorder="1" applyAlignment="1">
      <alignment horizontal="center" vertical="center"/>
    </xf>
    <xf numFmtId="0" fontId="2" fillId="5" borderId="13" xfId="0" applyNumberFormat="1" applyFont="1" applyFill="1" applyBorder="1" applyAlignment="1">
      <alignment vertical="center"/>
    </xf>
    <xf numFmtId="0" fontId="2" fillId="5" borderId="1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shrinkToFit="1"/>
    </xf>
    <xf numFmtId="10" fontId="2" fillId="2" borderId="1" xfId="0" applyNumberFormat="1" applyFont="1" applyFill="1" applyBorder="1" applyAlignment="1">
      <alignment horizontal="center" shrinkToFit="1"/>
    </xf>
    <xf numFmtId="9" fontId="2" fillId="2" borderId="10" xfId="0" applyNumberFormat="1" applyFont="1" applyFill="1" applyBorder="1" applyAlignment="1">
      <alignment horizontal="center" shrinkToFit="1"/>
    </xf>
    <xf numFmtId="2" fontId="2" fillId="2" borderId="12" xfId="0" applyNumberFormat="1" applyFont="1" applyFill="1" applyBorder="1" applyAlignment="1">
      <alignment horizontal="center" shrinkToFit="1"/>
    </xf>
    <xf numFmtId="168" fontId="2" fillId="2" borderId="1" xfId="0" applyNumberFormat="1" applyFont="1" applyFill="1" applyBorder="1" applyAlignment="1">
      <alignment horizontal="center" shrinkToFit="1"/>
    </xf>
    <xf numFmtId="168" fontId="2" fillId="2" borderId="12" xfId="0" applyNumberFormat="1" applyFont="1" applyFill="1" applyBorder="1" applyAlignment="1">
      <alignment horizontal="center" shrinkToFit="1"/>
    </xf>
    <xf numFmtId="1" fontId="2" fillId="2" borderId="1" xfId="0" applyNumberFormat="1" applyFont="1" applyFill="1" applyBorder="1" applyAlignment="1">
      <alignment horizontal="center" shrinkToFit="1"/>
    </xf>
    <xf numFmtId="1" fontId="2" fillId="2" borderId="12" xfId="0" applyNumberFormat="1" applyFont="1" applyFill="1" applyBorder="1" applyAlignment="1">
      <alignment horizontal="center" shrinkToFit="1"/>
    </xf>
    <xf numFmtId="167" fontId="2" fillId="2" borderId="1" xfId="0" applyNumberFormat="1" applyFont="1" applyFill="1" applyBorder="1" applyAlignment="1">
      <alignment horizontal="center" shrinkToFit="1"/>
    </xf>
    <xf numFmtId="167" fontId="2" fillId="2" borderId="12" xfId="0" applyNumberFormat="1" applyFont="1" applyFill="1" applyBorder="1" applyAlignment="1">
      <alignment horizontal="center" shrinkToFit="1"/>
    </xf>
    <xf numFmtId="166" fontId="2" fillId="2" borderId="1" xfId="0" applyNumberFormat="1" applyFont="1" applyFill="1" applyBorder="1" applyAlignment="1">
      <alignment horizontal="center" shrinkToFit="1"/>
    </xf>
    <xf numFmtId="169" fontId="2" fillId="2" borderId="1" xfId="0" applyNumberFormat="1" applyFont="1" applyFill="1" applyBorder="1" applyAlignment="1">
      <alignment horizontal="center" shrinkToFit="1"/>
    </xf>
    <xf numFmtId="169" fontId="2" fillId="2" borderId="12" xfId="0" applyNumberFormat="1" applyFont="1" applyFill="1" applyBorder="1" applyAlignment="1">
      <alignment horizontal="center" shrinkToFit="1"/>
    </xf>
    <xf numFmtId="164" fontId="6" fillId="3" borderId="0" xfId="0" applyNumberFormat="1" applyFont="1" applyFill="1" applyBorder="1" applyAlignment="1">
      <alignment vertical="center"/>
    </xf>
    <xf numFmtId="46" fontId="6" fillId="3" borderId="0" xfId="0" applyNumberFormat="1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/>
    <xf numFmtId="0" fontId="8" fillId="2" borderId="0" xfId="0" applyFont="1" applyFill="1" applyAlignment="1">
      <alignment shrinkToFit="1"/>
    </xf>
    <xf numFmtId="165" fontId="2" fillId="2" borderId="1" xfId="0" applyNumberFormat="1" applyFont="1" applyFill="1" applyBorder="1" applyAlignment="1">
      <alignment horizontal="center" shrinkToFit="1"/>
    </xf>
    <xf numFmtId="165" fontId="2" fillId="2" borderId="12" xfId="0" applyNumberFormat="1" applyFont="1" applyFill="1" applyBorder="1" applyAlignment="1">
      <alignment horizontal="center" shrinkToFit="1"/>
    </xf>
    <xf numFmtId="166" fontId="2" fillId="2" borderId="12" xfId="0" applyNumberFormat="1" applyFont="1" applyFill="1" applyBorder="1" applyAlignment="1">
      <alignment horizontal="center" shrinkToFit="1"/>
    </xf>
    <xf numFmtId="0" fontId="9" fillId="2" borderId="0" xfId="0" applyFont="1" applyFill="1" applyAlignment="1">
      <alignment shrinkToFit="1"/>
    </xf>
    <xf numFmtId="0" fontId="0" fillId="9" borderId="0" xfId="0" applyFont="1" applyFill="1"/>
    <xf numFmtId="0" fontId="0" fillId="9" borderId="0" xfId="0" applyFill="1"/>
    <xf numFmtId="10" fontId="0" fillId="9" borderId="0" xfId="0" applyNumberFormat="1" applyFill="1"/>
    <xf numFmtId="10" fontId="0" fillId="9" borderId="0" xfId="0" applyNumberFormat="1" applyFont="1" applyFill="1"/>
    <xf numFmtId="10" fontId="7" fillId="9" borderId="0" xfId="0" applyNumberFormat="1" applyFont="1" applyFill="1"/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2" fillId="0" borderId="18" xfId="0" applyFont="1" applyFill="1" applyBorder="1"/>
    <xf numFmtId="170" fontId="2" fillId="0" borderId="0" xfId="0" applyNumberFormat="1" applyFont="1" applyFill="1" applyAlignment="1">
      <alignment shrinkToFit="1"/>
    </xf>
    <xf numFmtId="21" fontId="2" fillId="0" borderId="0" xfId="0" applyNumberFormat="1" applyFont="1" applyFill="1"/>
    <xf numFmtId="0" fontId="2" fillId="3" borderId="1" xfId="0" applyNumberFormat="1" applyFont="1" applyFill="1" applyBorder="1" applyAlignment="1">
      <alignment horizontal="center" shrinkToFit="1"/>
    </xf>
    <xf numFmtId="0" fontId="5" fillId="7" borderId="20" xfId="0" applyNumberFormat="1" applyFont="1" applyFill="1" applyBorder="1" applyAlignment="1">
      <alignment horizontal="center" vertical="center" shrinkToFit="1"/>
    </xf>
    <xf numFmtId="0" fontId="5" fillId="7" borderId="16" xfId="0" applyNumberFormat="1" applyFont="1" applyFill="1" applyBorder="1" applyAlignment="1">
      <alignment horizontal="center" vertical="center" shrinkToFit="1"/>
    </xf>
    <xf numFmtId="0" fontId="5" fillId="7" borderId="2" xfId="0" applyNumberFormat="1" applyFont="1" applyFill="1" applyBorder="1" applyAlignment="1">
      <alignment horizontal="center" vertical="center" shrinkToFit="1"/>
    </xf>
    <xf numFmtId="0" fontId="5" fillId="7" borderId="3" xfId="0" applyNumberFormat="1" applyFont="1" applyFill="1" applyBorder="1" applyAlignment="1">
      <alignment horizontal="center" vertical="center" shrinkToFit="1"/>
    </xf>
    <xf numFmtId="0" fontId="2" fillId="7" borderId="13" xfId="0" applyNumberFormat="1" applyFont="1" applyFill="1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21" fontId="2" fillId="7" borderId="10" xfId="0" applyNumberFormat="1" applyFont="1" applyFill="1" applyBorder="1" applyAlignment="1">
      <alignment horizontal="left" vertical="center"/>
    </xf>
    <xf numFmtId="164" fontId="4" fillId="2" borderId="5" xfId="1" applyNumberFormat="1" applyFont="1" applyFill="1" applyBorder="1" applyAlignment="1">
      <alignment horizontal="center" vertical="center" shrinkToFit="1"/>
    </xf>
    <xf numFmtId="164" fontId="4" fillId="2" borderId="6" xfId="1" applyNumberFormat="1" applyFont="1" applyFill="1" applyBorder="1" applyAlignment="1">
      <alignment horizontal="center" vertical="center" shrinkToFit="1"/>
    </xf>
    <xf numFmtId="164" fontId="4" fillId="2" borderId="7" xfId="1" applyNumberFormat="1" applyFont="1" applyFill="1" applyBorder="1" applyAlignment="1">
      <alignment horizontal="center" vertical="center" shrinkToFit="1"/>
    </xf>
    <xf numFmtId="164" fontId="4" fillId="2" borderId="8" xfId="1" applyNumberFormat="1" applyFont="1" applyFill="1" applyBorder="1" applyAlignment="1">
      <alignment horizontal="center" vertical="center" shrinkToFit="1"/>
    </xf>
    <xf numFmtId="0" fontId="5" fillId="8" borderId="19" xfId="0" applyNumberFormat="1" applyFont="1" applyFill="1" applyBorder="1" applyAlignment="1">
      <alignment horizontal="center" vertical="center" shrinkToFit="1"/>
    </xf>
    <xf numFmtId="0" fontId="5" fillId="8" borderId="5" xfId="0" applyNumberFormat="1" applyFont="1" applyFill="1" applyBorder="1" applyAlignment="1">
      <alignment horizontal="center" vertical="center" shrinkToFit="1"/>
    </xf>
    <xf numFmtId="0" fontId="5" fillId="8" borderId="2" xfId="0" applyNumberFormat="1" applyFont="1" applyFill="1" applyBorder="1" applyAlignment="1">
      <alignment horizontal="center" vertical="center" shrinkToFit="1"/>
    </xf>
    <xf numFmtId="0" fontId="5" fillId="8" borderId="3" xfId="0" applyNumberFormat="1" applyFont="1" applyFill="1" applyBorder="1" applyAlignment="1">
      <alignment horizontal="center" vertical="center" shrinkToFit="1"/>
    </xf>
    <xf numFmtId="0" fontId="2" fillId="7" borderId="20" xfId="0" applyNumberFormat="1" applyFont="1" applyFill="1" applyBorder="1" applyAlignment="1">
      <alignment horizontal="center" vertical="center" shrinkToFit="1"/>
    </xf>
    <xf numFmtId="0" fontId="2" fillId="7" borderId="16" xfId="0" applyNumberFormat="1" applyFont="1" applyFill="1" applyBorder="1" applyAlignment="1">
      <alignment horizontal="center" vertical="center" shrinkToFit="1"/>
    </xf>
    <xf numFmtId="0" fontId="2" fillId="7" borderId="2" xfId="0" applyNumberFormat="1" applyFont="1" applyFill="1" applyBorder="1" applyAlignment="1">
      <alignment horizontal="center" vertical="center" shrinkToFit="1"/>
    </xf>
    <xf numFmtId="0" fontId="2" fillId="7" borderId="3" xfId="0" applyNumberFormat="1" applyFont="1" applyFill="1" applyBorder="1" applyAlignment="1">
      <alignment horizontal="center" vertical="center" shrinkToFit="1"/>
    </xf>
    <xf numFmtId="0" fontId="5" fillId="7" borderId="19" xfId="0" applyNumberFormat="1" applyFont="1" applyFill="1" applyBorder="1" applyAlignment="1">
      <alignment horizontal="center" vertical="center" shrinkToFit="1"/>
    </xf>
    <xf numFmtId="0" fontId="5" fillId="7" borderId="5" xfId="0" applyNumberFormat="1" applyFont="1" applyFill="1" applyBorder="1" applyAlignment="1">
      <alignment horizontal="center" vertical="center" shrinkToFit="1"/>
    </xf>
    <xf numFmtId="0" fontId="2" fillId="5" borderId="12" xfId="0" applyNumberFormat="1" applyFont="1" applyFill="1" applyBorder="1" applyAlignment="1">
      <alignment horizontal="center" vertical="center" shrinkToFit="1"/>
    </xf>
    <xf numFmtId="0" fontId="2" fillId="5" borderId="13" xfId="0" applyNumberFormat="1" applyFont="1" applyFill="1" applyBorder="1" applyAlignment="1">
      <alignment horizontal="center" vertical="center" shrinkToFit="1"/>
    </xf>
    <xf numFmtId="0" fontId="2" fillId="4" borderId="0" xfId="0" applyNumberFormat="1" applyFont="1" applyFill="1" applyBorder="1" applyAlignment="1">
      <alignment horizontal="center" vertical="center" shrinkToFit="1"/>
    </xf>
    <xf numFmtId="0" fontId="2" fillId="7" borderId="15" xfId="0" applyNumberFormat="1" applyFont="1" applyFill="1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21" xfId="0" applyBorder="1" applyAlignment="1">
      <alignment horizontal="right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5" borderId="13" xfId="0" applyNumberFormat="1" applyFont="1" applyFill="1" applyBorder="1" applyAlignment="1">
      <alignment horizontal="right" vertical="center" shrinkToFit="1"/>
    </xf>
    <xf numFmtId="0" fontId="0" fillId="5" borderId="13" xfId="0" applyFont="1" applyFill="1" applyBorder="1" applyAlignment="1">
      <alignment horizontal="right" vertical="center" shrinkToFit="1"/>
    </xf>
    <xf numFmtId="46" fontId="2" fillId="5" borderId="13" xfId="0" applyNumberFormat="1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shrinkToFit="1"/>
    </xf>
    <xf numFmtId="0" fontId="2" fillId="5" borderId="17" xfId="0" applyFont="1" applyFill="1" applyBorder="1" applyAlignment="1">
      <alignment horizontal="center" shrinkToFit="1"/>
    </xf>
    <xf numFmtId="0" fontId="2" fillId="5" borderId="12" xfId="0" applyFont="1" applyFill="1" applyBorder="1" applyAlignment="1">
      <alignment horizontal="center" shrinkToFit="1"/>
    </xf>
    <xf numFmtId="0" fontId="0" fillId="5" borderId="13" xfId="0" applyFill="1" applyBorder="1" applyAlignment="1">
      <alignment horizontal="center" shrinkToFit="1"/>
    </xf>
    <xf numFmtId="0" fontId="2" fillId="5" borderId="13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16.837499999999999</v>
        <stp/>
        <stp>StudyData</stp>
        <stp>F.US.ZSE?</stp>
        <stp>ATR</stp>
        <stp>MAType=Sim,Period=20</stp>
        <stp>ATR</stp>
        <stp>D</stp>
        <stp>-1</stp>
        <stp>ALL</stp>
        <stp/>
        <stp/>
        <stp>False</stp>
        <stp>T</stp>
        <tr r="G47" s="2"/>
      </tp>
      <tp>
        <v>1.5140625000000001</v>
        <stp/>
        <stp>StudyData</stp>
        <stp>F.US.USA?</stp>
        <stp>ATR</stp>
        <stp>MAType=Sim,Period=20</stp>
        <stp>ATR</stp>
        <stp>D</stp>
        <stp>-1</stp>
        <stp>ALL</stp>
        <stp/>
        <stp/>
        <stp>False</stp>
        <stp>T</stp>
        <tr r="G14" s="2"/>
      </tp>
      <tp>
        <v>0.17100000000000001</v>
        <stp/>
        <stp>StudyData</stp>
        <stp>F.US.ZRE?</stp>
        <stp>ATR</stp>
        <stp>MAType=Sim,Period=20</stp>
        <stp>ATR</stp>
        <stp>D</stp>
        <stp>-1</stp>
        <stp>ALL</stp>
        <stp/>
        <stp/>
        <stp>False</stp>
        <stp>T</stp>
        <tr r="G52" s="2"/>
      </tp>
      <tp>
        <v>3.2525000000000002E-3</v>
        <stp/>
        <stp>StudyData</stp>
        <stp>F.US.BR6?</stp>
        <stp>ATR</stp>
        <stp>MAType=Sim,Period=20</stp>
        <stp>ATR</stp>
        <stp>D</stp>
        <stp>-1</stp>
        <stp>ALL</stp>
        <stp/>
        <stp/>
        <stp>False</stp>
        <stp>T</stp>
        <tr r="G18" s="2"/>
      </tp>
      <tp>
        <v>1.025E-2</v>
        <stp/>
        <stp>StudyData</stp>
        <stp>F.US.ZQE?</stp>
        <stp>ATR</stp>
        <stp>MAType=Sim,Period=20</stp>
        <stp>ATR</stp>
        <stp>D</stp>
        <stp>-1</stp>
        <stp>ALL</stp>
        <stp/>
        <stp/>
        <stp>False</stp>
        <stp>T</stp>
        <tr r="G8" s="2"/>
      </tp>
      <tp>
        <v>8.3000000000000001E-3</v>
        <stp/>
        <stp>StudyData</stp>
        <stp>EBH7</stp>
        <stp>ATR</stp>
        <stp>MAType=Sim,Period=20</stp>
        <stp>ATR</stp>
        <stp>D</stp>
        <stp>-1</stp>
        <stp>ALL</stp>
        <stp/>
        <stp/>
        <stp>False</stp>
        <stp>T</stp>
        <tr r="N44" s="3"/>
      </tp>
      <tp>
        <v>15.7125</v>
        <stp/>
        <stp>StudyData</stp>
        <stp>F.US.EPH?</stp>
        <stp>ATR</stp>
        <stp>MAType=Sim,Period=20</stp>
        <stp>ATR</stp>
        <stp>D</stp>
        <stp>-1</stp>
        <stp>ALL</stp>
        <stp/>
        <stp/>
        <stp>False</stp>
        <stp>T</stp>
        <tr r="G2" s="2"/>
      </tp>
      <tp>
        <v>5.9450000000000003E-2</v>
        <stp/>
        <stp>StudyData</stp>
        <stp>F.US.CPE?</stp>
        <stp>ATR</stp>
        <stp>MAType=Sim,Period=20</stp>
        <stp>ATR</stp>
        <stp>D</stp>
        <stp>-1</stp>
        <stp>ALL</stp>
        <stp/>
        <stp/>
        <stp>False</stp>
        <stp>T</stp>
        <tr r="G42" s="2"/>
      </tp>
      <tp>
        <v>1.4540000000000001E-2</v>
        <stp/>
        <stp>StudyData</stp>
        <stp>F.US.BP6?</stp>
        <stp>ATR</stp>
        <stp>MAType=Sim,Period=20</stp>
        <stp>ATR</stp>
        <stp>D</stp>
        <stp>-1</stp>
        <stp>ALL</stp>
        <stp/>
        <stp/>
        <stp>False</stp>
        <stp>T</stp>
        <tr r="G19" s="2"/>
      </tp>
      <tp>
        <v>9.2750000000000004</v>
        <stp/>
        <stp>StudyData</stp>
        <stp>F.US.KWE?</stp>
        <stp>ATR</stp>
        <stp>MAType=Sim,Period=20</stp>
        <stp>ATR</stp>
        <stp>D</stp>
        <stp>-1</stp>
        <stp>ALL</stp>
        <stp/>
        <stp/>
        <stp>False</stp>
        <stp>T</stp>
        <tr r="G51" s="2"/>
      </tp>
      <tp>
        <v>9.2874999999999996</v>
        <stp/>
        <stp>StudyData</stp>
        <stp>F.US.ZWA?</stp>
        <stp>ATR</stp>
        <stp>MAType=Sim,Period=20</stp>
        <stp>ATR</stp>
        <stp>D</stp>
        <stp>-1</stp>
        <stp>ALL</stp>
        <stp/>
        <stp/>
        <stp>False</stp>
        <stp>T</stp>
        <tr r="G50" s="2"/>
      </tp>
      <tp>
        <v>0.38828125000000002</v>
        <stp/>
        <stp>StudyData</stp>
        <stp>F.US.FVA?</stp>
        <stp>ATR</stp>
        <stp>MAType=Sim,Period=20</stp>
        <stp>ATR</stp>
        <stp>D</stp>
        <stp>-1</stp>
        <stp>ALL</stp>
        <stp/>
        <stp/>
        <stp>False</stp>
        <stp>T</stp>
        <tr r="G11" s="2"/>
      </tp>
      <tp>
        <v>1.5587500000000001</v>
        <stp/>
        <stp>StudyData</stp>
        <stp>HEJ7</stp>
        <stp>ATR</stp>
        <stp>MAType=Sim,Period=20</stp>
        <stp>ATR</stp>
        <stp>D</stp>
        <stp>-1</stp>
        <stp>ALL</stp>
        <stp/>
        <stp/>
        <stp>False</stp>
        <stp>T</stp>
        <tr r="N27" s="3"/>
      </tp>
      <tp>
        <v>0.10742188</v>
        <stp/>
        <stp>StudyData</stp>
        <stp>F.US.TUA?</stp>
        <stp>ATR</stp>
        <stp>MAType=Sim,Period=20</stp>
        <stp>ATR</stp>
        <stp>D</stp>
        <stp>-1</stp>
        <stp>ALL</stp>
        <stp/>
        <stp/>
        <stp>False</stp>
        <stp>T</stp>
        <tr r="G10" s="2"/>
      </tp>
      <tp>
        <v>2.17625</v>
        <stp/>
        <stp>StudyData</stp>
        <stp>GFH7</stp>
        <stp>ATR</stp>
        <stp>MAType=Sim,Period=20</stp>
        <stp>ATR</stp>
        <stp>D</stp>
        <stp>-1</stp>
        <stp>ALL</stp>
        <stp/>
        <stp/>
        <stp>False</stp>
        <stp>T</stp>
        <tr r="N28" s="3"/>
      </tp>
      <tp>
        <v>1.7674999999999999E-4</v>
        <stp/>
        <stp>StudyData</stp>
        <stp>F.US.RU6?</stp>
        <stp>ATR</stp>
        <stp>MAType=Sim,Period=20</stp>
        <stp>ATR</stp>
        <stp>D</stp>
        <stp>-1</stp>
        <stp>ALL</stp>
        <stp/>
        <stp/>
        <stp>False</stp>
        <stp>T</stp>
        <tr r="G34" s="2"/>
      </tp>
      <tp>
        <v>8.7375000000000005E-3</v>
        <stp/>
        <stp>StudyData</stp>
        <stp>F.US.EU6?</stp>
        <stp>ATR</stp>
        <stp>MAType=Sim,Period=20</stp>
        <stp>ATR</stp>
        <stp>D</stp>
        <stp>-1</stp>
        <stp>ALL</stp>
        <stp/>
        <stp/>
        <stp>False</stp>
        <stp>T</stp>
        <tr r="G22" s="2"/>
      </tp>
      <tp t="s">
        <v>Polish Zloty (Globex), Mar 17</v>
        <stp/>
        <stp>ContractData</stp>
        <stp>F.US.GPLN?</stp>
        <stp>LongDescription</stp>
        <stp/>
        <stp>T</stp>
        <tr r="C33" s="2"/>
      </tp>
      <tp>
        <v>120.28</v>
        <stp/>
        <stp>ContractData</stp>
        <stp>F.US.YR?</stp>
        <stp>Low</stp>
        <stp/>
        <stp>T</stp>
        <tr r="X14" s="1"/>
        <tr r="X14" s="5"/>
      </tp>
      <tp>
        <v>20127</v>
        <stp/>
        <stp>ContractData</stp>
        <stp>F.US.YM?</stp>
        <stp>Low</stp>
        <stp/>
        <stp>T</stp>
        <tr r="L9" s="1"/>
        <tr r="L9" s="5"/>
      </tp>
      <tp>
        <v>121.52500000000001</v>
        <stp/>
        <stp>ContractData</stp>
        <stp>F.US.GF?</stp>
        <stp>Low</stp>
        <stp/>
        <stp>T</stp>
        <tr r="L46" s="5"/>
        <tr r="L46" s="1"/>
        <tr r="L46" s="1"/>
      </tp>
      <tp>
        <v>1.0653000000000001</v>
        <stp/>
        <stp>ContractData</stp>
        <stp>F.US.FR?</stp>
        <stp>Low</stp>
        <stp/>
        <stp>T</stp>
        <tr r="X15" s="1"/>
        <tr r="X15" s="5"/>
      </tp>
      <tp>
        <v>88.800000000000011</v>
        <stp/>
        <stp>ContractData</stp>
        <stp>F.US.ER?</stp>
        <stp>Low</stp>
        <stp/>
        <stp>T</stp>
        <tr r="L47" s="5"/>
        <tr r="L47" s="1"/>
        <tr r="L47" s="1"/>
      </tp>
      <tp>
        <v>0.85075000000000012</v>
        <stp/>
        <stp>ContractData</stp>
        <stp>F.US.EB?</stp>
        <stp>Low</stp>
        <stp/>
        <stp>T</stp>
        <tr r="X16" s="1"/>
        <tr r="X16" s="5"/>
      </tp>
      <tp>
        <v>70.674999999999997</v>
        <stp/>
        <stp>ContractData</stp>
        <stp>F.US.HE?</stp>
        <stp>Low</stp>
        <stp/>
        <stp>T</stp>
        <tr r="L45" s="5"/>
        <tr r="L45" s="1"/>
        <tr r="L45" s="1"/>
      </tp>
      <tp>
        <v>-0.2649225929298783</v>
        <stp/>
        <stp>ContractData</stp>
        <stp>F.US.YR?</stp>
        <stp>PerCentNetLastTrade</stp>
        <stp/>
        <stp>T</stp>
        <tr r="S14" s="1"/>
        <tr r="S14" s="5"/>
      </tp>
      <tp>
        <v>0.47179181565355582</v>
        <stp/>
        <stp>ContractData</stp>
        <stp>F.US.YM?</stp>
        <stp>PerCentNetLastTrade</stp>
        <stp/>
        <stp>T</stp>
        <tr r="G9" s="1"/>
        <tr r="G9" s="5"/>
      </tp>
      <tp>
        <v>0.49455984174085066</v>
        <stp/>
        <stp>ContractData</stp>
        <stp>F.US.HE?</stp>
        <stp>PerCentNetLastTrade</stp>
        <stp/>
        <stp>T</stp>
        <tr r="G45" s="1"/>
        <tr r="G45" s="5"/>
      </tp>
      <tp>
        <v>0.90497737556561086</v>
        <stp/>
        <stp>ContractData</stp>
        <stp>F.US.ER?</stp>
        <stp>PerCentNetLastTrade</stp>
        <stp/>
        <stp>T</stp>
        <tr r="G47" s="1"/>
        <tr r="G47" s="5"/>
      </tp>
      <tp>
        <v>-0.11131290643857285</v>
        <stp/>
        <stp>ContractData</stp>
        <stp>F.US.EB?</stp>
        <stp>PerCentNetLastTrade</stp>
        <stp/>
        <stp>T</stp>
        <tr r="S16" s="1"/>
        <tr r="S16" s="5"/>
      </tp>
      <tp>
        <v>-1.5531467400097072</v>
        <stp/>
        <stp>ContractData</stp>
        <stp>F.US.GF?</stp>
        <stp>PerCentNetLastTrade</stp>
        <stp/>
        <stp>T</stp>
        <tr r="G46" s="1"/>
        <tr r="G46" s="5"/>
      </tp>
      <tp>
        <v>-9.3711929528629001E-2</v>
        <stp/>
        <stp>ContractData</stp>
        <stp>F.US.FR?</stp>
        <stp>PerCentNetLastTrade</stp>
        <stp/>
        <stp>T</stp>
        <tr r="S15" s="1"/>
        <tr r="S15" s="5"/>
      </tp>
      <tp>
        <v>545.45000000000005</v>
        <stp/>
        <stp>StudyData</stp>
        <stp>F.US.ER?</stp>
        <stp>MA</stp>
        <stp>InputChoice=ContractVol,MAType=Sim,Period=20</stp>
        <stp>MA</stp>
        <stp>D</stp>
        <stp>-1</stp>
        <stp>all</stp>
        <stp/>
        <stp/>
        <stp/>
        <stp>T</stp>
        <tr r="E57" s="2"/>
      </tp>
      <tp>
        <v>980.95</v>
        <stp/>
        <stp>StudyData</stp>
        <stp>F.US.FR?</stp>
        <stp>MA</stp>
        <stp>InputChoice=ContractVol,MAType=Sim,Period=20</stp>
        <stp>MA</stp>
        <stp>D</stp>
        <stp>-1</stp>
        <stp>all</stp>
        <stp/>
        <stp/>
        <stp/>
        <stp>T</stp>
        <tr r="E25" s="2"/>
      </tp>
      <tp>
        <v>1757.3</v>
        <stp/>
        <stp>StudyData</stp>
        <stp>F.US.YR?</stp>
        <stp>MA</stp>
        <stp>InputChoice=ContractVol,MAType=Sim,Period=20</stp>
        <stp>MA</stp>
        <stp>D</stp>
        <stp>-1</stp>
        <stp>all</stp>
        <stp/>
        <stp/>
        <stp/>
        <stp>T</stp>
        <tr r="E24" s="2"/>
      </tp>
      <tp>
        <v>0.64375000000000004</v>
        <stp/>
        <stp>StudyData</stp>
        <stp>F.US.TYA?</stp>
        <stp>ATR</stp>
        <stp>MAType=Sim,Period=20</stp>
        <stp>ATR</stp>
        <stp>D</stp>
        <stp>-1</stp>
        <stp>ALL</stp>
        <stp/>
        <stp/>
        <stp>False</stp>
        <stp>T</stp>
        <tr r="G12" s="2"/>
      </tp>
      <tp>
        <v>9.0000000000000008E-4</v>
        <stp/>
        <stp>ContractData</stp>
        <stp>F.US.BR6?</stp>
        <stp>NetLastQuoteToday</stp>
        <stp/>
        <stp>T</stp>
        <tr r="R8" s="1"/>
        <tr r="F18" s="2"/>
        <tr r="M36" s="3"/>
        <tr r="R8" s="5"/>
      </tp>
      <tp>
        <v>-1E-3</v>
        <stp/>
        <stp>ContractData</stp>
        <stp>F.US.BP6?</stp>
        <stp>NetLastQuoteToday</stp>
        <stp/>
        <stp>T</stp>
        <tr r="F19" s="2"/>
        <tr r="R9" s="1"/>
        <tr r="M37" s="3"/>
        <tr r="R9" s="5"/>
      </tp>
      <tp>
        <v>2.5500000000000002E-3</v>
        <stp/>
        <stp>ContractData</stp>
        <stp>F.US.CA6?</stp>
        <stp>NetLastQuoteToday</stp>
        <stp/>
        <stp>T</stp>
        <tr r="R11" s="1"/>
        <tr r="F21" s="2"/>
        <tr r="M39" s="3"/>
        <tr r="R11" s="5"/>
      </tp>
      <tp>
        <v>4.5000000000000005E-3</v>
        <stp/>
        <stp>ContractData</stp>
        <stp>F.US.DA6?</stp>
        <stp>NetLastQuoteToday</stp>
        <stp/>
        <stp>T</stp>
        <tr r="R6" s="1"/>
        <tr r="F16" s="2"/>
        <tr r="M34" s="3"/>
        <tr r="R6" s="5"/>
      </tp>
      <tp>
        <v>-2.5500000000000002E-3</v>
        <stp/>
        <stp>ContractData</stp>
        <stp>F.US.EU6?</stp>
        <stp>NetLastQuoteToday</stp>
        <stp/>
        <stp>T</stp>
        <tr r="R12" s="1"/>
        <tr r="F22" s="2"/>
        <tr r="M40" s="3"/>
        <tr r="R12" s="5"/>
      </tp>
      <tp>
        <v>3.0000000000000001E-6</v>
        <stp/>
        <stp>ContractData</stp>
        <stp>F.US.JY6?</stp>
        <stp>NetLastQuoteToday</stp>
        <stp/>
        <stp>T</stp>
        <tr r="F29" s="2"/>
        <tr r="R19" s="1"/>
        <tr r="M47" s="3"/>
        <tr r="R19" s="5"/>
      </tp>
      <tp>
        <v>-6.4000000000000005E-4</v>
        <stp/>
        <stp>ContractData</stp>
        <stp>F.US.NK6?</stp>
        <stp>NetLastQuoteToday</stp>
        <stp/>
        <stp>T</stp>
        <tr r="R22" s="1"/>
        <tr r="F32" s="2"/>
        <tr r="M50" s="3"/>
        <tr r="R22" s="5"/>
      </tp>
      <tp>
        <v>8.0000000000000004E-4</v>
        <stp/>
        <stp>ContractData</stp>
        <stp>F.US.NE6?</stp>
        <stp>NetLastQuoteToday</stp>
        <stp/>
        <stp>T</stp>
        <tr r="F31" s="2"/>
        <tr r="R21" s="1"/>
        <tr r="M49" s="3"/>
        <tr r="R21" s="5"/>
      </tp>
      <tp>
        <v>1.5999999999999999E-4</v>
        <stp/>
        <stp>ContractData</stp>
        <stp>F.US.MX6?</stp>
        <stp>NetLastQuoteToday</stp>
        <stp/>
        <stp>T</stp>
        <tr r="R20" s="1"/>
        <tr r="F30" s="2"/>
        <tr r="M48" s="3"/>
        <tr r="R20" s="5"/>
      </tp>
      <tp>
        <v>1.85E-4</v>
        <stp/>
        <stp>ContractData</stp>
        <stp>F.US.RU6?</stp>
        <stp>NetLastQuoteToday</stp>
        <stp/>
        <stp>T</stp>
        <tr r="F34" s="2"/>
        <tr r="R24" s="1"/>
        <tr r="M52" s="3"/>
        <tr r="R24" s="5"/>
      </tp>
      <tp>
        <v>-2.5000000000000001E-4</v>
        <stp/>
        <stp>ContractData</stp>
        <stp>F.US.SK6?</stp>
        <stp>NetLastQuoteToday</stp>
        <stp/>
        <stp>T</stp>
        <tr r="F36" s="2"/>
        <tr r="R26" s="1"/>
        <tr r="M54" s="3"/>
        <tr r="R26" s="5"/>
      </tp>
      <tp>
        <v>-1.6000000000000001E-3</v>
        <stp/>
        <stp>ContractData</stp>
        <stp>F.US.SF6?</stp>
        <stp>NetLastQuoteToday</stp>
        <stp/>
        <stp>T</stp>
        <tr r="R27" s="1"/>
        <tr r="F37" s="2"/>
        <tr r="M55" s="3"/>
        <tr r="R27" s="5"/>
      </tp>
      <tp>
        <v>2.0000000000000001E-4</v>
        <stp/>
        <stp>ContractData</stp>
        <stp>F.US.SA6?</stp>
        <stp>NetLastQuoteToday</stp>
        <stp/>
        <stp>T</stp>
        <tr r="R25" s="1"/>
        <tr r="F35" s="2"/>
        <tr r="M53" s="3"/>
        <tr r="R25" s="5"/>
      </tp>
      <tp>
        <v>1.1307E-4</v>
        <stp/>
        <stp>StudyData</stp>
        <stp>F.US.JY6?</stp>
        <stp>ATR</stp>
        <stp>MAType=Sim,Period=20</stp>
        <stp>ATR</stp>
        <stp>D</stp>
        <stp>-1</stp>
        <stp>ALL</stp>
        <stp/>
        <stp/>
        <stp>False</stp>
        <stp>T</stp>
        <tr r="G29" s="2"/>
      </tp>
      <tp>
        <v>7.6800000000000002E-4</v>
        <stp/>
        <stp>StudyData</stp>
        <stp>F.US.MX6?</stp>
        <stp>ATR</stp>
        <stp>MAType=Sim,Period=20</stp>
        <stp>ATR</stp>
        <stp>D</stp>
        <stp>-1</stp>
        <stp>ALL</stp>
        <stp/>
        <stp/>
        <stp>False</stp>
        <stp>T</stp>
        <tr r="G30" s="2"/>
      </tp>
      <tp>
        <v>137.44999999999999</v>
        <stp/>
        <stp>StudyData</stp>
        <stp>YMH7</stp>
        <stp>ATR</stp>
        <stp>MAType=Sim,Period=20</stp>
        <stp>ATR</stp>
        <stp>D</stp>
        <stp>-1</stp>
        <stp>ALL</stp>
        <stp/>
        <stp/>
        <stp>False</stp>
        <stp>T</stp>
        <tr r="N7" s="3"/>
      </tp>
      <tp>
        <v>16.015000000000001</v>
        <stp/>
        <stp>StudyData</stp>
        <stp>F.US.GCE?</stp>
        <stp>ATR</stp>
        <stp>MAType=Sim,Period=20</stp>
        <stp>ATR</stp>
        <stp>D</stp>
        <stp>-1</stp>
        <stp>ALL</stp>
        <stp/>
        <stp/>
        <stp>False</stp>
        <stp>T</stp>
        <tr r="G38" s="2"/>
      </tp>
      <tp>
        <v>7.8949999999999992E-3</v>
        <stp/>
        <stp>StudyData</stp>
        <stp>F.US.ECD?</stp>
        <stp>ATR</stp>
        <stp>MAType=Sim,Period=20</stp>
        <stp>ATR</stp>
        <stp>D</stp>
        <stp>-1</stp>
        <stp>ALL</stp>
        <stp/>
        <stp/>
        <stp>False</stp>
        <stp>T</stp>
        <tr r="G27" s="2"/>
      </tp>
      <tp>
        <v>15.7125</v>
        <stp/>
        <stp>StudyData</stp>
        <stp>EPH7</stp>
        <stp>ATR</stp>
        <stp>MAType=Sim,Period=20</stp>
        <stp>ATR</stp>
        <stp>D</stp>
        <stp>-1</stp>
        <stp>ALL</stp>
        <stp/>
        <stp/>
        <stp>False</stp>
        <stp>T</stp>
        <tr r="N4" s="3"/>
      </tp>
      <tp>
        <v>4.7184999999999998E-2</v>
        <stp/>
        <stp>StudyData</stp>
        <stp>F.US.RBE?</stp>
        <stp>ATR</stp>
        <stp>MAType=Sim,Period=20</stp>
        <stp>ATR</stp>
        <stp>D</stp>
        <stp>-1</stp>
        <stp>ALL</stp>
        <stp/>
        <stp/>
        <stp>False</stp>
        <stp>T</stp>
        <tr r="G45" s="2"/>
      </tp>
      <tp>
        <v>23.22</v>
        <stp/>
        <stp>StudyData</stp>
        <stp>F.US.PAE?</stp>
        <stp>ATR</stp>
        <stp>MAType=Sim,Period=20</stp>
        <stp>ATR</stp>
        <stp>D</stp>
        <stp>-1</stp>
        <stp>ALL</stp>
        <stp/>
        <stp/>
        <stp>False</stp>
        <stp>T</stp>
        <tr r="G41" s="2"/>
      </tp>
      <tp>
        <v>5.8100000000000001E-3</v>
        <stp/>
        <stp>StudyData</stp>
        <stp>F.US.EAD?</stp>
        <stp>ATR</stp>
        <stp>MAType=Sim,Period=20</stp>
        <stp>ATR</stp>
        <stp>D</stp>
        <stp>-1</stp>
        <stp>ALL</stp>
        <stp/>
        <stp/>
        <stp>False</stp>
        <stp>T</stp>
        <tr r="G23" s="2"/>
      </tp>
      <tp>
        <v>3.3800000000000002E-3</v>
        <stp/>
        <stp>StudyData</stp>
        <stp>FRH7</stp>
        <stp>ATR</stp>
        <stp>MAType=Sim,Period=20</stp>
        <stp>ATR</stp>
        <stp>D</stp>
        <stp>-1</stp>
        <stp>ALL</stp>
        <stp/>
        <stp/>
        <stp>False</stp>
        <stp>T</stp>
        <tr r="N43" s="3"/>
      </tp>
      <tp>
        <v>0.66500000000000004</v>
        <stp/>
        <stp>StudyData</stp>
        <stp>ERH7</stp>
        <stp>ATR</stp>
        <stp>MAType=Sim,Period=20</stp>
        <stp>ATR</stp>
        <stp>D</stp>
        <stp>-1</stp>
        <stp>ALL</stp>
        <stp/>
        <stp/>
        <stp>False</stp>
        <stp>T</stp>
        <tr r="N29" s="3"/>
      </tp>
      <tp>
        <v>1.0215000000000001</v>
        <stp/>
        <stp>StudyData</stp>
        <stp>YRH7</stp>
        <stp>ATR</stp>
        <stp>MAType=Sim,Period=20</stp>
        <stp>ATR</stp>
        <stp>D</stp>
        <stp>-1</stp>
        <stp>ALL</stp>
        <stp/>
        <stp/>
        <stp>False</stp>
        <stp>T</stp>
        <tr r="N42" s="3"/>
      </tp>
      <tp>
        <v>1.0562499999999999E-3</v>
        <stp/>
        <stp>StudyData</stp>
        <stp>F.US.SA6?</stp>
        <stp>ATR</stp>
        <stp>MAType=Sim,Period=20</stp>
        <stp>ATR</stp>
        <stp>D</stp>
        <stp>-1</stp>
        <stp>ALL</stp>
        <stp/>
        <stp/>
        <stp>False</stp>
        <stp>T</stp>
        <tr r="G35" s="2"/>
      </tp>
      <tp>
        <v>6.6525000000000004E-3</v>
        <stp/>
        <stp>StudyData</stp>
        <stp>F.US.CA6?</stp>
        <stp>ATR</stp>
        <stp>MAType=Sim,Period=20</stp>
        <stp>ATR</stp>
        <stp>D</stp>
        <stp>-1</stp>
        <stp>ALL</stp>
        <stp/>
        <stp/>
        <stp>False</stp>
        <stp>T</stp>
        <tr r="G21" s="2"/>
      </tp>
      <tp>
        <v>6.77E-3</v>
        <stp/>
        <stp>StudyData</stp>
        <stp>F.US.DA6?</stp>
        <stp>ATR</stp>
        <stp>MAType=Sim,Period=20</stp>
        <stp>ATR</stp>
        <stp>D</stp>
        <stp>-1</stp>
        <stp>ALL</stp>
        <stp/>
        <stp/>
        <stp>False</stp>
        <stp>T</stp>
        <tr r="G16" s="2"/>
      </tp>
      <tp>
        <v>0.12655</v>
        <stp/>
        <stp>StudyData</stp>
        <stp>F.US.NGE?</stp>
        <stp>ATR</stp>
        <stp>MAType=Sim,Period=20</stp>
        <stp>ATR</stp>
        <stp>D</stp>
        <stp>-1</stp>
        <stp>ALL</stp>
        <stp/>
        <stp/>
        <stp>False</stp>
        <stp>T</stp>
        <tr r="G46" s="2"/>
      </tp>
      <tp>
        <v>124139.6</v>
        <stp/>
        <stp>StudyData</stp>
        <stp>F.US.YM?</stp>
        <stp>MA</stp>
        <stp>InputChoice=ContractVol,MAType=Sim,Period=20</stp>
        <stp>MA</stp>
        <stp>D</stp>
        <stp>-1</stp>
        <stp>all</stp>
        <stp/>
        <stp/>
        <stp/>
        <stp>T</stp>
        <tr r="E5" s="2"/>
      </tp>
      <tp>
        <v>8.0300000000000007E-3</v>
        <stp/>
        <stp>StudyData</stp>
        <stp>F.US.SF6?</stp>
        <stp>ATR</stp>
        <stp>MAType=Sim,Period=20</stp>
        <stp>ATR</stp>
        <stp>D</stp>
        <stp>-1</stp>
        <stp>ALL</stp>
        <stp/>
        <stp/>
        <stp>False</stp>
        <stp>T</stp>
        <tr r="G37" s="2"/>
      </tp>
      <tp>
        <v>8.5500000000000003E-3</v>
        <stp/>
        <stp>StudyData</stp>
        <stp>F.US.NE6?</stp>
        <stp>ATR</stp>
        <stp>MAType=Sim,Period=20</stp>
        <stp>ATR</stp>
        <stp>D</stp>
        <stp>-1</stp>
        <stp>ALL</stp>
        <stp/>
        <stp/>
        <stp>False</stp>
        <stp>T</stp>
        <tr r="G31" s="2"/>
      </tp>
      <tp>
        <v>8.2000000000000003E-2</v>
        <stp/>
        <stp>StudyData</stp>
        <stp>F.US.EDA?</stp>
        <stp>ATR</stp>
        <stp>MAType=Sim,Period=20</stp>
        <stp>ATR</stp>
        <stp>D</stp>
        <stp>-1</stp>
        <stp>ALL</stp>
        <stp/>
        <stp/>
        <stp>False</stp>
        <stp>T</stp>
        <tr r="G9" s="2"/>
      </tp>
      <tp>
        <v>319.5</v>
        <stp/>
        <stp>StudyData</stp>
        <stp>F.US.NKD?</stp>
        <stp>ATR</stp>
        <stp>MAType=Sim,Period=20</stp>
        <stp>ATR</stp>
        <stp>D</stp>
        <stp>-1</stp>
        <stp>ALL</stp>
        <stp/>
        <stp/>
        <stp>False</stp>
        <stp>T</stp>
        <tr r="G6" s="2"/>
      </tp>
      <tp>
        <v>7.7249999999999997E-4</v>
        <stp/>
        <stp>StudyData</stp>
        <stp>F.US.SK6?</stp>
        <stp>ATR</stp>
        <stp>MAType=Sim,Period=20</stp>
        <stp>ATR</stp>
        <stp>D</stp>
        <stp>-1</stp>
        <stp>ALL</stp>
        <stp/>
        <stp/>
        <stp>False</stp>
        <stp>T</stp>
        <tr r="G36" s="2"/>
      </tp>
      <tp>
        <v>6.8300000000000001E-4</v>
        <stp/>
        <stp>StudyData</stp>
        <stp>F.US.NK6?</stp>
        <stp>ATR</stp>
        <stp>MAType=Sim,Period=20</stp>
        <stp>ATR</stp>
        <stp>D</stp>
        <stp>-1</stp>
        <stp>ALL</stp>
        <stp/>
        <stp/>
        <stp>False</stp>
        <stp>T</stp>
        <tr r="G32" s="2"/>
      </tp>
      <tp>
        <v>1.58</v>
        <stp/>
        <stp>StudyData</stp>
        <stp>F.US.PJY?</stp>
        <stp>ATR</stp>
        <stp>MAType=Sim,Period=20</stp>
        <stp>ATR</stp>
        <stp>D</stp>
        <stp>-1</stp>
        <stp>ALL</stp>
        <stp/>
        <stp/>
        <stp>False</stp>
        <stp>T</stp>
        <tr r="G20" s="2"/>
      </tp>
      <tp>
        <v>0.73350000000000004</v>
        <stp/>
        <stp>StudyData</stp>
        <stp>F.US.AJY?</stp>
        <stp>ATR</stp>
        <stp>MAType=Sim,Period=20</stp>
        <stp>ATR</stp>
        <stp>D</stp>
        <stp>-1</stp>
        <stp>ALL</stp>
        <stp/>
        <stp/>
        <stp>False</stp>
        <stp>T</stp>
        <tr r="G17" s="2"/>
      </tp>
      <tp>
        <v>319.75</v>
        <stp/>
        <stp>StudyData</stp>
        <stp>F.US.NIY?</stp>
        <stp>ATR</stp>
        <stp>MAType=Sim,Period=20</stp>
        <stp>ATR</stp>
        <stp>D</stp>
        <stp>-1</stp>
        <stp>ALL</stp>
        <stp/>
        <stp/>
        <stp>False</stp>
        <stp>T</stp>
        <tr r="G7" s="2"/>
      </tp>
      <tp>
        <v>1933.25</v>
        <stp/>
        <stp>StudyData</stp>
        <stp>F.US.EB?</stp>
        <stp>MA</stp>
        <stp>InputChoice=ContractVol,MAType=Sim,Period=20</stp>
        <stp>MA</stp>
        <stp>D</stp>
        <stp>-1</stp>
        <stp>all</stp>
        <stp/>
        <stp/>
        <stp/>
        <stp>T</stp>
        <tr r="E26" s="2"/>
      </tp>
      <tp>
        <v>0.5</v>
        <stp/>
        <stp>StudyData</stp>
        <stp>F.US.SIR?</stp>
        <stp>ATR</stp>
        <stp>MAType=Sim,Period=20</stp>
        <stp>ATR</stp>
        <stp>D</stp>
        <stp>-1</stp>
        <stp>ALL</stp>
        <stp/>
        <stp/>
        <stp>False</stp>
        <stp>T</stp>
        <tr r="G28" s="2"/>
      </tp>
      <tp>
        <v>0.33960000000000001</v>
        <stp/>
        <stp>StudyData</stp>
        <stp>F.US.SIE?</stp>
        <stp>ATR</stp>
        <stp>MAType=Sim,Period=20</stp>
        <stp>ATR</stp>
        <stp>D</stp>
        <stp>-1</stp>
        <stp>ALL</stp>
        <stp/>
        <stp/>
        <stp>False</stp>
        <stp>T</stp>
        <tr r="G39" s="2"/>
      </tp>
      <tp>
        <v>8.5625</v>
        <stp/>
        <stp>StudyData</stp>
        <stp>F.US.ZOE?</stp>
        <stp>ATR</stp>
        <stp>MAType=Sim,Period=20</stp>
        <stp>ATR</stp>
        <stp>D</stp>
        <stp>-1</stp>
        <stp>ALL</stp>
        <stp/>
        <stp/>
        <stp>False</stp>
        <stp>T</stp>
        <tr r="G53" s="2"/>
      </tp>
      <tp>
        <v>3.9149999999999997E-2</v>
        <stp/>
        <stp>StudyData</stp>
        <stp>F.US.HOE?</stp>
        <stp>ATR</stp>
        <stp>MAType=Sim,Period=20</stp>
        <stp>ATR</stp>
        <stp>D</stp>
        <stp>-1</stp>
        <stp>ALL</stp>
        <stp/>
        <stp/>
        <stp>False</stp>
        <stp>T</stp>
        <tr r="G44" s="2"/>
      </tp>
      <tp>
        <v>1438.3</v>
        <stp/>
        <stp>StudyData</stp>
        <stp>F.US.SA6?</stp>
        <stp>MA</stp>
        <stp>InputChoice=ContractVol,MAType=Sim,Period=20</stp>
        <stp>MA</stp>
        <stp>D</stp>
        <stp>-1</stp>
        <stp>all</stp>
        <stp/>
        <stp/>
        <stp/>
        <stp>T</stp>
        <tr r="E35" s="2"/>
      </tp>
      <tp>
        <v>21526.35</v>
        <stp/>
        <stp>StudyData</stp>
        <stp>F.US.SF6?</stp>
        <stp>MA</stp>
        <stp>InputChoice=ContractVol,MAType=Sim,Period=20</stp>
        <stp>MA</stp>
        <stp>D</stp>
        <stp>-1</stp>
        <stp>all</stp>
        <stp/>
        <stp/>
        <stp/>
        <stp>T</stp>
        <tr r="E37" s="2"/>
      </tp>
      <tp>
        <v>51.8</v>
        <stp/>
        <stp>StudyData</stp>
        <stp>F.US.SK6?</stp>
        <stp>MA</stp>
        <stp>InputChoice=ContractVol,MAType=Sim,Period=20</stp>
        <stp>MA</stp>
        <stp>D</stp>
        <stp>-1</stp>
        <stp>all</stp>
        <stp/>
        <stp/>
        <stp/>
        <stp>T</stp>
        <tr r="E36" s="2"/>
      </tp>
      <tp>
        <v>1072.3</v>
        <stp/>
        <stp>StudyData</stp>
        <stp>F.US.RU6?</stp>
        <stp>MA</stp>
        <stp>InputChoice=ContractVol,MAType=Sim,Period=20</stp>
        <stp>MA</stp>
        <stp>D</stp>
        <stp>-1</stp>
        <stp>all</stp>
        <stp/>
        <stp/>
        <stp/>
        <stp>T</stp>
        <tr r="E34" s="2"/>
      </tp>
      <tp>
        <v>65783.649999999994</v>
        <stp/>
        <stp>StudyData</stp>
        <stp>F.US.CA6?</stp>
        <stp>MA</stp>
        <stp>InputChoice=ContractVol,MAType=Sim,Period=20</stp>
        <stp>MA</stp>
        <stp>D</stp>
        <stp>-1</stp>
        <stp>all</stp>
        <stp/>
        <stp/>
        <stp/>
        <stp>T</stp>
        <tr r="E21" s="2"/>
      </tp>
      <tp>
        <v>114778.4</v>
        <stp/>
        <stp>StudyData</stp>
        <stp>F.US.BP6?</stp>
        <stp>MA</stp>
        <stp>InputChoice=ContractVol,MAType=Sim,Period=20</stp>
        <stp>MA</stp>
        <stp>D</stp>
        <stp>-1</stp>
        <stp>all</stp>
        <stp/>
        <stp/>
        <stp/>
        <stp>T</stp>
        <tr r="E19" s="2"/>
      </tp>
      <tp>
        <v>2022.95</v>
        <stp/>
        <stp>StudyData</stp>
        <stp>F.US.BR6?</stp>
        <stp>MA</stp>
        <stp>InputChoice=ContractVol,MAType=Sim,Period=20</stp>
        <stp>MA</stp>
        <stp>D</stp>
        <stp>-1</stp>
        <stp>all</stp>
        <stp/>
        <stp/>
        <stp/>
        <stp>T</stp>
        <tr r="E18" s="2"/>
      </tp>
      <tp>
        <v>202135.7</v>
        <stp/>
        <stp>StudyData</stp>
        <stp>F.US.EU6?</stp>
        <stp>MA</stp>
        <stp>InputChoice=ContractVol,MAType=Sim,Period=20</stp>
        <stp>MA</stp>
        <stp>D</stp>
        <stp>-1</stp>
        <stp>all</stp>
        <stp/>
        <stp/>
        <stp/>
        <stp>T</stp>
        <tr r="E22" s="2"/>
      </tp>
      <tp>
        <v>85840.55</v>
        <stp/>
        <stp>StudyData</stp>
        <stp>F.US.DA6?</stp>
        <stp>MA</stp>
        <stp>InputChoice=ContractVol,MAType=Sim,Period=20</stp>
        <stp>MA</stp>
        <stp>D</stp>
        <stp>-1</stp>
        <stp>all</stp>
        <stp/>
        <stp/>
        <stp/>
        <stp>T</stp>
        <tr r="E16" s="2"/>
      </tp>
      <tp>
        <v>177480.55</v>
        <stp/>
        <stp>StudyData</stp>
        <stp>F.US.JY6?</stp>
        <stp>MA</stp>
        <stp>InputChoice=ContractVol,MAType=Sim,Period=20</stp>
        <stp>MA</stp>
        <stp>D</stp>
        <stp>-1</stp>
        <stp>all</stp>
        <stp/>
        <stp/>
        <stp/>
        <stp>T</stp>
        <tr r="E29" s="2"/>
      </tp>
      <tp>
        <v>26881.7</v>
        <stp/>
        <stp>StudyData</stp>
        <stp>F.US.NE6?</stp>
        <stp>MA</stp>
        <stp>InputChoice=ContractVol,MAType=Sim,Period=20</stp>
        <stp>MA</stp>
        <stp>D</stp>
        <stp>-1</stp>
        <stp>all</stp>
        <stp/>
        <stp/>
        <stp/>
        <stp>T</stp>
        <tr r="E31" s="2"/>
      </tp>
      <tp>
        <v>38.85</v>
        <stp/>
        <stp>StudyData</stp>
        <stp>F.US.NK6?</stp>
        <stp>MA</stp>
        <stp>InputChoice=ContractVol,MAType=Sim,Period=20</stp>
        <stp>MA</stp>
        <stp>D</stp>
        <stp>-1</stp>
        <stp>all</stp>
        <stp/>
        <stp/>
        <stp/>
        <stp>T</stp>
        <tr r="E32" s="2"/>
      </tp>
      <tp>
        <v>42230.1</v>
        <stp/>
        <stp>StudyData</stp>
        <stp>F.US.MX6?</stp>
        <stp>MA</stp>
        <stp>InputChoice=ContractVol,MAType=Sim,Period=20</stp>
        <stp>MA</stp>
        <stp>D</stp>
        <stp>-1</stp>
        <stp>all</stp>
        <stp/>
        <stp/>
        <stp/>
        <stp>T</stp>
        <tr r="E30" s="2"/>
      </tp>
      <tp>
        <v>15873.5</v>
        <stp/>
        <stp>StudyData</stp>
        <stp>F.US.HE?</stp>
        <stp>MA</stp>
        <stp>InputChoice=ContractVol,MAType=Sim,Period=20</stp>
        <stp>MA</stp>
        <stp>D</stp>
        <stp>-1</stp>
        <stp>all</stp>
        <stp/>
        <stp/>
        <stp/>
        <stp>T</stp>
        <tr r="E55" s="2"/>
      </tp>
      <tp>
        <v>39.3125</v>
        <stp/>
        <stp>StudyData</stp>
        <stp>F.US.ENQ?</stp>
        <stp>ATR</stp>
        <stp>MAType=Sim,Period=20</stp>
        <stp>ATR</stp>
        <stp>D</stp>
        <stp>-1</stp>
        <stp>ALL</stp>
        <stp/>
        <stp/>
        <stp>False</stp>
        <stp>T</stp>
        <tr r="G3" s="2"/>
      </tp>
      <tp>
        <v>0.92734375000000002</v>
        <stp/>
        <stp>StudyData</stp>
        <stp>F.US.TNA?</stp>
        <stp>ATR</stp>
        <stp>MAType=Sim,Period=20</stp>
        <stp>ATR</stp>
        <stp>D</stp>
        <stp>-1</stp>
        <stp>ALL</stp>
        <stp/>
        <stp/>
        <stp>False</stp>
        <stp>T</stp>
        <tr r="G13" s="2"/>
      </tp>
      <tp>
        <v>5015</v>
        <stp/>
        <stp>StudyData</stp>
        <stp>F.US.GF?</stp>
        <stp>MA</stp>
        <stp>InputChoice=ContractVol,MAType=Sim,Period=20</stp>
        <stp>MA</stp>
        <stp>D</stp>
        <stp>-1</stp>
        <stp>all</stp>
        <stp/>
        <stp/>
        <stp/>
        <stp>T</stp>
        <tr r="E56" s="2"/>
      </tp>
      <tp>
        <v>7.3150000000000004</v>
        <stp/>
        <stp>StudyData</stp>
        <stp>F.US.ZME?</stp>
        <stp>ATR</stp>
        <stp>MAType=Sim,Period=20</stp>
        <stp>ATR</stp>
        <stp>D</stp>
        <stp>-1</stp>
        <stp>ALL</stp>
        <stp/>
        <stp/>
        <stp>False</stp>
        <stp>T</stp>
        <tr r="G49" s="2"/>
      </tp>
      <tp>
        <v>20.079999999999998</v>
        <stp/>
        <stp>StudyData</stp>
        <stp>F.US.EMD?</stp>
        <stp>ATR</stp>
        <stp>MAType=Sim,Period=20</stp>
        <stp>ATR</stp>
        <stp>D</stp>
        <stp>-1</stp>
        <stp>ALL</stp>
        <stp/>
        <stp/>
        <stp>False</stp>
        <stp>T</stp>
        <tr r="G4" s="2"/>
      </tp>
      <tp>
        <v>19.155000000000001</v>
        <stp/>
        <stp>StudyData</stp>
        <stp>F.US.PLE?</stp>
        <stp>ATR</stp>
        <stp>MAType=Sim,Period=20</stp>
        <stp>ATR</stp>
        <stp>D</stp>
        <stp>-1</stp>
        <stp>ALL</stp>
        <stp/>
        <stp/>
        <stp>False</stp>
        <stp>T</stp>
        <tr r="G40" s="2"/>
      </tp>
      <tp>
        <v>0.63649999999999995</v>
        <stp/>
        <stp>StudyData</stp>
        <stp>F.US.ZLE?</stp>
        <stp>ATR</stp>
        <stp>MAType=Sim,Period=20</stp>
        <stp>ATR</stp>
        <stp>D</stp>
        <stp>-1</stp>
        <stp>ALL</stp>
        <stp/>
        <stp/>
        <stp>False</stp>
        <stp>T</stp>
        <tr r="G48" s="2"/>
      </tp>
      <tp>
        <v>1.2230000000000001</v>
        <stp/>
        <stp>StudyData</stp>
        <stp>F.US.CLE?</stp>
        <stp>ATR</stp>
        <stp>MAType=Sim,Period=20</stp>
        <stp>ATR</stp>
        <stp>D</stp>
        <stp>-1</stp>
        <stp>ALL</stp>
        <stp/>
        <stp/>
        <stp>False</stp>
        <stp>T</stp>
        <tr r="G43" s="2"/>
      </tp>
      <tp>
        <v>1.645</v>
        <stp/>
        <stp>StudyData</stp>
        <stp>F.US.GLE?</stp>
        <stp>ATR</stp>
        <stp>MAType=Sim,Period=20</stp>
        <stp>ATR</stp>
        <stp>D</stp>
        <stp>-1</stp>
        <stp>ALL</stp>
        <stp/>
        <stp/>
        <stp>False</stp>
        <stp>T</stp>
        <tr r="G54" s="2"/>
      </tp>
      <tp>
        <v>2.0453125000000001</v>
        <stp/>
        <stp>StudyData</stp>
        <stp>F.US.ULA?</stp>
        <stp>ATR</stp>
        <stp>MAType=Sim,Period=20</stp>
        <stp>ATR</stp>
        <stp>D</stp>
        <stp>-1</stp>
        <stp>ALL</stp>
        <stp/>
        <stp/>
        <stp>False</stp>
        <stp>T</stp>
        <tr r="G15" s="2"/>
      </tp>
      <tp>
        <v>1.397</v>
        <stp/>
        <stp>ContractData</stp>
        <stp>F.US.EAD?</stp>
        <stp>High</stp>
        <stp/>
        <stp>T</stp>
        <tr r="W13" s="1"/>
        <tr r="W13" s="5"/>
      </tp>
      <tp>
        <v>786.7</v>
        <stp/>
        <stp>ContractData</stp>
        <stp>F.US.PAE?</stp>
        <stp>High</stp>
        <stp/>
        <stp>T</stp>
        <tr r="K27" s="1"/>
        <tr r="K27" s="5"/>
      </tp>
      <tp>
        <v>-0.28439388553146105</v>
        <stp/>
        <stp>ContractData</stp>
        <stp>F.US.SK6?</stp>
        <stp>PerCentNetLastTrade</stp>
        <stp/>
        <stp>T</stp>
        <tr r="S26" s="1"/>
        <tr r="S26" s="5"/>
      </tp>
      <tp>
        <v>-2.0139634801288938E-2</v>
        <stp/>
        <stp>ContractData</stp>
        <stp>F.US.SIR?</stp>
        <stp>PerCentNetLastTrade</stp>
        <stp/>
        <stp>T</stp>
        <tr r="S18" s="1"/>
        <tr r="S18" s="5"/>
      </tp>
      <tp>
        <v>1.1780621160024802</v>
        <stp/>
        <stp>ContractData</stp>
        <stp>F.US.SIE?</stp>
        <stp>PerCentNetLastTrade</stp>
        <stp/>
        <stp>T</stp>
        <tr r="G25" s="1"/>
        <tr r="G25" s="5"/>
      </tp>
      <tp>
        <v>0.33706350276392072</v>
        <stp/>
        <stp>ContractData</stp>
        <stp>F.US.SA6?</stp>
        <stp>PerCentNetLastTrade</stp>
        <stp/>
        <stp>T</stp>
        <tr r="S25" s="1"/>
        <tr r="S25" s="5"/>
      </tp>
      <tp>
        <v>-0.16001600160016002</v>
        <stp/>
        <stp>ContractData</stp>
        <stp>F.US.SF6?</stp>
        <stp>PerCentNetLastTrade</stp>
        <stp/>
        <stp>T</stp>
        <tr r="S27" s="1"/>
        <tr r="S27" s="5"/>
      </tp>
      <tp>
        <v>0.99980000000000002</v>
        <stp/>
        <stp>ContractData</stp>
        <stp>F.US.SF6?</stp>
        <stp>Open</stp>
        <stp/>
        <stp>T</stp>
        <tr r="V27" s="1"/>
        <tr r="V27" s="5"/>
      </tp>
      <tp>
        <v>7.4700000000000003E-2</v>
        <stp/>
        <stp>ContractData</stp>
        <stp>F.US.SA6?</stp>
        <stp>High</stp>
        <stp/>
        <stp>T</stp>
        <tr r="W25" s="1"/>
        <tr r="W25" s="5"/>
      </tp>
      <tp>
        <v>0.76575000000000004</v>
        <stp/>
        <stp>ContractData</stp>
        <stp>F.US.CA6?</stp>
        <stp>High</stp>
        <stp/>
        <stp>T</stp>
        <tr r="W11" s="1"/>
        <tr r="W11" s="5"/>
      </tp>
      <tp>
        <v>0.76840000000000008</v>
        <stp/>
        <stp>ContractData</stp>
        <stp>F.US.DA6?</stp>
        <stp>High</stp>
        <stp/>
        <stp>T</stp>
        <tr r="W6" s="1"/>
        <tr r="W6" s="5"/>
      </tp>
      <tp>
        <v>3.105</v>
        <stp/>
        <stp>ContractData</stp>
        <stp>F.US.NGE?</stp>
        <stp>Open</stp>
        <stp/>
        <stp>T</stp>
        <tr r="J34" s="1"/>
        <tr r="J34" s="5"/>
      </tp>
      <tp>
        <v>1.1590880142656987</v>
        <stp/>
        <stp>ContractData</stp>
        <stp>F.US.RBE?</stp>
        <stp>PerCentNetLastTrade</stp>
        <stp/>
        <stp>T</stp>
        <tr r="G33" s="1"/>
        <tr r="G33" s="5"/>
      </tp>
      <tp>
        <v>1.0688836104513064</v>
        <stp/>
        <stp>ContractData</stp>
        <stp>F.US.RU6?</stp>
        <stp>PerCentNetLastTrade</stp>
        <stp/>
        <stp>T</stp>
        <tr r="S24" s="1"/>
        <tr r="S24" s="5"/>
      </tp>
      <tp>
        <v>1.4015</v>
        <stp/>
        <stp>ContractData</stp>
        <stp>F.US.ECD?</stp>
        <stp>High</stp>
        <stp/>
        <stp>T</stp>
        <tr r="W17" s="1"/>
        <tr r="W17" s="5"/>
      </tp>
      <tp>
        <v>1238.9000000000001</v>
        <stp/>
        <stp>ContractData</stp>
        <stp>F.US.GCE?</stp>
        <stp>High</stp>
        <stp/>
        <stp>T</stp>
        <tr r="K24" s="1"/>
        <tr r="K24" s="5"/>
      </tp>
      <tp>
        <v>98.055000000000007</v>
        <stp/>
        <stp>ContractData</stp>
        <stp>F.US.EDA?</stp>
        <stp>Open</stp>
        <stp/>
        <stp>T</stp>
        <tr r="J15" s="1"/>
        <tr r="J15" s="5"/>
      </tp>
      <tp>
        <v>1.6134000000000002</v>
        <stp/>
        <stp>ContractData</stp>
        <stp>F.US.RBE?</stp>
        <stp>High</stp>
        <stp/>
        <stp>T</stp>
        <tr r="K33" s="1"/>
        <tr r="K33" s="5"/>
      </tp>
      <tp>
        <v>0</v>
        <stp/>
        <stp>ContractData</stp>
        <stp>F.US.PJY?</stp>
        <stp>PerCentNetLastTrade</stp>
        <stp/>
        <stp>T</stp>
        <tr r="S10" s="1"/>
        <tr r="S10" s="5"/>
      </tp>
      <tp>
        <v>-0.80219135198591274</v>
        <stp/>
        <stp>ContractData</stp>
        <stp>F.US.PLE?</stp>
        <stp>PerCentNetLastTrade</stp>
        <stp/>
        <stp>T</stp>
        <tr r="G26" s="1"/>
        <tr r="G26" s="5"/>
      </tp>
      <tp>
        <v>1.4562164261212867</v>
        <stp/>
        <stp>ContractData</stp>
        <stp>F.US.PAE?</stp>
        <stp>PerCentNetLastTrade</stp>
        <stp/>
        <stp>T</stp>
        <tr r="G27" s="1"/>
        <tr r="G27" s="5"/>
      </tp>
      <tp>
        <v>0.7177</v>
        <stp/>
        <stp>ContractData</stp>
        <stp>F.US.NE6?</stp>
        <stp>Open</stp>
        <stp/>
        <stp>T</stp>
        <tr r="V21" s="1"/>
        <tr r="V21" s="5"/>
      </tp>
      <tp>
        <v>1.5703</v>
        <stp/>
        <stp>ContractData</stp>
        <stp>F.US.RBE?</stp>
        <stp>Open</stp>
        <stp/>
        <stp>T</stp>
        <tr r="J33" s="1"/>
        <tr r="J33" s="5"/>
      </tp>
      <tp>
        <v>0.72050000000000003</v>
        <stp/>
        <stp>ContractData</stp>
        <stp>F.US.NE6?</stp>
        <stp>High</stp>
        <stp/>
        <stp>T</stp>
        <tr r="W21" s="1"/>
        <tr r="W21" s="5"/>
      </tp>
      <tp>
        <v>98.055000000000007</v>
        <stp/>
        <stp>ContractData</stp>
        <stp>F.US.EDA?</stp>
        <stp>High</stp>
        <stp/>
        <stp>T</stp>
        <tr r="K15" s="1"/>
        <tr r="K15" s="5"/>
      </tp>
      <tp>
        <v>1229.6000000000001</v>
        <stp/>
        <stp>ContractData</stp>
        <stp>F.US.GCE?</stp>
        <stp>Open</stp>
        <stp/>
        <stp>T</stp>
        <tr r="J24" s="1"/>
        <tr r="J24" s="5"/>
      </tp>
      <tp>
        <v>1.4015</v>
        <stp/>
        <stp>ContractData</stp>
        <stp>F.US.ECD?</stp>
        <stp>Open</stp>
        <stp/>
        <stp>T</stp>
        <tr r="V17" s="1"/>
        <tr r="V17" s="5"/>
      </tp>
      <tp>
        <v>3.121</v>
        <stp/>
        <stp>ContractData</stp>
        <stp>F.US.NGE?</stp>
        <stp>High</stp>
        <stp/>
        <stp>T</stp>
        <tr r="K34" s="1"/>
        <tr r="K34" s="5"/>
      </tp>
      <tp>
        <v>-3.8572806171648988E-2</v>
        <stp/>
        <stp>ContractData</stp>
        <stp>F.US.ULA?</stp>
        <stp>PerCentNetLastTrade</stp>
        <stp/>
        <stp>T</stp>
        <tr r="G21" s="1"/>
        <tr r="G21" s="5"/>
      </tp>
      <tp>
        <v>-0.12320328542094455</v>
        <stp/>
        <stp>ContractData</stp>
        <stp>F.US.USA?</stp>
        <stp>PerCentNetLastTrade</stp>
        <stp/>
        <stp>T</stp>
        <tr r="G20" s="1"/>
        <tr r="G20" s="5"/>
      </tp>
      <tp>
        <v>1.5587500000000001</v>
        <stp/>
        <stp>StudyData</stp>
        <stp>F.US.HE?</stp>
        <stp>ATR</stp>
        <stp>MAType=Sim,Period=20</stp>
        <stp>ATR</stp>
        <stp>D</stp>
        <stp>-1</stp>
        <stp>ALL</stp>
        <stp/>
        <stp/>
        <stp>False</stp>
        <stp>T</stp>
        <tr r="G55" s="2"/>
      </tp>
      <tp>
        <v>769.05000000000007</v>
        <stp/>
        <stp>ContractData</stp>
        <stp>F.US.PAE?</stp>
        <stp>Open</stp>
        <stp/>
        <stp>T</stp>
        <tr r="J27" s="1"/>
        <tr r="J27" s="5"/>
      </tp>
      <tp>
        <v>1.397</v>
        <stp/>
        <stp>ContractData</stp>
        <stp>F.US.EAD?</stp>
        <stp>Open</stp>
        <stp/>
        <stp>T</stp>
        <tr r="V13" s="1"/>
        <tr r="V13" s="5"/>
      </tp>
      <tp>
        <v>-0.11596892032935173</v>
        <stp/>
        <stp>ContractData</stp>
        <stp>F.US.TNA?</stp>
        <stp>PerCentNetLastTrade</stp>
        <stp/>
        <stp>T</stp>
        <tr r="G19" s="1"/>
        <tr r="G19" s="5"/>
      </tp>
      <tp>
        <v>34.36</v>
        <stp/>
        <stp>ContractData</stp>
        <stp>F.US.ZLE?</stp>
        <stp>Low</stp>
        <stp/>
        <stp>T</stp>
        <tr r="L38" s="5"/>
        <tr r="L38" s="1"/>
        <tr r="L38" s="1"/>
      </tp>
      <tp>
        <v>337.20000000000005</v>
        <stp/>
        <stp>ContractData</stp>
        <stp>F.US.ZME?</stp>
        <stp>Low</stp>
        <stp/>
        <stp>T</stp>
        <tr r="L39" s="5"/>
        <tr r="L39" s="1"/>
        <tr r="L39" s="1"/>
      </tp>
      <tp>
        <v>252.25</v>
        <stp/>
        <stp>ContractData</stp>
        <stp>F.US.ZOE?</stp>
        <stp>Low</stp>
        <stp/>
        <stp>T</stp>
        <tr r="L43" s="5"/>
        <tr r="L43" s="1"/>
        <tr r="L43" s="1"/>
      </tp>
      <tp>
        <v>-0.11257035647279549</v>
        <stp/>
        <stp>ContractData</stp>
        <stp>F.US.TYA?</stp>
        <stp>PerCentNetLastTrade</stp>
        <stp/>
        <stp>T</stp>
        <tr r="G18" s="1"/>
        <tr r="G18" s="5"/>
      </tp>
      <tp>
        <v>441</v>
        <stp/>
        <stp>ContractData</stp>
        <stp>F.US.ZWA?</stp>
        <stp>Low</stp>
        <stp/>
        <stp>T</stp>
        <tr r="L40" s="5"/>
        <tr r="L40" s="1"/>
        <tr r="L40" s="1"/>
      </tp>
      <tp>
        <v>99.314999999999998</v>
        <stp/>
        <stp>ContractData</stp>
        <stp>F.US.ZQE?</stp>
        <stp>Low</stp>
        <stp/>
        <stp>T</stp>
        <tr r="L14" s="1"/>
        <tr r="L14" s="5"/>
      </tp>
      <tp>
        <v>9.4350000000000005</v>
        <stp/>
        <stp>ContractData</stp>
        <stp>F.US.ZRE?</stp>
        <stp>Low</stp>
        <stp/>
        <stp>T</stp>
        <tr r="L42" s="5"/>
        <tr r="L42" s="1"/>
        <tr r="L42" s="1"/>
      </tp>
      <tp>
        <v>1047.5</v>
        <stp/>
        <stp>ContractData</stp>
        <stp>F.US.ZSE?</stp>
        <stp>Low</stp>
        <stp/>
        <stp>T</stp>
        <tr r="L37" s="5"/>
        <tr r="L37" s="1"/>
        <tr r="L37" s="1"/>
      </tp>
      <tp>
        <v>-2.8812216379745011E-2</v>
        <stp/>
        <stp>ContractData</stp>
        <stp>F.US.TUA?</stp>
        <stp>PerCentNetLastTrade</stp>
        <stp/>
        <stp>T</stp>
        <tr r="G16" s="1"/>
        <tr r="G16" s="5"/>
      </tp>
      <tp>
        <v>7.4075000000000002E-2</v>
        <stp/>
        <stp>ContractData</stp>
        <stp>F.US.SA6?</stp>
        <stp>Open</stp>
        <stp/>
        <stp>T</stp>
        <tr r="V25" s="1"/>
        <tr r="V25" s="5"/>
      </tp>
      <tp>
        <v>0.76180000000000003</v>
        <stp/>
        <stp>ContractData</stp>
        <stp>F.US.DA6?</stp>
        <stp>Open</stp>
        <stp/>
        <stp>T</stp>
        <tr r="V6" s="1"/>
        <tr r="V6" s="5"/>
      </tp>
      <tp>
        <v>0.7612000000000001</v>
        <stp/>
        <stp>ContractData</stp>
        <stp>F.US.CA6?</stp>
        <stp>Open</stp>
        <stp/>
        <stp>T</stp>
        <tr r="V11" s="1"/>
        <tr r="V11" s="5"/>
      </tp>
      <tp>
        <v>1.0004</v>
        <stp/>
        <stp>ContractData</stp>
        <stp>F.US.SF6?</stp>
        <stp>High</stp>
        <stp/>
        <stp>T</stp>
        <tr r="W27" s="1"/>
        <tr r="W27" s="5"/>
      </tp>
      <tp>
        <v>18.02</v>
        <stp/>
        <stp>ContractData</stp>
        <stp>F.US.SIE?</stp>
        <stp>High</stp>
        <stp/>
        <stp>T</stp>
        <tr r="K25" s="1"/>
        <tr r="K25" s="5"/>
      </tp>
      <tp>
        <v>5211.25</v>
        <stp/>
        <stp>ContractData</stp>
        <stp>F.US.ENQ?</stp>
        <stp>Open</stp>
        <stp/>
        <stp>T</stp>
        <tr r="J7" s="1"/>
        <tr r="J7" s="5"/>
      </tp>
      <tp>
        <v>148.97999999999999</v>
        <stp/>
        <stp>ContractData</stp>
        <stp>F.US.SIR?</stp>
        <stp>High</stp>
        <stp/>
        <stp>T</stp>
        <tr r="W18" s="1"/>
        <tr r="W18" s="5"/>
      </tp>
      <tp t="s">
        <v>134'23.5</v>
        <stp/>
        <stp>ContractData</stp>
        <stp>F.US.TNA?</stp>
        <stp>Open</stp>
        <stp/>
        <stp>B</stp>
        <tr r="J19" s="1"/>
        <tr r="J19" s="5"/>
      </tp>
      <tp>
        <v>19445</v>
        <stp/>
        <stp>ContractData</stp>
        <stp>F.US.NIY?</stp>
        <stp>High</stp>
        <stp/>
        <stp>T</stp>
        <tr r="K11" s="1"/>
        <tr r="K11" s="5"/>
      </tp>
      <tp t="s">
        <v>160'28.0</v>
        <stp/>
        <stp>ContractData</stp>
        <stp>F.US.ULA?</stp>
        <stp>Low</stp>
        <stp/>
        <stp>B</stp>
        <tr r="L21" s="1"/>
        <tr r="L21" s="5"/>
      </tp>
      <tp t="s">
        <v>151'08.0</v>
        <stp/>
        <stp>ContractData</stp>
        <stp>F.US.USA?</stp>
        <stp>Low</stp>
        <stp/>
        <stp>B</stp>
        <tr r="L20" s="1"/>
        <tr r="L20" s="5"/>
      </tp>
      <tp>
        <v>3.3800000000000002E-3</v>
        <stp/>
        <stp>StudyData</stp>
        <stp>F.US.FR?</stp>
        <stp>ATR</stp>
        <stp>MAType=Sim,Period=20</stp>
        <stp>ATR</stp>
        <stp>D</stp>
        <stp>-1</stp>
        <stp>ALL</stp>
        <stp/>
        <stp/>
        <stp>False</stp>
        <stp>T</stp>
        <tr r="G25" s="2"/>
      </tp>
      <tp>
        <v>252.25</v>
        <stp/>
        <stp>ContractData</stp>
        <stp>F.US.ZOE?</stp>
        <stp>Open</stp>
        <stp/>
        <stp>T</stp>
        <tr r="J43" s="5"/>
        <tr r="J43" s="1"/>
        <tr r="J43" s="1"/>
      </tp>
      <tp>
        <v>1.6402000000000001</v>
        <stp/>
        <stp>ContractData</stp>
        <stp>F.US.HOE?</stp>
        <stp>Open</stp>
        <stp/>
        <stp>T</stp>
        <tr r="J32" s="1"/>
        <tr r="J32" s="5"/>
      </tp>
      <tp>
        <v>0.49115913555992141</v>
        <stp/>
        <stp>ContractData</stp>
        <stp>F.US.ZOE?</stp>
        <stp>PerCentNetLastTrade</stp>
        <stp/>
        <stp>T</stp>
        <tr r="G43" s="1"/>
        <tr r="G43" s="5"/>
      </tp>
      <tp>
        <v>-0.25959042399769255</v>
        <stp/>
        <stp>ContractData</stp>
        <stp>F.US.ZLE?</stp>
        <stp>PerCentNetLastTrade</stp>
        <stp/>
        <stp>T</stp>
        <tr r="G38" s="1"/>
        <tr r="G38" s="5"/>
      </tp>
      <tp>
        <v>1.0638297872340425</v>
        <stp/>
        <stp>ContractData</stp>
        <stp>F.US.ZME?</stp>
        <stp>PerCentNetLastTrade</stp>
        <stp/>
        <stp>T</stp>
        <tr r="G39" s="1"/>
        <tr r="G39" s="5"/>
      </tp>
      <tp t="s">
        <v>134'08.5</v>
        <stp/>
        <stp>ContractData</stp>
        <stp>F.US.TNA?</stp>
        <stp>Low</stp>
        <stp/>
        <stp>B</stp>
        <tr r="L19" s="1"/>
        <tr r="L19" s="5"/>
      </tp>
      <tp t="s">
        <v>108'13.50</v>
        <stp/>
        <stp>ContractData</stp>
        <stp>F.US.TUA?</stp>
        <stp>Low</stp>
        <stp/>
        <stp>B</stp>
        <tr r="L16" s="1"/>
        <tr r="L16" s="5"/>
      </tp>
      <tp>
        <v>0.79155672823218992</v>
        <stp/>
        <stp>ContractData</stp>
        <stp>F.US.ZRE?</stp>
        <stp>PerCentNetLastTrade</stp>
        <stp/>
        <stp>T</stp>
        <tr r="G42" s="1"/>
        <tr r="G42" s="5"/>
      </tp>
      <tp>
        <v>0.71394574012375056</v>
        <stp/>
        <stp>ContractData</stp>
        <stp>F.US.ZSE?</stp>
        <stp>PerCentNetLastTrade</stp>
        <stp/>
        <stp>T</stp>
        <tr r="G37" s="1"/>
        <tr r="G37" s="5"/>
      </tp>
      <tp>
        <v>0</v>
        <stp/>
        <stp>ContractData</stp>
        <stp>F.US.ZQE?</stp>
        <stp>PerCentNetLastTrade</stp>
        <stp/>
        <stp>T</stp>
        <tr r="G14" s="1"/>
        <tr r="G14" s="5"/>
      </tp>
      <tp t="s">
        <v>124'20.0</v>
        <stp/>
        <stp>ContractData</stp>
        <stp>F.US.TYA?</stp>
        <stp>Low</stp>
        <stp/>
        <stp>B</stp>
        <tr r="L18" s="1"/>
        <tr r="L18" s="5"/>
      </tp>
      <tp>
        <v>0.90191657271702363</v>
        <stp/>
        <stp>ContractData</stp>
        <stp>F.US.ZWA?</stp>
        <stp>PerCentNetLastTrade</stp>
        <stp/>
        <stp>T</stp>
        <tr r="G40" s="1"/>
        <tr r="G40" s="5"/>
      </tp>
      <tp>
        <v>2.17625</v>
        <stp/>
        <stp>StudyData</stp>
        <stp>F.US.GF?</stp>
        <stp>ATR</stp>
        <stp>MAType=Sim,Period=20</stp>
        <stp>ATR</stp>
        <stp>D</stp>
        <stp>-1</stp>
        <stp>ALL</stp>
        <stp/>
        <stp/>
        <stp>False</stp>
        <stp>T</stp>
        <tr r="G56" s="2"/>
      </tp>
      <tp>
        <v>19485</v>
        <stp/>
        <stp>ContractData</stp>
        <stp>F.US.NKD?</stp>
        <stp>High</stp>
        <stp/>
        <stp>T</stp>
        <tr r="K10" s="1"/>
        <tr r="K10" s="5"/>
      </tp>
      <tp t="s">
        <v>162'05.0</v>
        <stp/>
        <stp>ContractData</stp>
        <stp>F.US.ULA?</stp>
        <stp>Open</stp>
        <stp/>
        <stp>B</stp>
        <tr r="J21" s="1"/>
        <tr r="J21" s="5"/>
      </tp>
      <tp>
        <v>1017.4000000000001</v>
        <stp/>
        <stp>ContractData</stp>
        <stp>F.US.PLE?</stp>
        <stp>Open</stp>
        <stp/>
        <stp>T</stp>
        <tr r="J26" s="1"/>
        <tr r="J26" s="5"/>
      </tp>
      <tp>
        <v>34.660000000000004</v>
        <stp/>
        <stp>ContractData</stp>
        <stp>F.US.ZLE?</stp>
        <stp>Open</stp>
        <stp/>
        <stp>T</stp>
        <tr r="J38" s="5"/>
        <tr r="J38" s="1"/>
        <tr r="J38" s="1"/>
      </tp>
      <tp>
        <v>114.925</v>
        <stp/>
        <stp>ContractData</stp>
        <stp>F.US.GLE?</stp>
        <stp>Open</stp>
        <stp/>
        <stp>T</stp>
        <tr r="J44" s="5"/>
        <tr r="J44" s="1"/>
        <tr r="J44" s="1"/>
      </tp>
      <tp>
        <v>53.15</v>
        <stp/>
        <stp>ContractData</stp>
        <stp>F.US.CLE?</stp>
        <stp>Open</stp>
        <stp/>
        <stp>T</stp>
        <tr r="J31" s="1"/>
        <tr r="J31" s="5"/>
      </tp>
      <tp>
        <v>0.24738000000000002</v>
        <stp/>
        <stp>ContractData</stp>
        <stp>F.US.GPLN?</stp>
        <stp>Open</stp>
        <stp/>
        <stp>T</stp>
        <tr r="V23" s="1"/>
        <tr r="V23" s="5"/>
      </tp>
      <tp>
        <v>0.11245000000000001</v>
        <stp/>
        <stp>ContractData</stp>
        <stp>F.US.SK6?</stp>
        <stp>High</stp>
        <stp/>
        <stp>T</stp>
        <tr r="W26" s="1"/>
        <tr r="W26" s="5"/>
      </tp>
      <tp>
        <v>0.11961000000000001</v>
        <stp/>
        <stp>ContractData</stp>
        <stp>F.US.NK6?</stp>
        <stp>High</stp>
        <stp/>
        <stp>T</stp>
        <tr r="W22" s="1"/>
        <tr r="W22" s="5"/>
      </tp>
      <tp>
        <v>142.24</v>
        <stp/>
        <stp>ContractData</stp>
        <stp>F.US.PJY?</stp>
        <stp>High</stp>
        <stp/>
        <stp>T</stp>
        <tr r="W10" s="1"/>
        <tr r="W10" s="5"/>
      </tp>
      <tp>
        <v>86.960000000000008</v>
        <stp/>
        <stp>ContractData</stp>
        <stp>F.US.AJY?</stp>
        <stp>High</stp>
        <stp/>
        <stp>T</stp>
        <tr r="W7" s="1"/>
        <tr r="W7" s="5"/>
      </tp>
      <tp>
        <v>338.40000000000003</v>
        <stp/>
        <stp>ContractData</stp>
        <stp>F.US.ZME?</stp>
        <stp>Open</stp>
        <stp/>
        <stp>T</stp>
        <tr r="J39" s="5"/>
        <tr r="J39" s="1"/>
        <tr r="J39" s="1"/>
      </tp>
      <tp>
        <v>1710.3</v>
        <stp/>
        <stp>ContractData</stp>
        <stp>F.US.EMD?</stp>
        <stp>Open</stp>
        <stp/>
        <stp>T</stp>
        <tr r="J8" s="1"/>
        <tr r="J8" s="5"/>
      </tp>
      <tp>
        <v>8.3000000000000001E-3</v>
        <stp/>
        <stp>StudyData</stp>
        <stp>F.US.EB?</stp>
        <stp>ATR</stp>
        <stp>MAType=Sim,Period=20</stp>
        <stp>ATR</stp>
        <stp>D</stp>
        <stp>-1</stp>
        <stp>ALL</stp>
        <stp/>
        <stp/>
        <stp>False</stp>
        <stp>T</stp>
        <tr r="G26" s="2"/>
      </tp>
      <tp>
        <v>0.66500000000000004</v>
        <stp/>
        <stp>StudyData</stp>
        <stp>F.US.ER?</stp>
        <stp>ATR</stp>
        <stp>MAType=Sim,Period=20</stp>
        <stp>ATR</stp>
        <stp>D</stp>
        <stp>-1</stp>
        <stp>ALL</stp>
        <stp/>
        <stp/>
        <stp>False</stp>
        <stp>T</stp>
        <tr r="G57" s="2"/>
      </tp>
      <tp>
        <v>141.77000000000001</v>
        <stp/>
        <stp>ContractData</stp>
        <stp>F.US.PJY?</stp>
        <stp>Open</stp>
        <stp/>
        <stp>T</stp>
        <tr r="V10" s="1"/>
        <tr r="V10" s="5"/>
      </tp>
      <tp>
        <v>86.320000000000007</v>
        <stp/>
        <stp>ContractData</stp>
        <stp>F.US.AJY?</stp>
        <stp>Open</stp>
        <stp/>
        <stp>T</stp>
        <tr r="V7" s="1"/>
        <tr r="V7" s="5"/>
      </tp>
      <tp>
        <v>1722.2</v>
        <stp/>
        <stp>ContractData</stp>
        <stp>F.US.EMD?</stp>
        <stp>High</stp>
        <stp/>
        <stp>T</stp>
        <tr r="K8" s="1"/>
        <tr r="K8" s="5"/>
      </tp>
      <tp>
        <v>343.90000000000003</v>
        <stp/>
        <stp>ContractData</stp>
        <stp>F.US.ZME?</stp>
        <stp>High</stp>
        <stp/>
        <stp>T</stp>
        <tr r="K39" s="5"/>
        <tr r="K39" s="1"/>
        <tr r="K39" s="1"/>
      </tp>
      <tp t="s">
        <v>162'09.0</v>
        <stp/>
        <stp>ContractData</stp>
        <stp>F.US.ULA?</stp>
        <stp>High</stp>
        <stp/>
        <stp>B</stp>
        <tr r="K21" s="1"/>
        <tr r="K21" s="5"/>
      </tp>
      <tp>
        <v>1017.5</v>
        <stp/>
        <stp>ContractData</stp>
        <stp>F.US.PLE?</stp>
        <stp>High</stp>
        <stp/>
        <stp>T</stp>
        <tr r="K26" s="1"/>
        <tr r="K26" s="5"/>
      </tp>
      <tp>
        <v>34.96</v>
        <stp/>
        <stp>ContractData</stp>
        <stp>F.US.ZLE?</stp>
        <stp>High</stp>
        <stp/>
        <stp>T</stp>
        <tr r="K38" s="5"/>
        <tr r="K38" s="1"/>
        <tr r="K38" s="1"/>
      </tp>
      <tp>
        <v>54.13</v>
        <stp/>
        <stp>ContractData</stp>
        <stp>F.US.CLE?</stp>
        <stp>High</stp>
        <stp/>
        <stp>T</stp>
        <tr r="K31" s="1"/>
        <tr r="K31" s="5"/>
      </tp>
      <tp>
        <v>115.72500000000001</v>
        <stp/>
        <stp>ContractData</stp>
        <stp>F.US.GLE?</stp>
        <stp>High</stp>
        <stp/>
        <stp>T</stp>
        <tr r="K44" s="5"/>
        <tr r="K44" s="1"/>
        <tr r="K44" s="1"/>
      </tp>
      <tp>
        <v>19195</v>
        <stp/>
        <stp>ContractData</stp>
        <stp>F.US.NKD?</stp>
        <stp>Open</stp>
        <stp/>
        <stp>T</stp>
        <tr r="J10" s="1"/>
        <tr r="J10" s="5"/>
      </tp>
      <tp>
        <v>0.24766000000000002</v>
        <stp/>
        <stp>ContractData</stp>
        <stp>F.US.GPLN?</stp>
        <stp>High</stp>
        <stp/>
        <stp>T</stp>
        <tr r="W23" s="1"/>
        <tr r="W23" s="5"/>
      </tp>
      <tp>
        <v>764.25</v>
        <stp/>
        <stp>ContractData</stp>
        <stp>F.US.PAE?</stp>
        <stp>Low</stp>
        <stp/>
        <stp>T</stp>
        <tr r="L27" s="1"/>
        <tr r="L27" s="5"/>
      </tp>
      <tp>
        <v>993.1</v>
        <stp/>
        <stp>ContractData</stp>
        <stp>F.US.PLE?</stp>
        <stp>Low</stp>
        <stp/>
        <stp>T</stp>
        <tr r="L26" s="1"/>
        <tr r="L26" s="5"/>
      </tp>
      <tp>
        <v>141.03</v>
        <stp/>
        <stp>ContractData</stp>
        <stp>F.US.PJY?</stp>
        <stp>Low</stp>
        <stp/>
        <stp>T</stp>
        <tr r="X10" s="1"/>
        <tr r="X10" s="5"/>
      </tp>
      <tp>
        <v>0.11242000000000001</v>
        <stp/>
        <stp>ContractData</stp>
        <stp>F.US.SK6?</stp>
        <stp>Open</stp>
        <stp/>
        <stp>T</stp>
        <tr r="V26" s="1"/>
        <tr r="V26" s="5"/>
      </tp>
      <tp>
        <v>0.11933000000000001</v>
        <stp/>
        <stp>ContractData</stp>
        <stp>F.US.NK6?</stp>
        <stp>Open</stp>
        <stp/>
        <stp>T</stp>
        <tr r="V22" s="1"/>
        <tr r="V22" s="5"/>
      </tp>
      <tp>
        <v>255.75</v>
        <stp/>
        <stp>ContractData</stp>
        <stp>F.US.ZOE?</stp>
        <stp>High</stp>
        <stp/>
        <stp>T</stp>
        <tr r="K43" s="5"/>
        <tr r="K43" s="1"/>
        <tr r="K43" s="1"/>
      </tp>
      <tp>
        <v>1.6758000000000002</v>
        <stp/>
        <stp>ContractData</stp>
        <stp>F.US.HOE?</stp>
        <stp>High</stp>
        <stp/>
        <stp>T</stp>
        <tr r="K32" s="1"/>
        <tr r="K32" s="5"/>
      </tp>
      <tp>
        <v>0.99520000000000008</v>
        <stp/>
        <stp>ContractData</stp>
        <stp>F.US.SF6?</stp>
        <stp>Low</stp>
        <stp/>
        <stp>T</stp>
        <tr r="X27" s="1"/>
        <tr r="X27" s="5"/>
      </tp>
      <tp>
        <v>7.4050000000000005E-2</v>
        <stp/>
        <stp>ContractData</stp>
        <stp>F.US.SA6?</stp>
        <stp>Low</stp>
        <stp/>
        <stp>T</stp>
        <tr r="X25" s="1"/>
        <tr r="X25" s="5"/>
      </tp>
      <tp>
        <v>148.89000000000001</v>
        <stp/>
        <stp>ContractData</stp>
        <stp>F.US.SIR?</stp>
        <stp>Low</stp>
        <stp/>
        <stp>T</stp>
        <tr r="X18" s="1"/>
        <tr r="X18" s="5"/>
      </tp>
      <tp>
        <v>17.545000000000002</v>
        <stp/>
        <stp>ContractData</stp>
        <stp>F.US.SIE?</stp>
        <stp>Low</stp>
        <stp/>
        <stp>T</stp>
        <tr r="L25" s="1"/>
        <tr r="L25" s="5"/>
      </tp>
      <tp>
        <v>0.11212000000000001</v>
        <stp/>
        <stp>ContractData</stp>
        <stp>F.US.SK6?</stp>
        <stp>Low</stp>
        <stp/>
        <stp>T</stp>
        <tr r="X26" s="1"/>
        <tr r="X26" s="5"/>
      </tp>
      <tp>
        <v>19175</v>
        <stp/>
        <stp>ContractData</stp>
        <stp>F.US.NIY?</stp>
        <stp>Open</stp>
        <stp/>
        <stp>T</stp>
        <tr r="J11" s="1"/>
        <tr r="J11" s="5"/>
      </tp>
      <tp t="s">
        <v>134'24.0</v>
        <stp/>
        <stp>ContractData</stp>
        <stp>F.US.TNA?</stp>
        <stp>High</stp>
        <stp/>
        <stp>B</stp>
        <tr r="K19" s="1"/>
        <tr r="K19" s="5"/>
      </tp>
      <tp>
        <v>148.97</v>
        <stp/>
        <stp>ContractData</stp>
        <stp>F.US.SIR?</stp>
        <stp>Open</stp>
        <stp/>
        <stp>T</stp>
        <tr r="V18" s="1"/>
        <tr r="V18" s="5"/>
      </tp>
      <tp>
        <v>5232.5</v>
        <stp/>
        <stp>ContractData</stp>
        <stp>F.US.ENQ?</stp>
        <stp>High</stp>
        <stp/>
        <stp>T</stp>
        <tr r="K7" s="1"/>
        <tr r="K7" s="5"/>
      </tp>
      <tp>
        <v>17.64</v>
        <stp/>
        <stp>ContractData</stp>
        <stp>F.US.SIE?</stp>
        <stp>Open</stp>
        <stp/>
        <stp>T</stp>
        <tr r="J25" s="1"/>
        <tr r="J25" s="5"/>
      </tp>
      <tp>
        <v>1.5690000000000002</v>
        <stp/>
        <stp>ContractData</stp>
        <stp>F.US.RBE?</stp>
        <stp>Low</stp>
        <stp/>
        <stp>T</stp>
        <tr r="L33" s="1"/>
        <tr r="L33" s="5"/>
      </tp>
      <tp>
        <v>1.6840000000000001E-2</v>
        <stp/>
        <stp>ContractData</stp>
        <stp>F.US.RU6?</stp>
        <stp>Low</stp>
        <stp/>
        <stp>T</stp>
        <tr r="X24" s="1"/>
        <tr r="X24" s="5"/>
      </tp>
      <tp>
        <v>99.320000000000007</v>
        <stp/>
        <stp>ContractData</stp>
        <stp>F.US.ZQE?</stp>
        <stp>High</stp>
        <stp/>
        <stp>T</stp>
        <tr r="K14" s="1"/>
        <tr r="K14" s="5"/>
      </tp>
      <tp t="s">
        <v>118'02.75</v>
        <stp/>
        <stp>ContractData</stp>
        <stp>F.US.FVA?</stp>
        <stp>Open</stp>
        <stp/>
        <stp>B</stp>
        <tr r="J17" s="1"/>
        <tr r="J17" s="5"/>
      </tp>
      <tp>
        <v>1.4905660377358489</v>
        <stp/>
        <stp>ContractData</stp>
        <stp>F.US.CLE?</stp>
        <stp>PerCentNetLastTrade</stp>
        <stp/>
        <stp>T</stp>
        <tr r="G31" s="1"/>
        <tr r="G31" s="5"/>
      </tp>
      <tp>
        <v>0.33490937746256894</v>
        <stp/>
        <stp>ContractData</stp>
        <stp>F.US.CA6?</stp>
        <stp>PerCentNetLastTrade</stp>
        <stp/>
        <stp>T</stp>
        <tr r="S11" s="1"/>
        <tr r="S11" s="5"/>
      </tp>
      <tp>
        <v>4.6165441869229316</v>
        <stp/>
        <stp>ContractData</stp>
        <stp>F.US.CPE?</stp>
        <stp>PerCentNetLastTrade</stp>
        <stp/>
        <stp>T</stp>
        <tr r="G28" s="1"/>
        <tr r="G28" s="5"/>
      </tp>
      <tp>
        <v>4.8799999999999996E-2</v>
        <stp/>
        <stp>ContractData</stp>
        <stp>F.US.MX6?</stp>
        <stp>Low</stp>
        <stp/>
        <stp>T</stp>
        <tr r="X20" s="1"/>
        <tr r="X20" s="5"/>
      </tp>
      <tp>
        <v>1.1307E-4</v>
        <stp/>
        <stp>StudyData</stp>
        <stp>JY6H7</stp>
        <stp>ATR</stp>
        <stp>MAType=Sim,Period=20</stp>
        <stp>ATR</stp>
        <stp>D</stp>
        <stp>-1</stp>
        <stp>ALL</stp>
        <stp/>
        <stp/>
        <stp>False</stp>
        <stp>T</stp>
        <tr r="N47" s="3"/>
      </tp>
      <tp>
        <v>7.6800000000000002E-4</v>
        <stp/>
        <stp>StudyData</stp>
        <stp>MX6H7</stp>
        <stp>ATR</stp>
        <stp>MAType=Sim,Period=20</stp>
        <stp>ATR</stp>
        <stp>D</stp>
        <stp>-1</stp>
        <stp>ALL</stp>
        <stp/>
        <stp/>
        <stp>False</stp>
        <stp>T</stp>
        <tr r="N48" s="3"/>
      </tp>
      <tp>
        <v>6.8300000000000001E-4</v>
        <stp/>
        <stp>StudyData</stp>
        <stp>NK6H7</stp>
        <stp>ATR</stp>
        <stp>MAType=Sim,Period=20</stp>
        <stp>ATR</stp>
        <stp>D</stp>
        <stp>-1</stp>
        <stp>ALL</stp>
        <stp/>
        <stp/>
        <stp>False</stp>
        <stp>T</stp>
        <tr r="N50" s="3"/>
      </tp>
      <tp>
        <v>8.5500000000000003E-3</v>
        <stp/>
        <stp>StudyData</stp>
        <stp>NE6H7</stp>
        <stp>ATR</stp>
        <stp>MAType=Sim,Period=20</stp>
        <stp>ATR</stp>
        <stp>D</stp>
        <stp>-1</stp>
        <stp>ALL</stp>
        <stp/>
        <stp/>
        <stp>False</stp>
        <stp>T</stp>
        <tr r="N49" s="3"/>
      </tp>
      <tp>
        <v>6.6525000000000004E-3</v>
        <stp/>
        <stp>StudyData</stp>
        <stp>CA6H7</stp>
        <stp>ATR</stp>
        <stp>MAType=Sim,Period=20</stp>
        <stp>ATR</stp>
        <stp>D</stp>
        <stp>-1</stp>
        <stp>ALL</stp>
        <stp/>
        <stp/>
        <stp>False</stp>
        <stp>T</stp>
        <tr r="N39" s="3"/>
      </tp>
      <tp>
        <v>3.2525000000000002E-3</v>
        <stp/>
        <stp>StudyData</stp>
        <stp>BR6H7</stp>
        <stp>ATR</stp>
        <stp>MAType=Sim,Period=20</stp>
        <stp>ATR</stp>
        <stp>D</stp>
        <stp>-1</stp>
        <stp>ALL</stp>
        <stp/>
        <stp/>
        <stp>False</stp>
        <stp>T</stp>
        <tr r="N36" s="3"/>
      </tp>
      <tp>
        <v>1.4540000000000001E-2</v>
        <stp/>
        <stp>StudyData</stp>
        <stp>BP6H7</stp>
        <stp>ATR</stp>
        <stp>MAType=Sim,Period=20</stp>
        <stp>ATR</stp>
        <stp>D</stp>
        <stp>-1</stp>
        <stp>ALL</stp>
        <stp/>
        <stp/>
        <stp>False</stp>
        <stp>T</stp>
        <tr r="N37" s="3"/>
      </tp>
      <tp>
        <v>8.7375000000000005E-3</v>
        <stp/>
        <stp>StudyData</stp>
        <stp>EU6H7</stp>
        <stp>ATR</stp>
        <stp>MAType=Sim,Period=20</stp>
        <stp>ATR</stp>
        <stp>D</stp>
        <stp>-1</stp>
        <stp>ALL</stp>
        <stp/>
        <stp/>
        <stp>False</stp>
        <stp>T</stp>
        <tr r="N40" s="3"/>
      </tp>
      <tp>
        <v>6.77E-3</v>
        <stp/>
        <stp>StudyData</stp>
        <stp>DA6H7</stp>
        <stp>ATR</stp>
        <stp>MAType=Sim,Period=20</stp>
        <stp>ATR</stp>
        <stp>D</stp>
        <stp>-1</stp>
        <stp>ALL</stp>
        <stp/>
        <stp/>
        <stp>False</stp>
        <stp>T</stp>
        <tr r="N34" s="3"/>
      </tp>
      <tp>
        <v>7.7249999999999997E-4</v>
        <stp/>
        <stp>StudyData</stp>
        <stp>SK6H7</stp>
        <stp>ATR</stp>
        <stp>MAType=Sim,Period=20</stp>
        <stp>ATR</stp>
        <stp>D</stp>
        <stp>-1</stp>
        <stp>ALL</stp>
        <stp/>
        <stp/>
        <stp>False</stp>
        <stp>T</stp>
        <tr r="N54" s="3"/>
      </tp>
      <tp>
        <v>8.0300000000000007E-3</v>
        <stp/>
        <stp>StudyData</stp>
        <stp>SF6H7</stp>
        <stp>ATR</stp>
        <stp>MAType=Sim,Period=20</stp>
        <stp>ATR</stp>
        <stp>D</stp>
        <stp>-1</stp>
        <stp>ALL</stp>
        <stp/>
        <stp/>
        <stp>False</stp>
        <stp>T</stp>
        <tr r="N55" s="3"/>
      </tp>
      <tp>
        <v>1.0562499999999999E-3</v>
        <stp/>
        <stp>StudyData</stp>
        <stp>SA6H7</stp>
        <stp>ATR</stp>
        <stp>MAType=Sim,Period=20</stp>
        <stp>ATR</stp>
        <stp>D</stp>
        <stp>-1</stp>
        <stp>ALL</stp>
        <stp/>
        <stp/>
        <stp>False</stp>
        <stp>T</stp>
        <tr r="N53" s="3"/>
      </tp>
      <tp>
        <v>1.7674999999999999E-4</v>
        <stp/>
        <stp>StudyData</stp>
        <stp>RU6H7</stp>
        <stp>ATR</stp>
        <stp>MAType=Sim,Period=20</stp>
        <stp>ATR</stp>
        <stp>D</stp>
        <stp>-1</stp>
        <stp>ALL</stp>
        <stp/>
        <stp/>
        <stp>False</stp>
        <stp>T</stp>
        <tr r="N52" s="3"/>
      </tp>
      <tp>
        <v>2.7770000000000001</v>
        <stp/>
        <stp>ContractData</stp>
        <stp>F.US.CPE?</stp>
        <stp>High</stp>
        <stp/>
        <stp>T</stp>
        <tr r="K28" s="1"/>
        <tr r="K28" s="5"/>
      </tp>
      <tp>
        <v>2315.75</v>
        <stp/>
        <stp>ContractData</stp>
        <stp>F.US.EPH?</stp>
        <stp>High</stp>
        <stp/>
        <stp>T</stp>
        <tr r="K6" s="1"/>
        <tr r="K6" s="5"/>
      </tp>
      <tp>
        <v>442.5</v>
        <stp/>
        <stp>ContractData</stp>
        <stp>F.US.ZWA?</stp>
        <stp>Open</stp>
        <stp/>
        <stp>T</stp>
        <tr r="J40" s="5"/>
        <tr r="J40" s="1"/>
        <tr r="J40" s="1"/>
      </tp>
      <tp>
        <v>450.75</v>
        <stp/>
        <stp>ContractData</stp>
        <stp>F.US.KWE?</stp>
        <stp>Open</stp>
        <stp/>
        <stp>T</stp>
        <tr r="J41" s="5"/>
        <tr r="J41" s="1"/>
        <tr r="J41" s="1"/>
      </tp>
      <tp>
        <v>0.45511613308223475</v>
        <stp/>
        <stp>ContractData</stp>
        <stp>F.US.BR6?</stp>
        <stp>PerCentNetLastTrade</stp>
        <stp/>
        <stp>T</stp>
        <tr r="S8" s="1"/>
        <tr r="S8" s="5"/>
      </tp>
      <tp>
        <v>-7.9987202047672373E-2</v>
        <stp/>
        <stp>ContractData</stp>
        <stp>F.US.BP6?</stp>
        <stp>PerCentNetLastTrade</stp>
        <stp/>
        <stp>T</stp>
        <tr r="S9" s="1"/>
        <tr r="S9" s="5"/>
      </tp>
      <tp>
        <v>1.2528000000000001</v>
        <stp/>
        <stp>ContractData</stp>
        <stp>F.US.BP6?</stp>
        <stp>High</stp>
        <stp/>
        <stp>T</stp>
        <tr r="W9" s="1"/>
        <tr r="W9" s="5"/>
      </tp>
      <tp t="s">
        <v>152'12.0</v>
        <stp/>
        <stp>ContractData</stp>
        <stp>F.US.USA?</stp>
        <stp>High</stp>
        <stp/>
        <stp>B</stp>
        <tr r="K20" s="1"/>
        <tr r="K20" s="5"/>
      </tp>
      <tp>
        <v>1063.5</v>
        <stp/>
        <stp>ContractData</stp>
        <stp>F.US.ZSE?</stp>
        <stp>High</stp>
        <stp/>
        <stp>T</stp>
        <tr r="K37" s="5"/>
        <tr r="K37" s="1"/>
        <tr r="K37" s="1"/>
      </tp>
      <tp>
        <v>0.67215204542820717</v>
        <stp/>
        <stp>ContractData</stp>
        <stp>F.US.AJY?</stp>
        <stp>PerCentNetLastTrade</stp>
        <stp/>
        <stp>T</stp>
        <tr r="S7" s="1"/>
        <tr r="S7" s="5"/>
      </tp>
      <tp>
        <v>1.2999999999999999E-3</v>
        <stp/>
        <stp>StudyData</stp>
        <stp>GPLNH7</stp>
        <stp>ATR</stp>
        <stp>MAType=Sim,Period=20</stp>
        <stp>ATR</stp>
        <stp>D</stp>
        <stp>-1</stp>
        <stp>ALL</stp>
        <stp/>
        <stp/>
        <stp>False</stp>
        <stp>T</stp>
        <tr r="N51" s="3"/>
      </tp>
      <tp>
        <v>9.6</v>
        <stp/>
        <stp>ContractData</stp>
        <stp>F.US.ZRE?</stp>
        <stp>High</stp>
        <stp/>
        <stp>T</stp>
        <tr r="K42" s="5"/>
        <tr r="K42" s="1"/>
        <tr r="K42" s="1"/>
      </tp>
      <tp t="s">
        <v>108'14.75</v>
        <stp/>
        <stp>ContractData</stp>
        <stp>F.US.TUA?</stp>
        <stp>Open</stp>
        <stp/>
        <stp>B</stp>
        <tr r="J16" s="1"/>
        <tr r="J16" s="5"/>
      </tp>
      <tp>
        <v>0.71679999999999999</v>
        <stp/>
        <stp>ContractData</stp>
        <stp>F.US.NE6?</stp>
        <stp>Low</stp>
        <stp/>
        <stp>T</stp>
        <tr r="X21" s="1"/>
        <tr r="X21" s="5"/>
      </tp>
      <tp>
        <v>3.0049999999999999</v>
        <stp/>
        <stp>ContractData</stp>
        <stp>F.US.NGE?</stp>
        <stp>Low</stp>
        <stp/>
        <stp>T</stp>
        <tr r="L34" s="1"/>
        <tr r="L34" s="5"/>
      </tp>
      <tp>
        <v>19160</v>
        <stp/>
        <stp>ContractData</stp>
        <stp>F.US.NIY?</stp>
        <stp>Low</stp>
        <stp/>
        <stp>T</stp>
        <tr r="L11" s="1"/>
        <tr r="L11" s="5"/>
      </tp>
      <tp>
        <v>0.11916000000000002</v>
        <stp/>
        <stp>ContractData</stp>
        <stp>F.US.NK6?</stp>
        <stp>Low</stp>
        <stp/>
        <stp>T</stp>
        <tr r="X22" s="1"/>
        <tr r="X22" s="5"/>
      </tp>
      <tp>
        <v>19190</v>
        <stp/>
        <stp>ContractData</stp>
        <stp>F.US.NKD?</stp>
        <stp>Low</stp>
        <stp/>
        <stp>T</stp>
        <tr r="L10" s="1"/>
        <tr r="L10" s="5"/>
      </tp>
      <tp>
        <v>1.6889999999999999E-2</v>
        <stp/>
        <stp>ContractData</stp>
        <stp>F.US.RU6?</stp>
        <stp>Open</stp>
        <stp/>
        <stp>T</stp>
        <tr r="V24" s="1"/>
        <tr r="V24" s="5"/>
      </tp>
      <tp>
        <v>1.0664500000000001</v>
        <stp/>
        <stp>ContractData</stp>
        <stp>F.US.EU6?</stp>
        <stp>Open</stp>
        <stp/>
        <stp>T</stp>
        <tr r="V12" s="1"/>
        <tr r="V12" s="5"/>
      </tp>
      <tp>
        <v>0.32050000000000001</v>
        <stp/>
        <stp>ContractData</stp>
        <stp>F.US.BR6?</stp>
        <stp>High</stp>
        <stp/>
        <stp>T</stp>
        <tr r="W8" s="1"/>
        <tr r="W8" s="5"/>
      </tp>
      <tp t="s">
        <v>108'15.00</v>
        <stp/>
        <stp>ContractData</stp>
        <stp>F.US.TUA?</stp>
        <stp>High</stp>
        <stp/>
        <stp>B</stp>
        <tr r="K16" s="1"/>
        <tr r="K16" s="5"/>
      </tp>
      <tp>
        <v>9.4350000000000005</v>
        <stp/>
        <stp>ContractData</stp>
        <stp>F.US.ZRE?</stp>
        <stp>Open</stp>
        <stp/>
        <stp>T</stp>
        <tr r="J42" s="5"/>
        <tr r="J42" s="1"/>
        <tr r="J42" s="1"/>
      </tp>
      <tp>
        <v>-1.4587415632484215</v>
        <stp/>
        <stp>ContractData</stp>
        <stp>F.US.GLE?</stp>
        <stp>PerCentNetLastTrade</stp>
        <stp/>
        <stp>T</stp>
        <tr r="G44" s="1"/>
        <tr r="G44" s="5"/>
      </tp>
      <tp>
        <v>-0.15362225097024579</v>
        <stp/>
        <stp>ContractData</stp>
        <stp>F.US.GCE?</stp>
        <stp>PerCentNetLastTrade</stp>
        <stp/>
        <stp>T</stp>
        <tr r="G24" s="1"/>
        <tr r="G24" s="5"/>
      </tp>
      <tp>
        <v>0.31895000000000001</v>
        <stp/>
        <stp>ContractData</stp>
        <stp>F.US.BR6?</stp>
        <stp>Open</stp>
        <stp/>
        <stp>T</stp>
        <tr r="V8" s="1"/>
        <tr r="V8" s="5"/>
      </tp>
      <tp>
        <v>1.704E-2</v>
        <stp/>
        <stp>ContractData</stp>
        <stp>F.US.RU6?</stp>
        <stp>High</stp>
        <stp/>
        <stp>T</stp>
        <tr r="W24" s="1"/>
        <tr r="W24" s="5"/>
      </tp>
      <tp>
        <v>1.0679000000000001</v>
        <stp/>
        <stp>ContractData</stp>
        <stp>F.US.EU6?</stp>
        <stp>High</stp>
        <stp/>
        <stp>T</stp>
        <tr r="W12" s="1"/>
        <tr r="W12" s="5"/>
      </tp>
      <tp t="s">
        <v>152'09.0</v>
        <stp/>
        <stp>ContractData</stp>
        <stp>F.US.USA?</stp>
        <stp>Open</stp>
        <stp/>
        <stp>B</stp>
        <tr r="J20" s="1"/>
        <tr r="J20" s="5"/>
      </tp>
      <tp>
        <v>1050</v>
        <stp/>
        <stp>ContractData</stp>
        <stp>F.US.ZSE?</stp>
        <stp>Open</stp>
        <stp/>
        <stp>T</stp>
        <tr r="J37" s="5"/>
        <tr r="J37" s="1"/>
        <tr r="J37" s="1"/>
      </tp>
      <tp>
        <v>1.6380000000000001</v>
        <stp/>
        <stp>ContractData</stp>
        <stp>F.US.HOE?</stp>
        <stp>Low</stp>
        <stp/>
        <stp>T</stp>
        <tr r="L32" s="1"/>
        <tr r="L32" s="5"/>
      </tp>
      <tp>
        <v>-6.6163821622336902E-2</v>
        <stp/>
        <stp>ContractData</stp>
        <stp>F.US.FVA?</stp>
        <stp>PerCentNetLastTrade</stp>
        <stp/>
        <stp>T</stp>
        <tr r="G17" s="1"/>
        <tr r="G17" s="5"/>
      </tp>
      <tp>
        <v>450.75</v>
        <stp/>
        <stp>ContractData</stp>
        <stp>F.US.ZWA?</stp>
        <stp>High</stp>
        <stp/>
        <stp>T</stp>
        <tr r="K40" s="5"/>
        <tr r="K40" s="1"/>
        <tr r="K40" s="1"/>
      </tp>
      <tp>
        <v>462.25</v>
        <stp/>
        <stp>ContractData</stp>
        <stp>F.US.KWE?</stp>
        <stp>High</stp>
        <stp/>
        <stp>T</stp>
        <tr r="K41" s="5"/>
        <tr r="K41" s="1"/>
        <tr r="K41" s="1"/>
      </tp>
      <tp>
        <v>2304.25</v>
        <stp/>
        <stp>ContractData</stp>
        <stp>F.US.EPH?</stp>
        <stp>Open</stp>
        <stp/>
        <stp>T</stp>
        <tr r="J6" s="1"/>
        <tr r="J6" s="5"/>
      </tp>
      <tp>
        <v>2.6565000000000003</v>
        <stp/>
        <stp>ContractData</stp>
        <stp>F.US.CPE?</stp>
        <stp>Open</stp>
        <stp/>
        <stp>T</stp>
        <tr r="J28" s="1"/>
        <tr r="J28" s="5"/>
      </tp>
      <tp>
        <v>0.28778358674276944</v>
        <stp/>
        <stp>ContractData</stp>
        <stp>F.US.ENQ?</stp>
        <stp>PerCentNetLastTrade</stp>
        <stp/>
        <stp>T</stp>
        <tr r="G7" s="1"/>
        <tr r="G7" s="5"/>
      </tp>
      <tp>
        <v>0.51471018307305372</v>
        <stp/>
        <stp>ContractData</stp>
        <stp>F.US.EMD?</stp>
        <stp>PerCentNetLastTrade</stp>
        <stp/>
        <stp>T</stp>
        <tr r="G8" s="1"/>
        <tr r="G8" s="5"/>
      </tp>
      <tp>
        <v>-0.65648637077208505</v>
        <stp/>
        <stp>ContractData</stp>
        <stp>F.US.ECD?</stp>
        <stp>PerCentNetLastTrade</stp>
        <stp/>
        <stp>T</stp>
        <tr r="S17" s="1"/>
        <tr r="S17" s="5"/>
      </tp>
      <tp>
        <v>-0.8714908207729124</v>
        <stp/>
        <stp>ContractData</stp>
        <stp>F.US.EAD?</stp>
        <stp>PerCentNetLastTrade</stp>
        <stp/>
        <stp>T</stp>
        <tr r="S13" s="1"/>
        <tr r="S13" s="5"/>
      </tp>
      <tp>
        <v>-1.529753709652746E-2</v>
        <stp/>
        <stp>ContractData</stp>
        <stp>F.US.EDA?</stp>
        <stp>PerCentNetLastTrade</stp>
        <stp/>
        <stp>T</stp>
        <tr r="G15" s="1"/>
        <tr r="G15" s="5"/>
      </tp>
      <tp>
        <v>449.25</v>
        <stp/>
        <stp>ContractData</stp>
        <stp>F.US.KWE?</stp>
        <stp>Low</stp>
        <stp/>
        <stp>T</stp>
        <tr r="L41" s="5"/>
        <tr r="L41" s="1"/>
        <tr r="L41" s="1"/>
      </tp>
      <tp>
        <v>0.37973310187696646</v>
        <stp/>
        <stp>ContractData</stp>
        <stp>F.US.EPH?</stp>
        <stp>PerCentNetLastTrade</stp>
        <stp/>
        <stp>T</stp>
        <tr r="G6" s="1"/>
        <tr r="G6" s="5"/>
      </tp>
      <tp>
        <v>-0.23898781630740393</v>
        <stp/>
        <stp>ContractData</stp>
        <stp>F.US.EU6?</stp>
        <stp>PerCentNetLastTrade</stp>
        <stp/>
        <stp>T</stp>
        <tr r="S12" s="1"/>
        <tr r="S12" s="5"/>
      </tp>
      <tp>
        <v>1.2502</v>
        <stp/>
        <stp>ContractData</stp>
        <stp>F.US.BP6?</stp>
        <stp>Open</stp>
        <stp/>
        <stp>T</stp>
        <tr r="V9" s="1"/>
        <tr r="V9" s="5"/>
      </tp>
      <tp t="s">
        <v>118'03.00</v>
        <stp/>
        <stp>ContractData</stp>
        <stp>F.US.FVA?</stp>
        <stp>High</stp>
        <stp/>
        <stp>B</stp>
        <tr r="K17" s="1"/>
        <tr r="K17" s="5"/>
      </tp>
      <tp>
        <v>99.320000000000007</v>
        <stp/>
        <stp>ContractData</stp>
        <stp>F.US.ZQE?</stp>
        <stp>Open</stp>
        <stp/>
        <stp>T</stp>
        <tr r="J14" s="1"/>
        <tr r="J14" s="5"/>
      </tp>
      <tp>
        <v>0.59039622146418258</v>
        <stp/>
        <stp>ContractData</stp>
        <stp>F.US.DA6?</stp>
        <stp>PerCentNetLastTrade</stp>
        <stp/>
        <stp>T</stp>
        <tr r="S6" s="1"/>
        <tr r="S6" s="5"/>
      </tp>
      <tp>
        <v>8.7889999999999999E-3</v>
        <stp/>
        <stp>ContractData</stp>
        <stp>F.US.JY6?</stp>
        <stp>Low</stp>
        <stp/>
        <stp>T</stp>
        <tr r="X19" s="1"/>
        <tr r="X19" s="5"/>
      </tp>
      <tp>
        <v>137.44999999999999</v>
        <stp/>
        <stp>StudyData</stp>
        <stp>F.US.YM?</stp>
        <stp>ATR</stp>
        <stp>MAType=Sim,Period=20</stp>
        <stp>ATR</stp>
        <stp>D</stp>
        <stp>-1</stp>
        <stp>ALL</stp>
        <stp/>
        <stp/>
        <stp>False</stp>
        <stp>T</stp>
        <tr r="G5" s="2"/>
      </tp>
      <tp>
        <v>1.0215000000000001</v>
        <stp/>
        <stp>StudyData</stp>
        <stp>F.US.YR?</stp>
        <stp>ATR</stp>
        <stp>MAType=Sim,Period=20</stp>
        <stp>ATR</stp>
        <stp>D</stp>
        <stp>-1</stp>
        <stp>ALL</stp>
        <stp/>
        <stp/>
        <stp>False</stp>
        <stp>T</stp>
        <tr r="G24" s="2"/>
      </tp>
      <tp t="s">
        <v>124'29.5</v>
        <stp/>
        <stp>ContractData</stp>
        <stp>F.US.TYA?</stp>
        <stp>High</stp>
        <stp/>
        <stp>B</stp>
        <tr r="K18" s="1"/>
        <tr r="K18" s="5"/>
      </tp>
      <tp>
        <v>98.025000000000006</v>
        <stp/>
        <stp>ContractData</stp>
        <stp>F.US.EDA?</stp>
        <stp>Low</stp>
        <stp/>
        <stp>T</stp>
        <tr r="L15" s="1"/>
        <tr r="L15" s="5"/>
      </tp>
      <tp>
        <v>1.3874</v>
        <stp/>
        <stp>ContractData</stp>
        <stp>F.US.EAD?</stp>
        <stp>Low</stp>
        <stp/>
        <stp>T</stp>
        <tr r="X13" s="1"/>
        <tr r="X13" s="5"/>
      </tp>
      <tp>
        <v>1.3897000000000002</v>
        <stp/>
        <stp>ContractData</stp>
        <stp>F.US.ECD?</stp>
        <stp>Low</stp>
        <stp/>
        <stp>T</stp>
        <tr r="X17" s="1"/>
        <tr r="X17" s="5"/>
      </tp>
      <tp>
        <v>1709.4</v>
        <stp/>
        <stp>ContractData</stp>
        <stp>F.US.EMD?</stp>
        <stp>Low</stp>
        <stp/>
        <stp>T</stp>
        <tr r="L8" s="1"/>
        <tr r="L8" s="5"/>
      </tp>
      <tp>
        <v>5209.75</v>
        <stp/>
        <stp>ContractData</stp>
        <stp>F.US.ENQ?</stp>
        <stp>Low</stp>
        <stp/>
        <stp>T</stp>
        <tr r="L7" s="1"/>
        <tr r="L7" s="5"/>
      </tp>
      <tp>
        <v>1.0618500000000002</v>
        <stp/>
        <stp>ContractData</stp>
        <stp>F.US.EU6?</stp>
        <stp>Low</stp>
        <stp/>
        <stp>T</stp>
        <tr r="X12" s="1"/>
        <tr r="X12" s="5"/>
      </tp>
      <tp>
        <v>2303</v>
        <stp/>
        <stp>ContractData</stp>
        <stp>F.US.EPH?</stp>
        <stp>Low</stp>
        <stp/>
        <stp>T</stp>
        <tr r="L6" s="1"/>
        <tr r="L6" s="5"/>
      </tp>
      <tp>
        <v>1.7728531855955678</v>
        <stp/>
        <stp>ContractData</stp>
        <stp>F.US.KWE?</stp>
        <stp>PerCentNetLastTrade</stp>
        <stp/>
        <stp>T</stp>
        <tr r="G41" s="1"/>
        <tr r="G41" s="5"/>
      </tp>
      <tp>
        <v>8.8679999999999991E-3</v>
        <stp/>
        <stp>ContractData</stp>
        <stp>F.US.JY6?</stp>
        <stp>High</stp>
        <stp/>
        <stp>T</stp>
        <tr r="W19" s="1"/>
        <tr r="W19" s="5"/>
      </tp>
      <tp>
        <v>0.76119999999999999</v>
        <stp/>
        <stp>ContractData</stp>
        <stp>F.US.DA6?</stp>
        <stp>Low</stp>
        <stp/>
        <stp>T</stp>
        <tr r="X6" s="1"/>
        <tr r="X6" s="5"/>
      </tp>
      <tp>
        <v>2.8301352804664063E-2</v>
        <stp/>
        <stp>ContractData</stp>
        <stp>F.US.JY6?</stp>
        <stp>PerCentNetLastTrade</stp>
        <stp/>
        <stp>T</stp>
        <tr r="S19" s="1"/>
        <tr r="S19" s="5"/>
      </tp>
      <tp>
        <v>4.9179999999999995E-2</v>
        <stp/>
        <stp>ContractData</stp>
        <stp>F.US.MX6?</stp>
        <stp>High</stp>
        <stp/>
        <stp>T</stp>
        <tr r="W20" s="1"/>
        <tr r="W20" s="5"/>
      </tp>
      <tp>
        <v>1222.6000000000001</v>
        <stp/>
        <stp>ContractData</stp>
        <stp>F.US.GCE?</stp>
        <stp>Low</stp>
        <stp/>
        <stp>T</stp>
        <tr r="L24" s="1"/>
        <tr r="L24" s="5"/>
      </tp>
      <tp>
        <v>112.77500000000001</v>
        <stp/>
        <stp>ContractData</stp>
        <stp>F.US.GLE?</stp>
        <stp>Low</stp>
        <stp/>
        <stp>T</stp>
        <tr r="L44" s="5"/>
        <tr r="L44" s="1"/>
        <tr r="L44" s="1"/>
      </tp>
      <tp>
        <v>1.4316174230886385</v>
        <stp/>
        <stp>ContractData</stp>
        <stp>F.US.HOE?</stp>
        <stp>PerCentNetLastTrade</stp>
        <stp/>
        <stp>T</stp>
        <tr r="G32" s="1"/>
        <tr r="G32" s="5"/>
      </tp>
      <tp t="s">
        <v>117'29.50</v>
        <stp/>
        <stp>ContractData</stp>
        <stp>F.US.FVA?</stp>
        <stp>Low</stp>
        <stp/>
        <stp>B</stp>
        <tr r="L17" s="1"/>
        <tr r="L17" s="5"/>
      </tp>
      <tp>
        <v>86.320000000000007</v>
        <stp/>
        <stp>ContractData</stp>
        <stp>F.US.AJY?</stp>
        <stp>Low</stp>
        <stp/>
        <stp>T</stp>
        <tr r="X7" s="1"/>
        <tr r="X7" s="5"/>
      </tp>
      <tp>
        <v>-0.65860775323051268</v>
        <stp/>
        <stp>ContractData</stp>
        <stp>F.US.NK6?</stp>
        <stp>PerCentNetLastTrade</stp>
        <stp/>
        <stp>T</stp>
        <tr r="S22" s="1"/>
        <tr r="S22" s="5"/>
      </tp>
      <tp>
        <v>0.80792285639822781</v>
        <stp/>
        <stp>ContractData</stp>
        <stp>F.US.NKD?</stp>
        <stp>PerCentNetLastTrade</stp>
        <stp/>
        <stp>T</stp>
        <tr r="G10" s="1"/>
        <tr r="G10" s="5"/>
      </tp>
      <tp>
        <v>0.83529104672409293</v>
        <stp/>
        <stp>ContractData</stp>
        <stp>F.US.NIY?</stp>
        <stp>PerCentNetLastTrade</stp>
        <stp/>
        <stp>T</stp>
        <tr r="G11" s="1"/>
        <tr r="G11" s="5"/>
      </tp>
      <tp>
        <v>-3.2473734479465137</v>
        <stp/>
        <stp>ContractData</stp>
        <stp>F.US.NGE?</stp>
        <stp>PerCentNetLastTrade</stp>
        <stp/>
        <stp>T</stp>
        <tr r="G34" s="1"/>
        <tr r="G34" s="5"/>
      </tp>
      <tp>
        <v>0.11137407768341918</v>
        <stp/>
        <stp>ContractData</stp>
        <stp>F.US.NE6?</stp>
        <stp>PerCentNetLastTrade</stp>
        <stp/>
        <stp>T</stp>
        <tr r="S21" s="1"/>
        <tr r="S21" s="5"/>
      </tp>
      <tp>
        <v>0.7601500000000001</v>
        <stp/>
        <stp>ContractData</stp>
        <stp>F.US.CA6?</stp>
        <stp>Low</stp>
        <stp/>
        <stp>T</stp>
        <tr r="X11" s="1"/>
        <tr r="X11" s="5"/>
      </tp>
      <tp>
        <v>52.9</v>
        <stp/>
        <stp>ContractData</stp>
        <stp>F.US.CLE?</stp>
        <stp>Low</stp>
        <stp/>
        <stp>T</stp>
        <tr r="L31" s="1"/>
        <tr r="L31" s="5"/>
      </tp>
      <tp>
        <v>0.34843205574912894</v>
        <stp/>
        <stp>ContractData</stp>
        <stp>F.US.MX6?</stp>
        <stp>PerCentNetLastTrade</stp>
        <stp/>
        <stp>T</stp>
        <tr r="S20" s="1"/>
        <tr r="S20" s="5"/>
      </tp>
      <tp>
        <v>2.6365000000000003</v>
        <stp/>
        <stp>ContractData</stp>
        <stp>F.US.CPE?</stp>
        <stp>Low</stp>
        <stp/>
        <stp>T</stp>
        <tr r="L28" s="1"/>
        <tr r="L28" s="5"/>
      </tp>
      <tp>
        <v>4.895E-2</v>
        <stp/>
        <stp>ContractData</stp>
        <stp>F.US.MX6?</stp>
        <stp>Open</stp>
        <stp/>
        <stp>T</stp>
        <tr r="V20" s="1"/>
        <tr r="V20" s="5"/>
      </tp>
      <tp t="s">
        <v>124'29.0</v>
        <stp/>
        <stp>ContractData</stp>
        <stp>F.US.TYA?</stp>
        <stp>Open</stp>
        <stp/>
        <stp>B</stp>
        <tr r="J18" s="1"/>
        <tr r="J18" s="5"/>
      </tp>
      <tp>
        <v>1.2445000000000002</v>
        <stp/>
        <stp>ContractData</stp>
        <stp>F.US.BP6?</stp>
        <stp>Low</stp>
        <stp/>
        <stp>T</stp>
        <tr r="X9" s="1"/>
        <tr r="X9" s="5"/>
      </tp>
      <tp>
        <v>0.31890000000000002</v>
        <stp/>
        <stp>ContractData</stp>
        <stp>F.US.BR6?</stp>
        <stp>Low</stp>
        <stp/>
        <stp>T</stp>
        <tr r="X8" s="1"/>
        <tr r="X8" s="5"/>
      </tp>
      <tp>
        <v>8.8339999999999998E-3</v>
        <stp/>
        <stp>ContractData</stp>
        <stp>F.US.JY6?</stp>
        <stp>Open</stp>
        <stp/>
        <stp>T</stp>
        <tr r="V19" s="1"/>
        <tr r="V19" s="5"/>
      </tp>
      <tp t="s">
        <v>Australian Dollar/Japanese Yen, Mar 17</v>
        <stp/>
        <stp>ContractData</stp>
        <stp>F.US.AJY?</stp>
        <stp>LongDescription</stp>
        <stp/>
        <stp>T</stp>
        <tr r="C17" s="2"/>
      </tp>
      <tp>
        <v>319.5</v>
        <stp/>
        <stp>StudyData</stp>
        <stp>NKDH7</stp>
        <stp>ATR</stp>
        <stp>MAType=Sim,Period=20</stp>
        <stp>ATR</stp>
        <stp>D</stp>
        <stp>-1</stp>
        <stp>ALL</stp>
        <stp/>
        <stp/>
        <stp>False</stp>
        <stp>T</stp>
        <tr r="N8" s="3"/>
      </tp>
      <tp>
        <v>20.079999999999998</v>
        <stp/>
        <stp>StudyData</stp>
        <stp>EMDH7</stp>
        <stp>ATR</stp>
        <stp>MAType=Sim,Period=20</stp>
        <stp>ATR</stp>
        <stp>D</stp>
        <stp>-1</stp>
        <stp>ALL</stp>
        <stp/>
        <stp/>
        <stp>False</stp>
        <stp>T</stp>
        <tr r="N6" s="3"/>
      </tp>
      <tp>
        <v>7.8949999999999992E-3</v>
        <stp/>
        <stp>StudyData</stp>
        <stp>ECDH7</stp>
        <stp>ATR</stp>
        <stp>MAType=Sim,Period=20</stp>
        <stp>ATR</stp>
        <stp>D</stp>
        <stp>-1</stp>
        <stp>ALL</stp>
        <stp/>
        <stp/>
        <stp>False</stp>
        <stp>T</stp>
        <tr r="N45" s="3"/>
      </tp>
      <tp>
        <v>5.8100000000000001E-3</v>
        <stp/>
        <stp>StudyData</stp>
        <stp>EADH7</stp>
        <stp>ATR</stp>
        <stp>MAType=Sim,Period=20</stp>
        <stp>ATR</stp>
        <stp>D</stp>
        <stp>-1</stp>
        <stp>ALL</stp>
        <stp/>
        <stp/>
        <stp>False</stp>
        <stp>T</stp>
        <tr r="N41" s="3"/>
      </tp>
      <tp t="s">
        <v>Copper (Globex), Mar 17</v>
        <stp/>
        <stp>ContractData</stp>
        <stp>F.US.CPE?</stp>
        <stp>LongDescription</stp>
        <stp/>
        <stp>T</stp>
        <tr r="C42" s="2"/>
      </tp>
      <tp t="s">
        <v>Crude Light (Globex), Mar 17</v>
        <stp/>
        <stp>ContractData</stp>
        <stp>F.US.CLE?</stp>
        <stp>LongDescription</stp>
        <stp/>
        <stp>T</stp>
        <tr r="C43" s="2"/>
      </tp>
      <tp t="s">
        <v>Canadian Dollar (Globex), Mar 17</v>
        <stp/>
        <stp>ContractData</stp>
        <stp>F.US.CA6?</stp>
        <stp>LongDescription</stp>
        <stp/>
        <stp>T</stp>
        <tr r="C21" s="2"/>
      </tp>
      <tp>
        <v>1.645</v>
        <stp/>
        <stp>StudyData</stp>
        <stp>GLEJ7</stp>
        <stp>ATR</stp>
        <stp>MAType=Sim,Period=20</stp>
        <stp>ATR</stp>
        <stp>D</stp>
        <stp>-1</stp>
        <stp>ALL</stp>
        <stp/>
        <stp/>
        <stp>False</stp>
        <stp>T</stp>
        <tr r="N26" s="3"/>
      </tp>
      <tp>
        <v>16.015000000000001</v>
        <stp/>
        <stp>StudyData</stp>
        <stp>GCEJ7</stp>
        <stp>ATR</stp>
        <stp>MAType=Sim,Period=20</stp>
        <stp>ATR</stp>
        <stp>D</stp>
        <stp>-1</stp>
        <stp>ALL</stp>
        <stp/>
        <stp/>
        <stp>False</stp>
        <stp>T</stp>
        <tr r="N14" s="3"/>
      </tp>
      <tp>
        <v>19.155000000000001</v>
        <stp/>
        <stp>StudyData</stp>
        <stp>PLEJ7</stp>
        <stp>ATR</stp>
        <stp>MAType=Sim,Period=20</stp>
        <stp>ATR</stp>
        <stp>D</stp>
        <stp>-1</stp>
        <stp>ALL</stp>
        <stp/>
        <stp/>
        <stp>False</stp>
        <stp>T</stp>
        <tr r="N16" s="3"/>
      </tp>
      <tp>
        <v>3.9149999999999997E-2</v>
        <stp/>
        <stp>StudyData</stp>
        <stp>HOEH7</stp>
        <stp>ATR</stp>
        <stp>MAType=Sim,Period=20</stp>
        <stp>ATR</stp>
        <stp>D</stp>
        <stp>-1</stp>
        <stp>ALL</stp>
        <stp/>
        <stp/>
        <stp>False</stp>
        <stp>T</stp>
        <tr r="N31" s="3"/>
      </tp>
      <tp>
        <v>9.2750000000000004</v>
        <stp/>
        <stp>StudyData</stp>
        <stp>KWEH7</stp>
        <stp>ATR</stp>
        <stp>MAType=Sim,Period=20</stp>
        <stp>ATR</stp>
        <stp>D</stp>
        <stp>-1</stp>
        <stp>ALL</stp>
        <stp/>
        <stp/>
        <stp>False</stp>
        <stp>T</stp>
        <tr r="N23" s="3"/>
      </tp>
      <tp>
        <v>0.12655</v>
        <stp/>
        <stp>StudyData</stp>
        <stp>NGEH7</stp>
        <stp>ATR</stp>
        <stp>MAType=Sim,Period=20</stp>
        <stp>ATR</stp>
        <stp>D</stp>
        <stp>-1</stp>
        <stp>ALL</stp>
        <stp/>
        <stp/>
        <stp>False</stp>
        <stp>T</stp>
        <tr r="N33" s="3"/>
      </tp>
      <tp>
        <v>5.9450000000000003E-2</v>
        <stp/>
        <stp>StudyData</stp>
        <stp>CPEH7</stp>
        <stp>ATR</stp>
        <stp>MAType=Sim,Period=20</stp>
        <stp>ATR</stp>
        <stp>D</stp>
        <stp>-1</stp>
        <stp>ALL</stp>
        <stp/>
        <stp/>
        <stp>False</stp>
        <stp>T</stp>
        <tr r="N18" s="3"/>
      </tp>
      <tp>
        <v>1.2230000000000001</v>
        <stp/>
        <stp>StudyData</stp>
        <stp>CLEH7</stp>
        <stp>ATR</stp>
        <stp>MAType=Sim,Period=20</stp>
        <stp>ATR</stp>
        <stp>D</stp>
        <stp>-1</stp>
        <stp>ALL</stp>
        <stp/>
        <stp/>
        <stp>False</stp>
        <stp>T</stp>
        <tr r="N30" s="3"/>
      </tp>
      <tp>
        <v>16.837499999999999</v>
        <stp/>
        <stp>StudyData</stp>
        <stp>ZSEH7</stp>
        <stp>ATR</stp>
        <stp>MAType=Sim,Period=20</stp>
        <stp>ATR</stp>
        <stp>D</stp>
        <stp>-1</stp>
        <stp>ALL</stp>
        <stp/>
        <stp/>
        <stp>False</stp>
        <stp>T</stp>
        <tr r="N19" s="3"/>
      </tp>
      <tp>
        <v>0.17100000000000001</v>
        <stp/>
        <stp>StudyData</stp>
        <stp>ZREH7</stp>
        <stp>ATR</stp>
        <stp>MAType=Sim,Period=20</stp>
        <stp>ATR</stp>
        <stp>D</stp>
        <stp>-1</stp>
        <stp>ALL</stp>
        <stp/>
        <stp/>
        <stp>False</stp>
        <stp>T</stp>
        <tr r="N24" s="3"/>
      </tp>
      <tp>
        <v>8.5625</v>
        <stp/>
        <stp>StudyData</stp>
        <stp>ZOEH7</stp>
        <stp>ATR</stp>
        <stp>MAType=Sim,Period=20</stp>
        <stp>ATR</stp>
        <stp>D</stp>
        <stp>-1</stp>
        <stp>ALL</stp>
        <stp/>
        <stp/>
        <stp>False</stp>
        <stp>T</stp>
        <tr r="N25" s="3"/>
      </tp>
      <tp>
        <v>7.3150000000000004</v>
        <stp/>
        <stp>StudyData</stp>
        <stp>ZMEH7</stp>
        <stp>ATR</stp>
        <stp>MAType=Sim,Period=20</stp>
        <stp>ATR</stp>
        <stp>D</stp>
        <stp>-1</stp>
        <stp>ALL</stp>
        <stp/>
        <stp/>
        <stp>False</stp>
        <stp>T</stp>
        <tr r="N21" s="3"/>
      </tp>
      <tp>
        <v>0.63649999999999995</v>
        <stp/>
        <stp>StudyData</stp>
        <stp>ZLEH7</stp>
        <stp>ATR</stp>
        <stp>MAType=Sim,Period=20</stp>
        <stp>ATR</stp>
        <stp>D</stp>
        <stp>-1</stp>
        <stp>ALL</stp>
        <stp/>
        <stp/>
        <stp>False</stp>
        <stp>T</stp>
        <tr r="N20" s="3"/>
      </tp>
      <tp>
        <v>23.22</v>
        <stp/>
        <stp>StudyData</stp>
        <stp>PAEH7</stp>
        <stp>ATR</stp>
        <stp>MAType=Sim,Period=20</stp>
        <stp>ATR</stp>
        <stp>D</stp>
        <stp>-1</stp>
        <stp>ALL</stp>
        <stp/>
        <stp/>
        <stp>False</stp>
        <stp>T</stp>
        <tr r="N17" s="3"/>
      </tp>
      <tp>
        <v>0.33960000000000001</v>
        <stp/>
        <stp>StudyData</stp>
        <stp>SIEH7</stp>
        <stp>ATR</stp>
        <stp>MAType=Sim,Period=20</stp>
        <stp>ATR</stp>
        <stp>D</stp>
        <stp>-1</stp>
        <stp>ALL</stp>
        <stp/>
        <stp/>
        <stp>False</stp>
        <stp>T</stp>
        <tr r="N15" s="3"/>
      </tp>
      <tp>
        <v>4.7184999999999998E-2</v>
        <stp/>
        <stp>StudyData</stp>
        <stp>RBEH7</stp>
        <stp>ATR</stp>
        <stp>MAType=Sim,Period=20</stp>
        <stp>ATR</stp>
        <stp>D</stp>
        <stp>-1</stp>
        <stp>ALL</stp>
        <stp/>
        <stp/>
        <stp>False</stp>
        <stp>T</stp>
        <tr r="N32" s="3"/>
      </tp>
      <tp t="s">
        <v>Brazilian Real (Globex), Mar 17</v>
        <stp/>
        <stp>ContractData</stp>
        <stp>F.US.BR6?</stp>
        <stp>LongDescription</stp>
        <stp/>
        <stp>T</stp>
        <tr r="C18" s="2"/>
      </tp>
      <tp t="s">
        <v>British Pound (Globex), Mar 17</v>
        <stp/>
        <stp>ContractData</stp>
        <stp>F.US.BP6?</stp>
        <stp>LongDescription</stp>
        <stp/>
        <stp>T</stp>
        <tr r="C19" s="2"/>
      </tp>
      <tp>
        <v>0.63541666666666663</v>
        <stp/>
        <stp>ContractData</stp>
        <stp>F.US.EPH?</stp>
        <stp>PrimarySessionCloseTime</stp>
        <tr r="K4" s="1"/>
        <tr r="K4" s="5"/>
      </tp>
      <tp t="s">
        <v>E-Mini S&amp;P 500, Mar 17</v>
        <stp/>
        <stp>ContractData</stp>
        <stp>F.US.EPH?</stp>
        <stp>LongDescription</stp>
        <stp/>
        <stp>T</stp>
        <tr r="C2" s="2"/>
      </tp>
      <tp t="s">
        <v>Euro FX (Globex), Mar 17</v>
        <stp/>
        <stp>ContractData</stp>
        <stp>F.US.EU6?</stp>
        <stp>LongDescription</stp>
        <stp/>
        <stp>T</stp>
        <tr r="C22" s="2"/>
      </tp>
      <tp t="s">
        <v>E-mini NASDAQ-100, Mar 17</v>
        <stp/>
        <stp>ContractData</stp>
        <stp>F.US.ENQ?</stp>
        <stp>LongDescription</stp>
        <stp/>
        <stp>T</stp>
        <tr r="C3" s="2"/>
      </tp>
      <tp t="s">
        <v>E-mini MidCap 400, Mar 17</v>
        <stp/>
        <stp>ContractData</stp>
        <stp>F.US.EMD?</stp>
        <stp>LongDescription</stp>
        <stp/>
        <stp>T</stp>
        <tr r="C4" s="2"/>
      </tp>
      <tp t="s">
        <v>EuroFX/Canadian Dollar, Mar 17</v>
        <stp/>
        <stp>ContractData</stp>
        <stp>F.US.ECD?</stp>
        <stp>LongDescription</stp>
        <stp/>
        <stp>T</stp>
        <tr r="C27" s="2"/>
      </tp>
      <tp t="s">
        <v>Euro FX/Australian Dollar, Mar 17</v>
        <stp/>
        <stp>ContractData</stp>
        <stp>F.US.EAD?</stp>
        <stp>LongDescription</stp>
        <stp/>
        <stp>T</stp>
        <tr r="C23" s="2"/>
      </tp>
      <tp t="s">
        <v>Eurodollar (Globex), Dec 18</v>
        <stp/>
        <stp>ContractData</stp>
        <stp>F.US.EDA?</stp>
        <stp>LongDescription</stp>
        <stp/>
        <stp>T</stp>
        <tr r="C9" s="2"/>
      </tp>
      <tp>
        <v>0</v>
        <stp/>
        <stp>ContractData</stp>
        <stp>F.US.GPLN?</stp>
        <stp>T_CVol</stp>
        <stp/>
        <stp>T</stp>
        <tr r="D33" s="2"/>
      </tp>
      <tp>
        <v>0.58333333333333337</v>
        <stp/>
        <stp>ContractData</stp>
        <stp>F.US.ZQE?</stp>
        <stp>PrimarySessionCloseTime</stp>
        <tr r="K12" s="1"/>
        <tr r="K12" s="5"/>
      </tp>
      <tp t="s">
        <v>Australian Dollar (Globex), Mar 17</v>
        <stp/>
        <stp>ContractData</stp>
        <stp>F.US.DA6?</stp>
        <stp>LongDescription</stp>
        <stp/>
        <stp>T</stp>
        <tr r="C16" s="2"/>
      </tp>
      <tp t="s">
        <v>Live Cattle (Globex), Apr 17</v>
        <stp/>
        <stp>ContractData</stp>
        <stp>F.US.GLE?</stp>
        <stp>LongDescription</stp>
        <stp/>
        <stp>T</stp>
        <tr r="C54" s="2"/>
      </tp>
      <tp t="s">
        <v>Gold (Globex), Apr 17</v>
        <stp/>
        <stp>ContractData</stp>
        <stp>F.US.GCE?</stp>
        <stp>LongDescription</stp>
        <stp/>
        <stp>T</stp>
        <tr r="C38" s="2"/>
      </tp>
      <tp>
        <v>0.38828125000000002</v>
        <stp/>
        <stp>StudyData</stp>
        <stp>FVAH7</stp>
        <stp>ATR</stp>
        <stp>MAType=Sim,Period=20</stp>
        <stp>ATR</stp>
        <stp>D</stp>
        <stp>-1</stp>
        <stp>ALL</stp>
        <stp/>
        <stp/>
        <stp>False</stp>
        <stp>T</stp>
        <tr r="N11" s="3"/>
      </tp>
      <tp>
        <v>9.2874999999999996</v>
        <stp/>
        <stp>StudyData</stp>
        <stp>ZWAH7</stp>
        <stp>ATR</stp>
        <stp>MAType=Sim,Period=20</stp>
        <stp>ATR</stp>
        <stp>D</stp>
        <stp>-1</stp>
        <stp>ALL</stp>
        <stp/>
        <stp/>
        <stp>False</stp>
        <stp>T</stp>
        <tr r="N22" s="3"/>
      </tp>
      <tp>
        <v>1.5140625000000001</v>
        <stp/>
        <stp>StudyData</stp>
        <stp>USAH7</stp>
        <stp>ATR</stp>
        <stp>MAType=Sim,Period=20</stp>
        <stp>ATR</stp>
        <stp>D</stp>
        <stp>-1</stp>
        <stp>ALL</stp>
        <stp/>
        <stp/>
        <stp>False</stp>
        <stp>T</stp>
        <tr r="N13" s="3"/>
      </tp>
      <tp>
        <v>0.64375000000000004</v>
        <stp/>
        <stp>StudyData</stp>
        <stp>TYAH7</stp>
        <stp>ATR</stp>
        <stp>MAType=Sim,Period=20</stp>
        <stp>ATR</stp>
        <stp>D</stp>
        <stp>-1</stp>
        <stp>ALL</stp>
        <stp/>
        <stp/>
        <stp>False</stp>
        <stp>T</stp>
        <tr r="N12" s="3"/>
      </tp>
      <tp>
        <v>0.10742188</v>
        <stp/>
        <stp>StudyData</stp>
        <stp>TUAH7</stp>
        <stp>ATR</stp>
        <stp>MAType=Sim,Period=20</stp>
        <stp>ATR</stp>
        <stp>D</stp>
        <stp>-1</stp>
        <stp>ALL</stp>
        <stp/>
        <stp/>
        <stp>False</stp>
        <stp>T</stp>
        <tr r="N10" s="3"/>
      </tp>
      <tp>
        <v>0.55208333333333337</v>
        <stp/>
        <stp>ContractData</stp>
        <stp>F.US.ZSE?</stp>
        <stp>PrimarySessionCloseTime</stp>
        <tr r="K35" s="1"/>
        <tr r="K35" s="5"/>
      </tp>
      <tp t="s">
        <v>5 Year US Treasury Notes (Globex), Mar 17</v>
        <stp/>
        <stp>ContractData</stp>
        <stp>F.US.FVA?</stp>
        <stp>LongDescription</stp>
        <stp/>
        <stp>T</stp>
        <tr r="C11" s="2"/>
        <tr r="C11" s="2"/>
        <tr r="C11" s="2"/>
      </tp>
      <tp t="s">
        <v>152'00.0</v>
        <stp/>
        <stp>ContractData</stp>
        <stp>F.US.USA?</stp>
        <stp>LastQuoteToday</stp>
        <stp/>
        <stp>B</stp>
        <tr r="E20" s="1"/>
        <tr r="E20" s="5"/>
      </tp>
      <tp t="s">
        <v>162'00.0 A</v>
        <stp/>
        <stp>ContractData</stp>
        <stp>F.US.ULA?</stp>
        <stp>LastQuoteToday</stp>
        <stp/>
        <stp>B</stp>
        <tr r="E21" s="1"/>
        <tr r="E21" s="5"/>
      </tp>
      <tp t="s">
        <v>108'13.75</v>
        <stp/>
        <stp>ContractData</stp>
        <stp>F.US.TUA?</stp>
        <stp>LastQuoteToday</stp>
        <stp/>
        <stp>B</stp>
        <tr r="E16" s="1"/>
        <tr r="E16" s="5"/>
      </tp>
      <tp t="s">
        <v>124'25.0</v>
        <stp/>
        <stp>ContractData</stp>
        <stp>F.US.TYA?</stp>
        <stp>LastQuoteToday</stp>
        <stp/>
        <stp>B</stp>
        <tr r="E18" s="1"/>
        <tr r="E18" s="5"/>
      </tp>
      <tp t="s">
        <v>134'18.5</v>
        <stp/>
        <stp>ContractData</stp>
        <stp>F.US.TNA?</stp>
        <stp>LastQuoteToday</stp>
        <stp/>
        <stp>B</stp>
        <tr r="E19" s="1"/>
        <tr r="E19" s="5"/>
      </tp>
      <tp>
        <v>783.80000000000007</v>
        <stp/>
        <stp>ContractData</stp>
        <stp>F.US.PAE?</stp>
        <stp>LastQuoteToday</stp>
        <stp/>
        <stp>T</stp>
        <tr r="E27" s="1"/>
        <tr r="E27" s="5"/>
      </tp>
      <tp>
        <v>1014</v>
        <stp/>
        <stp>ContractData</stp>
        <stp>F.US.PLE?</stp>
        <stp>LastQuoteToday</stp>
        <stp/>
        <stp>T</stp>
        <tr r="E26" s="1"/>
        <tr r="E26" s="5"/>
      </tp>
      <tp>
        <v>141.41</v>
        <stp/>
        <stp>ContractData</stp>
        <stp>F.US.PJY?</stp>
        <stp>LastQuoteToday</stp>
        <stp/>
        <stp>T</stp>
        <tr r="Q10" s="1"/>
        <tr r="Q10" s="5"/>
      </tp>
      <tp>
        <v>0.99830000000000008</v>
        <stp/>
        <stp>ContractData</stp>
        <stp>F.US.SF6?</stp>
        <stp>LastQuoteToday</stp>
        <stp/>
        <stp>T</stp>
        <tr r="Q27" s="1"/>
        <tr r="Q27" s="5"/>
      </tp>
      <tp>
        <v>7.4375000000000011E-2</v>
        <stp/>
        <stp>ContractData</stp>
        <stp>F.US.SA6?</stp>
        <stp>LastQuoteToday</stp>
        <stp/>
        <stp>T</stp>
        <tr r="Q25" s="1"/>
        <tr r="Q25" s="5"/>
      </tp>
      <tp>
        <v>148.35</v>
        <stp/>
        <stp>ContractData</stp>
        <stp>F.US.SIR?</stp>
        <stp>LastQuoteToday</stp>
        <stp/>
        <stp>T</stp>
        <tr r="Q18" s="1"/>
        <tr r="Q18" s="5"/>
      </tp>
      <tp>
        <v>17.95</v>
        <stp/>
        <stp>ContractData</stp>
        <stp>F.US.SIE?</stp>
        <stp>LastQuoteToday</stp>
        <stp/>
        <stp>T</stp>
        <tr r="E25" s="1"/>
        <tr r="E25" s="5"/>
      </tp>
      <tp>
        <v>0.11227000000000001</v>
        <stp/>
        <stp>ContractData</stp>
        <stp>F.US.SK6?</stp>
        <stp>LastQuoteToday</stp>
        <stp/>
        <stp>T</stp>
        <tr r="Q26" s="1"/>
        <tr r="Q26" s="5"/>
      </tp>
      <tp>
        <v>1.5883</v>
        <stp/>
        <stp>ContractData</stp>
        <stp>F.US.RBE?</stp>
        <stp>LastQuoteToday</stp>
        <stp/>
        <stp>T</stp>
        <tr r="E33" s="1"/>
        <tr r="E33" s="5"/>
      </tp>
      <tp>
        <v>1.7024999999999998E-2</v>
        <stp/>
        <stp>ContractData</stp>
        <stp>F.US.RU6?</stp>
        <stp>LastQuoteToday</stp>
        <stp/>
        <stp>T</stp>
        <tr r="Q24" s="1"/>
        <tr r="Q24" s="5"/>
      </tp>
      <tp>
        <v>34.75</v>
        <stp/>
        <stp>ContractData</stp>
        <stp>F.US.ZLE?</stp>
        <stp>LastQuoteToday</stp>
        <stp/>
        <stp>T</stp>
        <tr r="E38" s="1"/>
        <tr r="E38" s="5"/>
      </tp>
      <tp>
        <v>343.8</v>
        <stp/>
        <stp>ContractData</stp>
        <stp>F.US.ZME?</stp>
        <stp>LastQuoteToday</stp>
        <stp/>
        <stp>T</stp>
        <tr r="E39" s="1"/>
        <tr r="E39" s="5"/>
      </tp>
      <tp>
        <v>259.5</v>
        <stp/>
        <stp>ContractData</stp>
        <stp>F.US.ZOE?</stp>
        <stp>LastQuoteToday</stp>
        <stp/>
        <stp>T</stp>
        <tr r="E43" s="1"/>
        <tr r="E43" s="5"/>
      </tp>
      <tp>
        <v>449.75</v>
        <stp/>
        <stp>ContractData</stp>
        <stp>F.US.ZWA?</stp>
        <stp>LastQuoteToday</stp>
        <stp/>
        <stp>T</stp>
        <tr r="E40" s="1"/>
        <tr r="E40" s="5"/>
      </tp>
      <tp>
        <v>99.314999999999998</v>
        <stp/>
        <stp>ContractData</stp>
        <stp>F.US.ZQE?</stp>
        <stp>LastQuoteToday</stp>
        <stp/>
        <stp>T</stp>
        <tr r="E14" s="1"/>
        <tr r="E14" s="5"/>
      </tp>
      <tp>
        <v>9.59</v>
        <stp/>
        <stp>ContractData</stp>
        <stp>F.US.ZRE?</stp>
        <stp>LastQuoteToday</stp>
        <stp/>
        <stp>T</stp>
        <tr r="E42" s="1"/>
        <tr r="E42" s="5"/>
      </tp>
      <tp>
        <v>1060</v>
        <stp/>
        <stp>ContractData</stp>
        <stp>F.US.ZSE?</stp>
        <stp>LastQuoteToday</stp>
        <stp/>
        <stp>T</stp>
        <tr r="E37" s="1"/>
        <tr r="E37" s="5"/>
      </tp>
      <tp>
        <v>98.04</v>
        <stp/>
        <stp>ContractData</stp>
        <stp>F.US.EDA?</stp>
        <stp>LastQuoteToday</stp>
        <stp/>
        <stp>T</stp>
        <tr r="E15" s="1"/>
        <tr r="E15" s="5"/>
      </tp>
      <tp>
        <v>1.3889</v>
        <stp/>
        <stp>ContractData</stp>
        <stp>F.US.EAD?</stp>
        <stp>LastQuoteToday</stp>
        <stp/>
        <stp>T</stp>
        <tr r="Q13" s="1"/>
        <tr r="Q13" s="5"/>
      </tp>
      <tp>
        <v>1.3931</v>
        <stp/>
        <stp>ContractData</stp>
        <stp>F.US.ECD?</stp>
        <stp>LastQuoteToday</stp>
        <stp/>
        <stp>T</stp>
        <tr r="Q17" s="1"/>
        <tr r="Q17" s="5"/>
      </tp>
      <tp>
        <v>1718.7</v>
        <stp/>
        <stp>ContractData</stp>
        <stp>F.US.EMD?</stp>
        <stp>LastQuoteToday</stp>
        <stp/>
        <stp>T</stp>
        <tr r="E8" s="1"/>
        <tr r="E8" s="5"/>
      </tp>
      <tp>
        <v>5227.25</v>
        <stp/>
        <stp>ContractData</stp>
        <stp>F.US.ENQ?</stp>
        <stp>LastQuoteToday</stp>
        <stp/>
        <stp>T</stp>
        <tr r="E7" s="1"/>
        <tr r="E7" s="5"/>
      </tp>
      <tp>
        <v>1.0644500000000001</v>
        <stp/>
        <stp>ContractData</stp>
        <stp>F.US.EU6?</stp>
        <stp>LastQuoteToday</stp>
        <stp/>
        <stp>T</stp>
        <tr r="Q12" s="1"/>
        <tr r="Q12" s="5"/>
      </tp>
      <tp>
        <v>2313.25</v>
        <stp/>
        <stp>ContractData</stp>
        <stp>F.US.EPH?</stp>
        <stp>LastQuoteToday</stp>
        <stp/>
        <stp>T</stp>
        <tr r="E6" s="1"/>
        <tr r="E6" s="5"/>
      </tp>
      <tp>
        <v>0.76670000000000005</v>
        <stp/>
        <stp>ContractData</stp>
        <stp>F.US.DA6?</stp>
        <stp>LastQuoteToday</stp>
        <stp/>
        <stp>T</stp>
        <tr r="Q6" s="1"/>
        <tr r="Q6" s="5"/>
      </tp>
      <tp>
        <v>1235</v>
        <stp/>
        <stp>ContractData</stp>
        <stp>F.US.GCE?</stp>
        <stp>LastQuoteToday</stp>
        <stp/>
        <stp>T</stp>
        <tr r="E24" s="1"/>
        <tr r="E24" s="5"/>
      </tp>
      <tp>
        <v>113.25</v>
        <stp/>
        <stp>ContractData</stp>
        <stp>F.US.GLE?</stp>
        <stp>LastQuoteToday</stp>
        <stp/>
        <stp>T</stp>
        <tr r="E44" s="1"/>
        <tr r="E44" s="5"/>
      </tp>
      <tp t="s">
        <v>118'00.00</v>
        <stp/>
        <stp>ContractData</stp>
        <stp>F.US.FVA?</stp>
        <stp>LastQuoteToday</stp>
        <stp/>
        <stp>B</stp>
        <tr r="E17" s="1"/>
        <tr r="E17" s="5"/>
      </tp>
      <tp>
        <v>86.74</v>
        <stp/>
        <stp>ContractData</stp>
        <stp>F.US.AJY?</stp>
        <stp>LastQuoteToday</stp>
        <stp/>
        <stp>T</stp>
        <tr r="Q7" s="1"/>
        <tr r="Q7" s="5"/>
      </tp>
      <tp>
        <v>0.76395000000000002</v>
        <stp/>
        <stp>ContractData</stp>
        <stp>F.US.CA6?</stp>
        <stp>LastQuoteToday</stp>
        <stp/>
        <stp>T</stp>
        <tr r="Q11" s="1"/>
        <tr r="Q11" s="5"/>
      </tp>
      <tp>
        <v>53.78</v>
        <stp/>
        <stp>ContractData</stp>
        <stp>F.US.CLE?</stp>
        <stp>LastQuoteToday</stp>
        <stp/>
        <stp>T</stp>
        <tr r="E31" s="1"/>
        <tr r="E31" s="5"/>
      </tp>
      <tp>
        <v>2.7760000000000002</v>
        <stp/>
        <stp>ContractData</stp>
        <stp>F.US.CPE?</stp>
        <stp>LastQuoteToday</stp>
        <stp/>
        <stp>T</stp>
        <tr r="E28" s="1"/>
        <tr r="E28" s="5"/>
      </tp>
      <tp>
        <v>1.2492000000000001</v>
        <stp/>
        <stp>ContractData</stp>
        <stp>F.US.BP6?</stp>
        <stp>LastQuoteToday</stp>
        <stp/>
        <stp>T</stp>
        <tr r="Q9" s="1"/>
        <tr r="Q9" s="5"/>
      </tp>
      <tp>
        <v>0.31950000000000001</v>
        <stp/>
        <stp>ContractData</stp>
        <stp>F.US.BR6?</stp>
        <stp>LastQuoteToday</stp>
        <stp/>
        <stp>T</stp>
        <tr r="Q8" s="1"/>
        <tr r="Q8" s="5"/>
      </tp>
      <tp>
        <v>4.895E-2</v>
        <stp/>
        <stp>ContractData</stp>
        <stp>F.US.MX6?</stp>
        <stp>LastQuoteToday</stp>
        <stp/>
        <stp>T</stp>
        <tr r="Q20" s="1"/>
        <tr r="Q20" s="5"/>
      </tp>
      <tp>
        <v>0.71910000000000007</v>
        <stp/>
        <stp>ContractData</stp>
        <stp>F.US.NE6?</stp>
        <stp>LastQuoteToday</stp>
        <stp/>
        <stp>T</stp>
        <tr r="Q21" s="1"/>
        <tr r="Q21" s="5"/>
      </tp>
      <tp>
        <v>3.0390000000000001</v>
        <stp/>
        <stp>ContractData</stp>
        <stp>F.US.NGE?</stp>
        <stp>LastQuoteToday</stp>
        <stp/>
        <stp>T</stp>
        <tr r="E34" s="1"/>
        <tr r="E34" s="5"/>
      </tp>
      <tp>
        <v>19315</v>
        <stp/>
        <stp>ContractData</stp>
        <stp>F.US.NIY?</stp>
        <stp>LastQuoteToday</stp>
        <stp/>
        <stp>T</stp>
        <tr r="E11" s="1"/>
        <tr r="E11" s="5"/>
      </tp>
      <tp>
        <v>0.11931000000000001</v>
        <stp/>
        <stp>ContractData</stp>
        <stp>F.US.NK6?</stp>
        <stp>LastQuoteToday</stp>
        <stp/>
        <stp>T</stp>
        <tr r="Q22" s="1"/>
        <tr r="Q22" s="5"/>
      </tp>
      <tp>
        <v>19340</v>
        <stp/>
        <stp>ContractData</stp>
        <stp>F.US.NKD?</stp>
        <stp>LastQuoteToday</stp>
        <stp/>
        <stp>T</stp>
        <tr r="E10" s="1"/>
        <tr r="E10" s="5"/>
      </tp>
      <tp>
        <v>1.665</v>
        <stp/>
        <stp>ContractData</stp>
        <stp>F.US.HOE?</stp>
        <stp>LastQuoteToday</stp>
        <stp/>
        <stp>T</stp>
        <tr r="E32" s="1"/>
        <tr r="E32" s="5"/>
      </tp>
      <tp>
        <v>463</v>
        <stp/>
        <stp>ContractData</stp>
        <stp>F.US.KWE?</stp>
        <stp>LastQuoteToday</stp>
        <stp/>
        <stp>T</stp>
        <tr r="E41" s="1"/>
        <tr r="E41" s="5"/>
      </tp>
      <tp>
        <v>8.8364999999999989E-3</v>
        <stp/>
        <stp>ContractData</stp>
        <stp>F.US.JY6?</stp>
        <stp>LastQuoteToday</stp>
        <stp/>
        <stp>T</stp>
        <tr r="Q19" s="1"/>
        <tr r="Q19" s="5"/>
      </tp>
      <tp t="s">
        <v>NY Harbor ULSD, Mar 17</v>
        <stp/>
        <stp>ContractData</stp>
        <stp>F.US.HOE?</stp>
        <stp>LongDescription</stp>
        <stp/>
        <stp>T</stp>
        <tr r="C44" s="2"/>
      </tp>
      <tp t="s">
        <v>KC HRW Wheat (Globex), Mar 17</v>
        <stp/>
        <stp>ContractData</stp>
        <stp>F.US.KWE?</stp>
        <stp>LongDescription</stp>
        <stp/>
        <stp>T</stp>
        <tr r="C51" s="2"/>
      </tp>
      <tp t="s">
        <v>Japanese Yen (Globex), Mar 17</v>
        <stp/>
        <stp>ContractData</stp>
        <stp>F.US.JY6?</stp>
        <stp>LongDescription</stp>
        <stp/>
        <stp>T</stp>
        <tr r="C29" s="2"/>
      </tp>
      <tp t="s">
        <v>Mexican Peso (Globex), Mar 17</v>
        <stp/>
        <stp>ContractData</stp>
        <stp>F.US.MX6?</stp>
        <stp>LongDescription</stp>
        <stp/>
        <stp>T</stp>
        <tr r="C30" s="2"/>
      </tp>
      <tp t="s">
        <v>Nikkei 225 (Globex), Mar 17</v>
        <stp/>
        <stp>ContractData</stp>
        <stp>F.US.NKD?</stp>
        <stp>LongDescription</stp>
        <stp/>
        <stp>T</stp>
        <tr r="C6" s="2"/>
      </tp>
      <tp t="s">
        <v>Norweigan Krone (Globex), Mar 17</v>
        <stp/>
        <stp>ContractData</stp>
        <stp>F.US.NK6?</stp>
        <stp>LongDescription</stp>
        <stp/>
        <stp>T</stp>
        <tr r="C32" s="2"/>
      </tp>
      <tp t="s">
        <v>Nikkei 225 (Yen), Mar 17</v>
        <stp/>
        <stp>ContractData</stp>
        <stp>F.US.NIY?</stp>
        <stp>LongDescription</stp>
        <stp/>
        <stp>T</stp>
        <tr r="C7" s="2"/>
      </tp>
      <tp t="s">
        <v>Natural Gas (Globex), Mar 17</v>
        <stp/>
        <stp>ContractData</stp>
        <stp>F.US.NGE?</stp>
        <stp>LongDescription</stp>
        <stp/>
        <stp>T</stp>
        <tr r="C46" s="2"/>
      </tp>
      <tp t="s">
        <v>New Zealand Dollar (Globex), Mar 17</v>
        <stp/>
        <stp>ContractData</stp>
        <stp>F.US.NE6?</stp>
        <stp>LongDescription</stp>
        <stp/>
        <stp>T</stp>
        <tr r="C31" s="2"/>
      </tp>
      <tp t="s">
        <v>British Pound/Japanese Yen, Mar 17</v>
        <stp/>
        <stp>ContractData</stp>
        <stp>F.US.PJY?</stp>
        <stp>LongDescription</stp>
        <stp/>
        <stp>T</stp>
        <tr r="C20" s="2"/>
      </tp>
      <tp t="s">
        <v>Platinum (Globex), Apr 17</v>
        <stp/>
        <stp>ContractData</stp>
        <stp>F.US.PLE?</stp>
        <stp>LongDescription</stp>
        <stp/>
        <stp>T</stp>
        <tr r="C40" s="2"/>
      </tp>
      <tp t="s">
        <v>Palladium (Globex), Mar 17</v>
        <stp/>
        <stp>ContractData</stp>
        <stp>F.US.PAE?</stp>
        <stp>LongDescription</stp>
        <stp/>
        <stp>T</stp>
        <tr r="C41" s="2"/>
      </tp>
      <tp t="s">
        <v>Swedish Krona (Globex), Mar 17</v>
        <stp/>
        <stp>ContractData</stp>
        <stp>F.US.SK6?</stp>
        <stp>LongDescription</stp>
        <stp/>
        <stp>T</stp>
        <tr r="C36" s="2"/>
      </tp>
      <tp t="s">
        <v>Indian Rupee (Globex), Mar 17</v>
        <stp/>
        <stp>ContractData</stp>
        <stp>F.US.SIR?</stp>
        <stp>LongDescription</stp>
        <stp/>
        <stp>T</stp>
        <tr r="C28" s="2"/>
      </tp>
      <tp t="s">
        <v>Silver (Globex), Mar 17</v>
        <stp/>
        <stp>ContractData</stp>
        <stp>F.US.SIE?</stp>
        <stp>LongDescription</stp>
        <stp/>
        <stp>T</stp>
        <tr r="C39" s="2"/>
      </tp>
      <tp t="s">
        <v>S. African Rand (Globex), Mar 17</v>
        <stp/>
        <stp>ContractData</stp>
        <stp>F.US.SA6?</stp>
        <stp>LongDescription</stp>
        <stp/>
        <stp>T</stp>
        <tr r="C35" s="2"/>
      </tp>
      <tp t="s">
        <v>Swiss Franc (Globex), Mar 17</v>
        <stp/>
        <stp>ContractData</stp>
        <stp>F.US.SF6?</stp>
        <stp>LongDescription</stp>
        <stp/>
        <stp>T</stp>
        <tr r="C37" s="2"/>
      </tp>
      <tp t="s">
        <v>Russian Ruble (Globex), Mar 17</v>
        <stp/>
        <stp>ContractData</stp>
        <stp>F.US.RU6?</stp>
        <stp>LongDescription</stp>
        <stp/>
        <stp>T</stp>
        <tr r="C34" s="2"/>
      </tp>
      <tp t="s">
        <v>RBOB Gasoline (Globex), Mar 17</v>
        <stp/>
        <stp>ContractData</stp>
        <stp>F.US.RBE?</stp>
        <stp>LongDescription</stp>
        <stp/>
        <stp>T</stp>
        <tr r="C45" s="2"/>
      </tp>
      <tp>
        <v>0.5</v>
        <stp/>
        <stp>StudyData</stp>
        <stp>SIRH7</stp>
        <stp>ATR</stp>
        <stp>MAType=Sim,Period=20</stp>
        <stp>ATR</stp>
        <stp>D</stp>
        <stp>-1</stp>
        <stp>ALL</stp>
        <stp/>
        <stp/>
        <stp>False</stp>
        <stp>T</stp>
        <tr r="N46" s="3"/>
      </tp>
      <tp t="s">
        <v>30yr US Treasury Bonds (Globex), Mar 17</v>
        <stp/>
        <stp>ContractData</stp>
        <stp>F.US.USA?</stp>
        <stp>LongDescription</stp>
        <stp/>
        <stp>T</stp>
        <tr r="C14" s="2"/>
        <tr r="C14" s="2"/>
        <tr r="C14" s="2"/>
      </tp>
      <tp t="s">
        <v>Ultra T-Bond (Globex), Mar 17</v>
        <stp/>
        <stp>ContractData</stp>
        <stp>F.US.ULA?</stp>
        <stp>LongDescription</stp>
        <stp/>
        <stp>T</stp>
        <tr r="C15" s="2"/>
        <tr r="C15" s="2"/>
        <tr r="C15" s="2"/>
      </tp>
      <tp>
        <v>0.66666666666666663</v>
        <stp/>
        <stp>ContractData</stp>
        <stp>F.US.DA6?</stp>
        <stp>PrimarySessionCloseTime</stp>
        <tr r="W4" s="1"/>
        <tr r="W4" s="1"/>
        <tr r="W4" s="5"/>
        <tr r="W4" s="5"/>
      </tp>
      <tp t="s">
        <v>10yr US Treasury Notes (Globex), Mar 17</v>
        <stp/>
        <stp>ContractData</stp>
        <stp>F.US.TYA?</stp>
        <stp>LongDescription</stp>
        <stp/>
        <stp>T</stp>
        <tr r="C12" s="2"/>
        <tr r="C12" s="2"/>
        <tr r="C12" s="2"/>
      </tp>
      <tp t="s">
        <v>2 Year US Treasury Note (Globex), Mar 17</v>
        <stp/>
        <stp>ContractData</stp>
        <stp>F.US.TUA?</stp>
        <stp>LongDescription</stp>
        <stp/>
        <stp>T</stp>
        <tr r="C10" s="2"/>
        <tr r="C10" s="2"/>
        <tr r="C10" s="2"/>
      </tp>
      <tp t="s">
        <v>Ultra 10yr Treasury Note (Globex), Mar 17</v>
        <stp/>
        <stp>ContractData</stp>
        <stp>F.US.TNA?</stp>
        <stp>LongDescription</stp>
        <stp/>
        <stp>T</stp>
        <tr r="C13" s="2"/>
        <tr r="C13" s="2"/>
        <tr r="C13" s="2"/>
      </tp>
      <tp>
        <v>42776.65216435185</v>
        <stp/>
        <stp>SystemInfo</stp>
        <stp>Linetime</stp>
        <tr r="V2" s="1"/>
        <tr r="V2" s="5"/>
      </tp>
      <tp t="s">
        <v>ZMEH7</v>
        <stp/>
        <stp>ContractData</stp>
        <stp>F.US.ZME?</stp>
        <stp>Symbol</stp>
        <stp/>
        <stp>T</stp>
        <tr r="E21" s="3"/>
      </tp>
      <tp t="s">
        <v>ZLEH7</v>
        <stp/>
        <stp>ContractData</stp>
        <stp>F.US.ZLE?</stp>
        <stp>Symbol</stp>
        <stp/>
        <stp>T</stp>
        <tr r="E20" s="3"/>
      </tp>
      <tp t="s">
        <v>ZOEH7</v>
        <stp/>
        <stp>ContractData</stp>
        <stp>F.US.ZOE?</stp>
        <stp>Symbol</stp>
        <stp/>
        <stp>T</stp>
        <tr r="E25" s="3"/>
      </tp>
      <tp t="s">
        <v>ZSEH7</v>
        <stp/>
        <stp>ContractData</stp>
        <stp>F.US.ZSE?</stp>
        <stp>Symbol</stp>
        <stp/>
        <stp>T</stp>
        <tr r="E19" s="3"/>
      </tp>
      <tp t="s">
        <v>ZREH7</v>
        <stp/>
        <stp>ContractData</stp>
        <stp>F.US.ZRE?</stp>
        <stp>Symbol</stp>
        <stp/>
        <stp>T</stp>
        <tr r="E24" s="3"/>
      </tp>
      <tp t="s">
        <v>ZWAH7</v>
        <stp/>
        <stp>ContractData</stp>
        <stp>F.US.ZWA?</stp>
        <stp>Symbol</stp>
        <stp/>
        <stp>T</stp>
        <tr r="E22" s="3"/>
      </tp>
      <tp t="s">
        <v>SA6H7</v>
        <stp/>
        <stp>ContractData</stp>
        <stp>F.US.SA6?</stp>
        <stp>Symbol</stp>
        <stp/>
        <stp>T</stp>
        <tr r="E53" s="3"/>
      </tp>
      <tp t="s">
        <v>SF6H7</v>
        <stp/>
        <stp>ContractData</stp>
        <stp>F.US.SF6?</stp>
        <stp>Symbol</stp>
        <stp/>
        <stp>T</stp>
        <tr r="E55" s="3"/>
      </tp>
      <tp t="s">
        <v>SIRH7</v>
        <stp/>
        <stp>ContractData</stp>
        <stp>F.US.SIR?</stp>
        <stp>Symbol</stp>
        <stp/>
        <stp>T</stp>
        <tr r="E46" s="3"/>
      </tp>
      <tp t="s">
        <v>SIEH7</v>
        <stp/>
        <stp>ContractData</stp>
        <stp>F.US.SIE?</stp>
        <stp>Symbol</stp>
        <stp/>
        <stp>T</stp>
        <tr r="E15" s="3"/>
      </tp>
      <tp t="s">
        <v>SK6H7</v>
        <stp/>
        <stp>ContractData</stp>
        <stp>F.US.SK6?</stp>
        <stp>Symbol</stp>
        <stp/>
        <stp>T</stp>
        <tr r="E54" s="3"/>
      </tp>
      <tp t="s">
        <v>RBEH7</v>
        <stp/>
        <stp>ContractData</stp>
        <stp>F.US.RBE?</stp>
        <stp>Symbol</stp>
        <stp/>
        <stp>T</stp>
        <tr r="E32" s="3"/>
      </tp>
      <tp t="s">
        <v>RU6H7</v>
        <stp/>
        <stp>ContractData</stp>
        <stp>F.US.RU6?</stp>
        <stp>Symbol</stp>
        <stp/>
        <stp>T</stp>
        <tr r="E52" s="3"/>
      </tp>
      <tp t="s">
        <v>PAEH7</v>
        <stp/>
        <stp>ContractData</stp>
        <stp>F.US.PAE?</stp>
        <stp>Symbol</stp>
        <stp/>
        <stp>T</stp>
        <tr r="E17" s="3"/>
      </tp>
      <tp t="s">
        <v>PJYH7</v>
        <stp/>
        <stp>ContractData</stp>
        <stp>F.US.PJY?</stp>
        <stp>Symbol</stp>
        <stp/>
        <stp>T</stp>
        <tr r="E38" s="3"/>
      </tp>
      <tp t="s">
        <v>PLEJ7</v>
        <stp/>
        <stp>ContractData</stp>
        <stp>F.US.PLE?</stp>
        <stp>Symbol</stp>
        <stp/>
        <stp>T</stp>
        <tr r="E16" s="3"/>
      </tp>
      <tp t="s">
        <v>USAH7</v>
        <stp/>
        <stp>ContractData</stp>
        <stp>F.US.USA?</stp>
        <stp>Symbol</stp>
        <stp/>
        <stp>T</stp>
        <tr r="E13" s="3"/>
      </tp>
      <tp t="s">
        <v>TUAH7</v>
        <stp/>
        <stp>ContractData</stp>
        <stp>F.US.TUA?</stp>
        <stp>Symbol</stp>
        <stp/>
        <stp>T</stp>
        <tr r="E10" s="3"/>
      </tp>
      <tp t="s">
        <v>TYAH7</v>
        <stp/>
        <stp>ContractData</stp>
        <stp>F.US.TYA?</stp>
        <stp>Symbol</stp>
        <stp/>
        <stp>T</stp>
        <tr r="E12" s="3"/>
      </tp>
      <tp t="s">
        <v>KWEH7</v>
        <stp/>
        <stp>ContractData</stp>
        <stp>F.US.KWE?</stp>
        <stp>Symbol</stp>
        <stp/>
        <stp>T</stp>
        <tr r="E23" s="3"/>
      </tp>
      <tp t="s">
        <v>JY6H7</v>
        <stp/>
        <stp>ContractData</stp>
        <stp>F.US.JY6?</stp>
        <stp>Symbol</stp>
        <stp/>
        <stp>T</stp>
        <tr r="E47" s="3"/>
      </tp>
      <tp t="s">
        <v>HOEH7</v>
        <stp/>
        <stp>ContractData</stp>
        <stp>F.US.HOE?</stp>
        <stp>Symbol</stp>
        <stp/>
        <stp>T</stp>
        <tr r="E31" s="3"/>
      </tp>
      <tp t="s">
        <v>NE6H7</v>
        <stp/>
        <stp>ContractData</stp>
        <stp>F.US.NE6?</stp>
        <stp>Symbol</stp>
        <stp/>
        <stp>T</stp>
        <tr r="E49" s="3"/>
      </tp>
      <tp t="s">
        <v>NGEH7</v>
        <stp/>
        <stp>ContractData</stp>
        <stp>F.US.NGE?</stp>
        <stp>Symbol</stp>
        <stp/>
        <stp>T</stp>
        <tr r="E33" s="3"/>
      </tp>
      <tp t="s">
        <v>NIYH7</v>
        <stp/>
        <stp>ContractData</stp>
        <stp>F.US.NIY?</stp>
        <stp>Symbol</stp>
        <stp/>
        <stp>T</stp>
        <tr r="E9" s="3"/>
      </tp>
      <tp t="s">
        <v>NK6H7</v>
        <stp/>
        <stp>ContractData</stp>
        <stp>F.US.NK6?</stp>
        <stp>Symbol</stp>
        <stp/>
        <stp>T</stp>
        <tr r="E50" s="3"/>
      </tp>
      <tp t="s">
        <v>NKDH7</v>
        <stp/>
        <stp>ContractData</stp>
        <stp>F.US.NKD?</stp>
        <stp>Symbol</stp>
        <stp/>
        <stp>T</stp>
        <tr r="E8" s="3"/>
      </tp>
      <tp t="s">
        <v>MX6H7</v>
        <stp/>
        <stp>ContractData</stp>
        <stp>F.US.MX6?</stp>
        <stp>Symbol</stp>
        <stp/>
        <stp>T</stp>
        <tr r="E48" s="3"/>
      </tp>
      <tp t="s">
        <v>CA6H7</v>
        <stp/>
        <stp>ContractData</stp>
        <stp>F.US.CA6?</stp>
        <stp>Symbol</stp>
        <stp/>
        <stp>T</stp>
        <tr r="E39" s="3"/>
      </tp>
      <tp t="s">
        <v>CLEH7</v>
        <stp/>
        <stp>ContractData</stp>
        <stp>F.US.CLE?</stp>
        <stp>Symbol</stp>
        <stp/>
        <stp>T</stp>
        <tr r="E30" s="3"/>
      </tp>
      <tp t="s">
        <v>CPEH7</v>
        <stp/>
        <stp>ContractData</stp>
        <stp>F.US.CPE?</stp>
        <stp>Symbol</stp>
        <stp/>
        <stp>T</stp>
        <tr r="E18" s="3"/>
      </tp>
      <tp t="s">
        <v>BP6H7</v>
        <stp/>
        <stp>ContractData</stp>
        <stp>F.US.BP6?</stp>
        <stp>Symbol</stp>
        <stp/>
        <stp>T</stp>
        <tr r="E37" s="3"/>
      </tp>
      <tp t="s">
        <v>BR6H7</v>
        <stp/>
        <stp>ContractData</stp>
        <stp>F.US.BR6?</stp>
        <stp>Symbol</stp>
        <stp/>
        <stp>T</stp>
        <tr r="E36" s="3"/>
      </tp>
      <tp t="s">
        <v>AJYH7</v>
        <stp/>
        <stp>ContractData</stp>
        <stp>F.US.AJY?</stp>
        <stp>Symbol</stp>
        <stp/>
        <stp>T</stp>
        <tr r="E35" s="3"/>
      </tp>
      <tp t="s">
        <v>GCEJ7</v>
        <stp/>
        <stp>ContractData</stp>
        <stp>F.US.GCE?</stp>
        <stp>Symbol</stp>
        <stp/>
        <stp>T</stp>
        <tr r="E14" s="3"/>
      </tp>
      <tp t="s">
        <v>GLEJ7</v>
        <stp/>
        <stp>ContractData</stp>
        <stp>F.US.GLE?</stp>
        <stp>Symbol</stp>
        <stp/>
        <stp>T</stp>
        <tr r="E26" s="3"/>
      </tp>
      <tp t="s">
        <v>FVAH7</v>
        <stp/>
        <stp>ContractData</stp>
        <stp>F.US.FVA?</stp>
        <stp>Symbol</stp>
        <stp/>
        <stp>T</stp>
        <tr r="E11" s="3"/>
      </tp>
      <tp t="s">
        <v>EADH7</v>
        <stp/>
        <stp>ContractData</stp>
        <stp>F.US.EAD?</stp>
        <stp>Symbol</stp>
        <stp/>
        <stp>T</stp>
        <tr r="E41" s="3"/>
      </tp>
      <tp t="s">
        <v>ECDH7</v>
        <stp/>
        <stp>ContractData</stp>
        <stp>F.US.ECD?</stp>
        <stp>Symbol</stp>
        <stp/>
        <stp>T</stp>
        <tr r="E45" s="3"/>
      </tp>
      <tp t="s">
        <v>EMDH7</v>
        <stp/>
        <stp>ContractData</stp>
        <stp>F.US.EMD?</stp>
        <stp>Symbol</stp>
        <stp/>
        <stp>T</stp>
        <tr r="E6" s="3"/>
      </tp>
      <tp t="s">
        <v>ENQH7</v>
        <stp/>
        <stp>ContractData</stp>
        <stp>F.US.ENQ?</stp>
        <stp>Symbol</stp>
        <stp/>
        <stp>T</stp>
        <tr r="E5" s="3"/>
      </tp>
      <tp t="s">
        <v>EPH7</v>
        <stp/>
        <stp>ContractData</stp>
        <stp>F.US.EPH?</stp>
        <stp>Symbol</stp>
        <stp/>
        <stp>T</stp>
        <tr r="E4" s="3"/>
      </tp>
      <tp t="s">
        <v>EU6H7</v>
        <stp/>
        <stp>ContractData</stp>
        <stp>F.US.EU6?</stp>
        <stp>Symbol</stp>
        <stp/>
        <stp>T</stp>
        <tr r="E40" s="3"/>
      </tp>
      <tp t="s">
        <v>DA6H7</v>
        <stp/>
        <stp>ContractData</stp>
        <stp>F.US.DA6?</stp>
        <stp>Symbol</stp>
        <stp/>
        <stp>T</stp>
        <tr r="E34" s="3"/>
      </tp>
      <tp>
        <v>39.3125</v>
        <stp/>
        <stp>StudyData</stp>
        <stp>ENQH7</stp>
        <stp>ATR</stp>
        <stp>MAType=Sim,Period=20</stp>
        <stp>ATR</stp>
        <stp>D</stp>
        <stp>-1</stp>
        <stp>ALL</stp>
        <stp/>
        <stp/>
        <stp>False</stp>
        <stp>T</stp>
        <tr r="N5" s="3"/>
      </tp>
      <tp>
        <v>1379</v>
        <stp/>
        <stp>ContractData</stp>
        <stp>F.US.YR?</stp>
        <stp>T_CVol</stp>
        <stp/>
        <stp>T</stp>
        <tr r="D24" s="2"/>
      </tp>
      <tp>
        <v>99382</v>
        <stp/>
        <stp>ContractData</stp>
        <stp>F.US.YM?</stp>
        <stp>T_CVol</stp>
        <stp/>
        <stp>T</stp>
        <tr r="D5" s="2"/>
      </tp>
      <tp>
        <v>529</v>
        <stp/>
        <stp>ContractData</stp>
        <stp>F.US.ER?</stp>
        <stp>T_CVol</stp>
        <stp/>
        <stp>T</stp>
        <tr r="D57" s="2"/>
      </tp>
      <tp>
        <v>1802</v>
        <stp/>
        <stp>ContractData</stp>
        <stp>F.US.EB?</stp>
        <stp>T_CVol</stp>
        <stp/>
        <stp>T</stp>
        <tr r="D26" s="2"/>
      </tp>
      <tp>
        <v>5767</v>
        <stp/>
        <stp>ContractData</stp>
        <stp>F.US.GF?</stp>
        <stp>T_CVol</stp>
        <stp/>
        <stp>T</stp>
        <tr r="D56" s="2"/>
      </tp>
      <tp>
        <v>707</v>
        <stp/>
        <stp>ContractData</stp>
        <stp>F.US.FR?</stp>
        <stp>T_CVol</stp>
        <stp/>
        <stp>T</stp>
        <tr r="D25" s="2"/>
      </tp>
      <tp>
        <v>12162</v>
        <stp/>
        <stp>ContractData</stp>
        <stp>F.US.HE?</stp>
        <stp>T_CVol</stp>
        <stp/>
        <stp>T</stp>
        <tr r="D55" s="2"/>
      </tp>
      <tp>
        <v>0.52083333333333337</v>
        <stp/>
        <stp>ContractData</stp>
        <stp>F.US.GCE?</stp>
        <stp>PrimarySessionCloseTime</stp>
        <tr r="K22" s="1"/>
        <tr r="K22" s="5"/>
      </tp>
      <tp>
        <v>50.55</v>
        <stp/>
        <stp>StudyData</stp>
        <stp>F.US.GPLN?</stp>
        <stp>MA</stp>
        <stp>InputChoice=ContractVol,MAType=Sim,Period=20</stp>
        <stp>MA</stp>
        <stp>D</stp>
        <stp>-1</stp>
        <stp>all</stp>
        <stp/>
        <stp/>
        <stp/>
        <stp>T</stp>
        <tr r="E33" s="2"/>
      </tp>
      <tp>
        <v>0.5625</v>
        <stp/>
        <stp>ContractData</stp>
        <stp>F.US.CLE?</stp>
        <stp>PrimarySessionCloseTime</stp>
        <tr r="K29" s="1"/>
        <tr r="K29" s="5"/>
      </tp>
      <tp t="s">
        <v>Soybeans (Globex), Mar 17</v>
        <stp/>
        <stp>ContractData</stp>
        <stp>F.US.ZSE?</stp>
        <stp>LongDescription</stp>
        <stp/>
        <stp>T</stp>
        <tr r="C47" s="2"/>
      </tp>
      <tp t="s">
        <v>Rough Rice (Globex), Mar 17</v>
        <stp/>
        <stp>ContractData</stp>
        <stp>F.US.ZRE?</stp>
        <stp>LongDescription</stp>
        <stp/>
        <stp>T</stp>
        <tr r="C52" s="2"/>
      </tp>
      <tp t="s">
        <v>Fed Funds 30 Day (Globex), Mar 17</v>
        <stp/>
        <stp>ContractData</stp>
        <stp>F.US.ZQE?</stp>
        <stp>LongDescription</stp>
        <stp/>
        <stp>T</stp>
        <tr r="C8" s="2"/>
      </tp>
      <tp t="s">
        <v>Wheat (Globex), Mar 17</v>
        <stp/>
        <stp>ContractData</stp>
        <stp>F.US.ZWA?</stp>
        <stp>LongDescription</stp>
        <stp/>
        <stp>T</stp>
        <tr r="C50" s="2"/>
      </tp>
      <tp t="s">
        <v>Oats (Globex), Mar 17</v>
        <stp/>
        <stp>ContractData</stp>
        <stp>F.US.ZOE?</stp>
        <stp>LongDescription</stp>
        <stp/>
        <stp>T</stp>
        <tr r="C53" s="2"/>
      </tp>
      <tp t="s">
        <v>Soybean Meal (Globex), Mar 17</v>
        <stp/>
        <stp>ContractData</stp>
        <stp>F.US.ZME?</stp>
        <stp>LongDescription</stp>
        <stp/>
        <stp>T</stp>
        <tr r="C49" s="2"/>
      </tp>
      <tp t="s">
        <v>Soybean Oil (Globex), Mar 17</v>
        <stp/>
        <stp>ContractData</stp>
        <stp>F.US.ZLE?</stp>
        <stp>LongDescription</stp>
        <stp/>
        <stp>T</stp>
        <tr r="C48" s="2"/>
      </tp>
      <tp>
        <v>-2.0000000000000002E-5</v>
        <stp/>
        <stp>ContractData</stp>
        <stp>F.US.GPLN?</stp>
        <stp>NetLastQuoteToday</stp>
        <stp/>
        <stp>T</stp>
        <tr r="F33" s="2"/>
        <tr r="R23" s="1"/>
        <tr r="M51" s="3"/>
        <tr r="R23" s="5"/>
      </tp>
      <tp>
        <v>319.75</v>
        <stp/>
        <stp>StudyData</stp>
        <stp>NIYH7</stp>
        <stp>ATR</stp>
        <stp>MAType=Sim,Period=20</stp>
        <stp>ATR</stp>
        <stp>D</stp>
        <stp>-1</stp>
        <stp>ALL</stp>
        <stp/>
        <stp/>
        <stp>False</stp>
        <stp>T</stp>
        <tr r="N9" s="3"/>
      </tp>
      <tp>
        <v>0.73350000000000004</v>
        <stp/>
        <stp>StudyData</stp>
        <stp>AJYH7</stp>
        <stp>ATR</stp>
        <stp>MAType=Sim,Period=20</stp>
        <stp>ATR</stp>
        <stp>D</stp>
        <stp>-1</stp>
        <stp>ALL</stp>
        <stp/>
        <stp/>
        <stp>False</stp>
        <stp>T</stp>
        <tr r="N35" s="3"/>
      </tp>
      <tp>
        <v>1.58</v>
        <stp/>
        <stp>StudyData</stp>
        <stp>PJYH7</stp>
        <stp>ATR</stp>
        <stp>MAType=Sim,Period=20</stp>
        <stp>ATR</stp>
        <stp>D</stp>
        <stp>-1</stp>
        <stp>ALL</stp>
        <stp/>
        <stp/>
        <stp>False</stp>
        <stp>T</stp>
        <tr r="N38" s="3"/>
      </tp>
      <tp>
        <v>1392360.25</v>
        <stp/>
        <stp>StudyData</stp>
        <stp>F.US.EPH?</stp>
        <stp>MA</stp>
        <stp>InputChoice=ContractVol,MAType=Sim,Period=20</stp>
        <stp>MA</stp>
        <stp>D</stp>
        <stp>-1</stp>
        <stp>all</stp>
        <stp/>
        <stp/>
        <stp/>
        <stp>T</stp>
        <tr r="E2" s="2"/>
      </tp>
      <tp>
        <v>0.45</v>
        <stp/>
        <stp>ContractData</stp>
        <stp>F.US.AJY?</stp>
        <stp>NetLastQuoteToday</stp>
        <stp/>
        <stp>T</stp>
        <tr r="R7" s="1"/>
        <tr r="F17" s="2"/>
        <tr r="M35" s="3"/>
        <tr r="R7" s="5"/>
      </tp>
      <tp>
        <v>160</v>
        <stp/>
        <stp>ContractData</stp>
        <stp>F.US.NIY?</stp>
        <stp>NetLastQuoteToday</stp>
        <stp/>
        <stp>T</stp>
        <tr r="F11" s="1"/>
        <tr r="F7" s="2"/>
        <tr r="M9" s="3"/>
        <tr r="F11" s="5"/>
      </tp>
      <tp>
        <v>-0.12</v>
        <stp/>
        <stp>ContractData</stp>
        <stp>F.US.PJY?</stp>
        <stp>NetLastQuoteToday</stp>
        <stp/>
        <stp>T</stp>
        <tr r="R10" s="1"/>
        <tr r="F20" s="2"/>
        <tr r="M38" s="3"/>
        <tr r="R10" s="5"/>
      </tp>
      <tp>
        <v>120.44</v>
        <stp/>
        <stp>ContractData</stp>
        <stp>F.US.YR?</stp>
        <stp>LastQuoteToday</stp>
        <stp/>
        <stp>T</stp>
        <tr r="Q14" s="1"/>
        <tr r="Q14" s="5"/>
      </tp>
      <tp>
        <v>20231</v>
        <stp/>
        <stp>ContractData</stp>
        <stp>F.US.YM?</stp>
        <stp>LastQuoteToday</stp>
        <stp/>
        <stp>T</stp>
        <tr r="E9" s="1"/>
        <tr r="E9" s="5"/>
      </tp>
      <tp>
        <v>122.22500000000001</v>
        <stp/>
        <stp>ContractData</stp>
        <stp>F.US.GF?</stp>
        <stp>LastQuoteToday</stp>
        <stp/>
        <stp>T</stp>
        <tr r="E46" s="1"/>
        <tr r="E46" s="5"/>
      </tp>
      <tp>
        <v>1.0664</v>
        <stp/>
        <stp>ContractData</stp>
        <stp>F.US.FR?</stp>
        <stp>LastQuoteToday</stp>
        <stp/>
        <stp>T</stp>
        <tr r="Q15" s="1"/>
        <tr r="Q15" s="5"/>
      </tp>
      <tp>
        <v>89.5</v>
        <stp/>
        <stp>ContractData</stp>
        <stp>F.US.ER?</stp>
        <stp>LastQuoteToday</stp>
        <stp/>
        <stp>T</stp>
        <tr r="E47" s="1"/>
        <tr r="E47" s="5"/>
      </tp>
      <tp>
        <v>0.85210000000000008</v>
        <stp/>
        <stp>ContractData</stp>
        <stp>F.US.EB?</stp>
        <stp>LastQuoteToday</stp>
        <stp/>
        <stp>T</stp>
        <tr r="Q16" s="1"/>
        <tr r="Q16" s="5"/>
      </tp>
      <tp>
        <v>71.3</v>
        <stp/>
        <stp>ContractData</stp>
        <stp>F.US.HE?</stp>
        <stp>LastQuoteToday</stp>
        <stp/>
        <stp>T</stp>
        <tr r="E45" s="1"/>
        <tr r="E45" s="5"/>
      </tp>
      <tp>
        <v>120.78</v>
        <stp/>
        <stp>ContractData</stp>
        <stp>F.US.YR?</stp>
        <stp>Open</stp>
        <stp/>
        <stp>T</stp>
        <tr r="V14" s="1"/>
        <tr r="V14" s="5"/>
      </tp>
      <tp>
        <v>20133</v>
        <stp/>
        <stp>ContractData</stp>
        <stp>F.US.YM?</stp>
        <stp>Open</stp>
        <stp/>
        <stp>T</stp>
        <tr r="J9" s="1"/>
        <tr r="J9" s="5"/>
      </tp>
      <tp t="s">
        <v>GPLNH7</v>
        <stp/>
        <stp>ContractData</stp>
        <stp>F.US.GPLN?</stp>
        <stp>Symbol</stp>
        <stp/>
        <stp>T</stp>
        <tr r="E51" s="3"/>
      </tp>
      <tp>
        <v>270592.15000000002</v>
        <stp/>
        <stp>StudyData</stp>
        <stp>F.US.USA?</stp>
        <stp>MA</stp>
        <stp>InputChoice=ContractVol,MAType=Sim,Period=20</stp>
        <stp>MA</stp>
        <stp>D</stp>
        <stp>-1</stp>
        <stp>all</stp>
        <stp/>
        <stp/>
        <stp/>
        <stp>T</stp>
        <tr r="E14" s="2"/>
      </tp>
      <tp>
        <v>104606.9</v>
        <stp/>
        <stp>StudyData</stp>
        <stp>F.US.ULA?</stp>
        <stp>MA</stp>
        <stp>InputChoice=ContractVol,MAType=Sim,Period=20</stp>
        <stp>MA</stp>
        <stp>D</stp>
        <stp>-1</stp>
        <stp>all</stp>
        <stp/>
        <stp/>
        <stp/>
        <stp>T</stp>
        <tr r="E15" s="2"/>
      </tp>
      <tp>
        <v>298027.90000000002</v>
        <stp/>
        <stp>StudyData</stp>
        <stp>F.US.TUA?</stp>
        <stp>MA</stp>
        <stp>InputChoice=ContractVol,MAType=Sim,Period=20</stp>
        <stp>MA</stp>
        <stp>D</stp>
        <stp>-1</stp>
        <stp>all</stp>
        <stp/>
        <stp/>
        <stp/>
        <stp>T</stp>
        <tr r="E10" s="2"/>
      </tp>
      <tp>
        <v>1490914.2</v>
        <stp/>
        <stp>StudyData</stp>
        <stp>F.US.TYA?</stp>
        <stp>MA</stp>
        <stp>InputChoice=ContractVol,MAType=Sim,Period=20</stp>
        <stp>MA</stp>
        <stp>D</stp>
        <stp>-1</stp>
        <stp>all</stp>
        <stp/>
        <stp/>
        <stp/>
        <stp>T</stp>
        <tr r="E12" s="2"/>
      </tp>
      <tp>
        <v>101050.35</v>
        <stp/>
        <stp>StudyData</stp>
        <stp>F.US.TNA?</stp>
        <stp>MA</stp>
        <stp>InputChoice=ContractVol,MAType=Sim,Period=20</stp>
        <stp>MA</stp>
        <stp>D</stp>
        <stp>-1</stp>
        <stp>all</stp>
        <stp/>
        <stp/>
        <stp/>
        <stp>T</stp>
        <tr r="E13" s="2"/>
      </tp>
      <tp>
        <v>77362.45</v>
        <stp/>
        <stp>StudyData</stp>
        <stp>F.US.ZWA?</stp>
        <stp>MA</stp>
        <stp>InputChoice=ContractVol,MAType=Sim,Period=20</stp>
        <stp>MA</stp>
        <stp>D</stp>
        <stp>-1</stp>
        <stp>all</stp>
        <stp/>
        <stp/>
        <stp/>
        <stp>T</stp>
        <tr r="E50" s="2"/>
      </tp>
      <tp>
        <v>819043.7</v>
        <stp/>
        <stp>StudyData</stp>
        <stp>F.US.FVA?</stp>
        <stp>MA</stp>
        <stp>InputChoice=ContractVol,MAType=Sim,Period=20</stp>
        <stp>MA</stp>
        <stp>D</stp>
        <stp>-1</stp>
        <stp>all</stp>
        <stp/>
        <stp/>
        <stp/>
        <stp>T</stp>
        <tr r="E11" s="2"/>
      </tp>
      <tp>
        <v>310099.84999999998</v>
        <stp/>
        <stp>StudyData</stp>
        <stp>F.US.EDA?</stp>
        <stp>MA</stp>
        <stp>InputChoice=ContractVol,MAType=Sim,Period=20</stp>
        <stp>MA</stp>
        <stp>D</stp>
        <stp>-1</stp>
        <stp>all</stp>
        <stp/>
        <stp/>
        <stp/>
        <stp>T</stp>
        <tr r="E9" s="2"/>
      </tp>
      <tp>
        <v>1.1000000000000001</v>
        <stp/>
        <stp>ContractData</stp>
        <stp>F.US.ER?</stp>
        <stp>NetLastQuoteToday</stp>
        <stp/>
        <stp>T</stp>
        <tr r="F57" s="2"/>
        <tr r="F47" s="1"/>
        <tr r="M29" s="3"/>
        <tr r="F47" s="5"/>
      </tp>
      <tp>
        <v>-6.9999999999999999E-4</v>
        <stp/>
        <stp>ContractData</stp>
        <stp>F.US.FR?</stp>
        <stp>NetLastQuoteToday</stp>
        <stp/>
        <stp>T</stp>
        <tr r="F25" s="2"/>
        <tr r="R15" s="1"/>
        <tr r="M43" s="3"/>
        <tr r="R15" s="5"/>
      </tp>
      <tp>
        <v>-0.35000000000000003</v>
        <stp/>
        <stp>ContractData</stp>
        <stp>F.US.YR?</stp>
        <stp>NetLastQuoteToday</stp>
        <stp/>
        <stp>T</stp>
        <tr r="R14" s="1"/>
        <tr r="F24" s="2"/>
        <tr r="M42" s="3"/>
        <tr r="R14" s="5"/>
      </tp>
      <tp>
        <v>15</v>
        <stp/>
        <stp>ContractData</stp>
        <stp>F.US.ENQ?</stp>
        <stp>NetLastQuoteToday</stp>
        <stp/>
        <stp>T</stp>
        <tr r="F7" s="1"/>
        <tr r="F3" s="2"/>
        <tr r="M5" s="3"/>
        <tr r="F7" s="5"/>
      </tp>
      <tp>
        <v>-0.61</v>
        <stp/>
        <stp>ContractData</stp>
        <stp>F.US.SIR?</stp>
        <stp>NetLastQuoteToday</stp>
        <stp/>
        <stp>T</stp>
        <tr r="R18" s="1"/>
        <tr r="F28" s="2"/>
        <tr r="M46" s="3"/>
        <tr r="R18" s="5"/>
      </tp>
      <tp>
        <v>1.2999999999999999E-3</v>
        <stp/>
        <stp>StudyData</stp>
        <stp>F.US.GPLN?</stp>
        <stp>ATR</stp>
        <stp>MAType=Sim,Period=20</stp>
        <stp>ATR</stp>
        <stp>D</stp>
        <stp>-1</stp>
        <stp>ALL</stp>
        <stp/>
        <stp/>
        <stp>False</stp>
        <stp>T</stp>
        <tr r="G33" s="2"/>
      </tp>
      <tp>
        <v>18.75</v>
        <stp/>
        <stp>StudyData</stp>
        <stp>F.US.EAD?</stp>
        <stp>MA</stp>
        <stp>InputChoice=ContractVol,MAType=Sim,Period=20</stp>
        <stp>MA</stp>
        <stp>D</stp>
        <stp>-1</stp>
        <stp>all</stp>
        <stp/>
        <stp/>
        <stp/>
        <stp>T</stp>
        <tr r="E23" s="2"/>
      </tp>
      <tp>
        <v>98.65</v>
        <stp/>
        <stp>StudyData</stp>
        <stp>F.US.ECD?</stp>
        <stp>MA</stp>
        <stp>InputChoice=ContractVol,MAType=Sim,Period=20</stp>
        <stp>MA</stp>
        <stp>D</stp>
        <stp>-1</stp>
        <stp>all</stp>
        <stp/>
        <stp/>
        <stp/>
        <stp>T</stp>
        <tr r="E27" s="2"/>
      </tp>
      <tp>
        <v>17137</v>
        <stp/>
        <stp>StudyData</stp>
        <stp>F.US.EMD?</stp>
        <stp>MA</stp>
        <stp>InputChoice=ContractVol,MAType=Sim,Period=20</stp>
        <stp>MA</stp>
        <stp>D</stp>
        <stp>-1</stp>
        <stp>all</stp>
        <stp/>
        <stp/>
        <stp/>
        <stp>T</stp>
        <tr r="E4" s="2"/>
      </tp>
      <tp>
        <v>14982.05</v>
        <stp/>
        <stp>StudyData</stp>
        <stp>F.US.NKD?</stp>
        <stp>MA</stp>
        <stp>InputChoice=ContractVol,MAType=Sim,Period=20</stp>
        <stp>MA</stp>
        <stp>D</stp>
        <stp>-1</stp>
        <stp>all</stp>
        <stp/>
        <stp/>
        <stp/>
        <stp>T</stp>
        <tr r="E6" s="2"/>
      </tp>
      <tp>
        <v>20248</v>
        <stp/>
        <stp>ContractData</stp>
        <stp>F.US.YM?</stp>
        <stp>High</stp>
        <stp/>
        <stp>T</stp>
        <tr r="K9" s="1"/>
        <tr r="K9" s="5"/>
      </tp>
      <tp>
        <v>121.3</v>
        <stp/>
        <stp>ContractData</stp>
        <stp>F.US.YR?</stp>
        <stp>High</stp>
        <stp/>
        <stp>T</stp>
        <tr r="W14" s="1"/>
        <tr r="W14" s="5"/>
      </tp>
      <tp>
        <v>63069.25</v>
        <stp/>
        <stp>StudyData</stp>
        <stp>F.US.SIE?</stp>
        <stp>MA</stp>
        <stp>InputChoice=ContractVol,MAType=Sim,Period=20</stp>
        <stp>MA</stp>
        <stp>D</stp>
        <stp>-1</stp>
        <stp>all</stp>
        <stp/>
        <stp/>
        <stp/>
        <stp>T</stp>
        <tr r="E39" s="2"/>
      </tp>
      <tp>
        <v>72304.5</v>
        <stp/>
        <stp>StudyData</stp>
        <stp>F.US.RBE?</stp>
        <stp>MA</stp>
        <stp>InputChoice=ContractVol,MAType=Sim,Period=20</stp>
        <stp>MA</stp>
        <stp>D</stp>
        <stp>-1</stp>
        <stp>all</stp>
        <stp/>
        <stp/>
        <stp/>
        <stp>T</stp>
        <tr r="E45" s="2"/>
      </tp>
      <tp>
        <v>4889.55</v>
        <stp/>
        <stp>StudyData</stp>
        <stp>F.US.PAE?</stp>
        <stp>MA</stp>
        <stp>InputChoice=ContractVol,MAType=Sim,Period=20</stp>
        <stp>MA</stp>
        <stp>D</stp>
        <stp>-1</stp>
        <stp>all</stp>
        <stp/>
        <stp/>
        <stp/>
        <stp>T</stp>
        <tr r="E41" s="2"/>
      </tp>
      <tp>
        <v>14783.35</v>
        <stp/>
        <stp>StudyData</stp>
        <stp>F.US.PLE?</stp>
        <stp>MA</stp>
        <stp>InputChoice=ContractVol,MAType=Sim,Period=20</stp>
        <stp>MA</stp>
        <stp>D</stp>
        <stp>-1</stp>
        <stp>all</stp>
        <stp/>
        <stp/>
        <stp/>
        <stp>T</stp>
        <tr r="E40" s="2"/>
      </tp>
      <tp>
        <v>17640.150000000001</v>
        <stp/>
        <stp>StudyData</stp>
        <stp>F.US.ZQE?</stp>
        <stp>MA</stp>
        <stp>InputChoice=ContractVol,MAType=Sim,Period=20</stp>
        <stp>MA</stp>
        <stp>D</stp>
        <stp>-1</stp>
        <stp>all</stp>
        <stp/>
        <stp/>
        <stp/>
        <stp>T</stp>
        <tr r="E8" s="2"/>
      </tp>
      <tp>
        <v>119223.7</v>
        <stp/>
        <stp>StudyData</stp>
        <stp>F.US.ZSE?</stp>
        <stp>MA</stp>
        <stp>InputChoice=ContractVol,MAType=Sim,Period=20</stp>
        <stp>MA</stp>
        <stp>D</stp>
        <stp>-1</stp>
        <stp>all</stp>
        <stp/>
        <stp/>
        <stp/>
        <stp>T</stp>
        <tr r="E47" s="2"/>
      </tp>
      <tp>
        <v>538.20000000000005</v>
        <stp/>
        <stp>StudyData</stp>
        <stp>F.US.ZRE?</stp>
        <stp>MA</stp>
        <stp>InputChoice=ContractVol,MAType=Sim,Period=20</stp>
        <stp>MA</stp>
        <stp>D</stp>
        <stp>-1</stp>
        <stp>all</stp>
        <stp/>
        <stp/>
        <stp/>
        <stp>T</stp>
        <tr r="E52" s="2"/>
      </tp>
      <tp>
        <v>57449.85</v>
        <stp/>
        <stp>StudyData</stp>
        <stp>F.US.ZME?</stp>
        <stp>MA</stp>
        <stp>InputChoice=ContractVol,MAType=Sim,Period=20</stp>
        <stp>MA</stp>
        <stp>D</stp>
        <stp>-1</stp>
        <stp>all</stp>
        <stp/>
        <stp/>
        <stp/>
        <stp>T</stp>
        <tr r="E49" s="2"/>
      </tp>
      <tp>
        <v>59711.3</v>
        <stp/>
        <stp>StudyData</stp>
        <stp>F.US.ZLE?</stp>
        <stp>MA</stp>
        <stp>InputChoice=ContractVol,MAType=Sim,Period=20</stp>
        <stp>MA</stp>
        <stp>D</stp>
        <stp>-1</stp>
        <stp>all</stp>
        <stp/>
        <stp/>
        <stp/>
        <stp>T</stp>
        <tr r="E48" s="2"/>
      </tp>
      <tp>
        <v>488.05</v>
        <stp/>
        <stp>StudyData</stp>
        <stp>F.US.ZOE?</stp>
        <stp>MA</stp>
        <stp>InputChoice=ContractVol,MAType=Sim,Period=20</stp>
        <stp>MA</stp>
        <stp>D</stp>
        <stp>-1</stp>
        <stp>all</stp>
        <stp/>
        <stp/>
        <stp/>
        <stp>T</stp>
        <tr r="E53" s="2"/>
      </tp>
      <tp>
        <v>66106.600000000006</v>
        <stp/>
        <stp>StudyData</stp>
        <stp>F.US.CPE?</stp>
        <stp>MA</stp>
        <stp>InputChoice=ContractVol,MAType=Sim,Period=20</stp>
        <stp>MA</stp>
        <stp>D</stp>
        <stp>-1</stp>
        <stp>all</stp>
        <stp/>
        <stp/>
        <stp/>
        <stp>T</stp>
        <tr r="E42" s="2"/>
      </tp>
      <tp>
        <v>521515.2</v>
        <stp/>
        <stp>StudyData</stp>
        <stp>F.US.CLE?</stp>
        <stp>MA</stp>
        <stp>InputChoice=ContractVol,MAType=Sim,Period=20</stp>
        <stp>MA</stp>
        <stp>D</stp>
        <stp>-1</stp>
        <stp>all</stp>
        <stp/>
        <stp/>
        <stp/>
        <stp>T</stp>
        <tr r="E43" s="2"/>
      </tp>
      <tp>
        <v>128186.95</v>
        <stp/>
        <stp>StudyData</stp>
        <stp>F.US.GCE?</stp>
        <stp>MA</stp>
        <stp>InputChoice=ContractVol,MAType=Sim,Period=20</stp>
        <stp>MA</stp>
        <stp>D</stp>
        <stp>-1</stp>
        <stp>all</stp>
        <stp/>
        <stp/>
        <stp/>
        <stp>T</stp>
        <tr r="E38" s="2"/>
      </tp>
      <tp>
        <v>22916.9</v>
        <stp/>
        <stp>StudyData</stp>
        <stp>F.US.GLE?</stp>
        <stp>MA</stp>
        <stp>InputChoice=ContractVol,MAType=Sim,Period=20</stp>
        <stp>MA</stp>
        <stp>D</stp>
        <stp>-1</stp>
        <stp>all</stp>
        <stp/>
        <stp/>
        <stp/>
        <stp>T</stp>
        <tr r="E54" s="2"/>
      </tp>
      <tp>
        <v>24023.65</v>
        <stp/>
        <stp>StudyData</stp>
        <stp>F.US.KWE?</stp>
        <stp>MA</stp>
        <stp>InputChoice=ContractVol,MAType=Sim,Period=20</stp>
        <stp>MA</stp>
        <stp>D</stp>
        <stp>-1</stp>
        <stp>all</stp>
        <stp/>
        <stp/>
        <stp/>
        <stp>T</stp>
        <tr r="E51" s="2"/>
      </tp>
      <tp>
        <v>61053.5</v>
        <stp/>
        <stp>StudyData</stp>
        <stp>F.US.HOE?</stp>
        <stp>MA</stp>
        <stp>InputChoice=ContractVol,MAType=Sim,Period=20</stp>
        <stp>MA</stp>
        <stp>D</stp>
        <stp>-1</stp>
        <stp>all</stp>
        <stp/>
        <stp/>
        <stp/>
        <stp>T</stp>
        <tr r="E44" s="2"/>
      </tp>
      <tp>
        <v>137852.95000000001</v>
        <stp/>
        <stp>StudyData</stp>
        <stp>F.US.NGE?</stp>
        <stp>MA</stp>
        <stp>InputChoice=ContractVol,MAType=Sim,Period=20</stp>
        <stp>MA</stp>
        <stp>D</stp>
        <stp>-1</stp>
        <stp>all</stp>
        <stp/>
        <stp/>
        <stp/>
        <stp>T</stp>
        <tr r="E46" s="2"/>
      </tp>
      <tp>
        <v>1.0682</v>
        <stp/>
        <stp>ContractData</stp>
        <stp>F.US.FR?</stp>
        <stp>High</stp>
        <stp/>
        <stp>T</stp>
        <tr r="W15" s="1"/>
        <tr r="W15" s="5"/>
      </tp>
      <tp>
        <v>124.72500000000001</v>
        <stp/>
        <stp>ContractData</stp>
        <stp>F.US.GF?</stp>
        <stp>High</stp>
        <stp/>
        <stp>T</stp>
        <tr r="K46" s="5"/>
        <tr r="K46" s="1"/>
        <tr r="K46" s="1"/>
      </tp>
      <tp>
        <v>95</v>
        <stp/>
        <stp>ContractData</stp>
        <stp>F.US.YM?</stp>
        <stp>NetLastQuoteToday</stp>
        <stp/>
        <stp>T</stp>
        <tr r="F9" s="1"/>
        <tr r="F5" s="2"/>
        <tr r="M7" s="3"/>
        <tr r="F9" s="5"/>
      </tp>
      <tp>
        <v>0.85560000000000003</v>
        <stp/>
        <stp>ContractData</stp>
        <stp>F.US.EB?</stp>
        <stp>High</stp>
        <stp/>
        <stp>T</stp>
        <tr r="W16" s="1"/>
        <tr r="W16" s="5"/>
      </tp>
      <tp>
        <v>89.4</v>
        <stp/>
        <stp>ContractData</stp>
        <stp>F.US.ER?</stp>
        <stp>High</stp>
        <stp/>
        <stp>T</stp>
        <tr r="K47" s="5"/>
        <tr r="K47" s="1"/>
        <tr r="K47" s="1"/>
      </tp>
      <tp>
        <v>97.55</v>
        <stp/>
        <stp>StudyData</stp>
        <stp>F.US.PJY?</stp>
        <stp>MA</stp>
        <stp>InputChoice=ContractVol,MAType=Sim,Period=20</stp>
        <stp>MA</stp>
        <stp>D</stp>
        <stp>-1</stp>
        <stp>all</stp>
        <stp/>
        <stp/>
        <stp/>
        <stp>T</stp>
        <tr r="E20" s="2"/>
      </tp>
      <tp>
        <v>67</v>
        <stp/>
        <stp>StudyData</stp>
        <stp>F.US.AJY?</stp>
        <stp>MA</stp>
        <stp>InputChoice=ContractVol,MAType=Sim,Period=20</stp>
        <stp>MA</stp>
        <stp>D</stp>
        <stp>-1</stp>
        <stp>all</stp>
        <stp/>
        <stp/>
        <stp/>
        <stp>T</stp>
        <tr r="E17" s="2"/>
      </tp>
      <tp>
        <v>55146.55</v>
        <stp/>
        <stp>StudyData</stp>
        <stp>F.US.NIY?</stp>
        <stp>MA</stp>
        <stp>InputChoice=ContractVol,MAType=Sim,Period=20</stp>
        <stp>MA</stp>
        <stp>D</stp>
        <stp>-1</stp>
        <stp>all</stp>
        <stp/>
        <stp/>
        <stp/>
        <stp>T</stp>
        <tr r="E7" s="2"/>
      </tp>
      <tp>
        <v>88.800000000000011</v>
        <stp/>
        <stp>ContractData</stp>
        <stp>F.US.ER?</stp>
        <stp>Open</stp>
        <stp/>
        <stp>T</stp>
        <tr r="J47" s="5"/>
        <tr r="J47" s="1"/>
        <tr r="J47" s="1"/>
      </tp>
      <tp>
        <v>0.85240000000000005</v>
        <stp/>
        <stp>ContractData</stp>
        <stp>F.US.EB?</stp>
        <stp>Open</stp>
        <stp/>
        <stp>T</stp>
        <tr r="V16" s="1"/>
        <tr r="V16" s="5"/>
      </tp>
      <tp>
        <v>0.14573718727228566</v>
        <stp/>
        <stp>ContractData</stp>
        <stp>F.US.GPLN?</stp>
        <stp>PerCentNetLastTrade</stp>
        <stp/>
        <stp>T</stp>
        <tr r="S23" s="1"/>
        <tr r="S23" s="5"/>
      </tp>
      <tp>
        <v>9</v>
        <stp/>
        <stp>ContractData</stp>
        <stp>F.US.EPH?</stp>
        <stp>NetLastQuoteToday</stp>
        <stp/>
        <stp>T</stp>
        <tr r="F6" s="1"/>
        <tr r="F2" s="2"/>
        <tr r="M4" s="3"/>
        <tr r="F6" s="5"/>
      </tp>
      <tp>
        <v>0.24700000000000003</v>
        <stp/>
        <stp>ContractData</stp>
        <stp>F.US.GPLN?</stp>
        <stp>LastQuoteToday</stp>
        <stp/>
        <stp>T</stp>
        <tr r="Q23" s="1"/>
        <tr r="Q23" s="5"/>
      </tp>
      <tp>
        <v>123.77500000000001</v>
        <stp/>
        <stp>ContractData</stp>
        <stp>F.US.GF?</stp>
        <stp>Open</stp>
        <stp/>
        <stp>T</stp>
        <tr r="J46" s="5"/>
        <tr r="J46" s="1"/>
        <tr r="J46" s="1"/>
      </tp>
      <tp>
        <v>1.0671000000000002</v>
        <stp/>
        <stp>ContractData</stp>
        <stp>F.US.FR?</stp>
        <stp>Open</stp>
        <stp/>
        <stp>T</stp>
        <tr r="V15" s="1"/>
        <tr r="V15" s="5"/>
      </tp>
      <tp>
        <v>9</v>
        <stp/>
        <stp>ContractData</stp>
        <stp>F.US.EMD?</stp>
        <stp>NetLastQuoteToday</stp>
        <stp/>
        <stp>T</stp>
        <tr r="F8" s="1"/>
        <tr r="F4" s="2"/>
        <tr r="M6" s="3"/>
        <tr r="F8" s="5"/>
      </tp>
      <tp>
        <v>-8.3000000000000001E-3</v>
        <stp/>
        <stp>ContractData</stp>
        <stp>F.US.ECD?</stp>
        <stp>NetLastQuoteToday</stp>
        <stp/>
        <stp>T</stp>
        <tr r="F27" s="2"/>
        <tr r="R17" s="1"/>
        <tr r="M45" s="3"/>
        <tr r="R17" s="5"/>
      </tp>
      <tp>
        <v>-1.1000000000000001E-2</v>
        <stp/>
        <stp>ContractData</stp>
        <stp>F.US.EAD?</stp>
        <stp>NetLastQuoteToday</stp>
        <stp/>
        <stp>T</stp>
        <tr r="R13" s="1"/>
        <tr r="F23" s="2"/>
        <tr r="M41" s="3"/>
        <tr r="R13" s="5"/>
      </tp>
      <tp>
        <v>155</v>
        <stp/>
        <stp>ContractData</stp>
        <stp>F.US.NKD?</stp>
        <stp>NetLastQuoteToday</stp>
        <stp/>
        <stp>T</stp>
        <tr r="F10" s="1"/>
        <tr r="F6" s="2"/>
        <tr r="M8" s="3"/>
        <tr r="F10" s="5"/>
      </tp>
      <tp t="s">
        <v/>
        <stp/>
        <stp>StudyData</stp>
        <stp>F.US.SIR?</stp>
        <stp>MA</stp>
        <stp>InputChoice=ContractVol,MAType=Sim,Period=20</stp>
        <stp>MA</stp>
        <stp>D</stp>
        <stp>-1</stp>
        <stp>all</stp>
        <stp/>
        <stp/>
        <stp/>
        <stp>T</stp>
        <tr r="E28" s="2"/>
      </tp>
      <tp>
        <v>162739</v>
        <stp/>
        <stp>ContractData</stp>
        <stp>F.US.NGE?</stp>
        <stp>T_CVol</stp>
        <stp/>
        <stp>T</stp>
        <tr r="D46" s="2"/>
      </tp>
      <tp>
        <v>21230</v>
        <stp/>
        <stp>ContractData</stp>
        <stp>F.US.NE6?</stp>
        <stp>T_CVol</stp>
        <stp/>
        <stp>T</stp>
        <tr r="D31" s="2"/>
      </tp>
      <tp>
        <v>8</v>
        <stp/>
        <stp>ContractData</stp>
        <stp>F.US.NK6?</stp>
        <stp>T_CVol</stp>
        <stp/>
        <stp>T</stp>
        <tr r="D32" s="2"/>
      </tp>
      <tp>
        <v>17470</v>
        <stp/>
        <stp>ContractData</stp>
        <stp>F.US.NKD?</stp>
        <stp>T_CVol</stp>
        <stp/>
        <stp>T</stp>
        <tr r="D6" s="2"/>
      </tp>
      <tp>
        <v>52059</v>
        <stp/>
        <stp>ContractData</stp>
        <stp>F.US.NIY?</stp>
        <stp>T_CVol</stp>
        <stp/>
        <stp>T</stp>
        <tr r="D7" s="2"/>
      </tp>
      <tp>
        <v>29733</v>
        <stp/>
        <stp>ContractData</stp>
        <stp>F.US.MX6?</stp>
        <stp>T_CVol</stp>
        <stp/>
        <stp>T</stp>
        <tr r="D30" s="2"/>
      </tp>
      <tp>
        <v>27417</v>
        <stp/>
        <stp>ContractData</stp>
        <stp>F.US.KWE?</stp>
        <stp>T_CVol</stp>
        <stp/>
        <stp>T</stp>
        <tr r="D51" s="2"/>
      </tp>
      <tp>
        <v>149574</v>
        <stp/>
        <stp>ContractData</stp>
        <stp>F.US.JY6?</stp>
        <stp>T_CVol</stp>
        <stp/>
        <stp>T</stp>
        <tr r="D29" s="2"/>
      </tp>
      <tp>
        <v>42794</v>
        <stp/>
        <stp>ContractData</stp>
        <stp>F.US.HOE?</stp>
        <stp>T_CVol</stp>
        <stp/>
        <stp>T</stp>
        <tr r="D44" s="2"/>
      </tp>
      <tp>
        <v>228538</v>
        <stp/>
        <stp>ContractData</stp>
        <stp>F.US.GCE?</stp>
        <stp>T_CVol</stp>
        <stp/>
        <stp>T</stp>
        <tr r="D38" s="2"/>
      </tp>
      <tp>
        <v>27718</v>
        <stp/>
        <stp>ContractData</stp>
        <stp>F.US.GLE?</stp>
        <stp>T_CVol</stp>
        <stp/>
        <stp>T</stp>
        <tr r="D54" s="2"/>
      </tp>
      <tp>
        <v>679542</v>
        <stp/>
        <stp>ContractData</stp>
        <stp>F.US.FVA?</stp>
        <stp>T_CVol</stp>
        <stp/>
        <stp>T</stp>
        <tr r="D11" s="2"/>
      </tp>
      <tp>
        <v>206961</v>
        <stp/>
        <stp>ContractData</stp>
        <stp>F.US.EDA?</stp>
        <stp>T_CVol</stp>
        <stp/>
        <stp>T</stp>
        <tr r="D9" s="2"/>
      </tp>
      <tp>
        <v>562</v>
        <stp/>
        <stp>ContractData</stp>
        <stp>F.US.ECD?</stp>
        <stp>T_CVol</stp>
        <stp/>
        <stp>T</stp>
        <tr r="D27" s="2"/>
      </tp>
      <tp>
        <v>70</v>
        <stp/>
        <stp>ContractData</stp>
        <stp>F.US.EAD?</stp>
        <stp>T_CVol</stp>
        <stp/>
        <stp>T</stp>
        <tr r="D23" s="2"/>
      </tp>
      <tp>
        <v>146701</v>
        <stp/>
        <stp>ContractData</stp>
        <stp>F.US.ENQ?</stp>
        <stp>T_CVol</stp>
        <stp/>
        <stp>T</stp>
        <tr r="D3" s="2"/>
      </tp>
      <tp>
        <v>11271</v>
        <stp/>
        <stp>ContractData</stp>
        <stp>F.US.EMD?</stp>
        <stp>T_CVol</stp>
        <stp/>
        <stp>T</stp>
        <tr r="D4" s="2"/>
      </tp>
      <tp>
        <v>175847</v>
        <stp/>
        <stp>ContractData</stp>
        <stp>F.US.EU6?</stp>
        <stp>T_CVol</stp>
        <stp/>
        <stp>T</stp>
        <tr r="D22" s="2"/>
      </tp>
      <tp>
        <v>1161163</v>
        <stp/>
        <stp>ContractData</stp>
        <stp>F.US.EPH?</stp>
        <stp>T_CVol</stp>
        <stp/>
        <stp>T</stp>
        <tr r="D2" s="2"/>
      </tp>
      <tp>
        <v>75594</v>
        <stp/>
        <stp>ContractData</stp>
        <stp>F.US.DA6?</stp>
        <stp>T_CVol</stp>
        <stp/>
        <stp>T</stp>
        <tr r="D16" s="2"/>
      </tp>
      <tp>
        <v>57491</v>
        <stp/>
        <stp>ContractData</stp>
        <stp>F.US.CA6?</stp>
        <stp>T_CVol</stp>
        <stp/>
        <stp>T</stp>
        <tr r="D21" s="2"/>
      </tp>
      <tp>
        <v>535544</v>
        <stp/>
        <stp>ContractData</stp>
        <stp>F.US.CLE?</stp>
        <stp>T_CVol</stp>
        <stp/>
        <stp>T</stp>
        <tr r="D43" s="2"/>
      </tp>
      <tp>
        <v>123100</v>
        <stp/>
        <stp>ContractData</stp>
        <stp>F.US.CPE?</stp>
        <stp>T_CVol</stp>
        <stp/>
        <stp>T</stp>
        <tr r="D42" s="2"/>
      </tp>
      <tp>
        <v>1136</v>
        <stp/>
        <stp>ContractData</stp>
        <stp>F.US.BR6?</stp>
        <stp>T_CVol</stp>
        <stp/>
        <stp>T</stp>
        <tr r="D18" s="2"/>
      </tp>
      <tp>
        <v>92885</v>
        <stp/>
        <stp>ContractData</stp>
        <stp>F.US.BP6?</stp>
        <stp>T_CVol</stp>
        <stp/>
        <stp>T</stp>
        <tr r="D19" s="2"/>
      </tp>
      <tp>
        <v>88</v>
        <stp/>
        <stp>ContractData</stp>
        <stp>F.US.AJY?</stp>
        <stp>T_CVol</stp>
        <stp/>
        <stp>T</stp>
        <tr r="D17" s="2"/>
      </tp>
      <tp>
        <v>262</v>
        <stp/>
        <stp>ContractData</stp>
        <stp>F.US.ZOE?</stp>
        <stp>T_CVol</stp>
        <stp/>
        <stp>T</stp>
        <tr r="D53" s="2"/>
      </tp>
      <tp>
        <v>53308</v>
        <stp/>
        <stp>ContractData</stp>
        <stp>F.US.ZLE?</stp>
        <stp>T_CVol</stp>
        <stp/>
        <stp>T</stp>
        <tr r="D48" s="2"/>
      </tp>
      <tp>
        <v>57039</v>
        <stp/>
        <stp>ContractData</stp>
        <stp>F.US.ZME?</stp>
        <stp>T_CVol</stp>
        <stp/>
        <stp>T</stp>
        <tr r="D49" s="2"/>
      </tp>
      <tp>
        <v>119896</v>
        <stp/>
        <stp>ContractData</stp>
        <stp>F.US.ZWA?</stp>
        <stp>T_CVol</stp>
        <stp/>
        <stp>T</stp>
        <tr r="D50" s="2"/>
      </tp>
      <tp>
        <v>839</v>
        <stp/>
        <stp>ContractData</stp>
        <stp>F.US.ZRE?</stp>
        <stp>T_CVol</stp>
        <stp/>
        <stp>T</stp>
        <tr r="D52" s="2"/>
      </tp>
      <tp>
        <v>120354</v>
        <stp/>
        <stp>ContractData</stp>
        <stp>F.US.ZSE?</stp>
        <stp>T_CVol</stp>
        <stp/>
        <stp>T</stp>
        <tr r="D47" s="2"/>
      </tp>
      <tp>
        <v>13495</v>
        <stp/>
        <stp>ContractData</stp>
        <stp>F.US.ZQE?</stp>
        <stp>T_CVol</stp>
        <stp/>
        <stp>T</stp>
        <tr r="D8" s="2"/>
      </tp>
      <tp>
        <v>81822</v>
        <stp/>
        <stp>ContractData</stp>
        <stp>F.US.ULA?</stp>
        <stp>T_CVol</stp>
        <stp/>
        <stp>T</stp>
        <tr r="D15" s="2"/>
      </tp>
      <tp>
        <v>274998</v>
        <stp/>
        <stp>ContractData</stp>
        <stp>F.US.USA?</stp>
        <stp>T_CVol</stp>
        <stp/>
        <stp>T</stp>
        <tr r="D14" s="2"/>
      </tp>
      <tp>
        <v>83493</v>
        <stp/>
        <stp>ContractData</stp>
        <stp>F.US.TNA?</stp>
        <stp>T_CVol</stp>
        <stp/>
        <stp>T</stp>
        <tr r="D13" s="2"/>
      </tp>
      <tp>
        <v>180926</v>
        <stp/>
        <stp>ContractData</stp>
        <stp>F.US.TUA?</stp>
        <stp>T_CVol</stp>
        <stp/>
        <stp>T</stp>
        <tr r="D10" s="2"/>
      </tp>
      <tp>
        <v>1131146</v>
        <stp/>
        <stp>ContractData</stp>
        <stp>F.US.TYA?</stp>
        <stp>T_CVol</stp>
        <stp/>
        <stp>T</stp>
        <tr r="D12" s="2"/>
      </tp>
      <tp>
        <v>18147</v>
        <stp/>
        <stp>ContractData</stp>
        <stp>F.US.SF6?</stp>
        <stp>T_CVol</stp>
        <stp/>
        <stp>T</stp>
        <tr r="D37" s="2"/>
      </tp>
      <tp>
        <v>911</v>
        <stp/>
        <stp>ContractData</stp>
        <stp>F.US.SA6?</stp>
        <stp>T_CVol</stp>
        <stp/>
        <stp>T</stp>
        <tr r="D35" s="2"/>
      </tp>
      <tp>
        <v>18</v>
        <stp/>
        <stp>ContractData</stp>
        <stp>F.US.SK6?</stp>
        <stp>T_CVol</stp>
        <stp/>
        <stp>T</stp>
        <tr r="D36" s="2"/>
      </tp>
      <tp>
        <v>26</v>
        <stp/>
        <stp>ContractData</stp>
        <stp>F.US.SIR?</stp>
        <stp>T_CVol</stp>
        <stp/>
        <stp>T</stp>
        <tr r="D28" s="2"/>
      </tp>
      <tp>
        <v>88210</v>
        <stp/>
        <stp>ContractData</stp>
        <stp>F.US.SIE?</stp>
        <stp>T_CVol</stp>
        <stp/>
        <stp>T</stp>
        <tr r="D39" s="2"/>
      </tp>
      <tp>
        <v>60577</v>
        <stp/>
        <stp>ContractData</stp>
        <stp>F.US.RBE?</stp>
        <stp>T_CVol</stp>
        <stp/>
        <stp>T</stp>
        <tr r="D45" s="2"/>
      </tp>
      <tp>
        <v>2192</v>
        <stp/>
        <stp>ContractData</stp>
        <stp>F.US.RU6?</stp>
        <stp>T_CVol</stp>
        <stp/>
        <stp>T</stp>
        <tr r="D34" s="2"/>
      </tp>
      <tp>
        <v>4348</v>
        <stp/>
        <stp>ContractData</stp>
        <stp>F.US.PAE?</stp>
        <stp>T_CVol</stp>
        <stp/>
        <stp>T</stp>
        <tr r="D41" s="2"/>
      </tp>
      <tp>
        <v>20261</v>
        <stp/>
        <stp>ContractData</stp>
        <stp>F.US.PLE?</stp>
        <stp>T_CVol</stp>
        <stp/>
        <stp>T</stp>
        <tr r="D40" s="2"/>
      </tp>
      <tp>
        <v>29</v>
        <stp/>
        <stp>ContractData</stp>
        <stp>F.US.PJY?</stp>
        <stp>T_CVol</stp>
        <stp/>
        <stp>T</stp>
        <tr r="D20" s="2"/>
      </tp>
      <tp>
        <v>-1.4000000000000001</v>
        <stp/>
        <stp>ContractData</stp>
        <stp>F.US.GF?</stp>
        <stp>NetLastQuoteToday</stp>
        <stp/>
        <stp>T</stp>
        <tr r="F56" s="2"/>
        <tr r="F46" s="1"/>
        <tr r="M28" s="3"/>
        <tr r="F46" s="5"/>
      </tp>
      <tp>
        <v>71</v>
        <stp/>
        <stp>ContractData</stp>
        <stp>F.US.HE?</stp>
        <stp>Open</stp>
        <stp/>
        <stp>T</stp>
        <tr r="J45" s="5"/>
        <tr r="J45" s="1"/>
        <tr r="J45" s="1"/>
      </tp>
      <tp>
        <v>0.12250000000000001</v>
        <stp/>
        <stp>ContractData</stp>
        <stp>F.US.CPE?</stp>
        <stp>NetLastQuoteToday</stp>
        <stp/>
        <stp>T</stp>
        <tr r="F42" s="2"/>
        <tr r="F28" s="1"/>
        <tr r="M18" s="3"/>
        <tr r="F28" s="5"/>
      </tp>
      <tp>
        <v>0.78</v>
        <stp/>
        <stp>ContractData</stp>
        <stp>F.US.CLE?</stp>
        <stp>NetLastQuoteToday</stp>
        <stp/>
        <stp>T</stp>
        <tr r="F43" s="2"/>
        <tr r="F31" s="1"/>
        <tr r="M30" s="3"/>
        <tr r="F31" s="5"/>
      </tp>
      <tp>
        <v>-1.575</v>
        <stp/>
        <stp>ContractData</stp>
        <stp>F.US.GLE?</stp>
        <stp>NetLastQuoteToday</stp>
        <stp/>
        <stp>T</stp>
        <tr r="F54" s="2"/>
        <tr r="F44" s="1"/>
        <tr r="M26" s="3"/>
        <tr r="F44" s="5"/>
      </tp>
      <tp>
        <v>-1.8</v>
        <stp/>
        <stp>ContractData</stp>
        <stp>F.US.GCE?</stp>
        <stp>NetLastQuoteToday</stp>
        <stp/>
        <stp>T</stp>
        <tr r="F38" s="2"/>
        <tr r="F24" s="1"/>
        <tr r="M14" s="3"/>
        <tr r="F24" s="5"/>
      </tp>
      <tp>
        <v>11.75</v>
        <stp/>
        <stp>ContractData</stp>
        <stp>F.US.KWE?</stp>
        <stp>NetLastQuoteToday</stp>
        <stp/>
        <stp>T</stp>
        <tr r="F51" s="2"/>
        <tr r="F41" s="1"/>
        <tr r="M23" s="3"/>
        <tr r="F41" s="5"/>
      </tp>
      <tp>
        <v>2.35E-2</v>
        <stp/>
        <stp>ContractData</stp>
        <stp>F.US.HOE?</stp>
        <stp>NetLastQuoteToday</stp>
        <stp/>
        <stp>T</stp>
        <tr r="F44" s="2"/>
        <tr r="F32" s="1"/>
        <tr r="M31" s="3"/>
        <tr r="F32" s="5"/>
      </tp>
      <tp>
        <v>-0.10200000000000001</v>
        <stp/>
        <stp>ContractData</stp>
        <stp>F.US.NGE?</stp>
        <stp>NetLastQuoteToday</stp>
        <stp/>
        <stp>T</stp>
        <tr r="F46" s="2"/>
        <tr r="F34" s="1"/>
        <tr r="M33" s="3"/>
        <tr r="F34" s="5"/>
      </tp>
      <tp>
        <v>1.8100000000000002E-2</v>
        <stp/>
        <stp>ContractData</stp>
        <stp>F.US.RBE?</stp>
        <stp>NetLastQuoteToday</stp>
        <stp/>
        <stp>T</stp>
        <tr r="F45" s="2"/>
        <tr r="F33" s="1"/>
        <tr r="M32" s="3"/>
        <tr r="F33" s="5"/>
      </tp>
      <tp>
        <v>0.20899999999999999</v>
        <stp/>
        <stp>ContractData</stp>
        <stp>F.US.SIE?</stp>
        <stp>NetLastQuoteToday</stp>
        <stp/>
        <stp>T</stp>
        <tr r="F39" s="2"/>
        <tr r="F25" s="1"/>
        <tr r="M15" s="3"/>
        <tr r="F25" s="5"/>
      </tp>
      <tp>
        <v>-8.2000000000000011</v>
        <stp/>
        <stp>ContractData</stp>
        <stp>F.US.PLE?</stp>
        <stp>NetLastQuoteToday</stp>
        <stp/>
        <stp>T</stp>
        <tr r="F40" s="2"/>
        <tr r="F26" s="1"/>
        <tr r="M16" s="3"/>
        <tr r="F26" s="5"/>
      </tp>
      <tp>
        <v>11.25</v>
        <stp/>
        <stp>ContractData</stp>
        <stp>F.US.PAE?</stp>
        <stp>NetLastQuoteToday</stp>
        <stp/>
        <stp>T</stp>
        <tr r="F41" s="2"/>
        <tr r="F27" s="1"/>
        <tr r="M17" s="3"/>
        <tr r="F27" s="5"/>
      </tp>
      <tp>
        <v>0.115</v>
        <stp/>
        <stp>ContractData</stp>
        <stp>F.US.ZRE?</stp>
        <stp>NetLastQuoteToday</stp>
        <stp/>
        <stp>T</stp>
        <tr r="F52" s="2"/>
        <tr r="F42" s="1"/>
        <tr r="M24" s="3"/>
        <tr r="F42" s="5"/>
      </tp>
      <tp>
        <v>9.5</v>
        <stp/>
        <stp>ContractData</stp>
        <stp>F.US.ZSE?</stp>
        <stp>NetLastQuoteToday</stp>
        <stp/>
        <stp>T</stp>
        <tr r="F47" s="2"/>
        <tr r="F37" s="1"/>
        <tr r="M19" s="3"/>
        <tr r="F37" s="5"/>
      </tp>
      <tp>
        <v>-5.0000000000000001E-3</v>
        <stp/>
        <stp>ContractData</stp>
        <stp>F.US.ZQE?</stp>
        <stp>NetLastQuoteToday</stp>
        <stp/>
        <stp>T</stp>
        <tr r="F14" s="1"/>
        <tr r="F8" s="2"/>
        <tr r="F14" s="5"/>
      </tp>
      <tp>
        <v>5</v>
        <stp/>
        <stp>ContractData</stp>
        <stp>F.US.ZOE?</stp>
        <stp>NetLastQuoteToday</stp>
        <stp/>
        <stp>T</stp>
        <tr r="F53" s="2"/>
        <tr r="F43" s="1"/>
        <tr r="M25" s="3"/>
        <tr r="F43" s="5"/>
      </tp>
      <tp>
        <v>0.08</v>
        <stp/>
        <stp>ContractData</stp>
        <stp>F.US.ZLE?</stp>
        <stp>NetLastQuoteToday</stp>
        <stp/>
        <stp>T</stp>
        <tr r="F48" s="2"/>
        <tr r="F38" s="1"/>
        <tr r="M20" s="3"/>
        <tr r="F38" s="5"/>
      </tp>
      <tp>
        <v>5.4</v>
        <stp/>
        <stp>ContractData</stp>
        <stp>F.US.ZME?</stp>
        <stp>NetLastQuoteToday</stp>
        <stp/>
        <stp>T</stp>
        <tr r="F49" s="2"/>
        <tr r="F39" s="1"/>
        <tr r="M21" s="3"/>
        <tr r="F39" s="5"/>
      </tp>
      <tp t="s">
        <v>YRH7</v>
        <stp/>
        <stp>ContractData</stp>
        <stp>F.US.YR?</stp>
        <stp>Symbol</stp>
        <stp/>
        <stp>T</stp>
        <tr r="E42" s="3"/>
      </tp>
      <tp t="s">
        <v>YMH7</v>
        <stp/>
        <stp>ContractData</stp>
        <stp>F.US.YM?</stp>
        <stp>Symbol</stp>
        <stp/>
        <stp>T</stp>
        <tr r="E7" s="3"/>
      </tp>
      <tp t="s">
        <v>FRH7</v>
        <stp/>
        <stp>ContractData</stp>
        <stp>F.US.FR?</stp>
        <stp>Symbol</stp>
        <stp/>
        <stp>T</stp>
        <tr r="E43" s="3"/>
      </tp>
      <tp t="s">
        <v>GFH7</v>
        <stp/>
        <stp>ContractData</stp>
        <stp>F.US.GF?</stp>
        <stp>Symbol</stp>
        <stp/>
        <stp>T</stp>
        <tr r="E28" s="3"/>
      </tp>
      <tp t="s">
        <v>ERH7</v>
        <stp/>
        <stp>ContractData</stp>
        <stp>F.US.ER?</stp>
        <stp>Symbol</stp>
        <stp/>
        <stp>T</stp>
        <tr r="E29" s="3"/>
      </tp>
      <tp t="s">
        <v>EBH7</v>
        <stp/>
        <stp>ContractData</stp>
        <stp>F.US.EB?</stp>
        <stp>Symbol</stp>
        <stp/>
        <stp>T</stp>
        <tr r="E44" s="3"/>
      </tp>
      <tp t="s">
        <v>HEJ7</v>
        <stp/>
        <stp>ContractData</stp>
        <stp>F.US.HE?</stp>
        <stp>Symbol</stp>
        <stp/>
        <stp>T</stp>
        <tr r="E27" s="3"/>
      </tp>
      <tp>
        <v>0.53500000000000003</v>
        <stp/>
        <stp>ContractData</stp>
        <stp>F.US.HE?</stp>
        <stp>NetLastQuoteToday</stp>
        <stp/>
        <stp>T</stp>
        <tr r="F55" s="2"/>
        <tr r="F45" s="1"/>
        <tr r="M27" s="3"/>
        <tr r="F45" s="5"/>
      </tp>
      <tp>
        <v>0.24678000000000003</v>
        <stp/>
        <stp>ContractData</stp>
        <stp>F.US.GPLN?</stp>
        <stp>Low</stp>
        <stp/>
        <stp>T</stp>
        <tr r="X23" s="1"/>
        <tr r="X23" s="5"/>
      </tp>
      <tp t="s">
        <v>Lean Hogs (Globex), Apr 17</v>
        <stp/>
        <stp>ContractData</stp>
        <stp>F.US.HE?</stp>
        <stp>LongDescription</stp>
        <stp/>
        <stp>T</stp>
        <tr r="C55" s="2"/>
      </tp>
      <tp t="s">
        <v>Bloomberg Commodity Index, Mar 17</v>
        <stp/>
        <stp>ContractData</stp>
        <stp>F.US.ER?</stp>
        <stp>LongDescription</stp>
        <stp/>
        <stp>T</stp>
        <tr r="C57" s="2"/>
      </tp>
      <tp t="s">
        <v>Euro/British Pound (Globex), Mar 17</v>
        <stp/>
        <stp>ContractData</stp>
        <stp>F.US.EB?</stp>
        <stp>LongDescription</stp>
        <stp/>
        <stp>T</stp>
        <tr r="C26" s="2"/>
      </tp>
      <tp t="s">
        <v>Euro FX/Swiss Franc, Mar 17</v>
        <stp/>
        <stp>ContractData</stp>
        <stp>F.US.FR?</stp>
        <stp>LongDescription</stp>
        <stp/>
        <stp>T</stp>
        <tr r="C25" s="2"/>
      </tp>
      <tp t="s">
        <v>Feeder Cattle (Globex), Mar 17</v>
        <stp/>
        <stp>ContractData</stp>
        <stp>F.US.GF?</stp>
        <stp>LongDescription</stp>
        <stp/>
        <stp>T</stp>
        <tr r="C56" s="2"/>
      </tp>
      <tp>
        <v>181143.25</v>
        <stp/>
        <stp>StudyData</stp>
        <stp>F.US.ENQ?</stp>
        <stp>MA</stp>
        <stp>InputChoice=ContractVol,MAType=Sim,Period=20</stp>
        <stp>MA</stp>
        <stp>D</stp>
        <stp>-1</stp>
        <stp>all</stp>
        <stp/>
        <stp/>
        <stp/>
        <stp>T</stp>
        <tr r="E3" s="2"/>
      </tp>
      <tp t="s">
        <v>Euro FX/Japanese Yen, Mar 17</v>
        <stp/>
        <stp>ContractData</stp>
        <stp>F.US.YR?</stp>
        <stp>LongDescription</stp>
        <stp/>
        <stp>T</stp>
        <tr r="C24" s="2"/>
      </tp>
      <tp t="s">
        <v>E-mini Dow ($5), Mar 17</v>
        <stp/>
        <stp>ContractData</stp>
        <stp>F.US.YM?</stp>
        <stp>LongDescription</stp>
        <stp/>
        <stp>T</stp>
        <tr r="C5" s="2"/>
      </tp>
      <tp>
        <v>-1.3500000000000001E-3</v>
        <stp/>
        <stp>ContractData</stp>
        <stp>F.US.EB?</stp>
        <stp>NetLastQuoteToday</stp>
        <stp/>
        <stp>T</stp>
        <tr r="R16" s="1"/>
        <tr r="F26" s="2"/>
        <tr r="M44" s="3"/>
        <tr r="R16" s="5"/>
      </tp>
      <tp t="s">
        <v>-0'04.5</v>
        <stp/>
        <stp>ContractData</stp>
        <stp>F.US.TYA?</stp>
        <stp>NetLastQuoteToday</stp>
        <stp/>
        <stp>B</stp>
        <tr r="F18" s="1"/>
        <tr r="F18" s="5"/>
      </tp>
      <tp t="s">
        <v>-0'01.00</v>
        <stp/>
        <stp>ContractData</stp>
        <stp>F.US.TUA?</stp>
        <stp>NetLastQuoteToday</stp>
        <stp/>
        <stp>B</stp>
        <tr r="F16" s="1"/>
        <tr r="F16" s="5"/>
      </tp>
      <tp t="s">
        <v>-0'05.0</v>
        <stp/>
        <stp>ContractData</stp>
        <stp>F.US.TNA?</stp>
        <stp>NetLastQuoteToday</stp>
        <stp/>
        <stp>B</stp>
        <tr r="F19" s="1"/>
        <tr r="F19" s="5"/>
      </tp>
      <tp t="s">
        <v>-0'06.0</v>
        <stp/>
        <stp>ContractData</stp>
        <stp>F.US.USA?</stp>
        <stp>NetLastQuoteToday</stp>
        <stp/>
        <stp>B</stp>
        <tr r="F20" s="1"/>
        <tr r="F20" s="5"/>
      </tp>
      <tp t="s">
        <v>-0'01.0</v>
        <stp/>
        <stp>ContractData</stp>
        <stp>F.US.ULA?</stp>
        <stp>NetLastQuoteToday</stp>
        <stp/>
        <stp>B</stp>
        <tr r="F21" s="1"/>
        <tr r="F21" s="5"/>
      </tp>
      <tp>
        <v>-7.8125E-2</v>
        <stp/>
        <stp>ContractData</stp>
        <stp>F.US.FVA?</stp>
        <stp>NetLastQuoteToday</stp>
        <stp/>
        <stp>T</stp>
        <tr r="F11" s="2"/>
        <tr r="M11" s="3"/>
      </tp>
      <tp>
        <v>-1.4999999999999999E-2</v>
        <stp/>
        <stp>ContractData</stp>
        <stp>F.US.EDA?</stp>
        <stp>NetLastQuoteToday</stp>
        <stp/>
        <stp>T</stp>
        <tr r="F15" s="1"/>
        <tr r="F9" s="2"/>
        <tr r="F15" s="5"/>
      </tp>
      <tp t="s">
        <v>-0'02.50</v>
        <stp/>
        <stp>ContractData</stp>
        <stp>F.US.FVA?</stp>
        <stp>NetLastQuoteToday</stp>
        <stp/>
        <stp>B</stp>
        <tr r="F17" s="1"/>
        <tr r="F17" s="5"/>
      </tp>
      <tp>
        <v>-0.140625</v>
        <stp/>
        <stp>ContractData</stp>
        <stp>F.US.TYA?</stp>
        <stp>NetLastQuoteToday</stp>
        <stp/>
        <stp>T</stp>
        <tr r="F12" s="2"/>
        <tr r="M12" s="3"/>
      </tp>
      <tp>
        <v>-3.125E-2</v>
        <stp/>
        <stp>ContractData</stp>
        <stp>F.US.TUA?</stp>
        <stp>NetLastQuoteToday</stp>
        <stp/>
        <stp>T</stp>
        <tr r="F10" s="2"/>
        <tr r="M10" s="3"/>
      </tp>
      <tp>
        <v>-0.15625</v>
        <stp/>
        <stp>ContractData</stp>
        <stp>F.US.TNA?</stp>
        <stp>NetLastQuoteToday</stp>
        <stp/>
        <stp>T</stp>
        <tr r="F13" s="2"/>
      </tp>
      <tp>
        <v>-0.1875</v>
        <stp/>
        <stp>ContractData</stp>
        <stp>F.US.USA?</stp>
        <stp>NetLastQuoteToday</stp>
        <stp/>
        <stp>T</stp>
        <tr r="F14" s="2"/>
        <tr r="M13" s="3"/>
      </tp>
      <tp>
        <v>-3.125E-2</v>
        <stp/>
        <stp>ContractData</stp>
        <stp>F.US.ULA?</stp>
        <stp>NetLastQuoteToday</stp>
        <stp/>
        <stp>T</stp>
        <tr r="F15" s="2"/>
      </tp>
      <tp>
        <v>6.25</v>
        <stp/>
        <stp>ContractData</stp>
        <stp>F.US.ZWA?</stp>
        <stp>NetLastQuoteToday</stp>
        <stp/>
        <stp>T</stp>
        <tr r="F50" s="2"/>
        <tr r="F40" s="1"/>
        <tr r="M22" s="3"/>
        <tr r="F40" s="5"/>
      </tp>
      <tp>
        <v>71.650000000000006</v>
        <stp/>
        <stp>ContractData</stp>
        <stp>F.US.HE?</stp>
        <stp>High</stp>
        <stp/>
        <stp>T</stp>
        <tr r="K45" s="5"/>
        <tr r="K45" s="1"/>
        <tr r="K45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90032675628007E-2"/>
          <c:y val="0.25213679948297918"/>
          <c:w val="0.98571049225875518"/>
          <c:h val="0.700962027987707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0">
                  <a:schemeClr val="accent4">
                    <a:lumMod val="0"/>
                    <a:lumOff val="100000"/>
                  </a:schemeClr>
                </a:gs>
                <a:gs pos="100000">
                  <a:srgbClr val="FFFF00"/>
                </a:gs>
              </a:gsLst>
              <a:path path="circle">
                <a:fillToRect l="50000" t="-80000" r="50000" b="180000"/>
              </a:path>
              <a:tileRect/>
            </a:gradFill>
            <a:ln w="25400"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2B7276E8-C2DB-43DE-AFD4-FC35F5C233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DFE5415-2963-4A52-8800-868D0D11F9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4BD5020-7648-434E-A01D-767BCB72DD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C239E92-C834-41CE-9748-9AA38B58F7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77B7CA6-9FBA-4499-9D6E-7724B52C6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959DC67-349E-4B0D-8301-B455A1080B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66E3372-9933-4E82-B9E3-B94B43C371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C25E3CB-FECA-47A9-A8AD-53592B5EE1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0D8E39C-AEA7-4638-98FE-73E3F968CB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59A19A82-7678-4655-994E-39C6384742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9ABCEB32-BD58-4C79-8F6C-351174C0B5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5CC1C9B-099F-41DA-8418-008DD43126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B23CE420-221B-48C0-BD12-0C58254581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454C703C-79C4-42CB-AF04-CF932D95B6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7D4A8A25-CD83-429F-8770-6B912F1F22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AE0B62B3-CB41-43AC-A0D1-E91C739F45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21B39590-4C8D-4DE9-A1F6-5F3FD7CDC6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B7CAE512-2EBE-4581-9BAC-6534F93255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254450D1-5B43-48D1-B897-925F1EA688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0D21B108-AF9A-4210-8E34-5C73F4A02A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57DB295A-15A2-4044-BCF0-8A4A9157B9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EB6B1D25-7EE9-4E8B-B150-6FE0AE67D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A241DD37-56D8-4B0C-9296-14662D133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CC2B9E34-7370-41F7-815C-4AFD569AFC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7BB29B94-5A7E-41DF-8D17-C916B7A671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C66DE4D4-1202-45F8-8ACF-2BA52A91AD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Data!$E$4:$E$29</c:f>
              <c:strCache>
                <c:ptCount val="26"/>
                <c:pt idx="0">
                  <c:v>EPH7</c:v>
                </c:pt>
                <c:pt idx="1">
                  <c:v>ENQH7</c:v>
                </c:pt>
                <c:pt idx="2">
                  <c:v>EMDH7</c:v>
                </c:pt>
                <c:pt idx="3">
                  <c:v>YMH7</c:v>
                </c:pt>
                <c:pt idx="4">
                  <c:v>NKDH7</c:v>
                </c:pt>
                <c:pt idx="5">
                  <c:v>NIYH7</c:v>
                </c:pt>
                <c:pt idx="6">
                  <c:v>TUAH7</c:v>
                </c:pt>
                <c:pt idx="7">
                  <c:v>FVAH7</c:v>
                </c:pt>
                <c:pt idx="8">
                  <c:v>TYAH7</c:v>
                </c:pt>
                <c:pt idx="9">
                  <c:v>USAH7</c:v>
                </c:pt>
                <c:pt idx="10">
                  <c:v>GCEJ7</c:v>
                </c:pt>
                <c:pt idx="11">
                  <c:v>SIEH7</c:v>
                </c:pt>
                <c:pt idx="12">
                  <c:v>PLEJ7</c:v>
                </c:pt>
                <c:pt idx="13">
                  <c:v>PAEH7</c:v>
                </c:pt>
                <c:pt idx="14">
                  <c:v>CPEH7</c:v>
                </c:pt>
                <c:pt idx="15">
                  <c:v>ZSEH7</c:v>
                </c:pt>
                <c:pt idx="16">
                  <c:v>ZLEH7</c:v>
                </c:pt>
                <c:pt idx="17">
                  <c:v>ZMEH7</c:v>
                </c:pt>
                <c:pt idx="18">
                  <c:v>ZWAH7</c:v>
                </c:pt>
                <c:pt idx="19">
                  <c:v>KWEH7</c:v>
                </c:pt>
                <c:pt idx="20">
                  <c:v>ZREH7</c:v>
                </c:pt>
                <c:pt idx="21">
                  <c:v>ZOEH7</c:v>
                </c:pt>
                <c:pt idx="22">
                  <c:v>GLEJ7</c:v>
                </c:pt>
                <c:pt idx="23">
                  <c:v>HEJ7</c:v>
                </c:pt>
                <c:pt idx="24">
                  <c:v>GFH7</c:v>
                </c:pt>
                <c:pt idx="25">
                  <c:v>ERH7</c:v>
                </c:pt>
              </c:strCache>
            </c:strRef>
          </c:cat>
          <c:val>
            <c:numRef>
              <c:f>Data!$AA$4:$AA$29</c:f>
              <c:numCache>
                <c:formatCode>0.00%</c:formatCode>
                <c:ptCount val="26"/>
                <c:pt idx="0">
                  <c:v>5.7279236276849641E-3</c:v>
                </c:pt>
                <c:pt idx="1">
                  <c:v>3.8155802861685219E-3</c:v>
                </c:pt>
                <c:pt idx="2">
                  <c:v>4.4820717131474107E-3</c:v>
                </c:pt>
                <c:pt idx="3">
                  <c:v>6.9116042197162608E-3</c:v>
                </c:pt>
                <c:pt idx="4">
                  <c:v>4.8513302034428798E-3</c:v>
                </c:pt>
                <c:pt idx="5">
                  <c:v>5.003909304143862E-3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6.1542991755005882E-3</c:v>
                </c:pt>
                <c:pt idx="12">
                  <c:v>#N/A</c:v>
                </c:pt>
                <c:pt idx="13">
                  <c:v>4.8449612403100775E-3</c:v>
                </c:pt>
                <c:pt idx="14">
                  <c:v>2.0605550883095042E-2</c:v>
                </c:pt>
                <c:pt idx="15">
                  <c:v>5.642167780252413E-3</c:v>
                </c:pt>
                <c:pt idx="16">
                  <c:v>1.2568735271013356E-3</c:v>
                </c:pt>
                <c:pt idx="17">
                  <c:v>7.3820915926179091E-3</c:v>
                </c:pt>
                <c:pt idx="18">
                  <c:v>6.7294751009421274E-3</c:v>
                </c:pt>
                <c:pt idx="19">
                  <c:v>1.2668463611859837E-2</c:v>
                </c:pt>
                <c:pt idx="20">
                  <c:v>6.7251461988304092E-3</c:v>
                </c:pt>
                <c:pt idx="21">
                  <c:v>5.8394160583941602E-3</c:v>
                </c:pt>
                <c:pt idx="22">
                  <c:v>#N/A</c:v>
                </c:pt>
                <c:pt idx="23">
                  <c:v>3.4322373696872494E-3</c:v>
                </c:pt>
                <c:pt idx="24">
                  <c:v>#N/A</c:v>
                </c:pt>
                <c:pt idx="25">
                  <c:v>1.6541353383458648E-2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Data!$AC$4:$AC$55</c15:f>
                <c15:dlblRangeCache>
                  <c:ptCount val="52"/>
                  <c:pt idx="0">
                    <c:v>0.57%</c:v>
                  </c:pt>
                  <c:pt idx="1">
                    <c:v>0.38%</c:v>
                  </c:pt>
                  <c:pt idx="2">
                    <c:v>0.45%</c:v>
                  </c:pt>
                  <c:pt idx="3">
                    <c:v>0.69%</c:v>
                  </c:pt>
                  <c:pt idx="4">
                    <c:v>0.49%</c:v>
                  </c:pt>
                  <c:pt idx="5">
                    <c:v>0.50%</c:v>
                  </c:pt>
                  <c:pt idx="6">
                    <c:v>-0.29%</c:v>
                  </c:pt>
                  <c:pt idx="7">
                    <c:v>-0.20%</c:v>
                  </c:pt>
                  <c:pt idx="8">
                    <c:v>-0.22%</c:v>
                  </c:pt>
                  <c:pt idx="9">
                    <c:v>-0.12%</c:v>
                  </c:pt>
                  <c:pt idx="10">
                    <c:v>-0.11%</c:v>
                  </c:pt>
                  <c:pt idx="11">
                    <c:v>0.62%</c:v>
                  </c:pt>
                  <c:pt idx="12">
                    <c:v>-0.43%</c:v>
                  </c:pt>
                  <c:pt idx="13">
                    <c:v>0.48%</c:v>
                  </c:pt>
                  <c:pt idx="14">
                    <c:v>2.06%</c:v>
                  </c:pt>
                  <c:pt idx="15">
                    <c:v>0.56%</c:v>
                  </c:pt>
                  <c:pt idx="16">
                    <c:v>0.13%</c:v>
                  </c:pt>
                  <c:pt idx="17">
                    <c:v>0.74%</c:v>
                  </c:pt>
                  <c:pt idx="18">
                    <c:v>0.67%</c:v>
                  </c:pt>
                  <c:pt idx="19">
                    <c:v>1.27%</c:v>
                  </c:pt>
                  <c:pt idx="20">
                    <c:v>0.67%</c:v>
                  </c:pt>
                  <c:pt idx="21">
                    <c:v>0.58%</c:v>
                  </c:pt>
                  <c:pt idx="22">
                    <c:v>-0.96%</c:v>
                  </c:pt>
                  <c:pt idx="23">
                    <c:v>0.34%</c:v>
                  </c:pt>
                  <c:pt idx="24">
                    <c:v>-0.64%</c:v>
                  </c:pt>
                  <c:pt idx="25">
                    <c:v>1.65%</c:v>
                  </c:pt>
                  <c:pt idx="26">
                    <c:v>0.64%</c:v>
                  </c:pt>
                  <c:pt idx="27">
                    <c:v>0.60%</c:v>
                  </c:pt>
                  <c:pt idx="28">
                    <c:v>0.38%</c:v>
                  </c:pt>
                  <c:pt idx="29">
                    <c:v>-0.81%</c:v>
                  </c:pt>
                  <c:pt idx="30">
                    <c:v>0.66%</c:v>
                  </c:pt>
                  <c:pt idx="31">
                    <c:v>0.61%</c:v>
                  </c:pt>
                  <c:pt idx="32">
                    <c:v>0.28%</c:v>
                  </c:pt>
                  <c:pt idx="33">
                    <c:v>-0.07%</c:v>
                  </c:pt>
                  <c:pt idx="34">
                    <c:v>-0.08%</c:v>
                  </c:pt>
                  <c:pt idx="35">
                    <c:v>0.38%</c:v>
                  </c:pt>
                  <c:pt idx="36">
                    <c:v>-0.29%</c:v>
                  </c:pt>
                  <c:pt idx="37">
                    <c:v>-1.89%</c:v>
                  </c:pt>
                  <c:pt idx="38">
                    <c:v>-0.34%</c:v>
                  </c:pt>
                  <c:pt idx="39">
                    <c:v>-0.21%</c:v>
                  </c:pt>
                  <c:pt idx="40">
                    <c:v>-0.16%</c:v>
                  </c:pt>
                  <c:pt idx="41">
                    <c:v>-1.05%</c:v>
                  </c:pt>
                  <c:pt idx="42">
                    <c:v>-1.22%</c:v>
                  </c:pt>
                  <c:pt idx="43">
                    <c:v>0.03%</c:v>
                  </c:pt>
                  <c:pt idx="44">
                    <c:v>0.21%</c:v>
                  </c:pt>
                  <c:pt idx="45">
                    <c:v>0.09%</c:v>
                  </c:pt>
                  <c:pt idx="46">
                    <c:v>-0.94%</c:v>
                  </c:pt>
                  <c:pt idx="47">
                    <c:v>-0.02%</c:v>
                  </c:pt>
                  <c:pt idx="48">
                    <c:v>1.05%</c:v>
                  </c:pt>
                  <c:pt idx="49">
                    <c:v>0.19%</c:v>
                  </c:pt>
                  <c:pt idx="50">
                    <c:v>-0.32%</c:v>
                  </c:pt>
                  <c:pt idx="51">
                    <c:v>-0.20%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chemeClr val="accent4">
                    <a:lumMod val="0"/>
                    <a:lumOff val="100000"/>
                  </a:schemeClr>
                </a:gs>
                <a:gs pos="0">
                  <a:schemeClr val="accent4">
                    <a:lumMod val="0"/>
                    <a:lumOff val="100000"/>
                  </a:schemeClr>
                </a:gs>
                <a:gs pos="100000">
                  <a:srgbClr val="FF0000"/>
                </a:gs>
              </a:gsLst>
              <a:path path="circle">
                <a:fillToRect l="50000" t="-80000" r="50000" b="180000"/>
              </a:path>
            </a:gradFill>
            <a:ln w="25400">
              <a:noFill/>
            </a:ln>
            <a:effectLst/>
          </c:spPr>
          <c:invertIfNegative val="0"/>
          <c:cat>
            <c:strRef>
              <c:f>Data!$E$4:$E$29</c:f>
              <c:strCache>
                <c:ptCount val="26"/>
                <c:pt idx="0">
                  <c:v>EPH7</c:v>
                </c:pt>
                <c:pt idx="1">
                  <c:v>ENQH7</c:v>
                </c:pt>
                <c:pt idx="2">
                  <c:v>EMDH7</c:v>
                </c:pt>
                <c:pt idx="3">
                  <c:v>YMH7</c:v>
                </c:pt>
                <c:pt idx="4">
                  <c:v>NKDH7</c:v>
                </c:pt>
                <c:pt idx="5">
                  <c:v>NIYH7</c:v>
                </c:pt>
                <c:pt idx="6">
                  <c:v>TUAH7</c:v>
                </c:pt>
                <c:pt idx="7">
                  <c:v>FVAH7</c:v>
                </c:pt>
                <c:pt idx="8">
                  <c:v>TYAH7</c:v>
                </c:pt>
                <c:pt idx="9">
                  <c:v>USAH7</c:v>
                </c:pt>
                <c:pt idx="10">
                  <c:v>GCEJ7</c:v>
                </c:pt>
                <c:pt idx="11">
                  <c:v>SIEH7</c:v>
                </c:pt>
                <c:pt idx="12">
                  <c:v>PLEJ7</c:v>
                </c:pt>
                <c:pt idx="13">
                  <c:v>PAEH7</c:v>
                </c:pt>
                <c:pt idx="14">
                  <c:v>CPEH7</c:v>
                </c:pt>
                <c:pt idx="15">
                  <c:v>ZSEH7</c:v>
                </c:pt>
                <c:pt idx="16">
                  <c:v>ZLEH7</c:v>
                </c:pt>
                <c:pt idx="17">
                  <c:v>ZMEH7</c:v>
                </c:pt>
                <c:pt idx="18">
                  <c:v>ZWAH7</c:v>
                </c:pt>
                <c:pt idx="19">
                  <c:v>KWEH7</c:v>
                </c:pt>
                <c:pt idx="20">
                  <c:v>ZREH7</c:v>
                </c:pt>
                <c:pt idx="21">
                  <c:v>ZOEH7</c:v>
                </c:pt>
                <c:pt idx="22">
                  <c:v>GLEJ7</c:v>
                </c:pt>
                <c:pt idx="23">
                  <c:v>HEJ7</c:v>
                </c:pt>
                <c:pt idx="24">
                  <c:v>GFH7</c:v>
                </c:pt>
                <c:pt idx="25">
                  <c:v>ERH7</c:v>
                </c:pt>
              </c:strCache>
            </c:strRef>
          </c:cat>
          <c:val>
            <c:numRef>
              <c:f>Data!$AB$4:$AB$29</c:f>
              <c:numCache>
                <c:formatCode>0.00%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-2.9090907736859569E-3</c:v>
                </c:pt>
                <c:pt idx="7">
                  <c:v>-2.0120724346076456E-3</c:v>
                </c:pt>
                <c:pt idx="8">
                  <c:v>-2.1844660194174758E-3</c:v>
                </c:pt>
                <c:pt idx="9">
                  <c:v>-1.2383900928792568E-3</c:v>
                </c:pt>
                <c:pt idx="10">
                  <c:v>-1.1239463003434281E-3</c:v>
                </c:pt>
                <c:pt idx="11">
                  <c:v>#N/A</c:v>
                </c:pt>
                <c:pt idx="12">
                  <c:v>-4.2808666144609764E-3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-9.5744680851063829E-3</c:v>
                </c:pt>
                <c:pt idx="23">
                  <c:v>#N/A</c:v>
                </c:pt>
                <c:pt idx="24">
                  <c:v>-6.4330844342331992E-3</c:v>
                </c:pt>
                <c:pt idx="25">
                  <c:v>#N/A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63"/>
        <c:axId val="197487664"/>
        <c:axId val="185019568"/>
      </c:barChart>
      <c:catAx>
        <c:axId val="19748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19568"/>
        <c:crosses val="autoZero"/>
        <c:auto val="1"/>
        <c:lblAlgn val="ctr"/>
        <c:lblOffset val="200"/>
        <c:noMultiLvlLbl val="0"/>
      </c:catAx>
      <c:valAx>
        <c:axId val="1850195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9748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90032675628007E-2"/>
          <c:y val="0.25213679948297918"/>
          <c:w val="0.97353732050653119"/>
          <c:h val="0.700962027987707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D92B305-7ECE-4626-AE06-FB1D76F400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689A27A-F2F0-4367-863C-3F620FD991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C6BFCB8-2977-4A05-8D3C-587BE96836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A443479-9D13-400B-BE27-04D099F768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883E1C8-91D5-4CC1-96DB-459E861973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303CD41-A74C-4542-AA91-EE5E7E6C9F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AD64F35-E052-45F1-A14C-4C55CE6A4D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AA92C8C-D446-459E-9BE9-206BD98FE7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ADEF5AEE-0CF2-4190-8469-29A7421232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FE32081-3DAC-425F-A4A2-F3A47697BC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299147A0-7091-4F5C-B71E-420059A36B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884FADF9-816C-455B-AFB1-1FD93EB9AE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786CE07E-F9EB-4155-BBAC-FABE198D22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0F3A212A-2356-4041-A878-6AAE7CDDEE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BA8F70BC-08CB-45D6-A2A0-179747755E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86383480-CA94-4994-BCE0-991686F5BA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A1E56191-CF9E-4740-948F-15043B95A4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31E7A81A-4E60-46DE-B003-A7358FE556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8A3A42DD-9BAF-4519-88EB-8E58B2BD05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9413B39F-0C99-4E5A-BFF2-867FED8F70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B68BED3B-FB8A-4229-9848-B9936CA205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1E9DA0F1-2658-403A-BC5D-FBA1FE9A95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7FD0DB65-729A-4FC6-BE36-8904826F8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5E810272-FD8E-440B-859C-B37A41CDFF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974507BC-B99E-4A6F-BCCC-B971C14B89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68669A2D-4B71-478D-B260-215979BD1C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Data!$E$30:$E$55</c:f>
              <c:strCache>
                <c:ptCount val="26"/>
                <c:pt idx="0">
                  <c:v>CLEH7</c:v>
                </c:pt>
                <c:pt idx="1">
                  <c:v>HOEH7</c:v>
                </c:pt>
                <c:pt idx="2">
                  <c:v>RBEH7</c:v>
                </c:pt>
                <c:pt idx="3">
                  <c:v>NGEH7</c:v>
                </c:pt>
                <c:pt idx="4">
                  <c:v>DA6H7</c:v>
                </c:pt>
                <c:pt idx="5">
                  <c:v>AJYH7</c:v>
                </c:pt>
                <c:pt idx="6">
                  <c:v>BR6H7</c:v>
                </c:pt>
                <c:pt idx="7">
                  <c:v>BP6H7</c:v>
                </c:pt>
                <c:pt idx="8">
                  <c:v>PJYH7</c:v>
                </c:pt>
                <c:pt idx="9">
                  <c:v>CA6H7</c:v>
                </c:pt>
                <c:pt idx="10">
                  <c:v>EU6H7</c:v>
                </c:pt>
                <c:pt idx="11">
                  <c:v>EADH7</c:v>
                </c:pt>
                <c:pt idx="12">
                  <c:v>YRH7</c:v>
                </c:pt>
                <c:pt idx="13">
                  <c:v>FRH7</c:v>
                </c:pt>
                <c:pt idx="14">
                  <c:v>EBH7</c:v>
                </c:pt>
                <c:pt idx="15">
                  <c:v>ECDH7</c:v>
                </c:pt>
                <c:pt idx="16">
                  <c:v>SIRH7</c:v>
                </c:pt>
                <c:pt idx="17">
                  <c:v>JY6H7</c:v>
                </c:pt>
                <c:pt idx="18">
                  <c:v>MX6H7</c:v>
                </c:pt>
                <c:pt idx="19">
                  <c:v>NE6H7</c:v>
                </c:pt>
                <c:pt idx="20">
                  <c:v>NK6H7</c:v>
                </c:pt>
                <c:pt idx="21">
                  <c:v>GPLNH7</c:v>
                </c:pt>
                <c:pt idx="22">
                  <c:v>RU6H7</c:v>
                </c:pt>
                <c:pt idx="23">
                  <c:v>SA6H7</c:v>
                </c:pt>
                <c:pt idx="24">
                  <c:v>SK6H7</c:v>
                </c:pt>
                <c:pt idx="25">
                  <c:v>SF6H7</c:v>
                </c:pt>
              </c:strCache>
            </c:strRef>
          </c:cat>
          <c:val>
            <c:numRef>
              <c:f>Data!$AA$30:$AA$55</c:f>
              <c:numCache>
                <c:formatCode>0.00%</c:formatCode>
                <c:ptCount val="26"/>
                <c:pt idx="0">
                  <c:v>6.3777596075224848E-3</c:v>
                </c:pt>
                <c:pt idx="1">
                  <c:v>6.0025542784163475E-3</c:v>
                </c:pt>
                <c:pt idx="2">
                  <c:v>3.8359648193281772E-3</c:v>
                </c:pt>
                <c:pt idx="3">
                  <c:v>#N/A</c:v>
                </c:pt>
                <c:pt idx="4">
                  <c:v>6.6469719350073864E-3</c:v>
                </c:pt>
                <c:pt idx="5">
                  <c:v>6.1349693251533744E-3</c:v>
                </c:pt>
                <c:pt idx="6">
                  <c:v>2.7671022290545731E-3</c:v>
                </c:pt>
                <c:pt idx="7">
                  <c:v>#N/A</c:v>
                </c:pt>
                <c:pt idx="8">
                  <c:v>#N/A</c:v>
                </c:pt>
                <c:pt idx="9">
                  <c:v>3.8331454340473511E-3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2.6532236667551072E-4</c:v>
                </c:pt>
                <c:pt idx="18">
                  <c:v>2.0833333333333333E-3</c:v>
                </c:pt>
                <c:pt idx="19">
                  <c:v>9.3567251461988297E-4</c:v>
                </c:pt>
                <c:pt idx="20">
                  <c:v>#N/A</c:v>
                </c:pt>
                <c:pt idx="21">
                  <c:v>#N/A</c:v>
                </c:pt>
                <c:pt idx="22">
                  <c:v>1.0466760961810468E-2</c:v>
                </c:pt>
                <c:pt idx="23">
                  <c:v>1.8934911242603552E-3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Data!$AC$30:$AC$55</c15:f>
                <c15:dlblRangeCache>
                  <c:ptCount val="26"/>
                  <c:pt idx="0">
                    <c:v>0.64%</c:v>
                  </c:pt>
                  <c:pt idx="1">
                    <c:v>0.60%</c:v>
                  </c:pt>
                  <c:pt idx="2">
                    <c:v>0.38%</c:v>
                  </c:pt>
                  <c:pt idx="3">
                    <c:v>-0.81%</c:v>
                  </c:pt>
                  <c:pt idx="4">
                    <c:v>0.66%</c:v>
                  </c:pt>
                  <c:pt idx="5">
                    <c:v>0.61%</c:v>
                  </c:pt>
                  <c:pt idx="6">
                    <c:v>0.28%</c:v>
                  </c:pt>
                  <c:pt idx="7">
                    <c:v>-0.07%</c:v>
                  </c:pt>
                  <c:pt idx="8">
                    <c:v>-0.08%</c:v>
                  </c:pt>
                  <c:pt idx="9">
                    <c:v>0.38%</c:v>
                  </c:pt>
                  <c:pt idx="10">
                    <c:v>-0.29%</c:v>
                  </c:pt>
                  <c:pt idx="11">
                    <c:v>-1.89%</c:v>
                  </c:pt>
                  <c:pt idx="12">
                    <c:v>-0.34%</c:v>
                  </c:pt>
                  <c:pt idx="13">
                    <c:v>-0.21%</c:v>
                  </c:pt>
                  <c:pt idx="14">
                    <c:v>-0.16%</c:v>
                  </c:pt>
                  <c:pt idx="15">
                    <c:v>-1.05%</c:v>
                  </c:pt>
                  <c:pt idx="16">
                    <c:v>-1.22%</c:v>
                  </c:pt>
                  <c:pt idx="17">
                    <c:v>0.03%</c:v>
                  </c:pt>
                  <c:pt idx="18">
                    <c:v>0.21%</c:v>
                  </c:pt>
                  <c:pt idx="19">
                    <c:v>0.09%</c:v>
                  </c:pt>
                  <c:pt idx="20">
                    <c:v>-0.94%</c:v>
                  </c:pt>
                  <c:pt idx="21">
                    <c:v>-0.02%</c:v>
                  </c:pt>
                  <c:pt idx="22">
                    <c:v>1.05%</c:v>
                  </c:pt>
                  <c:pt idx="23">
                    <c:v>0.19%</c:v>
                  </c:pt>
                  <c:pt idx="24">
                    <c:v>-0.32%</c:v>
                  </c:pt>
                  <c:pt idx="25">
                    <c:v>-0.20%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chemeClr val="accent4">
                    <a:lumMod val="0"/>
                    <a:lumOff val="100000"/>
                  </a:schemeClr>
                </a:gs>
                <a:gs pos="100000">
                  <a:srgbClr val="FF0000"/>
                </a:gs>
              </a:gsLst>
              <a:path path="circle">
                <a:fillToRect l="50000" t="-80000" r="50000" b="180000"/>
              </a:path>
            </a:gradFill>
            <a:ln>
              <a:noFill/>
            </a:ln>
            <a:effectLst/>
          </c:spPr>
          <c:invertIfNegative val="0"/>
          <c:cat>
            <c:strRef>
              <c:f>Data!$E$30:$E$55</c:f>
              <c:strCache>
                <c:ptCount val="26"/>
                <c:pt idx="0">
                  <c:v>CLEH7</c:v>
                </c:pt>
                <c:pt idx="1">
                  <c:v>HOEH7</c:v>
                </c:pt>
                <c:pt idx="2">
                  <c:v>RBEH7</c:v>
                </c:pt>
                <c:pt idx="3">
                  <c:v>NGEH7</c:v>
                </c:pt>
                <c:pt idx="4">
                  <c:v>DA6H7</c:v>
                </c:pt>
                <c:pt idx="5">
                  <c:v>AJYH7</c:v>
                </c:pt>
                <c:pt idx="6">
                  <c:v>BR6H7</c:v>
                </c:pt>
                <c:pt idx="7">
                  <c:v>BP6H7</c:v>
                </c:pt>
                <c:pt idx="8">
                  <c:v>PJYH7</c:v>
                </c:pt>
                <c:pt idx="9">
                  <c:v>CA6H7</c:v>
                </c:pt>
                <c:pt idx="10">
                  <c:v>EU6H7</c:v>
                </c:pt>
                <c:pt idx="11">
                  <c:v>EADH7</c:v>
                </c:pt>
                <c:pt idx="12">
                  <c:v>YRH7</c:v>
                </c:pt>
                <c:pt idx="13">
                  <c:v>FRH7</c:v>
                </c:pt>
                <c:pt idx="14">
                  <c:v>EBH7</c:v>
                </c:pt>
                <c:pt idx="15">
                  <c:v>ECDH7</c:v>
                </c:pt>
                <c:pt idx="16">
                  <c:v>SIRH7</c:v>
                </c:pt>
                <c:pt idx="17">
                  <c:v>JY6H7</c:v>
                </c:pt>
                <c:pt idx="18">
                  <c:v>MX6H7</c:v>
                </c:pt>
                <c:pt idx="19">
                  <c:v>NE6H7</c:v>
                </c:pt>
                <c:pt idx="20">
                  <c:v>NK6H7</c:v>
                </c:pt>
                <c:pt idx="21">
                  <c:v>GPLNH7</c:v>
                </c:pt>
                <c:pt idx="22">
                  <c:v>RU6H7</c:v>
                </c:pt>
                <c:pt idx="23">
                  <c:v>SA6H7</c:v>
                </c:pt>
                <c:pt idx="24">
                  <c:v>SK6H7</c:v>
                </c:pt>
                <c:pt idx="25">
                  <c:v>SF6H7</c:v>
                </c:pt>
              </c:strCache>
            </c:strRef>
          </c:cat>
          <c:val>
            <c:numRef>
              <c:f>Data!$AB$30:$AB$55</c:f>
              <c:numCache>
                <c:formatCode>0.00%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-8.0600553141050978E-3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-6.8775790921595599E-4</c:v>
                </c:pt>
                <c:pt idx="8">
                  <c:v>-7.5949367088607583E-4</c:v>
                </c:pt>
                <c:pt idx="9">
                  <c:v>#N/A</c:v>
                </c:pt>
                <c:pt idx="10">
                  <c:v>-2.9184549356223179E-3</c:v>
                </c:pt>
                <c:pt idx="11">
                  <c:v>-1.8932874354561102E-2</c:v>
                </c:pt>
                <c:pt idx="12">
                  <c:v>-3.4263338228095941E-3</c:v>
                </c:pt>
                <c:pt idx="13">
                  <c:v>-2.071005917159763E-3</c:v>
                </c:pt>
                <c:pt idx="14">
                  <c:v>-1.6265060240963855E-3</c:v>
                </c:pt>
                <c:pt idx="15">
                  <c:v>-1.0512982900569982E-2</c:v>
                </c:pt>
                <c:pt idx="16">
                  <c:v>-1.2199999999999999E-2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-9.370424597364568E-3</c:v>
                </c:pt>
                <c:pt idx="21">
                  <c:v>-1.5384615384615388E-4</c:v>
                </c:pt>
                <c:pt idx="22">
                  <c:v>#N/A</c:v>
                </c:pt>
                <c:pt idx="23">
                  <c:v>#N/A</c:v>
                </c:pt>
                <c:pt idx="24">
                  <c:v>-3.2362459546925572E-3</c:v>
                </c:pt>
                <c:pt idx="25">
                  <c:v>-1.9925280199252801E-3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63"/>
        <c:axId val="201721664"/>
        <c:axId val="201722224"/>
      </c:barChart>
      <c:catAx>
        <c:axId val="20172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22224"/>
        <c:crosses val="autoZero"/>
        <c:auto val="1"/>
        <c:lblAlgn val="ctr"/>
        <c:lblOffset val="200"/>
        <c:noMultiLvlLbl val="0"/>
      </c:catAx>
      <c:valAx>
        <c:axId val="201722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17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90032675628007E-2"/>
          <c:y val="0.25213679948297918"/>
          <c:w val="0.98571049225875518"/>
          <c:h val="0.700962027987707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0">
                  <a:schemeClr val="accent4">
                    <a:lumMod val="0"/>
                    <a:lumOff val="100000"/>
                  </a:schemeClr>
                </a:gs>
                <a:gs pos="100000">
                  <a:srgbClr val="FFFF00"/>
                </a:gs>
              </a:gsLst>
              <a:path path="circle">
                <a:fillToRect l="50000" t="-80000" r="50000" b="180000"/>
              </a:path>
              <a:tileRect/>
            </a:gradFill>
            <a:ln w="25400"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F9F4464-CCE7-405B-9F19-E486C171B7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95C97AD-FFEB-42BC-9871-76504A487E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7F5AA3A-9507-4094-91D9-DE434296DE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4A1315D-86B4-4C47-A3C2-D375BAA5FB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A426F4E-43A8-4A2D-8D9C-2E56C28F5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9CCA629-47A5-438A-8FED-EADA2BD50E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5E4BEF3-DE0E-4A4F-874C-CCDA07A7C7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6DC62AE-3EFA-47A8-AF5B-EACDF6AFCB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1691C301-8E1B-4B6B-BC26-C1267B60B4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5F2842B-A9B1-4360-BFAE-17C76F533F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383D8122-0DDE-4F8C-BA1D-526F866D51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E7BA2A9-C8EE-4D18-B8E9-BDA18F34FF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C22A84BE-C976-455F-9A1F-523C25669C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0D10B518-7E52-4586-B672-C73A4C3A42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27160367-CEBE-44E2-B2DE-FAB7330972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45DB94E7-C0AE-40AA-A205-5D19120C96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0308FA05-0E15-4D9C-88AB-CFC340165E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6FA68742-7C5C-44B8-823A-58E4BA6258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CFCD3D38-EB97-474B-BE28-BB8DC17F7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0EFEC6E0-AA26-4CAA-8670-25305544D6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551012EC-BDD2-47A0-BB96-BC988E563D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8BF8335C-2CD7-417E-84D4-7904ED3C80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8E98F90E-66F2-4119-9944-79C3DF6083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7DA5BC27-6A6E-4ED4-B0A5-DFC56F03D6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7EAD91FD-3EF0-4337-8BB6-FBBBDCE650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F490A49B-81A7-4A85-A81B-331065B5D8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Data!$E$4:$E$29</c:f>
              <c:strCache>
                <c:ptCount val="26"/>
                <c:pt idx="0">
                  <c:v>EPH7</c:v>
                </c:pt>
                <c:pt idx="1">
                  <c:v>ENQH7</c:v>
                </c:pt>
                <c:pt idx="2">
                  <c:v>EMDH7</c:v>
                </c:pt>
                <c:pt idx="3">
                  <c:v>YMH7</c:v>
                </c:pt>
                <c:pt idx="4">
                  <c:v>NKDH7</c:v>
                </c:pt>
                <c:pt idx="5">
                  <c:v>NIYH7</c:v>
                </c:pt>
                <c:pt idx="6">
                  <c:v>TUAH7</c:v>
                </c:pt>
                <c:pt idx="7">
                  <c:v>FVAH7</c:v>
                </c:pt>
                <c:pt idx="8">
                  <c:v>TYAH7</c:v>
                </c:pt>
                <c:pt idx="9">
                  <c:v>USAH7</c:v>
                </c:pt>
                <c:pt idx="10">
                  <c:v>GCEJ7</c:v>
                </c:pt>
                <c:pt idx="11">
                  <c:v>SIEH7</c:v>
                </c:pt>
                <c:pt idx="12">
                  <c:v>PLEJ7</c:v>
                </c:pt>
                <c:pt idx="13">
                  <c:v>PAEH7</c:v>
                </c:pt>
                <c:pt idx="14">
                  <c:v>CPEH7</c:v>
                </c:pt>
                <c:pt idx="15">
                  <c:v>ZSEH7</c:v>
                </c:pt>
                <c:pt idx="16">
                  <c:v>ZLEH7</c:v>
                </c:pt>
                <c:pt idx="17">
                  <c:v>ZMEH7</c:v>
                </c:pt>
                <c:pt idx="18">
                  <c:v>ZWAH7</c:v>
                </c:pt>
                <c:pt idx="19">
                  <c:v>KWEH7</c:v>
                </c:pt>
                <c:pt idx="20">
                  <c:v>ZREH7</c:v>
                </c:pt>
                <c:pt idx="21">
                  <c:v>ZOEH7</c:v>
                </c:pt>
                <c:pt idx="22">
                  <c:v>GLEJ7</c:v>
                </c:pt>
                <c:pt idx="23">
                  <c:v>HEJ7</c:v>
                </c:pt>
                <c:pt idx="24">
                  <c:v>GFH7</c:v>
                </c:pt>
                <c:pt idx="25">
                  <c:v>ERH7</c:v>
                </c:pt>
              </c:strCache>
            </c:strRef>
          </c:cat>
          <c:val>
            <c:numRef>
              <c:f>Data!$AA$4:$AA$29</c:f>
              <c:numCache>
                <c:formatCode>0.00%</c:formatCode>
                <c:ptCount val="26"/>
                <c:pt idx="0">
                  <c:v>5.7279236276849641E-3</c:v>
                </c:pt>
                <c:pt idx="1">
                  <c:v>3.8155802861685219E-3</c:v>
                </c:pt>
                <c:pt idx="2">
                  <c:v>4.4820717131474107E-3</c:v>
                </c:pt>
                <c:pt idx="3">
                  <c:v>6.9116042197162608E-3</c:v>
                </c:pt>
                <c:pt idx="4">
                  <c:v>4.8513302034428798E-3</c:v>
                </c:pt>
                <c:pt idx="5">
                  <c:v>5.003909304143862E-3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6.1542991755005882E-3</c:v>
                </c:pt>
                <c:pt idx="12">
                  <c:v>#N/A</c:v>
                </c:pt>
                <c:pt idx="13">
                  <c:v>4.8449612403100775E-3</c:v>
                </c:pt>
                <c:pt idx="14">
                  <c:v>2.0605550883095042E-2</c:v>
                </c:pt>
                <c:pt idx="15">
                  <c:v>5.642167780252413E-3</c:v>
                </c:pt>
                <c:pt idx="16">
                  <c:v>1.2568735271013356E-3</c:v>
                </c:pt>
                <c:pt idx="17">
                  <c:v>7.3820915926179091E-3</c:v>
                </c:pt>
                <c:pt idx="18">
                  <c:v>6.7294751009421274E-3</c:v>
                </c:pt>
                <c:pt idx="19">
                  <c:v>1.2668463611859837E-2</c:v>
                </c:pt>
                <c:pt idx="20">
                  <c:v>6.7251461988304092E-3</c:v>
                </c:pt>
                <c:pt idx="21">
                  <c:v>5.8394160583941602E-3</c:v>
                </c:pt>
                <c:pt idx="22">
                  <c:v>#N/A</c:v>
                </c:pt>
                <c:pt idx="23">
                  <c:v>3.4322373696872494E-3</c:v>
                </c:pt>
                <c:pt idx="24">
                  <c:v>#N/A</c:v>
                </c:pt>
                <c:pt idx="25">
                  <c:v>1.6541353383458648E-2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Data!$AC$4:$AC$55</c15:f>
                <c15:dlblRangeCache>
                  <c:ptCount val="52"/>
                  <c:pt idx="0">
                    <c:v>0.57%</c:v>
                  </c:pt>
                  <c:pt idx="1">
                    <c:v>0.38%</c:v>
                  </c:pt>
                  <c:pt idx="2">
                    <c:v>0.45%</c:v>
                  </c:pt>
                  <c:pt idx="3">
                    <c:v>0.69%</c:v>
                  </c:pt>
                  <c:pt idx="4">
                    <c:v>0.49%</c:v>
                  </c:pt>
                  <c:pt idx="5">
                    <c:v>0.50%</c:v>
                  </c:pt>
                  <c:pt idx="6">
                    <c:v>-0.29%</c:v>
                  </c:pt>
                  <c:pt idx="7">
                    <c:v>-0.20%</c:v>
                  </c:pt>
                  <c:pt idx="8">
                    <c:v>-0.22%</c:v>
                  </c:pt>
                  <c:pt idx="9">
                    <c:v>-0.12%</c:v>
                  </c:pt>
                  <c:pt idx="10">
                    <c:v>-0.11%</c:v>
                  </c:pt>
                  <c:pt idx="11">
                    <c:v>0.62%</c:v>
                  </c:pt>
                  <c:pt idx="12">
                    <c:v>-0.43%</c:v>
                  </c:pt>
                  <c:pt idx="13">
                    <c:v>0.48%</c:v>
                  </c:pt>
                  <c:pt idx="14">
                    <c:v>2.06%</c:v>
                  </c:pt>
                  <c:pt idx="15">
                    <c:v>0.56%</c:v>
                  </c:pt>
                  <c:pt idx="16">
                    <c:v>0.13%</c:v>
                  </c:pt>
                  <c:pt idx="17">
                    <c:v>0.74%</c:v>
                  </c:pt>
                  <c:pt idx="18">
                    <c:v>0.67%</c:v>
                  </c:pt>
                  <c:pt idx="19">
                    <c:v>1.27%</c:v>
                  </c:pt>
                  <c:pt idx="20">
                    <c:v>0.67%</c:v>
                  </c:pt>
                  <c:pt idx="21">
                    <c:v>0.58%</c:v>
                  </c:pt>
                  <c:pt idx="22">
                    <c:v>-0.96%</c:v>
                  </c:pt>
                  <c:pt idx="23">
                    <c:v>0.34%</c:v>
                  </c:pt>
                  <c:pt idx="24">
                    <c:v>-0.64%</c:v>
                  </c:pt>
                  <c:pt idx="25">
                    <c:v>1.65%</c:v>
                  </c:pt>
                  <c:pt idx="26">
                    <c:v>0.64%</c:v>
                  </c:pt>
                  <c:pt idx="27">
                    <c:v>0.60%</c:v>
                  </c:pt>
                  <c:pt idx="28">
                    <c:v>0.38%</c:v>
                  </c:pt>
                  <c:pt idx="29">
                    <c:v>-0.81%</c:v>
                  </c:pt>
                  <c:pt idx="30">
                    <c:v>0.66%</c:v>
                  </c:pt>
                  <c:pt idx="31">
                    <c:v>0.61%</c:v>
                  </c:pt>
                  <c:pt idx="32">
                    <c:v>0.28%</c:v>
                  </c:pt>
                  <c:pt idx="33">
                    <c:v>-0.07%</c:v>
                  </c:pt>
                  <c:pt idx="34">
                    <c:v>-0.08%</c:v>
                  </c:pt>
                  <c:pt idx="35">
                    <c:v>0.38%</c:v>
                  </c:pt>
                  <c:pt idx="36">
                    <c:v>-0.29%</c:v>
                  </c:pt>
                  <c:pt idx="37">
                    <c:v>-1.89%</c:v>
                  </c:pt>
                  <c:pt idx="38">
                    <c:v>-0.34%</c:v>
                  </c:pt>
                  <c:pt idx="39">
                    <c:v>-0.21%</c:v>
                  </c:pt>
                  <c:pt idx="40">
                    <c:v>-0.16%</c:v>
                  </c:pt>
                  <c:pt idx="41">
                    <c:v>-1.05%</c:v>
                  </c:pt>
                  <c:pt idx="42">
                    <c:v>-1.22%</c:v>
                  </c:pt>
                  <c:pt idx="43">
                    <c:v>0.03%</c:v>
                  </c:pt>
                  <c:pt idx="44">
                    <c:v>0.21%</c:v>
                  </c:pt>
                  <c:pt idx="45">
                    <c:v>0.09%</c:v>
                  </c:pt>
                  <c:pt idx="46">
                    <c:v>-0.94%</c:v>
                  </c:pt>
                  <c:pt idx="47">
                    <c:v>-0.02%</c:v>
                  </c:pt>
                  <c:pt idx="48">
                    <c:v>1.05%</c:v>
                  </c:pt>
                  <c:pt idx="49">
                    <c:v>0.19%</c:v>
                  </c:pt>
                  <c:pt idx="50">
                    <c:v>-0.32%</c:v>
                  </c:pt>
                  <c:pt idx="51">
                    <c:v>-0.20%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chemeClr val="accent4">
                    <a:lumMod val="0"/>
                    <a:lumOff val="100000"/>
                  </a:schemeClr>
                </a:gs>
                <a:gs pos="0">
                  <a:schemeClr val="accent4">
                    <a:lumMod val="0"/>
                    <a:lumOff val="100000"/>
                  </a:schemeClr>
                </a:gs>
                <a:gs pos="100000">
                  <a:srgbClr val="FF0000"/>
                </a:gs>
              </a:gsLst>
              <a:path path="circle">
                <a:fillToRect l="50000" t="-80000" r="50000" b="180000"/>
              </a:path>
            </a:gradFill>
            <a:ln w="25400">
              <a:noFill/>
            </a:ln>
            <a:effectLst/>
          </c:spPr>
          <c:invertIfNegative val="0"/>
          <c:cat>
            <c:strRef>
              <c:f>Data!$E$4:$E$29</c:f>
              <c:strCache>
                <c:ptCount val="26"/>
                <c:pt idx="0">
                  <c:v>EPH7</c:v>
                </c:pt>
                <c:pt idx="1">
                  <c:v>ENQH7</c:v>
                </c:pt>
                <c:pt idx="2">
                  <c:v>EMDH7</c:v>
                </c:pt>
                <c:pt idx="3">
                  <c:v>YMH7</c:v>
                </c:pt>
                <c:pt idx="4">
                  <c:v>NKDH7</c:v>
                </c:pt>
                <c:pt idx="5">
                  <c:v>NIYH7</c:v>
                </c:pt>
                <c:pt idx="6">
                  <c:v>TUAH7</c:v>
                </c:pt>
                <c:pt idx="7">
                  <c:v>FVAH7</c:v>
                </c:pt>
                <c:pt idx="8">
                  <c:v>TYAH7</c:v>
                </c:pt>
                <c:pt idx="9">
                  <c:v>USAH7</c:v>
                </c:pt>
                <c:pt idx="10">
                  <c:v>GCEJ7</c:v>
                </c:pt>
                <c:pt idx="11">
                  <c:v>SIEH7</c:v>
                </c:pt>
                <c:pt idx="12">
                  <c:v>PLEJ7</c:v>
                </c:pt>
                <c:pt idx="13">
                  <c:v>PAEH7</c:v>
                </c:pt>
                <c:pt idx="14">
                  <c:v>CPEH7</c:v>
                </c:pt>
                <c:pt idx="15">
                  <c:v>ZSEH7</c:v>
                </c:pt>
                <c:pt idx="16">
                  <c:v>ZLEH7</c:v>
                </c:pt>
                <c:pt idx="17">
                  <c:v>ZMEH7</c:v>
                </c:pt>
                <c:pt idx="18">
                  <c:v>ZWAH7</c:v>
                </c:pt>
                <c:pt idx="19">
                  <c:v>KWEH7</c:v>
                </c:pt>
                <c:pt idx="20">
                  <c:v>ZREH7</c:v>
                </c:pt>
                <c:pt idx="21">
                  <c:v>ZOEH7</c:v>
                </c:pt>
                <c:pt idx="22">
                  <c:v>GLEJ7</c:v>
                </c:pt>
                <c:pt idx="23">
                  <c:v>HEJ7</c:v>
                </c:pt>
                <c:pt idx="24">
                  <c:v>GFH7</c:v>
                </c:pt>
                <c:pt idx="25">
                  <c:v>ERH7</c:v>
                </c:pt>
              </c:strCache>
            </c:strRef>
          </c:cat>
          <c:val>
            <c:numRef>
              <c:f>Data!$AB$4:$AB$29</c:f>
              <c:numCache>
                <c:formatCode>0.00%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-2.9090907736859569E-3</c:v>
                </c:pt>
                <c:pt idx="7">
                  <c:v>-2.0120724346076456E-3</c:v>
                </c:pt>
                <c:pt idx="8">
                  <c:v>-2.1844660194174758E-3</c:v>
                </c:pt>
                <c:pt idx="9">
                  <c:v>-1.2383900928792568E-3</c:v>
                </c:pt>
                <c:pt idx="10">
                  <c:v>-1.1239463003434281E-3</c:v>
                </c:pt>
                <c:pt idx="11">
                  <c:v>#N/A</c:v>
                </c:pt>
                <c:pt idx="12">
                  <c:v>-4.2808666144609764E-3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-9.5744680851063829E-3</c:v>
                </c:pt>
                <c:pt idx="23">
                  <c:v>#N/A</c:v>
                </c:pt>
                <c:pt idx="24">
                  <c:v>-6.4330844342331992E-3</c:v>
                </c:pt>
                <c:pt idx="25">
                  <c:v>#N/A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63"/>
        <c:axId val="201726144"/>
        <c:axId val="201726704"/>
      </c:barChart>
      <c:catAx>
        <c:axId val="2017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26704"/>
        <c:crosses val="autoZero"/>
        <c:auto val="1"/>
        <c:lblAlgn val="ctr"/>
        <c:lblOffset val="200"/>
        <c:noMultiLvlLbl val="0"/>
      </c:catAx>
      <c:valAx>
        <c:axId val="201726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172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90032675628007E-2"/>
          <c:y val="0.25213679948297918"/>
          <c:w val="0.97353732050653119"/>
          <c:h val="0.700962027987707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4CC8081-EBC9-473A-B423-3635C2E9A8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9D72002-E90E-420A-BDBD-7D154FBA2A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0732C7B-7182-474B-9F30-09323FD4BB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28C76E0-C41C-4941-8957-547A238EE8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72A058B-4794-4DCE-854B-6A6D7BAD25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ECAF9F5-40B3-435B-9F52-C2B3BE219E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B1CB543-8900-40BF-BCB4-E71E9CDB3B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9099478-9F63-445A-B0F0-D7D986666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CBF06D3-B6B3-4839-AAE6-BA7E97C923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DA8A0823-6EFD-46F5-B02A-68977C7FBC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DBAD0914-0055-4843-ACAC-C753FB8A7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00AA79D4-308F-4244-B154-A089D23D3F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549A7A97-55B1-4C03-9854-3F914C1C69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8E2E94FB-ABF6-49AB-AF43-3919363F52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C9F28A45-3319-4AAE-88B4-BBE6FF8910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78B9E44D-DA6D-4BCD-90FB-6C036DDFEF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5BFC9059-E26A-410A-A7C2-2C674579B7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D7AB745B-4DFC-4A00-BC82-7292413008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F3B7EA92-ADA2-47A6-8CC6-4D18ABA796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CF73968A-D1FF-4862-AFED-708D5DE8D0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C3427819-C0DB-4635-B18E-DDB98AEEF9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038C708D-F62A-43C4-86E3-697BD4E856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520ADE10-276D-41B4-981E-37C62BA7C8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00F2B228-BBDD-4406-8A7A-7F0E64E8A6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A9E36266-0964-4EA6-B65A-090080D2B3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6142D9B8-26D5-432E-923E-A39697DBF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Data!$E$30:$E$55</c:f>
              <c:strCache>
                <c:ptCount val="26"/>
                <c:pt idx="0">
                  <c:v>CLEH7</c:v>
                </c:pt>
                <c:pt idx="1">
                  <c:v>HOEH7</c:v>
                </c:pt>
                <c:pt idx="2">
                  <c:v>RBEH7</c:v>
                </c:pt>
                <c:pt idx="3">
                  <c:v>NGEH7</c:v>
                </c:pt>
                <c:pt idx="4">
                  <c:v>DA6H7</c:v>
                </c:pt>
                <c:pt idx="5">
                  <c:v>AJYH7</c:v>
                </c:pt>
                <c:pt idx="6">
                  <c:v>BR6H7</c:v>
                </c:pt>
                <c:pt idx="7">
                  <c:v>BP6H7</c:v>
                </c:pt>
                <c:pt idx="8">
                  <c:v>PJYH7</c:v>
                </c:pt>
                <c:pt idx="9">
                  <c:v>CA6H7</c:v>
                </c:pt>
                <c:pt idx="10">
                  <c:v>EU6H7</c:v>
                </c:pt>
                <c:pt idx="11">
                  <c:v>EADH7</c:v>
                </c:pt>
                <c:pt idx="12">
                  <c:v>YRH7</c:v>
                </c:pt>
                <c:pt idx="13">
                  <c:v>FRH7</c:v>
                </c:pt>
                <c:pt idx="14">
                  <c:v>EBH7</c:v>
                </c:pt>
                <c:pt idx="15">
                  <c:v>ECDH7</c:v>
                </c:pt>
                <c:pt idx="16">
                  <c:v>SIRH7</c:v>
                </c:pt>
                <c:pt idx="17">
                  <c:v>JY6H7</c:v>
                </c:pt>
                <c:pt idx="18">
                  <c:v>MX6H7</c:v>
                </c:pt>
                <c:pt idx="19">
                  <c:v>NE6H7</c:v>
                </c:pt>
                <c:pt idx="20">
                  <c:v>NK6H7</c:v>
                </c:pt>
                <c:pt idx="21">
                  <c:v>GPLNH7</c:v>
                </c:pt>
                <c:pt idx="22">
                  <c:v>RU6H7</c:v>
                </c:pt>
                <c:pt idx="23">
                  <c:v>SA6H7</c:v>
                </c:pt>
                <c:pt idx="24">
                  <c:v>SK6H7</c:v>
                </c:pt>
                <c:pt idx="25">
                  <c:v>SF6H7</c:v>
                </c:pt>
              </c:strCache>
            </c:strRef>
          </c:cat>
          <c:val>
            <c:numRef>
              <c:f>Data!$AA$30:$AA$55</c:f>
              <c:numCache>
                <c:formatCode>0.00%</c:formatCode>
                <c:ptCount val="26"/>
                <c:pt idx="0">
                  <c:v>6.3777596075224848E-3</c:v>
                </c:pt>
                <c:pt idx="1">
                  <c:v>6.0025542784163475E-3</c:v>
                </c:pt>
                <c:pt idx="2">
                  <c:v>3.8359648193281772E-3</c:v>
                </c:pt>
                <c:pt idx="3">
                  <c:v>#N/A</c:v>
                </c:pt>
                <c:pt idx="4">
                  <c:v>6.6469719350073864E-3</c:v>
                </c:pt>
                <c:pt idx="5">
                  <c:v>6.1349693251533744E-3</c:v>
                </c:pt>
                <c:pt idx="6">
                  <c:v>2.7671022290545731E-3</c:v>
                </c:pt>
                <c:pt idx="7">
                  <c:v>#N/A</c:v>
                </c:pt>
                <c:pt idx="8">
                  <c:v>#N/A</c:v>
                </c:pt>
                <c:pt idx="9">
                  <c:v>3.8331454340473511E-3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2.6532236667551072E-4</c:v>
                </c:pt>
                <c:pt idx="18">
                  <c:v>2.0833333333333333E-3</c:v>
                </c:pt>
                <c:pt idx="19">
                  <c:v>9.3567251461988297E-4</c:v>
                </c:pt>
                <c:pt idx="20">
                  <c:v>#N/A</c:v>
                </c:pt>
                <c:pt idx="21">
                  <c:v>#N/A</c:v>
                </c:pt>
                <c:pt idx="22">
                  <c:v>1.0466760961810468E-2</c:v>
                </c:pt>
                <c:pt idx="23">
                  <c:v>1.8934911242603552E-3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Data!$AC$30:$AC$55</c15:f>
                <c15:dlblRangeCache>
                  <c:ptCount val="26"/>
                  <c:pt idx="0">
                    <c:v>0.64%</c:v>
                  </c:pt>
                  <c:pt idx="1">
                    <c:v>0.60%</c:v>
                  </c:pt>
                  <c:pt idx="2">
                    <c:v>0.38%</c:v>
                  </c:pt>
                  <c:pt idx="3">
                    <c:v>-0.81%</c:v>
                  </c:pt>
                  <c:pt idx="4">
                    <c:v>0.66%</c:v>
                  </c:pt>
                  <c:pt idx="5">
                    <c:v>0.61%</c:v>
                  </c:pt>
                  <c:pt idx="6">
                    <c:v>0.28%</c:v>
                  </c:pt>
                  <c:pt idx="7">
                    <c:v>-0.07%</c:v>
                  </c:pt>
                  <c:pt idx="8">
                    <c:v>-0.08%</c:v>
                  </c:pt>
                  <c:pt idx="9">
                    <c:v>0.38%</c:v>
                  </c:pt>
                  <c:pt idx="10">
                    <c:v>-0.29%</c:v>
                  </c:pt>
                  <c:pt idx="11">
                    <c:v>-1.89%</c:v>
                  </c:pt>
                  <c:pt idx="12">
                    <c:v>-0.34%</c:v>
                  </c:pt>
                  <c:pt idx="13">
                    <c:v>-0.21%</c:v>
                  </c:pt>
                  <c:pt idx="14">
                    <c:v>-0.16%</c:v>
                  </c:pt>
                  <c:pt idx="15">
                    <c:v>-1.05%</c:v>
                  </c:pt>
                  <c:pt idx="16">
                    <c:v>-1.22%</c:v>
                  </c:pt>
                  <c:pt idx="17">
                    <c:v>0.03%</c:v>
                  </c:pt>
                  <c:pt idx="18">
                    <c:v>0.21%</c:v>
                  </c:pt>
                  <c:pt idx="19">
                    <c:v>0.09%</c:v>
                  </c:pt>
                  <c:pt idx="20">
                    <c:v>-0.94%</c:v>
                  </c:pt>
                  <c:pt idx="21">
                    <c:v>-0.02%</c:v>
                  </c:pt>
                  <c:pt idx="22">
                    <c:v>1.05%</c:v>
                  </c:pt>
                  <c:pt idx="23">
                    <c:v>0.19%</c:v>
                  </c:pt>
                  <c:pt idx="24">
                    <c:v>-0.32%</c:v>
                  </c:pt>
                  <c:pt idx="25">
                    <c:v>-0.20%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chemeClr val="accent4">
                    <a:lumMod val="0"/>
                    <a:lumOff val="100000"/>
                  </a:schemeClr>
                </a:gs>
                <a:gs pos="100000">
                  <a:srgbClr val="FF0000"/>
                </a:gs>
              </a:gsLst>
              <a:path path="circle">
                <a:fillToRect l="50000" t="-80000" r="50000" b="180000"/>
              </a:path>
            </a:gradFill>
            <a:ln>
              <a:noFill/>
            </a:ln>
            <a:effectLst/>
          </c:spPr>
          <c:invertIfNegative val="0"/>
          <c:cat>
            <c:strRef>
              <c:f>Data!$E$30:$E$55</c:f>
              <c:strCache>
                <c:ptCount val="26"/>
                <c:pt idx="0">
                  <c:v>CLEH7</c:v>
                </c:pt>
                <c:pt idx="1">
                  <c:v>HOEH7</c:v>
                </c:pt>
                <c:pt idx="2">
                  <c:v>RBEH7</c:v>
                </c:pt>
                <c:pt idx="3">
                  <c:v>NGEH7</c:v>
                </c:pt>
                <c:pt idx="4">
                  <c:v>DA6H7</c:v>
                </c:pt>
                <c:pt idx="5">
                  <c:v>AJYH7</c:v>
                </c:pt>
                <c:pt idx="6">
                  <c:v>BR6H7</c:v>
                </c:pt>
                <c:pt idx="7">
                  <c:v>BP6H7</c:v>
                </c:pt>
                <c:pt idx="8">
                  <c:v>PJYH7</c:v>
                </c:pt>
                <c:pt idx="9">
                  <c:v>CA6H7</c:v>
                </c:pt>
                <c:pt idx="10">
                  <c:v>EU6H7</c:v>
                </c:pt>
                <c:pt idx="11">
                  <c:v>EADH7</c:v>
                </c:pt>
                <c:pt idx="12">
                  <c:v>YRH7</c:v>
                </c:pt>
                <c:pt idx="13">
                  <c:v>FRH7</c:v>
                </c:pt>
                <c:pt idx="14">
                  <c:v>EBH7</c:v>
                </c:pt>
                <c:pt idx="15">
                  <c:v>ECDH7</c:v>
                </c:pt>
                <c:pt idx="16">
                  <c:v>SIRH7</c:v>
                </c:pt>
                <c:pt idx="17">
                  <c:v>JY6H7</c:v>
                </c:pt>
                <c:pt idx="18">
                  <c:v>MX6H7</c:v>
                </c:pt>
                <c:pt idx="19">
                  <c:v>NE6H7</c:v>
                </c:pt>
                <c:pt idx="20">
                  <c:v>NK6H7</c:v>
                </c:pt>
                <c:pt idx="21">
                  <c:v>GPLNH7</c:v>
                </c:pt>
                <c:pt idx="22">
                  <c:v>RU6H7</c:v>
                </c:pt>
                <c:pt idx="23">
                  <c:v>SA6H7</c:v>
                </c:pt>
                <c:pt idx="24">
                  <c:v>SK6H7</c:v>
                </c:pt>
                <c:pt idx="25">
                  <c:v>SF6H7</c:v>
                </c:pt>
              </c:strCache>
            </c:strRef>
          </c:cat>
          <c:val>
            <c:numRef>
              <c:f>Data!$AB$30:$AB$55</c:f>
              <c:numCache>
                <c:formatCode>0.00%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-8.0600553141050978E-3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-6.8775790921595599E-4</c:v>
                </c:pt>
                <c:pt idx="8">
                  <c:v>-7.5949367088607583E-4</c:v>
                </c:pt>
                <c:pt idx="9">
                  <c:v>#N/A</c:v>
                </c:pt>
                <c:pt idx="10">
                  <c:v>-2.9184549356223179E-3</c:v>
                </c:pt>
                <c:pt idx="11">
                  <c:v>-1.8932874354561102E-2</c:v>
                </c:pt>
                <c:pt idx="12">
                  <c:v>-3.4263338228095941E-3</c:v>
                </c:pt>
                <c:pt idx="13">
                  <c:v>-2.071005917159763E-3</c:v>
                </c:pt>
                <c:pt idx="14">
                  <c:v>-1.6265060240963855E-3</c:v>
                </c:pt>
                <c:pt idx="15">
                  <c:v>-1.0512982900569982E-2</c:v>
                </c:pt>
                <c:pt idx="16">
                  <c:v>-1.2199999999999999E-2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-9.370424597364568E-3</c:v>
                </c:pt>
                <c:pt idx="21">
                  <c:v>-1.5384615384615388E-4</c:v>
                </c:pt>
                <c:pt idx="22">
                  <c:v>#N/A</c:v>
                </c:pt>
                <c:pt idx="23">
                  <c:v>#N/A</c:v>
                </c:pt>
                <c:pt idx="24">
                  <c:v>-3.2362459546925572E-3</c:v>
                </c:pt>
                <c:pt idx="25">
                  <c:v>-1.9925280199252801E-3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63"/>
        <c:axId val="201730064"/>
        <c:axId val="201730624"/>
      </c:barChart>
      <c:catAx>
        <c:axId val="20173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0624"/>
        <c:crosses val="autoZero"/>
        <c:auto val="1"/>
        <c:lblAlgn val="ctr"/>
        <c:lblOffset val="200"/>
        <c:noMultiLvlLbl val="0"/>
      </c:catAx>
      <c:valAx>
        <c:axId val="201730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173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1</xdr:row>
      <xdr:rowOff>114300</xdr:rowOff>
    </xdr:from>
    <xdr:ext cx="808036" cy="19078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61925"/>
          <a:ext cx="808036" cy="190787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47</xdr:row>
      <xdr:rowOff>76200</xdr:rowOff>
    </xdr:from>
    <xdr:ext cx="448910" cy="105993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9515475"/>
          <a:ext cx="448910" cy="105993"/>
        </a:xfrm>
        <a:prstGeom prst="rect">
          <a:avLst/>
        </a:prstGeom>
      </xdr:spPr>
    </xdr:pic>
    <xdr:clientData/>
  </xdr:oneCellAnchor>
  <xdr:oneCellAnchor>
    <xdr:from>
      <xdr:col>13</xdr:col>
      <xdr:colOff>133351</xdr:colOff>
      <xdr:row>3</xdr:row>
      <xdr:rowOff>95251</xdr:rowOff>
    </xdr:from>
    <xdr:ext cx="448909" cy="105993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6" y="676276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3</xdr:row>
      <xdr:rowOff>95250</xdr:rowOff>
    </xdr:from>
    <xdr:ext cx="448909" cy="105993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23875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11</xdr:row>
      <xdr:rowOff>85725</xdr:rowOff>
    </xdr:from>
    <xdr:ext cx="448909" cy="105993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90750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76200</xdr:rowOff>
    </xdr:from>
    <xdr:ext cx="448909" cy="105993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276725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28</xdr:row>
      <xdr:rowOff>95250</xdr:rowOff>
    </xdr:from>
    <xdr:ext cx="448909" cy="105993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62625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34</xdr:row>
      <xdr:rowOff>95250</xdr:rowOff>
    </xdr:from>
    <xdr:ext cx="448909" cy="105993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019925"/>
          <a:ext cx="448909" cy="105993"/>
        </a:xfrm>
        <a:prstGeom prst="rect">
          <a:avLst/>
        </a:prstGeom>
      </xdr:spPr>
    </xdr:pic>
    <xdr:clientData/>
  </xdr:oneCellAnchor>
  <xdr:oneCellAnchor>
    <xdr:from>
      <xdr:col>13</xdr:col>
      <xdr:colOff>104775</xdr:colOff>
      <xdr:row>46</xdr:row>
      <xdr:rowOff>47625</xdr:rowOff>
    </xdr:from>
    <xdr:ext cx="448909" cy="105993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9486900"/>
          <a:ext cx="448909" cy="105993"/>
        </a:xfrm>
        <a:prstGeom prst="rect">
          <a:avLst/>
        </a:prstGeom>
      </xdr:spPr>
    </xdr:pic>
    <xdr:clientData/>
  </xdr:oneCellAnchor>
  <xdr:twoCellAnchor>
    <xdr:from>
      <xdr:col>12</xdr:col>
      <xdr:colOff>114300</xdr:colOff>
      <xdr:row>28</xdr:row>
      <xdr:rowOff>152400</xdr:rowOff>
    </xdr:from>
    <xdr:to>
      <xdr:col>23</xdr:col>
      <xdr:colOff>800100</xdr:colOff>
      <xdr:row>37</xdr:row>
      <xdr:rowOff>161925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38</xdr:row>
      <xdr:rowOff>57150</xdr:rowOff>
    </xdr:from>
    <xdr:to>
      <xdr:col>24</xdr:col>
      <xdr:colOff>19050</xdr:colOff>
      <xdr:row>47</xdr:row>
      <xdr:rowOff>66675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1</xdr:row>
      <xdr:rowOff>95250</xdr:rowOff>
    </xdr:from>
    <xdr:ext cx="808036" cy="19078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42875"/>
          <a:ext cx="808036" cy="190787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47</xdr:row>
      <xdr:rowOff>76200</xdr:rowOff>
    </xdr:from>
    <xdr:ext cx="448910" cy="105993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9725025"/>
          <a:ext cx="448910" cy="105993"/>
        </a:xfrm>
        <a:prstGeom prst="rect">
          <a:avLst/>
        </a:prstGeom>
      </xdr:spPr>
    </xdr:pic>
    <xdr:clientData/>
  </xdr:oneCellAnchor>
  <xdr:oneCellAnchor>
    <xdr:from>
      <xdr:col>13</xdr:col>
      <xdr:colOff>133351</xdr:colOff>
      <xdr:row>3</xdr:row>
      <xdr:rowOff>95251</xdr:rowOff>
    </xdr:from>
    <xdr:ext cx="448909" cy="105993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6" y="523876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3</xdr:row>
      <xdr:rowOff>95250</xdr:rowOff>
    </xdr:from>
    <xdr:ext cx="448909" cy="105993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23875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11</xdr:row>
      <xdr:rowOff>85725</xdr:rowOff>
    </xdr:from>
    <xdr:ext cx="448909" cy="105993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90750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76200</xdr:rowOff>
    </xdr:from>
    <xdr:ext cx="448909" cy="105993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276725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28</xdr:row>
      <xdr:rowOff>95250</xdr:rowOff>
    </xdr:from>
    <xdr:ext cx="448909" cy="105993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62625"/>
          <a:ext cx="448909" cy="10599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34</xdr:row>
      <xdr:rowOff>95250</xdr:rowOff>
    </xdr:from>
    <xdr:ext cx="448909" cy="105993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019925"/>
          <a:ext cx="448909" cy="105993"/>
        </a:xfrm>
        <a:prstGeom prst="rect">
          <a:avLst/>
        </a:prstGeom>
      </xdr:spPr>
    </xdr:pic>
    <xdr:clientData/>
  </xdr:oneCellAnchor>
  <xdr:oneCellAnchor>
    <xdr:from>
      <xdr:col>13</xdr:col>
      <xdr:colOff>104775</xdr:colOff>
      <xdr:row>46</xdr:row>
      <xdr:rowOff>47625</xdr:rowOff>
    </xdr:from>
    <xdr:ext cx="448909" cy="105993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9486900"/>
          <a:ext cx="448909" cy="105993"/>
        </a:xfrm>
        <a:prstGeom prst="rect">
          <a:avLst/>
        </a:prstGeom>
      </xdr:spPr>
    </xdr:pic>
    <xdr:clientData/>
  </xdr:oneCellAnchor>
  <xdr:twoCellAnchor>
    <xdr:from>
      <xdr:col>13</xdr:col>
      <xdr:colOff>19050</xdr:colOff>
      <xdr:row>27</xdr:row>
      <xdr:rowOff>171450</xdr:rowOff>
    </xdr:from>
    <xdr:to>
      <xdr:col>23</xdr:col>
      <xdr:colOff>800100</xdr:colOff>
      <xdr:row>36</xdr:row>
      <xdr:rowOff>180975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38</xdr:row>
      <xdr:rowOff>0</xdr:rowOff>
    </xdr:from>
    <xdr:to>
      <xdr:col>24</xdr:col>
      <xdr:colOff>19050</xdr:colOff>
      <xdr:row>47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84"/>
  <sheetViews>
    <sheetView showGridLines="0" showRowColHeaders="0" tabSelected="1" zoomScaleNormal="100" workbookViewId="0">
      <selection activeCell="J1" sqref="J1"/>
    </sheetView>
  </sheetViews>
  <sheetFormatPr defaultRowHeight="16.5" x14ac:dyDescent="0.3"/>
  <cols>
    <col min="1" max="1" width="0.875" style="1" customWidth="1"/>
    <col min="2" max="4" width="10.625" style="17" customWidth="1"/>
    <col min="5" max="12" width="10.625" style="1" customWidth="1"/>
    <col min="13" max="13" width="1.625" style="1" customWidth="1"/>
    <col min="14" max="16" width="11.125" style="17" customWidth="1"/>
    <col min="17" max="24" width="10.625" style="1" customWidth="1"/>
    <col min="25" max="16384" width="9" style="1"/>
  </cols>
  <sheetData>
    <row r="1" spans="1:27" ht="3.95" customHeight="1" x14ac:dyDescent="0.3"/>
    <row r="2" spans="1:27" ht="15" customHeight="1" x14ac:dyDescent="0.3">
      <c r="B2" s="18"/>
      <c r="C2" s="19"/>
      <c r="D2" s="19"/>
      <c r="E2" s="97" t="s">
        <v>15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77">
        <f>MOD(RTD("cqg.rtd", ,"SystemInfo", "Linetime"),1)</f>
        <v>0.65216435184993315</v>
      </c>
      <c r="W2" s="77"/>
      <c r="X2" s="78"/>
      <c r="Y2" s="2"/>
      <c r="Z2" s="2"/>
      <c r="AA2" s="2"/>
    </row>
    <row r="3" spans="1:27" ht="15" customHeight="1" x14ac:dyDescent="0.3">
      <c r="B3" s="20"/>
      <c r="C3" s="21"/>
      <c r="D3" s="21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79"/>
      <c r="W3" s="79"/>
      <c r="X3" s="80"/>
      <c r="Y3" s="2"/>
      <c r="Z3" s="2"/>
      <c r="AA3" s="2"/>
    </row>
    <row r="4" spans="1:27" ht="17.100000000000001" customHeight="1" x14ac:dyDescent="0.3">
      <c r="B4" s="81" t="s">
        <v>8</v>
      </c>
      <c r="C4" s="82"/>
      <c r="D4" s="82"/>
      <c r="E4" s="14"/>
      <c r="F4" s="14"/>
      <c r="G4" s="15"/>
      <c r="H4" s="94" t="s">
        <v>14</v>
      </c>
      <c r="I4" s="95"/>
      <c r="J4" s="96"/>
      <c r="K4" s="76" t="str">
        <f>IF((MOD(RTD("cqg.rtd",,"ContractData",A6,"PrimarySessionCloseTime"),1)-$V$2)&lt;0,"",MOD(RTD("cqg.rtd",,"ContractData",A6,"PrimarySessionCloseTime"),1)-$V$2)</f>
        <v/>
      </c>
      <c r="L4" s="76"/>
      <c r="M4" s="23"/>
      <c r="N4" s="89" t="s">
        <v>10</v>
      </c>
      <c r="O4" s="90"/>
      <c r="P4" s="90"/>
      <c r="Q4" s="14"/>
      <c r="R4" s="14"/>
      <c r="S4" s="15"/>
      <c r="T4" s="94" t="s">
        <v>14</v>
      </c>
      <c r="U4" s="95"/>
      <c r="V4" s="96"/>
      <c r="W4" s="76">
        <f>IF((MOD(RTD("cqg.rtd",,"ContractData",M6,"PrimarySessionCloseTime"),1)-$V$2)&lt;0,"",MOD(RTD("cqg.rtd",,"ContractData",M6,"PrimarySessionCloseTime"),1)-$V$2)</f>
        <v>1.4502314816733475E-2</v>
      </c>
      <c r="X4" s="76"/>
      <c r="Y4" s="2"/>
      <c r="Z4" s="2"/>
      <c r="AA4" s="2"/>
    </row>
    <row r="5" spans="1:27" ht="17.100000000000001" customHeight="1" x14ac:dyDescent="0.3">
      <c r="B5" s="83"/>
      <c r="C5" s="84"/>
      <c r="D5" s="84"/>
      <c r="E5" s="3" t="s">
        <v>1</v>
      </c>
      <c r="F5" s="3" t="s">
        <v>2</v>
      </c>
      <c r="G5" s="3" t="s">
        <v>3</v>
      </c>
      <c r="H5" s="3" t="s">
        <v>7</v>
      </c>
      <c r="I5" s="4" t="s">
        <v>13</v>
      </c>
      <c r="J5" s="9" t="s">
        <v>4</v>
      </c>
      <c r="K5" s="13" t="s">
        <v>5</v>
      </c>
      <c r="L5" s="13" t="s">
        <v>6</v>
      </c>
      <c r="M5" s="23"/>
      <c r="N5" s="71"/>
      <c r="O5" s="72"/>
      <c r="P5" s="72"/>
      <c r="Q5" s="3" t="s">
        <v>1</v>
      </c>
      <c r="R5" s="3" t="s">
        <v>2</v>
      </c>
      <c r="S5" s="3" t="s">
        <v>3</v>
      </c>
      <c r="T5" s="3" t="s">
        <v>7</v>
      </c>
      <c r="U5" s="4" t="s">
        <v>13</v>
      </c>
      <c r="V5" s="9" t="s">
        <v>4</v>
      </c>
      <c r="W5" s="13" t="s">
        <v>5</v>
      </c>
      <c r="X5" s="13" t="s">
        <v>6</v>
      </c>
      <c r="Y5" s="2"/>
      <c r="Z5" s="2"/>
      <c r="AA5" s="2"/>
    </row>
    <row r="6" spans="1:27" ht="17.100000000000001" customHeight="1" x14ac:dyDescent="0.3">
      <c r="A6" s="1" t="str">
        <f>'Symbols&amp;Data'!B2</f>
        <v>F.US.EPH?</v>
      </c>
      <c r="B6" s="68" t="str">
        <f>'Symbols&amp;Data'!C2</f>
        <v>E-Mini S&amp;P 500, Mar 17</v>
      </c>
      <c r="C6" s="68"/>
      <c r="D6" s="68"/>
      <c r="E6" s="27">
        <f>RTD("cqg.rtd", ,"ContractData",A6, "LastQuoteToday",, "T")</f>
        <v>2313.25</v>
      </c>
      <c r="F6" s="27">
        <f>RTD("cqg.rtd", ,"ContractData",A6, "NetLastQuoteToday",, "T")</f>
        <v>9</v>
      </c>
      <c r="G6" s="28">
        <f>IFERROR(RTD("cqg.rtd", ,"ContractData",A6, "PerCentNetLastTrade",, "T")/100,"")</f>
        <v>3.7973310187696648E-3</v>
      </c>
      <c r="H6" s="28">
        <f>IFERROR('Symbols&amp;Data'!F2/'Symbols&amp;Data'!G2/100,"")</f>
        <v>5.7279236276849641E-3</v>
      </c>
      <c r="I6" s="29">
        <f>IFERROR('Symbols&amp;Data'!D2/'Symbols&amp;Data'!E2,"")</f>
        <v>0.83395299456444549</v>
      </c>
      <c r="J6" s="30">
        <f>RTD("cqg.rtd", ,"ContractData",A6, "Open",, "T")</f>
        <v>2304.25</v>
      </c>
      <c r="K6" s="27">
        <f>RTD("cqg.rtd", ,"ContractData",A6, "High",, "T")</f>
        <v>2315.75</v>
      </c>
      <c r="L6" s="27">
        <f>RTD("cqg.rtd", ,"ContractData",A6, "Low",, "T")</f>
        <v>2303</v>
      </c>
      <c r="M6" s="23" t="str">
        <f>'Symbols&amp;Data'!B16</f>
        <v>F.US.DA6?</v>
      </c>
      <c r="N6" s="68" t="str">
        <f>'Symbols&amp;Data'!C16</f>
        <v>Australian Dollar (Globex), Mar 17</v>
      </c>
      <c r="O6" s="68"/>
      <c r="P6" s="68"/>
      <c r="Q6" s="54">
        <f>RTD("cqg.rtd", ,"ContractData",M6, "LastQuoteToday",, "T")</f>
        <v>0.76670000000000005</v>
      </c>
      <c r="R6" s="54">
        <f>RTD("cqg.rtd", ,"ContractData",M6, "NetLastQuoteToday",, "T")</f>
        <v>4.5000000000000005E-3</v>
      </c>
      <c r="S6" s="28">
        <f>IFERROR(RTD("cqg.rtd", ,"ContractData",M6, "PerCentNetLastTrade",, "T")/100,"")</f>
        <v>5.9039622146418256E-3</v>
      </c>
      <c r="T6" s="28">
        <f>IFERROR('Symbols&amp;Data'!F16/'Symbols&amp;Data'!G16/100,"")</f>
        <v>6.6469719350073864E-3</v>
      </c>
      <c r="U6" s="29">
        <f>IFERROR('Symbols&amp;Data'!D16/'Symbols&amp;Data'!E16,"")</f>
        <v>0.88063275456646073</v>
      </c>
      <c r="V6" s="55">
        <f>RTD("cqg.rtd", ,"ContractData",M6, "Open",, "T")</f>
        <v>0.76180000000000003</v>
      </c>
      <c r="W6" s="54">
        <f>RTD("cqg.rtd", ,"ContractData",M6, "High",, "T")</f>
        <v>0.76840000000000008</v>
      </c>
      <c r="X6" s="54">
        <f>RTD("cqg.rtd", ,"ContractData",M6, "Low",, "T")</f>
        <v>0.76119999999999999</v>
      </c>
      <c r="Y6" s="2"/>
      <c r="Z6" s="2"/>
      <c r="AA6" s="2"/>
    </row>
    <row r="7" spans="1:27" ht="17.100000000000001" customHeight="1" x14ac:dyDescent="0.3">
      <c r="A7" s="1" t="str">
        <f>'Symbols&amp;Data'!B3</f>
        <v>F.US.ENQ?</v>
      </c>
      <c r="B7" s="68" t="str">
        <f>'Symbols&amp;Data'!C3</f>
        <v>E-mini NASDAQ-100, Mar 17</v>
      </c>
      <c r="C7" s="68"/>
      <c r="D7" s="68"/>
      <c r="E7" s="27">
        <f>RTD("cqg.rtd", ,"ContractData",A7, "LastQuoteToday",, "T")</f>
        <v>5227.25</v>
      </c>
      <c r="F7" s="27">
        <f>RTD("cqg.rtd", ,"ContractData",A7, "NetLastQuoteToday",, "T")</f>
        <v>15</v>
      </c>
      <c r="G7" s="28">
        <f>IFERROR(RTD("cqg.rtd", ,"ContractData",A7, "PerCentNetLastTrade",, "T")/100,"")</f>
        <v>2.8778358674276944E-3</v>
      </c>
      <c r="H7" s="28">
        <f>IFERROR('Symbols&amp;Data'!F3/'Symbols&amp;Data'!G3/100,"")</f>
        <v>3.8155802861685219E-3</v>
      </c>
      <c r="I7" s="29">
        <f>IFERROR('Symbols&amp;Data'!D3/'Symbols&amp;Data'!E3,"")</f>
        <v>0.80986180826500576</v>
      </c>
      <c r="J7" s="30">
        <f>RTD("cqg.rtd", ,"ContractData",A7, "Open",, "T")</f>
        <v>5211.25</v>
      </c>
      <c r="K7" s="27">
        <f>RTD("cqg.rtd", ,"ContractData",A7, "High",, "T")</f>
        <v>5232.5</v>
      </c>
      <c r="L7" s="27">
        <f>RTD("cqg.rtd", ,"ContractData",A7, "Low",, "T")</f>
        <v>5209.75</v>
      </c>
      <c r="M7" s="23" t="str">
        <f>'Symbols&amp;Data'!B17</f>
        <v>F.US.AJY?</v>
      </c>
      <c r="N7" s="68" t="str">
        <f>'Symbols&amp;Data'!C17</f>
        <v>Australian Dollar/Japanese Yen, Mar 17</v>
      </c>
      <c r="O7" s="68"/>
      <c r="P7" s="68"/>
      <c r="Q7" s="27">
        <f>RTD("cqg.rtd", ,"ContractData",M7, "LastQuoteToday",, "T")</f>
        <v>86.74</v>
      </c>
      <c r="R7" s="27">
        <f>RTD("cqg.rtd", ,"ContractData",M7, "NetLastQuoteToday",, "T")</f>
        <v>0.45</v>
      </c>
      <c r="S7" s="28">
        <f>IFERROR(RTD("cqg.rtd", ,"ContractData",M7, "PerCentNetLastTrade",, "T")/100,"")</f>
        <v>6.721520454282072E-3</v>
      </c>
      <c r="T7" s="28">
        <f>IFERROR('Symbols&amp;Data'!F17/'Symbols&amp;Data'!G17/100,"")</f>
        <v>6.1349693251533744E-3</v>
      </c>
      <c r="U7" s="29">
        <f>IFERROR('Symbols&amp;Data'!D17/'Symbols&amp;Data'!E17,"")</f>
        <v>1.3134328358208955</v>
      </c>
      <c r="V7" s="30">
        <f>RTD("cqg.rtd", ,"ContractData",M7, "Open",, "T")</f>
        <v>86.320000000000007</v>
      </c>
      <c r="W7" s="27">
        <f>RTD("cqg.rtd", ,"ContractData",M7, "High",, "T")</f>
        <v>86.960000000000008</v>
      </c>
      <c r="X7" s="27">
        <f>RTD("cqg.rtd", ,"ContractData",M7, "Low",, "T")</f>
        <v>86.320000000000007</v>
      </c>
      <c r="Y7" s="2"/>
      <c r="Z7" s="2"/>
      <c r="AA7" s="2"/>
    </row>
    <row r="8" spans="1:27" ht="17.100000000000001" customHeight="1" x14ac:dyDescent="0.3">
      <c r="A8" s="1" t="str">
        <f>'Symbols&amp;Data'!B4</f>
        <v>F.US.EMD?</v>
      </c>
      <c r="B8" s="68" t="str">
        <f>'Symbols&amp;Data'!C4</f>
        <v>E-mini MidCap 400, Mar 17</v>
      </c>
      <c r="C8" s="68"/>
      <c r="D8" s="68"/>
      <c r="E8" s="27">
        <f>RTD("cqg.rtd", ,"ContractData",A8, "LastQuoteToday",, "T")</f>
        <v>1718.7</v>
      </c>
      <c r="F8" s="27">
        <f>RTD("cqg.rtd", ,"ContractData",A8, "NetLastQuoteToday",, "T")</f>
        <v>9</v>
      </c>
      <c r="G8" s="28">
        <f>IFERROR(RTD("cqg.rtd", ,"ContractData",A8, "PerCentNetLastTrade",, "T")/100,"")</f>
        <v>5.1471018307305376E-3</v>
      </c>
      <c r="H8" s="28">
        <f>IFERROR('Symbols&amp;Data'!F4/'Symbols&amp;Data'!G4/100,"")</f>
        <v>4.4820717131474107E-3</v>
      </c>
      <c r="I8" s="29">
        <f>IFERROR('Symbols&amp;Data'!D4/'Symbols&amp;Data'!E4,"")</f>
        <v>0.65769971406897354</v>
      </c>
      <c r="J8" s="30">
        <f>RTD("cqg.rtd", ,"ContractData",A8, "Open",, "T")</f>
        <v>1710.3</v>
      </c>
      <c r="K8" s="27">
        <f>RTD("cqg.rtd", ,"ContractData",A8, "High",, "T")</f>
        <v>1722.2</v>
      </c>
      <c r="L8" s="27">
        <f>RTD("cqg.rtd", ,"ContractData",A8, "Low",, "T")</f>
        <v>1709.4</v>
      </c>
      <c r="M8" s="23" t="str">
        <f>'Symbols&amp;Data'!B18</f>
        <v>F.US.BR6?</v>
      </c>
      <c r="N8" s="68" t="str">
        <f>'Symbols&amp;Data'!C18</f>
        <v>Brazilian Real (Globex), Mar 17</v>
      </c>
      <c r="O8" s="68"/>
      <c r="P8" s="68"/>
      <c r="Q8" s="31">
        <f>RTD("cqg.rtd", ,"ContractData",M8, "LastQuoteToday",, "T")</f>
        <v>0.31950000000000001</v>
      </c>
      <c r="R8" s="31">
        <f>RTD("cqg.rtd", ,"ContractData",M8, "NetLastQuoteToday",, "T")</f>
        <v>9.0000000000000008E-4</v>
      </c>
      <c r="S8" s="28">
        <f>IFERROR(RTD("cqg.rtd", ,"ContractData",M8, "PerCentNetLastTrade",, "T")/100,"")</f>
        <v>4.5511613308223476E-3</v>
      </c>
      <c r="T8" s="28">
        <f>IFERROR('Symbols&amp;Data'!F18/'Symbols&amp;Data'!G18/100,"")</f>
        <v>2.7671022290545731E-3</v>
      </c>
      <c r="U8" s="29">
        <f>IFERROR('Symbols&amp;Data'!D18/'Symbols&amp;Data'!E18,"")</f>
        <v>0.56155614325613579</v>
      </c>
      <c r="V8" s="32">
        <f>RTD("cqg.rtd", ,"ContractData",M8, "Open",, "T")</f>
        <v>0.31895000000000001</v>
      </c>
      <c r="W8" s="31">
        <f>RTD("cqg.rtd", ,"ContractData",M8, "High",, "T")</f>
        <v>0.32050000000000001</v>
      </c>
      <c r="X8" s="31">
        <f>RTD("cqg.rtd", ,"ContractData",M8, "Low",, "T")</f>
        <v>0.31890000000000002</v>
      </c>
      <c r="Y8" s="2"/>
      <c r="Z8" s="2"/>
      <c r="AA8" s="2"/>
    </row>
    <row r="9" spans="1:27" ht="17.100000000000001" customHeight="1" x14ac:dyDescent="0.3">
      <c r="A9" s="1" t="str">
        <f>'Symbols&amp;Data'!B5</f>
        <v>F.US.YM?</v>
      </c>
      <c r="B9" s="68" t="str">
        <f>'Symbols&amp;Data'!C5</f>
        <v>E-mini Dow ($5), Mar 17</v>
      </c>
      <c r="C9" s="68"/>
      <c r="D9" s="68"/>
      <c r="E9" s="33">
        <f>RTD("cqg.rtd", ,"ContractData",A9, "LastQuoteToday",, "T")</f>
        <v>20231</v>
      </c>
      <c r="F9" s="33">
        <f>RTD("cqg.rtd", ,"ContractData",A9, "NetLastQuoteToday",, "T")</f>
        <v>95</v>
      </c>
      <c r="G9" s="28">
        <f>IFERROR(RTD("cqg.rtd", ,"ContractData",A9, "PerCentNetLastTrade",, "T")/100,"")</f>
        <v>4.7179181565355586E-3</v>
      </c>
      <c r="H9" s="28">
        <f>IFERROR('Symbols&amp;Data'!F5/'Symbols&amp;Data'!G5/100,"")</f>
        <v>6.9116042197162608E-3</v>
      </c>
      <c r="I9" s="29">
        <f>IFERROR('Symbols&amp;Data'!D5/'Symbols&amp;Data'!E5,"")</f>
        <v>0.80056645905093937</v>
      </c>
      <c r="J9" s="34">
        <f>RTD("cqg.rtd", ,"ContractData",A9, "Open",, "T")</f>
        <v>20133</v>
      </c>
      <c r="K9" s="33">
        <f>RTD("cqg.rtd", ,"ContractData",A9, "High",, "T")</f>
        <v>20248</v>
      </c>
      <c r="L9" s="33">
        <f>RTD("cqg.rtd", ,"ContractData",A9, "Low",, "T")</f>
        <v>20127</v>
      </c>
      <c r="M9" s="23" t="str">
        <f>'Symbols&amp;Data'!B19</f>
        <v>F.US.BP6?</v>
      </c>
      <c r="N9" s="68" t="str">
        <f>'Symbols&amp;Data'!C19</f>
        <v>British Pound (Globex), Mar 17</v>
      </c>
      <c r="O9" s="68"/>
      <c r="P9" s="68"/>
      <c r="Q9" s="54">
        <f>RTD("cqg.rtd", ,"ContractData",M9, "LastQuoteToday",, "T")</f>
        <v>1.2492000000000001</v>
      </c>
      <c r="R9" s="54">
        <f>RTD("cqg.rtd", ,"ContractData",M9, "NetLastQuoteToday",, "T")</f>
        <v>-1E-3</v>
      </c>
      <c r="S9" s="28">
        <f>IFERROR(RTD("cqg.rtd", ,"ContractData",M9, "PerCentNetLastTrade",, "T")/100,"")</f>
        <v>-7.998720204767237E-4</v>
      </c>
      <c r="T9" s="28">
        <f>IFERROR('Symbols&amp;Data'!F19/'Symbols&amp;Data'!G19/100,"")</f>
        <v>-6.8775790921595599E-4</v>
      </c>
      <c r="U9" s="29">
        <f>IFERROR('Symbols&amp;Data'!D19/'Symbols&amp;Data'!E19,"")</f>
        <v>0.80925505147309951</v>
      </c>
      <c r="V9" s="55">
        <f>RTD("cqg.rtd", ,"ContractData",M9, "Open",, "T")</f>
        <v>1.2502</v>
      </c>
      <c r="W9" s="54">
        <f>RTD("cqg.rtd", ,"ContractData",M9, "High",, "T")</f>
        <v>1.2528000000000001</v>
      </c>
      <c r="X9" s="54">
        <f>RTD("cqg.rtd", ,"ContractData",M9, "Low",, "T")</f>
        <v>1.2445000000000002</v>
      </c>
      <c r="Y9" s="2"/>
      <c r="Z9" s="2"/>
      <c r="AA9" s="2"/>
    </row>
    <row r="10" spans="1:27" ht="17.100000000000001" customHeight="1" x14ac:dyDescent="0.3">
      <c r="A10" s="1" t="str">
        <f>'Symbols&amp;Data'!B6</f>
        <v>F.US.NKD?</v>
      </c>
      <c r="B10" s="68" t="str">
        <f>'Symbols&amp;Data'!C6</f>
        <v>Nikkei 225 (Globex), Mar 17</v>
      </c>
      <c r="C10" s="68"/>
      <c r="D10" s="68"/>
      <c r="E10" s="27">
        <f>RTD("cqg.rtd", ,"ContractData",A10, "LastQuoteToday",, "T")</f>
        <v>19340</v>
      </c>
      <c r="F10" s="27">
        <f>RTD("cqg.rtd", ,"ContractData",A10, "NetLastQuoteToday",, "T")</f>
        <v>155</v>
      </c>
      <c r="G10" s="28">
        <f>IFERROR(RTD("cqg.rtd", ,"ContractData",A10, "PerCentNetLastTrade",, "T")/100,"")</f>
        <v>8.0792285639822783E-3</v>
      </c>
      <c r="H10" s="28">
        <f>IFERROR('Symbols&amp;Data'!F6/'Symbols&amp;Data'!G6/100,"")</f>
        <v>4.8513302034428798E-3</v>
      </c>
      <c r="I10" s="29">
        <f>IFERROR('Symbols&amp;Data'!D6/'Symbols&amp;Data'!E6,"")</f>
        <v>1.1660620542582625</v>
      </c>
      <c r="J10" s="30">
        <f>RTD("cqg.rtd", ,"ContractData",A10, "Open",, "T")</f>
        <v>19195</v>
      </c>
      <c r="K10" s="27">
        <f>RTD("cqg.rtd", ,"ContractData",A10, "High",, "T")</f>
        <v>19485</v>
      </c>
      <c r="L10" s="27">
        <f>RTD("cqg.rtd", ,"ContractData",A10, "Low",, "T")</f>
        <v>19190</v>
      </c>
      <c r="M10" s="23" t="str">
        <f>'Symbols&amp;Data'!B20</f>
        <v>F.US.PJY?</v>
      </c>
      <c r="N10" s="68" t="str">
        <f>'Symbols&amp;Data'!C20</f>
        <v>British Pound/Japanese Yen, Mar 17</v>
      </c>
      <c r="O10" s="68"/>
      <c r="P10" s="68"/>
      <c r="Q10" s="27">
        <f>RTD("cqg.rtd", ,"ContractData",M10, "LastQuoteToday",, "T")</f>
        <v>141.41</v>
      </c>
      <c r="R10" s="27">
        <f>RTD("cqg.rtd", ,"ContractData",M10, "NetLastQuoteToday",, "T")</f>
        <v>-0.12</v>
      </c>
      <c r="S10" s="28">
        <f>IFERROR(RTD("cqg.rtd", ,"ContractData",M10, "PerCentNetLastTrade",, "T")/100,"")</f>
        <v>0</v>
      </c>
      <c r="T10" s="28">
        <f>IFERROR('Symbols&amp;Data'!F20/'Symbols&amp;Data'!G20/100,"")</f>
        <v>-7.5949367088607583E-4</v>
      </c>
      <c r="U10" s="29">
        <f>IFERROR('Symbols&amp;Data'!D20/'Symbols&amp;Data'!E20,"")</f>
        <v>0.2972834443874936</v>
      </c>
      <c r="V10" s="30">
        <f>RTD("cqg.rtd", ,"ContractData",M10, "Open",, "T")</f>
        <v>141.77000000000001</v>
      </c>
      <c r="W10" s="27">
        <f>RTD("cqg.rtd", ,"ContractData",M10, "High",, "T")</f>
        <v>142.24</v>
      </c>
      <c r="X10" s="27">
        <f>RTD("cqg.rtd", ,"ContractData",M10, "Low",, "T")</f>
        <v>141.03</v>
      </c>
      <c r="Y10" s="2"/>
      <c r="Z10" s="2"/>
      <c r="AA10" s="2"/>
    </row>
    <row r="11" spans="1:27" ht="17.100000000000001" customHeight="1" x14ac:dyDescent="0.3">
      <c r="A11" s="1" t="str">
        <f>'Symbols&amp;Data'!B7</f>
        <v>F.US.NIY?</v>
      </c>
      <c r="B11" s="68" t="str">
        <f>'Symbols&amp;Data'!C7</f>
        <v>Nikkei 225 (Yen), Mar 17</v>
      </c>
      <c r="C11" s="68"/>
      <c r="D11" s="68"/>
      <c r="E11" s="27">
        <f>RTD("cqg.rtd", ,"ContractData",A11, "LastQuoteToday",, "T")</f>
        <v>19315</v>
      </c>
      <c r="F11" s="27">
        <f>RTD("cqg.rtd", ,"ContractData",A11, "NetLastQuoteToday",, "T")</f>
        <v>160</v>
      </c>
      <c r="G11" s="28">
        <f>IFERROR(RTD("cqg.rtd", ,"ContractData",A11, "PerCentNetLastTrade",, "T")/100,"")</f>
        <v>8.3529104672409298E-3</v>
      </c>
      <c r="H11" s="28">
        <f>IFERROR('Symbols&amp;Data'!F7/'Symbols&amp;Data'!G7/100,"")</f>
        <v>5.003909304143862E-3</v>
      </c>
      <c r="I11" s="29">
        <f>IFERROR('Symbols&amp;Data'!D7/'Symbols&amp;Data'!E7,"")</f>
        <v>0.9440119100832236</v>
      </c>
      <c r="J11" s="30">
        <f>RTD("cqg.rtd", ,"ContractData",A11, "Open",, "T")</f>
        <v>19175</v>
      </c>
      <c r="K11" s="27">
        <f>RTD("cqg.rtd", ,"ContractData",A11, "High",, "T")</f>
        <v>19445</v>
      </c>
      <c r="L11" s="27">
        <f>RTD("cqg.rtd", ,"ContractData",A11, "Low",, "T")</f>
        <v>19160</v>
      </c>
      <c r="M11" s="23" t="str">
        <f>'Symbols&amp;Data'!B21</f>
        <v>F.US.CA6?</v>
      </c>
      <c r="N11" s="68" t="str">
        <f>'Symbols&amp;Data'!C21</f>
        <v>Canadian Dollar (Globex), Mar 17</v>
      </c>
      <c r="O11" s="68"/>
      <c r="P11" s="68"/>
      <c r="Q11" s="31">
        <f>RTD("cqg.rtd", ,"ContractData",M11, "LastQuoteToday",, "T")</f>
        <v>0.76395000000000002</v>
      </c>
      <c r="R11" s="31">
        <f>RTD("cqg.rtd", ,"ContractData",M11, "NetLastQuoteToday",, "T")</f>
        <v>2.5500000000000002E-3</v>
      </c>
      <c r="S11" s="28">
        <f>IFERROR(RTD("cqg.rtd", ,"ContractData",M11, "PerCentNetLastTrade",, "T")/100,"")</f>
        <v>3.3490937746256891E-3</v>
      </c>
      <c r="T11" s="28">
        <f>IFERROR('Symbols&amp;Data'!F21/'Symbols&amp;Data'!G21/100,"")</f>
        <v>3.8331454340473511E-3</v>
      </c>
      <c r="U11" s="29">
        <f>IFERROR('Symbols&amp;Data'!D21/'Symbols&amp;Data'!E21,"")</f>
        <v>0.87394056121847918</v>
      </c>
      <c r="V11" s="32">
        <f>RTD("cqg.rtd", ,"ContractData",M11, "Open",, "T")</f>
        <v>0.7612000000000001</v>
      </c>
      <c r="W11" s="31">
        <f>RTD("cqg.rtd", ,"ContractData",M11, "High",, "T")</f>
        <v>0.76575000000000004</v>
      </c>
      <c r="X11" s="31">
        <f>RTD("cqg.rtd", ,"ContractData",M11, "Low",, "T")</f>
        <v>0.7601500000000001</v>
      </c>
      <c r="Y11" s="2"/>
      <c r="Z11" s="2"/>
      <c r="AA11" s="2"/>
    </row>
    <row r="12" spans="1:27" ht="17.100000000000001" customHeight="1" x14ac:dyDescent="0.3">
      <c r="B12" s="85" t="s">
        <v>9</v>
      </c>
      <c r="C12" s="86"/>
      <c r="D12" s="86"/>
      <c r="E12" s="6"/>
      <c r="F12" s="6"/>
      <c r="G12" s="7"/>
      <c r="H12" s="73" t="s">
        <v>14</v>
      </c>
      <c r="I12" s="74"/>
      <c r="J12" s="75"/>
      <c r="K12" s="76" t="str">
        <f>IF((MOD(RTD("cqg.rtd",,"ContractData",A14,"PrimarySessionCloseTime"),1)-$V$2)&lt;0,"",MOD(RTD("cqg.rtd",,"ContractData",A14,"PrimarySessionCloseTime"),1)-$V$2)</f>
        <v/>
      </c>
      <c r="L12" s="76"/>
      <c r="M12" s="23" t="str">
        <f>'Symbols&amp;Data'!B22</f>
        <v>F.US.EU6?</v>
      </c>
      <c r="N12" s="68" t="str">
        <f>'Symbols&amp;Data'!C22</f>
        <v>Euro FX (Globex), Mar 17</v>
      </c>
      <c r="O12" s="68"/>
      <c r="P12" s="68"/>
      <c r="Q12" s="31">
        <f>RTD("cqg.rtd", ,"ContractData",M12, "LastQuoteToday",, "T")</f>
        <v>1.0644500000000001</v>
      </c>
      <c r="R12" s="31">
        <f>RTD("cqg.rtd", ,"ContractData",M12, "NetLastQuoteToday",, "T")</f>
        <v>-2.5500000000000002E-3</v>
      </c>
      <c r="S12" s="28">
        <f>IFERROR(RTD("cqg.rtd", ,"ContractData",M12, "PerCentNetLastTrade",, "T")/100,"")</f>
        <v>-2.3898781630740393E-3</v>
      </c>
      <c r="T12" s="28">
        <f>IFERROR('Symbols&amp;Data'!F22/'Symbols&amp;Data'!G22/100,"")</f>
        <v>-2.9184549356223179E-3</v>
      </c>
      <c r="U12" s="29">
        <f>IFERROR('Symbols&amp;Data'!D22/'Symbols&amp;Data'!E22,"")</f>
        <v>0.86994528922896841</v>
      </c>
      <c r="V12" s="32">
        <f>RTD("cqg.rtd", ,"ContractData",M12, "Open",, "T")</f>
        <v>1.0664500000000001</v>
      </c>
      <c r="W12" s="31">
        <f>RTD("cqg.rtd", ,"ContractData",M12, "High",, "T")</f>
        <v>1.0679000000000001</v>
      </c>
      <c r="X12" s="31">
        <f>RTD("cqg.rtd", ,"ContractData",M12, "Low",, "T")</f>
        <v>1.0618500000000002</v>
      </c>
      <c r="Y12" s="2"/>
      <c r="Z12" s="2"/>
      <c r="AA12" s="2"/>
    </row>
    <row r="13" spans="1:27" ht="17.100000000000001" customHeight="1" x14ac:dyDescent="0.3">
      <c r="B13" s="87"/>
      <c r="C13" s="88"/>
      <c r="D13" s="88"/>
      <c r="E13" s="3" t="s">
        <v>1</v>
      </c>
      <c r="F13" s="3" t="s">
        <v>2</v>
      </c>
      <c r="G13" s="3" t="s">
        <v>3</v>
      </c>
      <c r="H13" s="3" t="s">
        <v>7</v>
      </c>
      <c r="I13" s="4" t="s">
        <v>13</v>
      </c>
      <c r="J13" s="9" t="s">
        <v>4</v>
      </c>
      <c r="K13" s="13" t="s">
        <v>5</v>
      </c>
      <c r="L13" s="13" t="s">
        <v>6</v>
      </c>
      <c r="M13" s="23" t="str">
        <f>'Symbols&amp;Data'!B23</f>
        <v>F.US.EAD?</v>
      </c>
      <c r="N13" s="68" t="str">
        <f>'Symbols&amp;Data'!C23</f>
        <v>Euro FX/Australian Dollar, Mar 17</v>
      </c>
      <c r="O13" s="68"/>
      <c r="P13" s="68"/>
      <c r="Q13" s="54">
        <f>RTD("cqg.rtd", ,"ContractData",M13, "LastQuoteToday",, "T")</f>
        <v>1.3889</v>
      </c>
      <c r="R13" s="54">
        <f>RTD("cqg.rtd", ,"ContractData",M13, "NetLastQuoteToday",, "T")</f>
        <v>-1.1000000000000001E-2</v>
      </c>
      <c r="S13" s="28">
        <f>IFERROR(RTD("cqg.rtd", ,"ContractData",M13, "PerCentNetLastTrade",, "T")/100,"")</f>
        <v>-8.7149082077291242E-3</v>
      </c>
      <c r="T13" s="28">
        <f>IFERROR('Symbols&amp;Data'!F23/'Symbols&amp;Data'!G23/100,"")</f>
        <v>-1.8932874354561102E-2</v>
      </c>
      <c r="U13" s="29">
        <f>IFERROR('Symbols&amp;Data'!D23/'Symbols&amp;Data'!E23,"")</f>
        <v>3.7333333333333334</v>
      </c>
      <c r="V13" s="55">
        <f>RTD("cqg.rtd", ,"ContractData",M13, "Open",, "T")</f>
        <v>1.397</v>
      </c>
      <c r="W13" s="54">
        <f>RTD("cqg.rtd", ,"ContractData",M13, "High",, "T")</f>
        <v>1.397</v>
      </c>
      <c r="X13" s="54">
        <f>RTD("cqg.rtd", ,"ContractData",M13, "Low",, "T")</f>
        <v>1.3874</v>
      </c>
      <c r="Y13" s="2"/>
      <c r="Z13" s="2"/>
      <c r="AA13" s="2"/>
    </row>
    <row r="14" spans="1:27" ht="17.100000000000001" customHeight="1" x14ac:dyDescent="0.3">
      <c r="A14" s="1" t="str">
        <f>'Symbols&amp;Data'!B8</f>
        <v>F.US.ZQE?</v>
      </c>
      <c r="B14" s="68" t="str">
        <f>'Symbols&amp;Data'!C8</f>
        <v>Fed Funds 30 Day (Globex), Mar 17</v>
      </c>
      <c r="C14" s="68"/>
      <c r="D14" s="68"/>
      <c r="E14" s="35">
        <f>RTD("cqg.rtd", ,"ContractData",A14, "LastQuoteToday",, "T")</f>
        <v>99.314999999999998</v>
      </c>
      <c r="F14" s="35">
        <f>RTD("cqg.rtd", ,"ContractData",A14, "NetLastQuoteToday",, "T")</f>
        <v>-5.0000000000000001E-3</v>
      </c>
      <c r="G14" s="28">
        <f>IFERROR(RTD("cqg.rtd", ,"ContractData",A14, "PerCentNetLastTrade",, "T")/100,"")</f>
        <v>0</v>
      </c>
      <c r="H14" s="28">
        <f>IFERROR('Symbols&amp;Data'!F8/'Symbols&amp;Data'!G8/100,"")</f>
        <v>-4.8780487804878049E-3</v>
      </c>
      <c r="I14" s="29">
        <f>IFERROR('Symbols&amp;Data'!D8/'Symbols&amp;Data'!E8,"")</f>
        <v>0.76501617049741633</v>
      </c>
      <c r="J14" s="30">
        <f>RTD("cqg.rtd", ,"ContractData",A14, "Open",, "T")</f>
        <v>99.320000000000007</v>
      </c>
      <c r="K14" s="27">
        <f>RTD("cqg.rtd", ,"ContractData",A14, "High",, "T")</f>
        <v>99.320000000000007</v>
      </c>
      <c r="L14" s="27">
        <f>RTD("cqg.rtd", ,"ContractData",A14, "Low",, "T")</f>
        <v>99.314999999999998</v>
      </c>
      <c r="M14" s="23" t="str">
        <f>'Symbols&amp;Data'!B24</f>
        <v>F.US.YR?</v>
      </c>
      <c r="N14" s="68" t="str">
        <f>'Symbols&amp;Data'!C24</f>
        <v>Euro FX/Japanese Yen, Mar 17</v>
      </c>
      <c r="O14" s="68"/>
      <c r="P14" s="68"/>
      <c r="Q14" s="27">
        <f>RTD("cqg.rtd", ,"ContractData",M14, "LastQuoteToday",, "T")</f>
        <v>120.44</v>
      </c>
      <c r="R14" s="27">
        <f>RTD("cqg.rtd", ,"ContractData",M14, "NetLastQuoteToday",, "T")</f>
        <v>-0.35000000000000003</v>
      </c>
      <c r="S14" s="28">
        <f>IFERROR(RTD("cqg.rtd", ,"ContractData",M14, "PerCentNetLastTrade",, "T")/100,"")</f>
        <v>-2.6492259292987832E-3</v>
      </c>
      <c r="T14" s="28">
        <f>IFERROR('Symbols&amp;Data'!F24/'Symbols&amp;Data'!G24/100,"")</f>
        <v>-3.4263338228095941E-3</v>
      </c>
      <c r="U14" s="29">
        <f>IFERROR('Symbols&amp;Data'!D24/'Symbols&amp;Data'!E24,"")</f>
        <v>0.78472656916861094</v>
      </c>
      <c r="V14" s="30">
        <f>RTD("cqg.rtd", ,"ContractData",M14, "Open",, "T")</f>
        <v>120.78</v>
      </c>
      <c r="W14" s="27">
        <f>RTD("cqg.rtd", ,"ContractData",M14, "High",, "T")</f>
        <v>121.3</v>
      </c>
      <c r="X14" s="27">
        <f>RTD("cqg.rtd", ,"ContractData",M14, "Low",, "T")</f>
        <v>120.28</v>
      </c>
      <c r="Y14" s="2"/>
      <c r="Z14" s="2"/>
      <c r="AA14" s="2"/>
    </row>
    <row r="15" spans="1:27" ht="17.100000000000001" customHeight="1" x14ac:dyDescent="0.3">
      <c r="A15" s="1" t="str">
        <f>'Symbols&amp;Data'!B9</f>
        <v>F.US.EDA?</v>
      </c>
      <c r="B15" s="68" t="str">
        <f>'Symbols&amp;Data'!C9</f>
        <v>Eurodollar (Globex), Dec 18</v>
      </c>
      <c r="C15" s="68"/>
      <c r="D15" s="68"/>
      <c r="E15" s="35">
        <f>RTD("cqg.rtd", ,"ContractData",A15, "LastQuoteToday",, "T")</f>
        <v>98.04</v>
      </c>
      <c r="F15" s="35">
        <f>RTD("cqg.rtd", ,"ContractData",A15, "NetLastQuoteToday",, "T")</f>
        <v>-1.4999999999999999E-2</v>
      </c>
      <c r="G15" s="28">
        <f>IFERROR(RTD("cqg.rtd", ,"ContractData",A15, "PerCentNetLastTrade",, "T")/100,"")</f>
        <v>-1.529753709652746E-4</v>
      </c>
      <c r="H15" s="28">
        <f>IFERROR('Symbols&amp;Data'!F9/'Symbols&amp;Data'!G9/100,"")</f>
        <v>-1.8292682926829267E-3</v>
      </c>
      <c r="I15" s="29">
        <f>IFERROR('Symbols&amp;Data'!D9/'Symbols&amp;Data'!E9,"")</f>
        <v>0.6674011612711197</v>
      </c>
      <c r="J15" s="36">
        <f>RTD("cqg.rtd", ,"ContractData",A15, "Open",, "T")</f>
        <v>98.055000000000007</v>
      </c>
      <c r="K15" s="35">
        <f>RTD("cqg.rtd", ,"ContractData",A15, "High",, "T")</f>
        <v>98.055000000000007</v>
      </c>
      <c r="L15" s="35">
        <f>RTD("cqg.rtd", ,"ContractData",A15, "Low",, "T")</f>
        <v>98.025000000000006</v>
      </c>
      <c r="M15" s="23" t="str">
        <f>'Symbols&amp;Data'!B25</f>
        <v>F.US.FR?</v>
      </c>
      <c r="N15" s="68" t="str">
        <f>'Symbols&amp;Data'!C25</f>
        <v>Euro FX/Swiss Franc, Mar 17</v>
      </c>
      <c r="O15" s="68"/>
      <c r="P15" s="68"/>
      <c r="Q15" s="31">
        <f>RTD("cqg.rtd", ,"ContractData",M15, "LastQuoteToday",, "T")</f>
        <v>1.0664</v>
      </c>
      <c r="R15" s="31">
        <f>RTD("cqg.rtd", ,"ContractData",M15, "NetLastQuoteToday",, "T")</f>
        <v>-6.9999999999999999E-4</v>
      </c>
      <c r="S15" s="28">
        <f>IFERROR(RTD("cqg.rtd", ,"ContractData",M15, "PerCentNetLastTrade",, "T")/100,"")</f>
        <v>-9.3711929528629003E-4</v>
      </c>
      <c r="T15" s="28">
        <f>IFERROR('Symbols&amp;Data'!F25/'Symbols&amp;Data'!G25/100,"")</f>
        <v>-2.071005917159763E-3</v>
      </c>
      <c r="U15" s="29">
        <f>IFERROR('Symbols&amp;Data'!D25/'Symbols&amp;Data'!E25,"")</f>
        <v>0.72072990468423459</v>
      </c>
      <c r="V15" s="32">
        <f>RTD("cqg.rtd", ,"ContractData",M15, "Open",, "T")</f>
        <v>1.0671000000000002</v>
      </c>
      <c r="W15" s="31">
        <f>RTD("cqg.rtd", ,"ContractData",M15, "High",, "T")</f>
        <v>1.0682</v>
      </c>
      <c r="X15" s="31">
        <f>RTD("cqg.rtd", ,"ContractData",M15, "Low",, "T")</f>
        <v>1.0653000000000001</v>
      </c>
      <c r="Y15" s="2"/>
      <c r="Z15" s="2"/>
      <c r="AA15" s="2"/>
    </row>
    <row r="16" spans="1:27" ht="17.100000000000001" customHeight="1" x14ac:dyDescent="0.3">
      <c r="A16" s="1" t="str">
        <f>'Symbols&amp;Data'!B10</f>
        <v>F.US.TUA?</v>
      </c>
      <c r="B16" s="68" t="str">
        <f>'Symbols&amp;Data'!C10</f>
        <v>2 Year US Treasury Note, Mar 17</v>
      </c>
      <c r="C16" s="68"/>
      <c r="D16" s="68"/>
      <c r="E16" s="27" t="str">
        <f>RTD("cqg.rtd", ,"ContractData",A16, "LastQuoteToday",, "B")</f>
        <v>108'13.75</v>
      </c>
      <c r="F16" s="27" t="str">
        <f>RTD("cqg.rtd", ,"ContractData",A16, "NetLastQuoteToday",, "B")</f>
        <v>-0'01.00</v>
      </c>
      <c r="G16" s="28">
        <f>IFERROR(RTD("cqg.rtd", ,"ContractData",A16, "PerCentNetLastTrade",, "T")/100,"")</f>
        <v>-2.8812216379745014E-4</v>
      </c>
      <c r="H16" s="28">
        <f>IFERROR('Symbols&amp;Data'!F10/'Symbols&amp;Data'!G10/100,"")</f>
        <v>-2.9090907736859569E-3</v>
      </c>
      <c r="I16" s="29">
        <f>IFERROR('Symbols&amp;Data'!D10/'Symbols&amp;Data'!E10,"")</f>
        <v>0.60707739107647296</v>
      </c>
      <c r="J16" s="30" t="str">
        <f>RTD("cqg.rtd", ,"ContractData",A16, "Open",, "B")</f>
        <v>108'14.75</v>
      </c>
      <c r="K16" s="27" t="str">
        <f>RTD("cqg.rtd", ,"ContractData",A16, "High",, "B")</f>
        <v>108'15.00</v>
      </c>
      <c r="L16" s="27" t="str">
        <f>RTD("cqg.rtd", ,"ContractData",A16, "Low",, "B")</f>
        <v>108'13.50</v>
      </c>
      <c r="M16" s="23" t="str">
        <f>'Symbols&amp;Data'!B26</f>
        <v>F.US.EB?</v>
      </c>
      <c r="N16" s="68" t="str">
        <f>'Symbols&amp;Data'!C26</f>
        <v>Euro/British Pound (Globex), Mar 17</v>
      </c>
      <c r="O16" s="68"/>
      <c r="P16" s="68"/>
      <c r="Q16" s="31">
        <f>RTD("cqg.rtd", ,"ContractData",M16, "LastQuoteToday",, "T")</f>
        <v>0.85210000000000008</v>
      </c>
      <c r="R16" s="31">
        <f>RTD("cqg.rtd", ,"ContractData",M16, "NetLastQuoteToday",, "T")</f>
        <v>-1.3500000000000001E-3</v>
      </c>
      <c r="S16" s="28">
        <f>IFERROR(RTD("cqg.rtd", ,"ContractData",M16, "PerCentNetLastTrade",, "T")/100,"")</f>
        <v>-1.1131290643857285E-3</v>
      </c>
      <c r="T16" s="28">
        <f>IFERROR('Symbols&amp;Data'!F26/'Symbols&amp;Data'!G26/100,"")</f>
        <v>-1.6265060240963855E-3</v>
      </c>
      <c r="U16" s="29">
        <f>IFERROR('Symbols&amp;Data'!D26/'Symbols&amp;Data'!E26,"")</f>
        <v>0.93210914263545841</v>
      </c>
      <c r="V16" s="32">
        <f>RTD("cqg.rtd", ,"ContractData",M16, "Open",, "T")</f>
        <v>0.85240000000000005</v>
      </c>
      <c r="W16" s="31">
        <f>RTD("cqg.rtd", ,"ContractData",M16, "High",, "T")</f>
        <v>0.85560000000000003</v>
      </c>
      <c r="X16" s="31">
        <f>RTD("cqg.rtd", ,"ContractData",M16, "Low",, "T")</f>
        <v>0.85075000000000012</v>
      </c>
      <c r="Y16" s="2"/>
      <c r="Z16" s="2"/>
      <c r="AA16" s="2"/>
    </row>
    <row r="17" spans="1:39" ht="17.100000000000001" customHeight="1" x14ac:dyDescent="0.3">
      <c r="A17" s="1" t="str">
        <f>'Symbols&amp;Data'!B11</f>
        <v>F.US.FVA?</v>
      </c>
      <c r="B17" s="68" t="str">
        <f>'Symbols&amp;Data'!C11</f>
        <v>5 Year US Treasury Notes, Mar 17</v>
      </c>
      <c r="C17" s="68"/>
      <c r="D17" s="68"/>
      <c r="E17" s="27" t="str">
        <f>RTD("cqg.rtd", ,"ContractData",A17, "LastQuoteToday",, "B")</f>
        <v>118'00.00</v>
      </c>
      <c r="F17" s="27" t="str">
        <f>RTD("cqg.rtd", ,"ContractData",A17, "NetLastQuoteToday",, "B")</f>
        <v>-0'02.50</v>
      </c>
      <c r="G17" s="28">
        <f>IFERROR(RTD("cqg.rtd", ,"ContractData",A17, "PerCentNetLastTrade",, "T")/100,"")</f>
        <v>-6.6163821622336905E-4</v>
      </c>
      <c r="H17" s="28">
        <f>IFERROR('Symbols&amp;Data'!F11/'Symbols&amp;Data'!G11/100,"")</f>
        <v>-2.0120724346076456E-3</v>
      </c>
      <c r="I17" s="29">
        <f>IFERROR('Symbols&amp;Data'!D11/'Symbols&amp;Data'!E11,"")</f>
        <v>0.82967734200263066</v>
      </c>
      <c r="J17" s="30" t="str">
        <f>RTD("cqg.rtd", ,"ContractData",A17, "Open",, "B")</f>
        <v>118'02.75</v>
      </c>
      <c r="K17" s="27" t="str">
        <f>RTD("cqg.rtd", ,"ContractData",A17, "High",, "B")</f>
        <v>118'03.00</v>
      </c>
      <c r="L17" s="27" t="str">
        <f>RTD("cqg.rtd", ,"ContractData",A17, "Low",, "B")</f>
        <v>117'29.50</v>
      </c>
      <c r="M17" s="23" t="str">
        <f>'Symbols&amp;Data'!B27</f>
        <v>F.US.ECD?</v>
      </c>
      <c r="N17" s="68" t="str">
        <f>'Symbols&amp;Data'!C27</f>
        <v>EuroFX/Canadian Dollar, Mar 17</v>
      </c>
      <c r="O17" s="68"/>
      <c r="P17" s="68"/>
      <c r="Q17" s="54">
        <f>RTD("cqg.rtd", ,"ContractData",M17, "LastQuoteToday",, "T")</f>
        <v>1.3931</v>
      </c>
      <c r="R17" s="54">
        <f>RTD("cqg.rtd", ,"ContractData",M17, "NetLastQuoteToday",, "T")</f>
        <v>-8.3000000000000001E-3</v>
      </c>
      <c r="S17" s="28">
        <f>IFERROR(RTD("cqg.rtd", ,"ContractData",M17, "PerCentNetLastTrade",, "T")/100,"")</f>
        <v>-6.5648637077208504E-3</v>
      </c>
      <c r="T17" s="28">
        <f>IFERROR('Symbols&amp;Data'!F27/'Symbols&amp;Data'!G27/100,"")</f>
        <v>-1.0512982900569982E-2</v>
      </c>
      <c r="U17" s="29">
        <f>IFERROR('Symbols&amp;Data'!D27/'Symbols&amp;Data'!E27,"")</f>
        <v>5.6969082615306634</v>
      </c>
      <c r="V17" s="55">
        <f>RTD("cqg.rtd", ,"ContractData",M17, "Open",, "T")</f>
        <v>1.4015</v>
      </c>
      <c r="W17" s="54">
        <f>RTD("cqg.rtd", ,"ContractData",M17, "High",, "T")</f>
        <v>1.4015</v>
      </c>
      <c r="X17" s="54">
        <f>RTD("cqg.rtd", ,"ContractData",M17, "Low",, "T")</f>
        <v>1.3897000000000002</v>
      </c>
      <c r="Y17" s="2"/>
      <c r="Z17" s="2"/>
      <c r="AA17" s="2"/>
    </row>
    <row r="18" spans="1:39" ht="17.100000000000001" customHeight="1" x14ac:dyDescent="0.3">
      <c r="A18" s="1" t="str">
        <f>'Symbols&amp;Data'!B12</f>
        <v>F.US.TYA?</v>
      </c>
      <c r="B18" s="68" t="str">
        <f>'Symbols&amp;Data'!C12</f>
        <v>10yr US Treasury Notes, Mar 17</v>
      </c>
      <c r="C18" s="68"/>
      <c r="D18" s="68"/>
      <c r="E18" s="27" t="str">
        <f>RTD("cqg.rtd", ,"ContractData",A18, "LastQuoteToday",, "B")</f>
        <v>124'25.0</v>
      </c>
      <c r="F18" s="27" t="str">
        <f>RTD("cqg.rtd", ,"ContractData",A18, "NetLastQuoteToday",, "B")</f>
        <v>-0'04.5</v>
      </c>
      <c r="G18" s="28">
        <f>IFERROR(RTD("cqg.rtd", ,"ContractData",A18, "PerCentNetLastTrade",, "T")/100,"")</f>
        <v>-1.125703564727955E-3</v>
      </c>
      <c r="H18" s="28">
        <f>IFERROR('Symbols&amp;Data'!F12/'Symbols&amp;Data'!G12/100,"")</f>
        <v>-2.1844660194174758E-3</v>
      </c>
      <c r="I18" s="29">
        <f>IFERROR('Symbols&amp;Data'!D12/'Symbols&amp;Data'!E12,"")</f>
        <v>0.75869288789388423</v>
      </c>
      <c r="J18" s="30" t="str">
        <f>RTD("cqg.rtd", ,"ContractData",A18, "Open",, "B")</f>
        <v>124'29.0</v>
      </c>
      <c r="K18" s="27" t="str">
        <f>RTD("cqg.rtd", ,"ContractData",A18, "High",, "B")</f>
        <v>124'29.5</v>
      </c>
      <c r="L18" s="27" t="str">
        <f>RTD("cqg.rtd", ,"ContractData",A18, "Low",, "B")</f>
        <v>124'20.0</v>
      </c>
      <c r="M18" s="23" t="str">
        <f>'Symbols&amp;Data'!B28</f>
        <v>F.US.SIR?</v>
      </c>
      <c r="N18" s="68" t="str">
        <f>'Symbols&amp;Data'!C28</f>
        <v>Indian Rupee (Globex), Mar 17</v>
      </c>
      <c r="O18" s="68"/>
      <c r="P18" s="68"/>
      <c r="Q18" s="27">
        <f>RTD("cqg.rtd", ,"ContractData",M18, "LastQuoteToday",, "T")</f>
        <v>148.35</v>
      </c>
      <c r="R18" s="27">
        <f>RTD("cqg.rtd", ,"ContractData",M18, "NetLastQuoteToday",, "T")</f>
        <v>-0.61</v>
      </c>
      <c r="S18" s="28">
        <f>IFERROR(RTD("cqg.rtd", ,"ContractData",M18, "PerCentNetLastTrade",, "T")/100,"")</f>
        <v>-2.0139634801288937E-4</v>
      </c>
      <c r="T18" s="28">
        <f>IFERROR('Symbols&amp;Data'!F28/'Symbols&amp;Data'!G28/100,"")</f>
        <v>-1.2199999999999999E-2</v>
      </c>
      <c r="U18" s="29" t="str">
        <f>IFERROR('Symbols&amp;Data'!D28/'Symbols&amp;Data'!E28,"")</f>
        <v/>
      </c>
      <c r="V18" s="30">
        <f>RTD("cqg.rtd", ,"ContractData",M18, "Open",, "T")</f>
        <v>148.97</v>
      </c>
      <c r="W18" s="27">
        <f>RTD("cqg.rtd", ,"ContractData",M18, "High",, "T")</f>
        <v>148.97999999999999</v>
      </c>
      <c r="X18" s="27">
        <f>RTD("cqg.rtd", ,"ContractData",M18, "Low",, "T")</f>
        <v>148.89000000000001</v>
      </c>
      <c r="Y18" s="2"/>
      <c r="Z18" s="2"/>
      <c r="AA18" s="2"/>
    </row>
    <row r="19" spans="1:39" ht="17.100000000000001" customHeight="1" x14ac:dyDescent="0.3">
      <c r="A19" s="1" t="str">
        <f>'Symbols&amp;Data'!B13</f>
        <v>F.US.TNA?</v>
      </c>
      <c r="B19" s="68" t="str">
        <f>'Symbols&amp;Data'!C13</f>
        <v>Ultra 10yr Treasury Note, Mar 17</v>
      </c>
      <c r="C19" s="68"/>
      <c r="D19" s="68"/>
      <c r="E19" s="27" t="str">
        <f>RTD("cqg.rtd", ,"ContractData",A19, "LastQuoteToday",, "B")</f>
        <v>134'18.5</v>
      </c>
      <c r="F19" s="27" t="str">
        <f>RTD("cqg.rtd", ,"ContractData",A19, "NetLastQuoteToday",, "B")</f>
        <v>-0'05.0</v>
      </c>
      <c r="G19" s="28">
        <f>IFERROR(RTD("cqg.rtd", ,"ContractData",A19, "PerCentNetLastTrade",, "T")/100,"")</f>
        <v>-1.1596892032935172E-3</v>
      </c>
      <c r="H19" s="28">
        <f>IFERROR('Symbols&amp;Data'!F13/'Symbols&amp;Data'!G13/100,"")</f>
        <v>-1.6849199663016006E-3</v>
      </c>
      <c r="I19" s="29">
        <f>IFERROR('Symbols&amp;Data'!D13/'Symbols&amp;Data'!E13,"")</f>
        <v>0.82625146770891933</v>
      </c>
      <c r="J19" s="30" t="str">
        <f>RTD("cqg.rtd", ,"ContractData",A19, "Open",, "B")</f>
        <v>134'23.5</v>
      </c>
      <c r="K19" s="27" t="str">
        <f>RTD("cqg.rtd", ,"ContractData",A19, "High",, "B")</f>
        <v>134'24.0</v>
      </c>
      <c r="L19" s="27" t="str">
        <f>RTD("cqg.rtd", ,"ContractData",A19, "Low",, "B")</f>
        <v>134'08.5</v>
      </c>
      <c r="M19" s="23" t="str">
        <f>'Symbols&amp;Data'!B29</f>
        <v>F.US.JY6?</v>
      </c>
      <c r="N19" s="68" t="str">
        <f>'Symbols&amp;Data'!C29</f>
        <v>Japanese Yen (Globex), Mar 17</v>
      </c>
      <c r="O19" s="68"/>
      <c r="P19" s="68"/>
      <c r="Q19" s="37">
        <f>RTD("cqg.rtd", ,"ContractData",M19, "LastQuoteToday",, "T")</f>
        <v>8.8364999999999989E-3</v>
      </c>
      <c r="R19" s="37">
        <f>RTD("cqg.rtd", ,"ContractData",M19, "NetLastQuoteToday",, "T")</f>
        <v>3.0000000000000001E-6</v>
      </c>
      <c r="S19" s="28">
        <f>IFERROR(RTD("cqg.rtd", ,"ContractData",M19, "PerCentNetLastTrade",, "T")/100,"")</f>
        <v>2.8301352804664063E-4</v>
      </c>
      <c r="T19" s="28">
        <f>IFERROR('Symbols&amp;Data'!F29/'Symbols&amp;Data'!G29/100,"")</f>
        <v>2.6532236667551072E-4</v>
      </c>
      <c r="U19" s="29">
        <f>IFERROR('Symbols&amp;Data'!D29/'Symbols&amp;Data'!E29,"")</f>
        <v>0.84276277034300384</v>
      </c>
      <c r="V19" s="56">
        <f>RTD("cqg.rtd", ,"ContractData",M19, "Open",, "T")</f>
        <v>8.8339999999999998E-3</v>
      </c>
      <c r="W19" s="37">
        <f>RTD("cqg.rtd", ,"ContractData",M19, "High",, "T")</f>
        <v>8.8679999999999991E-3</v>
      </c>
      <c r="X19" s="37">
        <f>RTD("cqg.rtd", ,"ContractData",M19, "Low",, "T")</f>
        <v>8.7889999999999999E-3</v>
      </c>
      <c r="Y19" s="2"/>
      <c r="Z19" s="2"/>
      <c r="AA19" s="2"/>
    </row>
    <row r="20" spans="1:39" ht="17.100000000000001" customHeight="1" x14ac:dyDescent="0.3">
      <c r="A20" s="1" t="str">
        <f>'Symbols&amp;Data'!B14</f>
        <v>F.US.USA?</v>
      </c>
      <c r="B20" s="68" t="str">
        <f>'Symbols&amp;Data'!C14</f>
        <v>30yr US Treasury Bonds, Mar 17</v>
      </c>
      <c r="C20" s="68"/>
      <c r="D20" s="68"/>
      <c r="E20" s="27" t="str">
        <f>RTD("cqg.rtd", ,"ContractData",A20, "LastQuoteToday",, "B")</f>
        <v>152'00.0</v>
      </c>
      <c r="F20" s="27" t="str">
        <f>RTD("cqg.rtd", ,"ContractData",A20, "NetLastQuoteToday",, "B")</f>
        <v>-0'06.0</v>
      </c>
      <c r="G20" s="28">
        <f>IFERROR(RTD("cqg.rtd", ,"ContractData",A20, "PerCentNetLastTrade",, "T")/100,"")</f>
        <v>-1.2320328542094455E-3</v>
      </c>
      <c r="H20" s="28">
        <f>IFERROR('Symbols&amp;Data'!F14/'Symbols&amp;Data'!G14/100,"")</f>
        <v>-1.2383900928792568E-3</v>
      </c>
      <c r="I20" s="29">
        <f>IFERROR('Symbols&amp;Data'!D14/'Symbols&amp;Data'!E14,"")</f>
        <v>1.0162822535687011</v>
      </c>
      <c r="J20" s="30" t="str">
        <f>RTD("cqg.rtd", ,"ContractData",A20, "Open",, "B")</f>
        <v>152'09.0</v>
      </c>
      <c r="K20" s="27" t="str">
        <f>RTD("cqg.rtd", ,"ContractData",A20, "High",, "B")</f>
        <v>152'12.0</v>
      </c>
      <c r="L20" s="27" t="str">
        <f>RTD("cqg.rtd", ,"ContractData",A20, "Low",, "B")</f>
        <v>151'08.0</v>
      </c>
      <c r="M20" s="23" t="str">
        <f>'Symbols&amp;Data'!B30</f>
        <v>F.US.MX6?</v>
      </c>
      <c r="N20" s="68" t="str">
        <f>'Symbols&amp;Data'!C30</f>
        <v>Mexican Peso (Globex), Mar 17</v>
      </c>
      <c r="O20" s="68"/>
      <c r="P20" s="68"/>
      <c r="Q20" s="38">
        <f>RTD("cqg.rtd", ,"ContractData",M20, "LastQuoteToday",, "T")</f>
        <v>4.895E-2</v>
      </c>
      <c r="R20" s="38">
        <f>RTD("cqg.rtd", ,"ContractData",M20, "NetLastQuoteToday",, "T")</f>
        <v>1.5999999999999999E-4</v>
      </c>
      <c r="S20" s="28">
        <f>IFERROR(RTD("cqg.rtd", ,"ContractData",M20, "PerCentNetLastTrade",, "T")/100,"")</f>
        <v>3.4843205574912896E-3</v>
      </c>
      <c r="T20" s="28">
        <f>IFERROR('Symbols&amp;Data'!F30/'Symbols&amp;Data'!G30/100,"")</f>
        <v>2.0833333333333333E-3</v>
      </c>
      <c r="U20" s="29">
        <f>IFERROR('Symbols&amp;Data'!D30/'Symbols&amp;Data'!E30,"")</f>
        <v>0.70407126670313358</v>
      </c>
      <c r="V20" s="39">
        <f>RTD("cqg.rtd", ,"ContractData",M20, "Open",, "T")</f>
        <v>4.895E-2</v>
      </c>
      <c r="W20" s="38">
        <f>RTD("cqg.rtd", ,"ContractData",M20, "High",, "T")</f>
        <v>4.9179999999999995E-2</v>
      </c>
      <c r="X20" s="38">
        <f>RTD("cqg.rtd", ,"ContractData",M20, "Low",, "T")</f>
        <v>4.8799999999999996E-2</v>
      </c>
      <c r="Y20" s="2"/>
      <c r="Z20" s="2"/>
      <c r="AA20" s="2"/>
    </row>
    <row r="21" spans="1:39" ht="17.100000000000001" customHeight="1" x14ac:dyDescent="0.3">
      <c r="A21" s="1" t="str">
        <f>'Symbols&amp;Data'!B15</f>
        <v>F.US.ULA?</v>
      </c>
      <c r="B21" s="68" t="str">
        <f>'Symbols&amp;Data'!C15</f>
        <v>Ultra T-Bond, Mar 17</v>
      </c>
      <c r="C21" s="68"/>
      <c r="D21" s="68"/>
      <c r="E21" s="27" t="str">
        <f>RTD("cqg.rtd", ,"ContractData",A21, "LastQuoteToday",, "B")</f>
        <v>162'00.0 A</v>
      </c>
      <c r="F21" s="27" t="str">
        <f>RTD("cqg.rtd", ,"ContractData",A21, "NetLastQuoteToday",, "B")</f>
        <v>-0'01.0</v>
      </c>
      <c r="G21" s="28">
        <f>IFERROR(RTD("cqg.rtd", ,"ContractData",A21, "PerCentNetLastTrade",, "T")/100,"")</f>
        <v>-3.8572806171648989E-4</v>
      </c>
      <c r="H21" s="28">
        <f>IFERROR('Symbols&amp;Data'!F15/'Symbols&amp;Data'!G15/100,"")</f>
        <v>-1.5278838808250572E-4</v>
      </c>
      <c r="I21" s="29">
        <f>IFERROR('Symbols&amp;Data'!D15/'Symbols&amp;Data'!E15,"")</f>
        <v>0.78218549636783041</v>
      </c>
      <c r="J21" s="30" t="str">
        <f>RTD("cqg.rtd", ,"ContractData",A21, "Open",, "B")</f>
        <v>162'05.0</v>
      </c>
      <c r="K21" s="27" t="str">
        <f>RTD("cqg.rtd", ,"ContractData",A21, "High",, "B")</f>
        <v>162'09.0</v>
      </c>
      <c r="L21" s="27" t="str">
        <f>RTD("cqg.rtd", ,"ContractData",A21, "Low",, "B")</f>
        <v>160'28.0</v>
      </c>
      <c r="M21" s="23" t="str">
        <f>'Symbols&amp;Data'!B31</f>
        <v>F.US.NE6?</v>
      </c>
      <c r="N21" s="68" t="str">
        <f>'Symbols&amp;Data'!C31</f>
        <v>New Zealand Dollar (Globex), Mar 17</v>
      </c>
      <c r="O21" s="68"/>
      <c r="P21" s="68"/>
      <c r="Q21" s="54">
        <f>RTD("cqg.rtd", ,"ContractData",M21, "LastQuoteToday",, "T")</f>
        <v>0.71910000000000007</v>
      </c>
      <c r="R21" s="54">
        <f>RTD("cqg.rtd", ,"ContractData",M21, "NetLastQuoteToday",, "T")</f>
        <v>8.0000000000000004E-4</v>
      </c>
      <c r="S21" s="28">
        <f>IFERROR(RTD("cqg.rtd", ,"ContractData",M21, "PerCentNetLastTrade",, "T")/100,"")</f>
        <v>1.1137407768341918E-3</v>
      </c>
      <c r="T21" s="28">
        <f>IFERROR('Symbols&amp;Data'!F31/'Symbols&amp;Data'!G31/100,"")</f>
        <v>9.3567251461988297E-4</v>
      </c>
      <c r="U21" s="29">
        <f>IFERROR('Symbols&amp;Data'!D31/'Symbols&amp;Data'!E31,"")</f>
        <v>0.78975660021501615</v>
      </c>
      <c r="V21" s="55">
        <f>RTD("cqg.rtd", ,"ContractData",M21, "Open",, "T")</f>
        <v>0.7177</v>
      </c>
      <c r="W21" s="54">
        <f>RTD("cqg.rtd", ,"ContractData",M21, "High",, "T")</f>
        <v>0.72050000000000003</v>
      </c>
      <c r="X21" s="54">
        <f>RTD("cqg.rtd", ,"ContractData",M21, "Low",, "T")</f>
        <v>0.71679999999999999</v>
      </c>
      <c r="Y21" s="2"/>
      <c r="Z21" s="2"/>
      <c r="AA21" s="2"/>
    </row>
    <row r="22" spans="1:39" ht="17.100000000000001" customHeight="1" x14ac:dyDescent="0.3">
      <c r="B22" s="69" t="s">
        <v>11</v>
      </c>
      <c r="C22" s="70"/>
      <c r="D22" s="70"/>
      <c r="E22" s="6"/>
      <c r="F22" s="6"/>
      <c r="G22" s="7"/>
      <c r="H22" s="73" t="s">
        <v>14</v>
      </c>
      <c r="I22" s="74"/>
      <c r="J22" s="75"/>
      <c r="K22" s="76" t="str">
        <f>IF((MOD(RTD("cqg.rtd",,"ContractData",A24,"PrimarySessionCloseTime"),1)-$V$2)&lt;0,"",MOD(RTD("cqg.rtd",,"ContractData",A24,"PrimarySessionCloseTime"),1)-$V$2)</f>
        <v/>
      </c>
      <c r="L22" s="76"/>
      <c r="M22" s="23" t="str">
        <f>'Symbols&amp;Data'!B32</f>
        <v>F.US.NK6?</v>
      </c>
      <c r="N22" s="68" t="str">
        <f>'Symbols&amp;Data'!C32</f>
        <v>Norweigan Krone (Globex), Mar 17</v>
      </c>
      <c r="O22" s="68"/>
      <c r="P22" s="68"/>
      <c r="Q22" s="31">
        <f>RTD("cqg.rtd", ,"ContractData",M22, "LastQuoteToday",, "T")</f>
        <v>0.11931000000000001</v>
      </c>
      <c r="R22" s="31">
        <f>RTD("cqg.rtd", ,"ContractData",M22, "NetLastQuoteToday",, "T")</f>
        <v>-6.4000000000000005E-4</v>
      </c>
      <c r="S22" s="28">
        <f>IFERROR(RTD("cqg.rtd", ,"ContractData",M22, "PerCentNetLastTrade",, "T")/100,"")</f>
        <v>-6.5860775323051271E-3</v>
      </c>
      <c r="T22" s="28">
        <f>IFERROR('Symbols&amp;Data'!F32/'Symbols&amp;Data'!G32/100,"")</f>
        <v>-9.370424597364568E-3</v>
      </c>
      <c r="U22" s="29">
        <f>IFERROR('Symbols&amp;Data'!D32/'Symbols&amp;Data'!E32,"")</f>
        <v>0.20592020592020591</v>
      </c>
      <c r="V22" s="32">
        <f>RTD("cqg.rtd", ,"ContractData",M22, "Open",, "T")</f>
        <v>0.11933000000000001</v>
      </c>
      <c r="W22" s="31">
        <f>RTD("cqg.rtd", ,"ContractData",M22, "High",, "T")</f>
        <v>0.11961000000000001</v>
      </c>
      <c r="X22" s="31">
        <f>RTD("cqg.rtd", ,"ContractData",M22, "Low",, "T")</f>
        <v>0.11916000000000002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7.100000000000001" customHeight="1" x14ac:dyDescent="0.3">
      <c r="B23" s="71"/>
      <c r="C23" s="72"/>
      <c r="D23" s="72"/>
      <c r="E23" s="3" t="s">
        <v>1</v>
      </c>
      <c r="F23" s="3" t="s">
        <v>2</v>
      </c>
      <c r="G23" s="3" t="s">
        <v>3</v>
      </c>
      <c r="H23" s="3" t="s">
        <v>7</v>
      </c>
      <c r="I23" s="4" t="s">
        <v>13</v>
      </c>
      <c r="J23" s="9" t="s">
        <v>4</v>
      </c>
      <c r="K23" s="13" t="s">
        <v>5</v>
      </c>
      <c r="L23" s="13" t="s">
        <v>6</v>
      </c>
      <c r="M23" s="23" t="str">
        <f>'Symbols&amp;Data'!B33</f>
        <v>F.US.GPLN?</v>
      </c>
      <c r="N23" s="68" t="str">
        <f>'Symbols&amp;Data'!C33</f>
        <v>Polish Zloty (Globex), Mar 17</v>
      </c>
      <c r="O23" s="68"/>
      <c r="P23" s="68"/>
      <c r="Q23" s="31">
        <f>RTD("cqg.rtd", ,"ContractData",M23, "LastQuoteToday",, "T")</f>
        <v>0.24700000000000003</v>
      </c>
      <c r="R23" s="31">
        <f>RTD("cqg.rtd", ,"ContractData",M23, "NetLastQuoteToday",, "T")</f>
        <v>-2.0000000000000002E-5</v>
      </c>
      <c r="S23" s="28">
        <f>IFERROR(RTD("cqg.rtd", ,"ContractData",M23, "PerCentNetLastTrade",, "T")/100,"")</f>
        <v>1.4573718727228565E-3</v>
      </c>
      <c r="T23" s="28">
        <f>IFERROR('Symbols&amp;Data'!F33/'Symbols&amp;Data'!G33/100,"")</f>
        <v>-1.5384615384615388E-4</v>
      </c>
      <c r="U23" s="29">
        <f>IFERROR('Symbols&amp;Data'!D33/'Symbols&amp;Data'!E33,"")</f>
        <v>0</v>
      </c>
      <c r="V23" s="32">
        <f>RTD("cqg.rtd", ,"ContractData",M23, "Open",, "T")</f>
        <v>0.24738000000000002</v>
      </c>
      <c r="W23" s="31">
        <f>RTD("cqg.rtd", ,"ContractData",M23, "High",, "T")</f>
        <v>0.24766000000000002</v>
      </c>
      <c r="X23" s="31">
        <f>RTD("cqg.rtd", ,"ContractData",M23, "Low",, "T")</f>
        <v>0.24678000000000003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7.100000000000001" customHeight="1" x14ac:dyDescent="0.3">
      <c r="A24" s="1" t="str">
        <f>'Symbols&amp;Data'!B38</f>
        <v>F.US.GCE?</v>
      </c>
      <c r="B24" s="68" t="str">
        <f>'Symbols&amp;Data'!C38</f>
        <v>Gold (Globex), Apr 17</v>
      </c>
      <c r="C24" s="68"/>
      <c r="D24" s="68"/>
      <c r="E24" s="27">
        <f>RTD("cqg.rtd", ,"ContractData",A24, "LastQuoteToday",, "T")</f>
        <v>1235</v>
      </c>
      <c r="F24" s="27">
        <f>RTD("cqg.rtd", ,"ContractData",A24, "NetLastQuoteToday",, "T")</f>
        <v>-1.8</v>
      </c>
      <c r="G24" s="28">
        <f>IFERROR(RTD("cqg.rtd", ,"ContractData",A24, "PerCentNetLastTrade",, "T")/100,"")</f>
        <v>-1.5362225097024578E-3</v>
      </c>
      <c r="H24" s="28">
        <f>IFERROR('Symbols&amp;Data'!F38/'Symbols&amp;Data'!G38/100,"")</f>
        <v>-1.1239463003434281E-3</v>
      </c>
      <c r="I24" s="29">
        <f>IFERROR('Symbols&amp;Data'!D38/'Symbols&amp;Data'!E38,"")</f>
        <v>1.7828491901866765</v>
      </c>
      <c r="J24" s="30">
        <f>RTD("cqg.rtd", ,"ContractData",A24, "Open",, "T")</f>
        <v>1229.6000000000001</v>
      </c>
      <c r="K24" s="27">
        <f>RTD("cqg.rtd", ,"ContractData",A24, "High",, "T")</f>
        <v>1238.9000000000001</v>
      </c>
      <c r="L24" s="27">
        <f>RTD("cqg.rtd", ,"ContractData",A24, "Low",, "T")</f>
        <v>1222.6000000000001</v>
      </c>
      <c r="M24" s="23" t="str">
        <f>'Symbols&amp;Data'!B34</f>
        <v>F.US.RU6?</v>
      </c>
      <c r="N24" s="68" t="str">
        <f>'Symbols&amp;Data'!C34</f>
        <v>Russian Ruble (Globex), Mar 17</v>
      </c>
      <c r="O24" s="68"/>
      <c r="P24" s="68"/>
      <c r="Q24" s="38">
        <f>RTD("cqg.rtd", ,"ContractData",M24, "LastQuoteToday",, "T")</f>
        <v>1.7024999999999998E-2</v>
      </c>
      <c r="R24" s="38">
        <f>RTD("cqg.rtd", ,"ContractData",M24, "NetLastQuoteToday",, "T")</f>
        <v>1.85E-4</v>
      </c>
      <c r="S24" s="28">
        <f>IFERROR(RTD("cqg.rtd", ,"ContractData",M24, "PerCentNetLastTrade",, "T")/100,"")</f>
        <v>1.0688836104513065E-2</v>
      </c>
      <c r="T24" s="28">
        <f>IFERROR('Symbols&amp;Data'!F34/'Symbols&amp;Data'!G34/100,"")</f>
        <v>1.0466760961810468E-2</v>
      </c>
      <c r="U24" s="29">
        <f>IFERROR('Symbols&amp;Data'!D34/'Symbols&amp;Data'!E34,"")</f>
        <v>2.044204047374802</v>
      </c>
      <c r="V24" s="39">
        <f>RTD("cqg.rtd", ,"ContractData",M24, "Open",, "T")</f>
        <v>1.6889999999999999E-2</v>
      </c>
      <c r="W24" s="38">
        <f>RTD("cqg.rtd", ,"ContractData",M24, "High",, "T")</f>
        <v>1.704E-2</v>
      </c>
      <c r="X24" s="38">
        <f>RTD("cqg.rtd", ,"ContractData",M24, "Low",, "T")</f>
        <v>1.6840000000000001E-2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7.100000000000001" customHeight="1" x14ac:dyDescent="0.3">
      <c r="A25" s="1" t="str">
        <f>'Symbols&amp;Data'!B39</f>
        <v>F.US.SIE?</v>
      </c>
      <c r="B25" s="68" t="str">
        <f>'Symbols&amp;Data'!C39</f>
        <v>Silver (Globex), Mar 17</v>
      </c>
      <c r="C25" s="68"/>
      <c r="D25" s="68"/>
      <c r="E25" s="27">
        <f>RTD("cqg.rtd", ,"ContractData",A25, "LastQuoteToday",, "T")</f>
        <v>17.95</v>
      </c>
      <c r="F25" s="27">
        <f>RTD("cqg.rtd", ,"ContractData",A25, "NetLastQuoteToday",, "T")</f>
        <v>0.20899999999999999</v>
      </c>
      <c r="G25" s="28">
        <f>IFERROR(RTD("cqg.rtd", ,"ContractData",A25, "PerCentNetLastTrade",, "T")/100,"")</f>
        <v>1.1780621160024802E-2</v>
      </c>
      <c r="H25" s="28">
        <f>IFERROR('Symbols&amp;Data'!F39/'Symbols&amp;Data'!G39/100,"")</f>
        <v>6.1542991755005882E-3</v>
      </c>
      <c r="I25" s="29">
        <f>IFERROR('Symbols&amp;Data'!D39/'Symbols&amp;Data'!E39,"")</f>
        <v>1.3986213566833283</v>
      </c>
      <c r="J25" s="30">
        <f>RTD("cqg.rtd", ,"ContractData",A25, "Open",, "T")</f>
        <v>17.64</v>
      </c>
      <c r="K25" s="27">
        <f>RTD("cqg.rtd", ,"ContractData",A25, "High",, "T")</f>
        <v>18.02</v>
      </c>
      <c r="L25" s="27">
        <f>RTD("cqg.rtd", ,"ContractData",A25, "Low",, "T")</f>
        <v>17.545000000000002</v>
      </c>
      <c r="M25" s="23" t="str">
        <f>'Symbols&amp;Data'!B35</f>
        <v>F.US.SA6?</v>
      </c>
      <c r="N25" s="68" t="str">
        <f>'Symbols&amp;Data'!C35</f>
        <v>S. African Rand (Globex), Mar 17</v>
      </c>
      <c r="O25" s="68"/>
      <c r="P25" s="68"/>
      <c r="Q25" s="38">
        <f>RTD("cqg.rtd", ,"ContractData",M25, "LastQuoteToday",, "T")</f>
        <v>7.4375000000000011E-2</v>
      </c>
      <c r="R25" s="38">
        <f>RTD("cqg.rtd", ,"ContractData",M25, "NetLastQuoteToday",, "T")</f>
        <v>2.0000000000000001E-4</v>
      </c>
      <c r="S25" s="28">
        <f>IFERROR(RTD("cqg.rtd", ,"ContractData",M25, "PerCentNetLastTrade",, "T")/100,"")</f>
        <v>3.3706350276392072E-3</v>
      </c>
      <c r="T25" s="28">
        <f>IFERROR('Symbols&amp;Data'!F35/'Symbols&amp;Data'!G35/100,"")</f>
        <v>1.8934911242603552E-3</v>
      </c>
      <c r="U25" s="29">
        <f>IFERROR('Symbols&amp;Data'!D35/'Symbols&amp;Data'!E35,"")</f>
        <v>0.63338663700201625</v>
      </c>
      <c r="V25" s="39">
        <f>RTD("cqg.rtd", ,"ContractData",M25, "Open",, "T")</f>
        <v>7.4075000000000002E-2</v>
      </c>
      <c r="W25" s="38">
        <f>RTD("cqg.rtd", ,"ContractData",M25, "High",, "T")</f>
        <v>7.4700000000000003E-2</v>
      </c>
      <c r="X25" s="38">
        <f>RTD("cqg.rtd", ,"ContractData",M25, "Low",, "T")</f>
        <v>7.4050000000000005E-2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7.100000000000001" customHeight="1" x14ac:dyDescent="0.3">
      <c r="A26" s="1" t="str">
        <f>'Symbols&amp;Data'!B40</f>
        <v>F.US.PLE?</v>
      </c>
      <c r="B26" s="68" t="str">
        <f>'Symbols&amp;Data'!C40</f>
        <v>Platinum (Globex), Apr 17</v>
      </c>
      <c r="C26" s="68"/>
      <c r="D26" s="68"/>
      <c r="E26" s="27">
        <f>RTD("cqg.rtd", ,"ContractData",A26, "LastQuoteToday",, "T")</f>
        <v>1014</v>
      </c>
      <c r="F26" s="27">
        <f>RTD("cqg.rtd", ,"ContractData",A26, "NetLastQuoteToday",, "T")</f>
        <v>-8.2000000000000011</v>
      </c>
      <c r="G26" s="28">
        <f>IFERROR(RTD("cqg.rtd", ,"ContractData",A26, "PerCentNetLastTrade",, "T")/100,"")</f>
        <v>-8.0219135198591265E-3</v>
      </c>
      <c r="H26" s="28">
        <f>IFERROR('Symbols&amp;Data'!F40/'Symbols&amp;Data'!G40/100,"")</f>
        <v>-4.2808666144609764E-3</v>
      </c>
      <c r="I26" s="29">
        <f>IFERROR('Symbols&amp;Data'!D40/'Symbols&amp;Data'!E40,"")</f>
        <v>1.3705283308587024</v>
      </c>
      <c r="J26" s="30">
        <f>RTD("cqg.rtd", ,"ContractData",A26, "Open",, "T")</f>
        <v>1017.4000000000001</v>
      </c>
      <c r="K26" s="27">
        <f>RTD("cqg.rtd", ,"ContractData",A26, "High",, "T")</f>
        <v>1017.5</v>
      </c>
      <c r="L26" s="27">
        <f>RTD("cqg.rtd", ,"ContractData",A26, "Low",, "T")</f>
        <v>993.1</v>
      </c>
      <c r="M26" s="23" t="str">
        <f>'Symbols&amp;Data'!B36</f>
        <v>F.US.SK6?</v>
      </c>
      <c r="N26" s="68" t="str">
        <f>'Symbols&amp;Data'!C36</f>
        <v>Swedish Krona (Globex), Mar 17</v>
      </c>
      <c r="O26" s="68"/>
      <c r="P26" s="68"/>
      <c r="Q26" s="31">
        <f>RTD("cqg.rtd", ,"ContractData",M26, "LastQuoteToday",, "T")</f>
        <v>0.11227000000000001</v>
      </c>
      <c r="R26" s="31">
        <f>RTD("cqg.rtd", ,"ContractData",M26, "NetLastQuoteToday",, "T")</f>
        <v>-2.5000000000000001E-4</v>
      </c>
      <c r="S26" s="28">
        <f>IFERROR(RTD("cqg.rtd", ,"ContractData",M26, "PerCentNetLastTrade",, "T")/100,"")</f>
        <v>-2.8439388553146107E-3</v>
      </c>
      <c r="T26" s="28">
        <f>IFERROR('Symbols&amp;Data'!F36/'Symbols&amp;Data'!G36/100,"")</f>
        <v>-3.2362459546925572E-3</v>
      </c>
      <c r="U26" s="29">
        <f>IFERROR('Symbols&amp;Data'!D36/'Symbols&amp;Data'!E36,"")</f>
        <v>0.34749034749034752</v>
      </c>
      <c r="V26" s="32">
        <f>RTD("cqg.rtd", ,"ContractData",M26, "Open",, "T")</f>
        <v>0.11242000000000001</v>
      </c>
      <c r="W26" s="31">
        <f>RTD("cqg.rtd", ,"ContractData",M26, "High",, "T")</f>
        <v>0.11245000000000001</v>
      </c>
      <c r="X26" s="31">
        <f>RTD("cqg.rtd", ,"ContractData",M26, "Low",, "T")</f>
        <v>0.11212000000000001</v>
      </c>
      <c r="Y26" s="1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7.100000000000001" customHeight="1" x14ac:dyDescent="0.3">
      <c r="A27" s="1" t="str">
        <f>'Symbols&amp;Data'!B41</f>
        <v>F.US.PAE?</v>
      </c>
      <c r="B27" s="68" t="str">
        <f>'Symbols&amp;Data'!C41</f>
        <v>Palladium (Globex), Mar 17</v>
      </c>
      <c r="C27" s="68"/>
      <c r="D27" s="68"/>
      <c r="E27" s="27">
        <f>RTD("cqg.rtd", ,"ContractData",A27, "LastQuoteToday",, "T")</f>
        <v>783.80000000000007</v>
      </c>
      <c r="F27" s="27">
        <f>RTD("cqg.rtd", ,"ContractData",A27, "NetLastQuoteToday",, "T")</f>
        <v>11.25</v>
      </c>
      <c r="G27" s="28">
        <f>IFERROR(RTD("cqg.rtd", ,"ContractData",A27, "PerCentNetLastTrade",, "T")/100,"")</f>
        <v>1.4562164261212866E-2</v>
      </c>
      <c r="H27" s="28">
        <f>IFERROR('Symbols&amp;Data'!F41/'Symbols&amp;Data'!G41/100,"")</f>
        <v>4.8449612403100775E-3</v>
      </c>
      <c r="I27" s="29">
        <f>IFERROR('Symbols&amp;Data'!D41/'Symbols&amp;Data'!E41,"")</f>
        <v>0.88924338640570189</v>
      </c>
      <c r="J27" s="30">
        <f>RTD("cqg.rtd", ,"ContractData",A27, "Open",, "T")</f>
        <v>769.05000000000007</v>
      </c>
      <c r="K27" s="27">
        <f>RTD("cqg.rtd", ,"ContractData",A27, "High",, "T")</f>
        <v>786.7</v>
      </c>
      <c r="L27" s="27">
        <f>RTD("cqg.rtd", ,"ContractData",A27, "Low",, "T")</f>
        <v>764.25</v>
      </c>
      <c r="M27" s="23" t="str">
        <f>'Symbols&amp;Data'!B37</f>
        <v>F.US.SF6?</v>
      </c>
      <c r="N27" s="68" t="str">
        <f>'Symbols&amp;Data'!C37</f>
        <v>Swiss Franc (Globex), Mar 17</v>
      </c>
      <c r="O27" s="68"/>
      <c r="P27" s="68"/>
      <c r="Q27" s="54">
        <f>RTD("cqg.rtd", ,"ContractData",M27, "LastQuoteToday",, "T")</f>
        <v>0.99830000000000008</v>
      </c>
      <c r="R27" s="54">
        <f>RTD("cqg.rtd", ,"ContractData",M27, "NetLastQuoteToday",, "T")</f>
        <v>-1.6000000000000001E-3</v>
      </c>
      <c r="S27" s="28">
        <f>IFERROR(RTD("cqg.rtd", ,"ContractData",M27, "PerCentNetLastTrade",, "T")/100,"")</f>
        <v>-1.6001600160016002E-3</v>
      </c>
      <c r="T27" s="28">
        <f>IFERROR('Symbols&amp;Data'!F37/'Symbols&amp;Data'!G37/100,"")</f>
        <v>-1.9925280199252801E-3</v>
      </c>
      <c r="U27" s="29">
        <f>IFERROR('Symbols&amp;Data'!D37/'Symbols&amp;Data'!E37,"")</f>
        <v>0.84301333017441415</v>
      </c>
      <c r="V27" s="55">
        <f>RTD("cqg.rtd", ,"ContractData",M27, "Open",, "T")</f>
        <v>0.99980000000000002</v>
      </c>
      <c r="W27" s="54">
        <f>RTD("cqg.rtd", ,"ContractData",M27, "High",, "T")</f>
        <v>1.0004</v>
      </c>
      <c r="X27" s="54">
        <f>RTD("cqg.rtd", ,"ContractData",M27, "Low",, "T")</f>
        <v>0.99520000000000008</v>
      </c>
      <c r="Y27" s="1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7.100000000000001" customHeight="1" x14ac:dyDescent="0.3">
      <c r="A28" s="1" t="str">
        <f>'Symbols&amp;Data'!B42</f>
        <v>F.US.CPE?</v>
      </c>
      <c r="B28" s="68" t="str">
        <f>'Symbols&amp;Data'!C42</f>
        <v>Copper (Globex), Mar 17</v>
      </c>
      <c r="C28" s="68"/>
      <c r="D28" s="68"/>
      <c r="E28" s="27">
        <f>RTD("cqg.rtd", ,"ContractData",A28, "LastQuoteToday",, "T")</f>
        <v>2.7760000000000002</v>
      </c>
      <c r="F28" s="27">
        <f>RTD("cqg.rtd", ,"ContractData",A28, "NetLastQuoteToday",, "T")</f>
        <v>0.12250000000000001</v>
      </c>
      <c r="G28" s="28">
        <f>IFERROR(RTD("cqg.rtd", ,"ContractData",A28, "PerCentNetLastTrade",, "T")/100,"")</f>
        <v>4.6165441869229315E-2</v>
      </c>
      <c r="H28" s="28">
        <f>IFERROR('Symbols&amp;Data'!F42/'Symbols&amp;Data'!G42/100,"")</f>
        <v>2.0605550883095042E-2</v>
      </c>
      <c r="I28" s="29">
        <f>IFERROR('Symbols&amp;Data'!D42/'Symbols&amp;Data'!E42,"")</f>
        <v>1.8621438706573925</v>
      </c>
      <c r="J28" s="30">
        <f>RTD("cqg.rtd", ,"ContractData",A28, "Open",, "T")</f>
        <v>2.6565000000000003</v>
      </c>
      <c r="K28" s="27">
        <f>RTD("cqg.rtd", ,"ContractData",A28, "High",, "T")</f>
        <v>2.7770000000000001</v>
      </c>
      <c r="L28" s="27">
        <f>RTD("cqg.rtd", ,"ContractData",A28, "Low",, "T")</f>
        <v>2.6365000000000003</v>
      </c>
      <c r="M28" s="24"/>
      <c r="N28" s="104" t="s">
        <v>20</v>
      </c>
      <c r="O28" s="105"/>
      <c r="P28" s="105"/>
      <c r="Q28" s="106" t="s">
        <v>22</v>
      </c>
      <c r="R28" s="107"/>
      <c r="S28" s="107"/>
      <c r="T28" s="108" t="s">
        <v>21</v>
      </c>
      <c r="U28" s="109"/>
      <c r="V28" s="109"/>
      <c r="W28" s="109"/>
      <c r="X28" s="110"/>
      <c r="Y28" s="1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7.100000000000001" customHeight="1" x14ac:dyDescent="0.3">
      <c r="B29" s="69" t="s">
        <v>12</v>
      </c>
      <c r="C29" s="70"/>
      <c r="D29" s="70"/>
      <c r="E29" s="6"/>
      <c r="F29" s="6"/>
      <c r="G29" s="7"/>
      <c r="H29" s="73" t="s">
        <v>14</v>
      </c>
      <c r="I29" s="74"/>
      <c r="J29" s="75"/>
      <c r="K29" s="76" t="str">
        <f>IF((MOD(RTD("cqg.rtd",,"ContractData",A31,"PrimarySessionCloseTime"),1)-$V$2)&lt;0,"",MOD(RTD("cqg.rtd",,"ContractData",A31,"PrimarySessionCloseTime"),1)-$V$2)</f>
        <v/>
      </c>
      <c r="L29" s="76"/>
      <c r="M29" s="40"/>
      <c r="N29" s="63"/>
      <c r="O29" s="63"/>
      <c r="P29" s="63"/>
      <c r="Q29" s="64"/>
      <c r="R29" s="64"/>
      <c r="S29" s="64"/>
      <c r="T29" s="64"/>
      <c r="U29" s="64"/>
      <c r="V29" s="64"/>
      <c r="W29" s="64"/>
      <c r="X29" s="65"/>
      <c r="Y29" s="1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7.100000000000001" customHeight="1" x14ac:dyDescent="0.3">
      <c r="B30" s="71"/>
      <c r="C30" s="72"/>
      <c r="D30" s="72"/>
      <c r="E30" s="3" t="s">
        <v>1</v>
      </c>
      <c r="F30" s="3" t="s">
        <v>2</v>
      </c>
      <c r="G30" s="3" t="s">
        <v>3</v>
      </c>
      <c r="H30" s="3" t="s">
        <v>7</v>
      </c>
      <c r="I30" s="4" t="s">
        <v>13</v>
      </c>
      <c r="J30" s="9" t="s">
        <v>4</v>
      </c>
      <c r="K30" s="13" t="s">
        <v>5</v>
      </c>
      <c r="L30" s="13" t="s">
        <v>6</v>
      </c>
      <c r="M30" s="41"/>
      <c r="N30" s="63"/>
      <c r="O30" s="64"/>
      <c r="P30" s="64"/>
      <c r="Q30" s="64"/>
      <c r="R30" s="64"/>
      <c r="S30" s="64"/>
      <c r="T30" s="64"/>
      <c r="U30" s="64"/>
      <c r="V30" s="64"/>
      <c r="W30" s="64"/>
      <c r="X30" s="65"/>
      <c r="Y30" s="1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7.100000000000001" customHeight="1" x14ac:dyDescent="0.3">
      <c r="A31" s="1" t="str">
        <f>'Symbols&amp;Data'!B43</f>
        <v>F.US.CLE?</v>
      </c>
      <c r="B31" s="68" t="str">
        <f>'Symbols&amp;Data'!C43</f>
        <v>Crude Light (Globex), Mar 17</v>
      </c>
      <c r="C31" s="68"/>
      <c r="D31" s="68"/>
      <c r="E31" s="27">
        <f>RTD("cqg.rtd", ,"ContractData",A31, "LastQuoteToday",, "T")</f>
        <v>53.78</v>
      </c>
      <c r="F31" s="27">
        <f>RTD("cqg.rtd", ,"ContractData",A31, "NetLastQuoteToday",, "T")</f>
        <v>0.78</v>
      </c>
      <c r="G31" s="28">
        <f>IFERROR(RTD("cqg.rtd", ,"ContractData",A31, "PerCentNetLastTrade",, "T")/100,"")</f>
        <v>1.4905660377358489E-2</v>
      </c>
      <c r="H31" s="28">
        <f>IFERROR(('Symbols&amp;Data'!F43/'Symbols&amp;Data'!G43)/100,"")</f>
        <v>6.3777596075224848E-3</v>
      </c>
      <c r="I31" s="29">
        <f>IFERROR('Symbols&amp;Data'!D43/'Symbols&amp;Data'!E43,"")</f>
        <v>1.0269000788471745</v>
      </c>
      <c r="J31" s="30">
        <f>RTD("cqg.rtd", ,"ContractData",A31, "Open",, "T")</f>
        <v>53.15</v>
      </c>
      <c r="K31" s="27">
        <f>RTD("cqg.rtd", ,"ContractData",A31, "High",, "T")</f>
        <v>54.13</v>
      </c>
      <c r="L31" s="27">
        <f>RTD("cqg.rtd", ,"ContractData",A31, "Low",, "T")</f>
        <v>52.9</v>
      </c>
      <c r="M31" s="41"/>
      <c r="N31" s="63"/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10"/>
      <c r="Z31" s="2"/>
      <c r="AA31" s="2"/>
      <c r="AB31" s="2"/>
      <c r="AC31" s="5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7.100000000000001" customHeight="1" x14ac:dyDescent="0.3">
      <c r="A32" s="1" t="str">
        <f>'Symbols&amp;Data'!B44</f>
        <v>F.US.HOE?</v>
      </c>
      <c r="B32" s="68" t="str">
        <f>'Symbols&amp;Data'!C44</f>
        <v>NY Harbor ULSD, Mar 17</v>
      </c>
      <c r="C32" s="68"/>
      <c r="D32" s="68"/>
      <c r="E32" s="27">
        <f>RTD("cqg.rtd", ,"ContractData",A32, "LastQuoteToday",, "T")</f>
        <v>1.665</v>
      </c>
      <c r="F32" s="27">
        <f>RTD("cqg.rtd", ,"ContractData",A32, "NetLastQuoteToday",, "T")</f>
        <v>2.35E-2</v>
      </c>
      <c r="G32" s="28">
        <f>IFERROR(RTD("cqg.rtd", ,"ContractData",A32, "PerCentNetLastTrade",, "T")/100,"")</f>
        <v>1.4316174230886386E-2</v>
      </c>
      <c r="H32" s="28">
        <f>IFERROR('Symbols&amp;Data'!F44/'Symbols&amp;Data'!G44/100,"")</f>
        <v>6.0025542784163475E-3</v>
      </c>
      <c r="I32" s="29">
        <f>IFERROR('Symbols&amp;Data'!D44/'Symbols&amp;Data'!E44,"")</f>
        <v>0.7009262368250796</v>
      </c>
      <c r="J32" s="30">
        <f>RTD("cqg.rtd", ,"ContractData",A32, "Open",, "T")</f>
        <v>1.6402000000000001</v>
      </c>
      <c r="K32" s="27">
        <f>RTD("cqg.rtd", ,"ContractData",A32, "High",, "T")</f>
        <v>1.6758000000000002</v>
      </c>
      <c r="L32" s="27">
        <f>RTD("cqg.rtd", ,"ContractData",A32, "Low",, "T")</f>
        <v>1.6380000000000001</v>
      </c>
      <c r="M32" s="41"/>
      <c r="N32" s="63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10"/>
      <c r="Z32" s="8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7.100000000000001" customHeight="1" x14ac:dyDescent="0.3">
      <c r="A33" s="1" t="str">
        <f>'Symbols&amp;Data'!B45</f>
        <v>F.US.RBE?</v>
      </c>
      <c r="B33" s="68" t="str">
        <f>'Symbols&amp;Data'!C45</f>
        <v>RBOB Gasoline (Globex), Mar 17</v>
      </c>
      <c r="C33" s="68"/>
      <c r="D33" s="68"/>
      <c r="E33" s="27">
        <f>RTD("cqg.rtd", ,"ContractData",A33, "LastQuoteToday",, "T")</f>
        <v>1.5883</v>
      </c>
      <c r="F33" s="27">
        <f>RTD("cqg.rtd", ,"ContractData",A33, "NetLastQuoteToday",, "T")</f>
        <v>1.8100000000000002E-2</v>
      </c>
      <c r="G33" s="28">
        <f>IFERROR(RTD("cqg.rtd", ,"ContractData",A33, "PerCentNetLastTrade",, "T")/100,"")</f>
        <v>1.1590880142656988E-2</v>
      </c>
      <c r="H33" s="28">
        <f>IFERROR('Symbols&amp;Data'!F45/'Symbols&amp;Data'!G45/100,"")</f>
        <v>3.8359648193281772E-3</v>
      </c>
      <c r="I33" s="29">
        <f>IFERROR('Symbols&amp;Data'!D45/'Symbols&amp;Data'!E45,"")</f>
        <v>0.83780400943233135</v>
      </c>
      <c r="J33" s="30">
        <f>RTD("cqg.rtd", ,"ContractData",A33, "Open",, "T")</f>
        <v>1.5703</v>
      </c>
      <c r="K33" s="27">
        <f>RTD("cqg.rtd", ,"ContractData",A33, "High",, "T")</f>
        <v>1.6134000000000002</v>
      </c>
      <c r="L33" s="27">
        <f>RTD("cqg.rtd", ,"ContractData",A33, "Low",, "T")</f>
        <v>1.5690000000000002</v>
      </c>
      <c r="M33" s="41"/>
      <c r="N33" s="63"/>
      <c r="O33" s="63"/>
      <c r="P33" s="66"/>
      <c r="Q33" s="64"/>
      <c r="R33" s="67"/>
      <c r="S33" s="64"/>
      <c r="T33" s="64"/>
      <c r="U33" s="64"/>
      <c r="V33" s="64"/>
      <c r="W33" s="64"/>
      <c r="X33" s="65"/>
      <c r="Y33" s="1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7.100000000000001" customHeight="1" x14ac:dyDescent="0.3">
      <c r="A34" s="1" t="str">
        <f>'Symbols&amp;Data'!B46</f>
        <v>F.US.NGE?</v>
      </c>
      <c r="B34" s="68" t="str">
        <f>'Symbols&amp;Data'!C46</f>
        <v>Natural Gas (Globex), Mar 17</v>
      </c>
      <c r="C34" s="68"/>
      <c r="D34" s="68"/>
      <c r="E34" s="27">
        <f>RTD("cqg.rtd", ,"ContractData",A34, "LastQuoteToday",, "T")</f>
        <v>3.0390000000000001</v>
      </c>
      <c r="F34" s="27">
        <f>RTD("cqg.rtd", ,"ContractData",A34, "NetLastQuoteToday",, "T")</f>
        <v>-0.10200000000000001</v>
      </c>
      <c r="G34" s="28">
        <f>IFERROR(RTD("cqg.rtd", ,"ContractData",A34, "PerCentNetLastTrade",, "T")/100,"")</f>
        <v>-3.2473734479465138E-2</v>
      </c>
      <c r="H34" s="28">
        <f>IFERROR('Symbols&amp;Data'!F46/'Symbols&amp;Data'!G46/100,"")</f>
        <v>-8.0600553141050978E-3</v>
      </c>
      <c r="I34" s="29">
        <f>IFERROR('Symbols&amp;Data'!D46/'Symbols&amp;Data'!E46,"")</f>
        <v>1.1805260605594583</v>
      </c>
      <c r="J34" s="30">
        <f>RTD("cqg.rtd", ,"ContractData",A34, "Open",, "T")</f>
        <v>3.105</v>
      </c>
      <c r="K34" s="27">
        <f>RTD("cqg.rtd", ,"ContractData",A34, "High",, "T")</f>
        <v>3.121</v>
      </c>
      <c r="L34" s="27">
        <f>RTD("cqg.rtd", ,"ContractData",A34, "Low",, "T")</f>
        <v>3.0049999999999999</v>
      </c>
      <c r="M34" s="41"/>
      <c r="N34" s="63"/>
      <c r="O34" s="63"/>
      <c r="P34" s="63"/>
      <c r="Q34" s="64"/>
      <c r="R34" s="64"/>
      <c r="S34" s="64"/>
      <c r="T34" s="64"/>
      <c r="U34" s="64"/>
      <c r="V34" s="64"/>
      <c r="W34" s="64"/>
      <c r="X34" s="65"/>
      <c r="Y34" s="1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7.100000000000001" customHeight="1" x14ac:dyDescent="0.3">
      <c r="B35" s="69" t="s">
        <v>17</v>
      </c>
      <c r="C35" s="70"/>
      <c r="D35" s="70"/>
      <c r="E35" s="6"/>
      <c r="F35" s="6"/>
      <c r="G35" s="7"/>
      <c r="H35" s="73" t="s">
        <v>14</v>
      </c>
      <c r="I35" s="74"/>
      <c r="J35" s="75"/>
      <c r="K35" s="76" t="str">
        <f>IF((MOD(RTD("cqg.rtd",,"ContractData",A37,"PrimarySessionCloseTime"),1)-$V$2)&lt;0,"",MOD(RTD("cqg.rtd",,"ContractData",A37,"PrimarySessionCloseTime"),1)-$V$2)</f>
        <v/>
      </c>
      <c r="L35" s="76"/>
      <c r="M35" s="41"/>
      <c r="N35" s="63"/>
      <c r="O35" s="63"/>
      <c r="P35" s="63"/>
      <c r="Q35" s="64"/>
      <c r="R35" s="64"/>
      <c r="S35" s="64"/>
      <c r="T35" s="64"/>
      <c r="U35" s="64"/>
      <c r="V35" s="64"/>
      <c r="W35" s="64"/>
      <c r="X35" s="65"/>
      <c r="Y35" s="1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7.100000000000001" customHeight="1" x14ac:dyDescent="0.3">
      <c r="B36" s="71"/>
      <c r="C36" s="72"/>
      <c r="D36" s="72"/>
      <c r="E36" s="3" t="s">
        <v>1</v>
      </c>
      <c r="F36" s="3" t="s">
        <v>2</v>
      </c>
      <c r="G36" s="3" t="s">
        <v>3</v>
      </c>
      <c r="H36" s="3" t="s">
        <v>7</v>
      </c>
      <c r="I36" s="4" t="s">
        <v>13</v>
      </c>
      <c r="J36" s="9" t="s">
        <v>4</v>
      </c>
      <c r="K36" s="13" t="s">
        <v>5</v>
      </c>
      <c r="L36" s="13" t="s">
        <v>6</v>
      </c>
      <c r="M36" s="41"/>
      <c r="N36" s="63"/>
      <c r="O36" s="63"/>
      <c r="P36" s="63"/>
      <c r="Q36" s="64"/>
      <c r="R36" s="64"/>
      <c r="S36" s="64"/>
      <c r="T36" s="64"/>
      <c r="U36" s="64"/>
      <c r="V36" s="64"/>
      <c r="W36" s="64"/>
      <c r="X36" s="65"/>
      <c r="Y36" s="10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7.100000000000001" customHeight="1" x14ac:dyDescent="0.3">
      <c r="A37" s="1" t="str">
        <f>'Symbols&amp;Data'!B47</f>
        <v>F.US.ZSE?</v>
      </c>
      <c r="B37" s="68" t="str">
        <f>'Symbols&amp;Data'!C47</f>
        <v>Soybeans (Globex), Mar 17</v>
      </c>
      <c r="C37" s="68"/>
      <c r="D37" s="68"/>
      <c r="E37" s="27">
        <f>RTD("cqg.rtd", ,"ContractData",A37, "LastQuoteToday",, "T")</f>
        <v>1060</v>
      </c>
      <c r="F37" s="27">
        <f>RTD("cqg.rtd", ,"ContractData",A37, "NetLastQuoteToday",, "T")</f>
        <v>9.5</v>
      </c>
      <c r="G37" s="28">
        <f>IFERROR(RTD("cqg.rtd", ,"ContractData",A37, "PerCentNetLastTrade",, "T")/100,"")</f>
        <v>7.139457401237506E-3</v>
      </c>
      <c r="H37" s="28">
        <f>IFERROR('Symbols&amp;Data'!F47/'Symbols&amp;Data'!G47/100,"")</f>
        <v>5.642167780252413E-3</v>
      </c>
      <c r="I37" s="29">
        <f>IFERROR('Symbols&amp;Data'!D47/'Symbols&amp;Data'!E47,"")</f>
        <v>1.0094804975856311</v>
      </c>
      <c r="J37" s="30">
        <f>IF(RTD("cqg.rtd", ,"ContractData",A37, "Open",, "T")="",RTD("cqg.rtd", ,"ContractData",A37, "Y_OPen",, "T"),RTD("cqg.rtd", ,"ContractData",A37, "Open",, "T"))</f>
        <v>1050</v>
      </c>
      <c r="K37" s="27">
        <f>IF(RTD("cqg.rtd",,"ContractData",A37,"High",,"T")="",RTD("cqg.rtd",,"ContractData",A37,"Y_HIgh",,"T"),(RTD("cqg.rtd",,"ContractData",A37,"High",,"T")))</f>
        <v>1063.5</v>
      </c>
      <c r="L37" s="27">
        <f>IF(RTD("cqg.rtd",,"ContractData",A37,"Low",,"T")="",RTD("cqg.rtd",,"ContractData",A37,"Y_Low",,"T"),(RTD("cqg.rtd",,"ContractData",A37,"Low",,"T")))</f>
        <v>1047.5</v>
      </c>
      <c r="M37" s="41"/>
      <c r="N37" s="63"/>
      <c r="O37" s="63"/>
      <c r="P37" s="63"/>
      <c r="Q37" s="64"/>
      <c r="R37" s="64"/>
      <c r="S37" s="64"/>
      <c r="T37" s="64"/>
      <c r="U37" s="64"/>
      <c r="V37" s="64"/>
      <c r="W37" s="64"/>
      <c r="X37" s="65"/>
      <c r="Y37" s="10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7.100000000000001" customHeight="1" x14ac:dyDescent="0.3">
      <c r="A38" s="1" t="str">
        <f>'Symbols&amp;Data'!B48</f>
        <v>F.US.ZLE?</v>
      </c>
      <c r="B38" s="68" t="str">
        <f>'Symbols&amp;Data'!C48</f>
        <v>Soybean Oil (Globex), Mar 17</v>
      </c>
      <c r="C38" s="68"/>
      <c r="D38" s="68"/>
      <c r="E38" s="27">
        <f>RTD("cqg.rtd", ,"ContractData",A38, "LastQuoteToday",, "T")</f>
        <v>34.75</v>
      </c>
      <c r="F38" s="27">
        <f>RTD("cqg.rtd", ,"ContractData",A38, "NetLastQuoteToday",, "T")</f>
        <v>0.08</v>
      </c>
      <c r="G38" s="28">
        <f>IFERROR(RTD("cqg.rtd", ,"ContractData",A38, "PerCentNetLastTrade",, "T")/100,"")</f>
        <v>-2.5959042399769255E-3</v>
      </c>
      <c r="H38" s="28">
        <f>IFERROR('Symbols&amp;Data'!F48/'Symbols&amp;Data'!G48/100,"")</f>
        <v>1.2568735271013356E-3</v>
      </c>
      <c r="I38" s="29">
        <f>IFERROR('Symbols&amp;Data'!D48/'Symbols&amp;Data'!E48,"")</f>
        <v>0.89276234146635558</v>
      </c>
      <c r="J38" s="30">
        <f>IF(RTD("cqg.rtd", ,"ContractData",A38, "Open",, "T")="",RTD("cqg.rtd", ,"ContractData",A38, "Y_OPen",, "T"),RTD("cqg.rtd", ,"ContractData",A38, "Open",, "T"))</f>
        <v>34.660000000000004</v>
      </c>
      <c r="K38" s="27">
        <f>IF(RTD("cqg.rtd",,"ContractData",A38,"High",,"T")="",RTD("cqg.rtd",,"ContractData",A38,"Y_HIgh",,"T"),(RTD("cqg.rtd",,"ContractData",A38,"High",,"T")))</f>
        <v>34.96</v>
      </c>
      <c r="L38" s="27">
        <f>IF(RTD("cqg.rtd",,"ContractData",A38,"Low",,"T")="",RTD("cqg.rtd",,"ContractData",A38,"Y_Low",,"T"),(RTD("cqg.rtd",,"ContractData",A38,"Low",,"T")))</f>
        <v>34.36</v>
      </c>
      <c r="M38" s="41"/>
      <c r="N38" s="104" t="s">
        <v>12</v>
      </c>
      <c r="O38" s="102"/>
      <c r="P38" s="102" t="s">
        <v>10</v>
      </c>
      <c r="Q38" s="102"/>
      <c r="R38" s="102"/>
      <c r="S38" s="102"/>
      <c r="T38" s="102"/>
      <c r="U38" s="102"/>
      <c r="V38" s="102"/>
      <c r="W38" s="102"/>
      <c r="X38" s="103"/>
      <c r="Y38" s="10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7.100000000000001" customHeight="1" x14ac:dyDescent="0.3">
      <c r="A39" s="1" t="str">
        <f>'Symbols&amp;Data'!B49</f>
        <v>F.US.ZME?</v>
      </c>
      <c r="B39" s="68" t="str">
        <f>'Symbols&amp;Data'!C49</f>
        <v>Soybean Meal (Globex), Mar 17</v>
      </c>
      <c r="C39" s="68"/>
      <c r="D39" s="68"/>
      <c r="E39" s="27">
        <f>RTD("cqg.rtd", ,"ContractData",A39, "LastQuoteToday",, "T")</f>
        <v>343.8</v>
      </c>
      <c r="F39" s="27">
        <f>RTD("cqg.rtd", ,"ContractData",A39, "NetLastQuoteToday",, "T")</f>
        <v>5.4</v>
      </c>
      <c r="G39" s="28">
        <f>IFERROR(RTD("cqg.rtd", ,"ContractData",A39, "PerCentNetLastTrade",, "T")/100,"")</f>
        <v>1.0638297872340425E-2</v>
      </c>
      <c r="H39" s="28">
        <f>IFERROR('Symbols&amp;Data'!F49/'Symbols&amp;Data'!G49/100,"")</f>
        <v>7.3820915926179091E-3</v>
      </c>
      <c r="I39" s="29">
        <f>IFERROR('Symbols&amp;Data'!D49/'Symbols&amp;Data'!E49,"")</f>
        <v>0.99284854529646294</v>
      </c>
      <c r="J39" s="30">
        <f>IF(RTD("cqg.rtd", ,"ContractData",A39, "Open",, "T")="",RTD("cqg.rtd", ,"ContractData",A39, "Y_OPen",, "T"),RTD("cqg.rtd", ,"ContractData",A39, "Open",, "T"))</f>
        <v>338.40000000000003</v>
      </c>
      <c r="K39" s="27">
        <f>IF(RTD("cqg.rtd",,"ContractData",A39,"High",,"T")="",RTD("cqg.rtd",,"ContractData",A39,"Y_HIgh",,"T"),(RTD("cqg.rtd",,"ContractData",A39,"High",,"T")))</f>
        <v>343.90000000000003</v>
      </c>
      <c r="L39" s="27">
        <f>IF(RTD("cqg.rtd",,"ContractData",A39,"Low",,"T")="",RTD("cqg.rtd",,"ContractData",A39,"Y_Low",,"T"),(RTD("cqg.rtd",,"ContractData",A39,"Low",,"T")))</f>
        <v>337.20000000000005</v>
      </c>
      <c r="M39" s="41"/>
      <c r="N39" s="63"/>
      <c r="O39" s="63"/>
      <c r="P39" s="63"/>
      <c r="Q39" s="64"/>
      <c r="R39" s="64"/>
      <c r="S39" s="64"/>
      <c r="T39" s="64"/>
      <c r="U39" s="64"/>
      <c r="V39" s="64"/>
      <c r="W39" s="64"/>
      <c r="X39" s="65"/>
      <c r="Y39" s="10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7.100000000000001" customHeight="1" x14ac:dyDescent="0.3">
      <c r="A40" s="1" t="str">
        <f>'Symbols&amp;Data'!B50</f>
        <v>F.US.ZWA?</v>
      </c>
      <c r="B40" s="68" t="str">
        <f>'Symbols&amp;Data'!C50</f>
        <v>Wheat (Globex), Mar 17</v>
      </c>
      <c r="C40" s="68"/>
      <c r="D40" s="68"/>
      <c r="E40" s="27">
        <f>RTD("cqg.rtd", ,"ContractData",A40, "LastQuoteToday",, "T")</f>
        <v>449.75</v>
      </c>
      <c r="F40" s="27">
        <f>RTD("cqg.rtd", ,"ContractData",A40, "NetLastQuoteToday",, "T")</f>
        <v>6.25</v>
      </c>
      <c r="G40" s="28">
        <f>IFERROR(RTD("cqg.rtd", ,"ContractData",A40, "PerCentNetLastTrade",, "T")/100,"")</f>
        <v>9.0191657271702363E-3</v>
      </c>
      <c r="H40" s="28">
        <f>IFERROR('Symbols&amp;Data'!F50/'Symbols&amp;Data'!G50/100,"")</f>
        <v>6.7294751009421274E-3</v>
      </c>
      <c r="I40" s="29">
        <f>IFERROR('Symbols&amp;Data'!D50/'Symbols&amp;Data'!E50,"")</f>
        <v>1.5497957988662459</v>
      </c>
      <c r="J40" s="30">
        <f>IF(RTD("cqg.rtd", ,"ContractData",A40, "Open",, "T")="",RTD("cqg.rtd", ,"ContractData",A40, "Y_OPen",, "T"),RTD("cqg.rtd", ,"ContractData",A40, "Open",, "T"))</f>
        <v>442.5</v>
      </c>
      <c r="K40" s="27">
        <f>IF(RTD("cqg.rtd",,"ContractData",A40,"High",,"T")="",RTD("cqg.rtd",,"ContractData",A40,"Y_HIgh",,"T"),(RTD("cqg.rtd",,"ContractData",A40,"High",,"T")))</f>
        <v>450.75</v>
      </c>
      <c r="L40" s="27">
        <f>IF(RTD("cqg.rtd",,"ContractData",A40,"Low",,"T")="",RTD("cqg.rtd",,"ContractData",A40,"Y_Low",,"T"),(RTD("cqg.rtd",,"ContractData",A40,"Low",,"T")))</f>
        <v>441</v>
      </c>
      <c r="M40" s="41"/>
      <c r="N40" s="63"/>
      <c r="O40" s="63"/>
      <c r="P40" s="63"/>
      <c r="Q40" s="64"/>
      <c r="R40" s="64"/>
      <c r="S40" s="64"/>
      <c r="T40" s="64"/>
      <c r="U40" s="64"/>
      <c r="V40" s="64"/>
      <c r="W40" s="64"/>
      <c r="X40" s="65"/>
      <c r="Y40" s="1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7.100000000000001" customHeight="1" x14ac:dyDescent="0.3">
      <c r="A41" s="1" t="str">
        <f>'Symbols&amp;Data'!B51</f>
        <v>F.US.KWE?</v>
      </c>
      <c r="B41" s="68" t="str">
        <f>'Symbols&amp;Data'!C51</f>
        <v>KC HRW Wheat (Globex), Mar 17</v>
      </c>
      <c r="C41" s="68"/>
      <c r="D41" s="68"/>
      <c r="E41" s="27">
        <f>RTD("cqg.rtd", ,"ContractData",A41, "LastQuoteToday",, "T")</f>
        <v>463</v>
      </c>
      <c r="F41" s="27">
        <f>RTD("cqg.rtd", ,"ContractData",A41, "NetLastQuoteToday",, "T")</f>
        <v>11.75</v>
      </c>
      <c r="G41" s="28">
        <f>IFERROR(RTD("cqg.rtd", ,"ContractData",A41, "PerCentNetLastTrade",, "T")/100,"")</f>
        <v>1.7728531855955677E-2</v>
      </c>
      <c r="H41" s="28">
        <f>IFERROR('Symbols&amp;Data'!F51/'Symbols&amp;Data'!G51/100,"")</f>
        <v>1.2668463611859837E-2</v>
      </c>
      <c r="I41" s="29">
        <f>IFERROR('Symbols&amp;Data'!D51/'Symbols&amp;Data'!E51,"")</f>
        <v>1.1412503928420534</v>
      </c>
      <c r="J41" s="30">
        <f>IF(RTD("cqg.rtd", ,"ContractData",A41, "Open",, "T")="",RTD("cqg.rtd", ,"ContractData",A41, "Y_OPen",, "T"),RTD("cqg.rtd", ,"ContractData",A41, "Open",, "T"))</f>
        <v>450.75</v>
      </c>
      <c r="K41" s="27">
        <f>IF(RTD("cqg.rtd",,"ContractData",A41,"High",,"T")="",RTD("cqg.rtd",,"ContractData",A41,"Y_HIgh",,"T"),(RTD("cqg.rtd",,"ContractData",A41,"High",,"T")))</f>
        <v>462.25</v>
      </c>
      <c r="L41" s="27">
        <f>IF(RTD("cqg.rtd",,"ContractData",A41,"Low",,"T")="",RTD("cqg.rtd",,"ContractData",A41,"Y_Low",,"T"),(RTD("cqg.rtd",,"ContractData",A41,"Low",,"T")))</f>
        <v>449.25</v>
      </c>
      <c r="M41" s="41"/>
      <c r="N41" s="63"/>
      <c r="O41" s="63"/>
      <c r="P41" s="63"/>
      <c r="Q41" s="64"/>
      <c r="R41" s="64"/>
      <c r="S41" s="64"/>
      <c r="T41" s="64"/>
      <c r="U41" s="64"/>
      <c r="V41" s="64"/>
      <c r="W41" s="64"/>
      <c r="X41" s="65"/>
      <c r="Y41" s="1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7.100000000000001" customHeight="1" x14ac:dyDescent="0.3">
      <c r="A42" s="1" t="str">
        <f>'Symbols&amp;Data'!B52</f>
        <v>F.US.ZRE?</v>
      </c>
      <c r="B42" s="68" t="str">
        <f>'Symbols&amp;Data'!C52</f>
        <v>Rough Rice (Globex), Mar 17</v>
      </c>
      <c r="C42" s="68"/>
      <c r="D42" s="68"/>
      <c r="E42" s="27">
        <f>RTD("cqg.rtd", ,"ContractData",A42, "LastQuoteToday",, "T")</f>
        <v>9.59</v>
      </c>
      <c r="F42" s="27">
        <f>RTD("cqg.rtd", ,"ContractData",A42, "NetLastQuoteToday",, "T")</f>
        <v>0.115</v>
      </c>
      <c r="G42" s="28">
        <f>IFERROR(RTD("cqg.rtd", ,"ContractData",A42, "PerCentNetLastTrade",, "T")/100,"")</f>
        <v>7.9155672823218986E-3</v>
      </c>
      <c r="H42" s="28">
        <f>IFERROR('Symbols&amp;Data'!F52/'Symbols&amp;Data'!G52/100,"")</f>
        <v>6.7251461988304092E-3</v>
      </c>
      <c r="I42" s="29">
        <f>IFERROR('Symbols&amp;Data'!D52/'Symbols&amp;Data'!E52,"")</f>
        <v>1.5589000371609065</v>
      </c>
      <c r="J42" s="30">
        <f>IF(RTD("cqg.rtd", ,"ContractData",A42, "Open",, "T")="",RTD("cqg.rtd", ,"ContractData",A42, "Y_OPen",, "T"),RTD("cqg.rtd", ,"ContractData",A42, "Open",, "T"))</f>
        <v>9.4350000000000005</v>
      </c>
      <c r="K42" s="27">
        <f>IF(RTD("cqg.rtd",,"ContractData",A42,"High",,"T")="",RTD("cqg.rtd",,"ContractData",A42,"Y_HIgh",,"T"),(RTD("cqg.rtd",,"ContractData",A42,"High",,"T")))</f>
        <v>9.6</v>
      </c>
      <c r="L42" s="27">
        <f>IF(RTD("cqg.rtd",,"ContractData",A42,"Low",,"T")="",RTD("cqg.rtd",,"ContractData",A42,"Y_Low",,"T"),(RTD("cqg.rtd",,"ContractData",A42,"Low",,"T")))</f>
        <v>9.4350000000000005</v>
      </c>
      <c r="M42" s="41"/>
      <c r="N42" s="63"/>
      <c r="O42" s="63"/>
      <c r="P42" s="63"/>
      <c r="Q42" s="64"/>
      <c r="R42" s="64"/>
      <c r="S42" s="64"/>
      <c r="T42" s="64"/>
      <c r="U42" s="64"/>
      <c r="V42" s="64"/>
      <c r="W42" s="64"/>
      <c r="X42" s="65"/>
      <c r="Y42" s="10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7.100000000000001" customHeight="1" x14ac:dyDescent="0.3">
      <c r="A43" s="1" t="str">
        <f>'Symbols&amp;Data'!B53</f>
        <v>F.US.ZOE?</v>
      </c>
      <c r="B43" s="68" t="str">
        <f>'Symbols&amp;Data'!C53</f>
        <v>Oats (Globex), Mar 17</v>
      </c>
      <c r="C43" s="68"/>
      <c r="D43" s="68"/>
      <c r="E43" s="27">
        <f>RTD("cqg.rtd", ,"ContractData",A43, "LastQuoteToday",, "T")</f>
        <v>259.5</v>
      </c>
      <c r="F43" s="27">
        <f>RTD("cqg.rtd", ,"ContractData",A43, "NetLastQuoteToday",, "T")</f>
        <v>5</v>
      </c>
      <c r="G43" s="28">
        <f>IFERROR(RTD("cqg.rtd", ,"ContractData",A43, "PerCentNetLastTrade",, "T")/100,"")</f>
        <v>4.911591355599214E-3</v>
      </c>
      <c r="H43" s="28">
        <f>IFERROR('Symbols&amp;Data'!F53/'Symbols&amp;Data'!G53/100,"")</f>
        <v>5.8394160583941602E-3</v>
      </c>
      <c r="I43" s="29">
        <f>IFERROR('Symbols&amp;Data'!D53/'Symbols&amp;Data'!E53,"")</f>
        <v>0.53683024280299152</v>
      </c>
      <c r="J43" s="30">
        <f>IF(RTD("cqg.rtd", ,"ContractData",A43, "Open",, "T")="",RTD("cqg.rtd", ,"ContractData",A43, "Y_OPen",, "T"),RTD("cqg.rtd", ,"ContractData",A43, "Open",, "T"))</f>
        <v>252.25</v>
      </c>
      <c r="K43" s="27">
        <f>IF(RTD("cqg.rtd",,"ContractData",A43,"High",,"T")="",RTD("cqg.rtd",,"ContractData",A43,"Y_HIgh",,"T"),(RTD("cqg.rtd",,"ContractData",A43,"High",,"T")))</f>
        <v>255.75</v>
      </c>
      <c r="L43" s="27">
        <f>IF(RTD("cqg.rtd",,"ContractData",A43,"Low",,"T")="",RTD("cqg.rtd",,"ContractData",A43,"Y_Low",,"T"),(RTD("cqg.rtd",,"ContractData",A43,"Low",,"T")))</f>
        <v>252.25</v>
      </c>
      <c r="M43" s="41"/>
      <c r="N43" s="63"/>
      <c r="O43" s="63"/>
      <c r="P43" s="63"/>
      <c r="Q43" s="64"/>
      <c r="R43" s="64"/>
      <c r="S43" s="64"/>
      <c r="T43" s="64"/>
      <c r="U43" s="64"/>
      <c r="V43" s="64"/>
      <c r="W43" s="64"/>
      <c r="X43" s="65"/>
      <c r="Y43" s="1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7.100000000000001" customHeight="1" x14ac:dyDescent="0.3">
      <c r="A44" s="1" t="str">
        <f>'Symbols&amp;Data'!B54</f>
        <v>F.US.GLE?</v>
      </c>
      <c r="B44" s="68" t="str">
        <f>'Symbols&amp;Data'!C54</f>
        <v>Live Cattle (Globex), Apr 17</v>
      </c>
      <c r="C44" s="68"/>
      <c r="D44" s="68"/>
      <c r="E44" s="27">
        <f>RTD("cqg.rtd", ,"ContractData",A44, "LastQuoteToday",, "T")</f>
        <v>113.25</v>
      </c>
      <c r="F44" s="27">
        <f>RTD("cqg.rtd", ,"ContractData",A44, "NetLastQuoteToday",, "T")</f>
        <v>-1.575</v>
      </c>
      <c r="G44" s="28">
        <f>IFERROR(RTD("cqg.rtd", ,"ContractData",A44, "PerCentNetLastTrade",, "T")/100,"")</f>
        <v>-1.4587415632484215E-2</v>
      </c>
      <c r="H44" s="28">
        <f>IFERROR('Symbols&amp;Data'!F54/'Symbols&amp;Data'!G54/100,"")</f>
        <v>-9.5744680851063829E-3</v>
      </c>
      <c r="I44" s="29">
        <f>IFERROR('Symbols&amp;Data'!D54/'Symbols&amp;Data'!E54,"")</f>
        <v>1.2095004123594377</v>
      </c>
      <c r="J44" s="30">
        <f>IF(RTD("cqg.rtd", ,"ContractData",A44, "Open",, "T")="",RTD("cqg.rtd", ,"ContractData",A44, "Y_OPen",, "T"),RTD("cqg.rtd", ,"ContractData",A44, "Open",, "T"))</f>
        <v>114.925</v>
      </c>
      <c r="K44" s="27">
        <f>IF(RTD("cqg.rtd",,"ContractData",A44,"High",,"T")="",RTD("cqg.rtd",,"ContractData",A44,"Y_HIgh",,"T"),(RTD("cqg.rtd",,"ContractData",A44,"High",,"T")))</f>
        <v>115.72500000000001</v>
      </c>
      <c r="L44" s="27">
        <f>IF(RTD("cqg.rtd",,"ContractData",A44,"Low",,"T")="",RTD("cqg.rtd",,"ContractData",A44,"Y_Low",,"T"),(RTD("cqg.rtd",,"ContractData",A44,"Low",,"T")))</f>
        <v>112.77500000000001</v>
      </c>
      <c r="M44" s="41"/>
      <c r="N44" s="63"/>
      <c r="O44" s="63"/>
      <c r="P44" s="63"/>
      <c r="Q44" s="64"/>
      <c r="R44" s="64"/>
      <c r="S44" s="64"/>
      <c r="T44" s="64"/>
      <c r="U44" s="64"/>
      <c r="V44" s="64"/>
      <c r="W44" s="64"/>
      <c r="X44" s="65"/>
      <c r="Y44" s="10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7.100000000000001" customHeight="1" x14ac:dyDescent="0.3">
      <c r="A45" s="1" t="str">
        <f>'Symbols&amp;Data'!B55</f>
        <v>F.US.HE?</v>
      </c>
      <c r="B45" s="68" t="str">
        <f>'Symbols&amp;Data'!C55</f>
        <v>Lean Hogs (Globex), Apr 17</v>
      </c>
      <c r="C45" s="68"/>
      <c r="D45" s="68"/>
      <c r="E45" s="27">
        <f>RTD("cqg.rtd", ,"ContractData",A45, "LastQuoteToday",, "T")</f>
        <v>71.3</v>
      </c>
      <c r="F45" s="27">
        <f>RTD("cqg.rtd", ,"ContractData",A45, "NetLastQuoteToday",, "T")</f>
        <v>0.53500000000000003</v>
      </c>
      <c r="G45" s="28">
        <f>IFERROR(RTD("cqg.rtd", ,"ContractData",A45, "PerCentNetLastTrade",, "T")/100,"")</f>
        <v>4.9455984174085069E-3</v>
      </c>
      <c r="H45" s="28">
        <f>IFERROR('Symbols&amp;Data'!F55/'Symbols&amp;Data'!G55/100,"")</f>
        <v>3.4322373696872494E-3</v>
      </c>
      <c r="I45" s="29">
        <f>IFERROR('Symbols&amp;Data'!D55/'Symbols&amp;Data'!E55,"")</f>
        <v>0.76618263142974141</v>
      </c>
      <c r="J45" s="30">
        <f>IF(RTD("cqg.rtd", ,"ContractData",A45, "Open",, "T")="",RTD("cqg.rtd", ,"ContractData",A45, "Y_OPen",, "T"),RTD("cqg.rtd", ,"ContractData",A45, "Open",, "T"))</f>
        <v>71</v>
      </c>
      <c r="K45" s="27">
        <f>IF(RTD("cqg.rtd",,"ContractData",A45,"High",,"T")="",RTD("cqg.rtd",,"ContractData",A45,"Y_HIgh",,"T"),(RTD("cqg.rtd",,"ContractData",A45,"High",,"T")))</f>
        <v>71.650000000000006</v>
      </c>
      <c r="L45" s="27">
        <f>IF(RTD("cqg.rtd",,"ContractData",A45,"Low",,"T")="",RTD("cqg.rtd",,"ContractData",A45,"Y_Low",,"T"),(RTD("cqg.rtd",,"ContractData",A45,"Low",,"T")))</f>
        <v>70.674999999999997</v>
      </c>
      <c r="M45" s="41"/>
      <c r="N45" s="63"/>
      <c r="O45" s="63"/>
      <c r="P45" s="63"/>
      <c r="Q45" s="64"/>
      <c r="R45" s="64"/>
      <c r="S45" s="64"/>
      <c r="T45" s="64"/>
      <c r="U45" s="64"/>
      <c r="V45" s="64"/>
      <c r="W45" s="64"/>
      <c r="X45" s="65"/>
      <c r="Y45" s="10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7.100000000000001" customHeight="1" x14ac:dyDescent="0.3">
      <c r="A46" s="1" t="str">
        <f>'Symbols&amp;Data'!B56</f>
        <v>F.US.GF?</v>
      </c>
      <c r="B46" s="68" t="str">
        <f>'Symbols&amp;Data'!C56</f>
        <v>Feeder Cattle (Globex), Mar 17</v>
      </c>
      <c r="C46" s="68"/>
      <c r="D46" s="68"/>
      <c r="E46" s="27">
        <f>RTD("cqg.rtd", ,"ContractData",A46, "LastQuoteToday",, "T")</f>
        <v>122.22500000000001</v>
      </c>
      <c r="F46" s="27">
        <f>RTD("cqg.rtd", ,"ContractData",A46, "NetLastQuoteToday",, "T")</f>
        <v>-1.4000000000000001</v>
      </c>
      <c r="G46" s="28">
        <f>IFERROR(RTD("cqg.rtd", ,"ContractData",A46, "PerCentNetLastTrade",, "T")/100,"")</f>
        <v>-1.5531467400097072E-2</v>
      </c>
      <c r="H46" s="28">
        <f>IFERROR('Symbols&amp;Data'!F56/'Symbols&amp;Data'!G56/100,"")</f>
        <v>-6.4330844342331992E-3</v>
      </c>
      <c r="I46" s="29">
        <f>IFERROR('Symbols&amp;Data'!D56/'Symbols&amp;Data'!E56,"")</f>
        <v>1.149950149551346</v>
      </c>
      <c r="J46" s="30">
        <f>IF(RTD("cqg.rtd", ,"ContractData",A46, "Open",, "T")="",RTD("cqg.rtd", ,"ContractData",A46, "Y_OPen",, "T"),RTD("cqg.rtd", ,"ContractData",A46, "Open",, "T"))</f>
        <v>123.77500000000001</v>
      </c>
      <c r="K46" s="27">
        <f>IF(RTD("cqg.rtd",,"ContractData",A46,"High",,"T")="",RTD("cqg.rtd",,"ContractData",A46,"Y_HIgh",,"T"),(RTD("cqg.rtd",,"ContractData",A46,"High",,"T")))</f>
        <v>124.72500000000001</v>
      </c>
      <c r="L46" s="27">
        <f>IF(RTD("cqg.rtd",,"ContractData",A46,"Low",,"T")="",RTD("cqg.rtd",,"ContractData",A46,"Y_Low",,"T"),(RTD("cqg.rtd",,"ContractData",A46,"Low",,"T")))</f>
        <v>121.52500000000001</v>
      </c>
      <c r="M46" s="41"/>
      <c r="N46" s="63"/>
      <c r="O46" s="63"/>
      <c r="P46" s="63"/>
      <c r="Q46" s="64"/>
      <c r="R46" s="64"/>
      <c r="S46" s="64"/>
      <c r="T46" s="64"/>
      <c r="U46" s="64"/>
      <c r="V46" s="64"/>
      <c r="W46" s="64"/>
      <c r="X46" s="65"/>
      <c r="Y46" s="10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7.100000000000001" customHeight="1" x14ac:dyDescent="0.3">
      <c r="A47" s="1" t="str">
        <f>'Symbols&amp;Data'!B57</f>
        <v>F.US.ER?</v>
      </c>
      <c r="B47" s="68" t="str">
        <f>'Symbols&amp;Data'!C57</f>
        <v>Bloomberg Commodity Index, Mar 17</v>
      </c>
      <c r="C47" s="68"/>
      <c r="D47" s="68"/>
      <c r="E47" s="27">
        <f>RTD("cqg.rtd", ,"ContractData",A47, "LastQuoteToday",, "T")</f>
        <v>89.5</v>
      </c>
      <c r="F47" s="27">
        <f>RTD("cqg.rtd", ,"ContractData",A47, "NetLastQuoteToday",, "T")</f>
        <v>1.1000000000000001</v>
      </c>
      <c r="G47" s="28">
        <f>IFERROR(RTD("cqg.rtd", ,"ContractData",A47, "PerCentNetLastTrade",, "T")/100,"")</f>
        <v>9.0497737556561094E-3</v>
      </c>
      <c r="H47" s="28">
        <f>IFERROR('Symbols&amp;Data'!F57/'Symbols&amp;Data'!G57/100,"")</f>
        <v>1.6541353383458648E-2</v>
      </c>
      <c r="I47" s="29">
        <f>IFERROR('Symbols&amp;Data'!D57/'Symbols&amp;Data'!E57,"")</f>
        <v>0.9698414153451278</v>
      </c>
      <c r="J47" s="30">
        <f>IF(RTD("cqg.rtd", ,"ContractData",A47, "Open",, "T")="",RTD("cqg.rtd", ,"ContractData",A47, "Y_OPen",, "T"),RTD("cqg.rtd", ,"ContractData",A47, "Open",, "T"))</f>
        <v>88.800000000000011</v>
      </c>
      <c r="K47" s="27">
        <f>IF(RTD("cqg.rtd",,"ContractData",A47,"High",,"T")="",RTD("cqg.rtd",,"ContractData",A47,"Y_HIgh",,"T"),(RTD("cqg.rtd",,"ContractData",A47,"High",,"T")))</f>
        <v>89.4</v>
      </c>
      <c r="L47" s="27">
        <f>IF(RTD("cqg.rtd",,"ContractData",A47,"Low",,"T")="",RTD("cqg.rtd",,"ContractData",A47,"Y_Low",,"T"),(RTD("cqg.rtd",,"ContractData",A47,"Low",,"T")))</f>
        <v>88.800000000000011</v>
      </c>
      <c r="M47" s="41"/>
      <c r="N47" s="63"/>
      <c r="O47" s="63"/>
      <c r="P47" s="63"/>
      <c r="Q47" s="64"/>
      <c r="R47" s="64"/>
      <c r="S47" s="64"/>
      <c r="T47" s="64"/>
      <c r="U47" s="64"/>
      <c r="V47" s="64"/>
      <c r="W47" s="64"/>
      <c r="X47" s="65"/>
      <c r="Y47" s="10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5" customHeight="1" x14ac:dyDescent="0.3">
      <c r="B48" s="91" t="s">
        <v>83</v>
      </c>
      <c r="C48" s="92"/>
      <c r="D48" s="92"/>
      <c r="E48" s="25" t="s">
        <v>16</v>
      </c>
      <c r="F48" s="25"/>
      <c r="G48" s="25"/>
      <c r="H48" s="99"/>
      <c r="I48" s="100"/>
      <c r="J48" s="100"/>
      <c r="K48" s="101"/>
      <c r="L48" s="101"/>
      <c r="M48" s="26"/>
      <c r="N48" s="102" t="str">
        <f>"Today's Net Change to "&amp;P50&amp;" Day Average True Range Ratio"</f>
        <v>Today's Net Change to 20 Day Average True Range Ratio</v>
      </c>
      <c r="O48" s="102"/>
      <c r="P48" s="102"/>
      <c r="Q48" s="102"/>
      <c r="R48" s="102"/>
      <c r="S48" s="102"/>
      <c r="T48" s="102"/>
      <c r="U48" s="102"/>
      <c r="V48" s="102"/>
      <c r="W48" s="102"/>
      <c r="X48" s="103"/>
      <c r="Y48" s="10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 ht="18.95" customHeight="1" x14ac:dyDescent="0.3">
      <c r="B49" s="93"/>
      <c r="C49" s="93"/>
      <c r="D49" s="93"/>
      <c r="E49" s="11"/>
      <c r="F49" s="11"/>
      <c r="G49" s="11"/>
      <c r="H49" s="11"/>
      <c r="I49" s="16"/>
      <c r="J49" s="11"/>
      <c r="K49" s="11"/>
      <c r="L49" s="11"/>
      <c r="M49" s="12"/>
      <c r="N49" s="22"/>
      <c r="O49" s="22"/>
      <c r="P49" s="22"/>
      <c r="Q49" s="2"/>
      <c r="R49" s="2"/>
      <c r="S49" s="2"/>
      <c r="T49" s="2"/>
      <c r="U49" s="2"/>
      <c r="V49" s="2"/>
      <c r="W49" s="2"/>
      <c r="X49" s="2"/>
      <c r="Y49" s="10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ht="18.95" customHeight="1" x14ac:dyDescent="0.3">
      <c r="B50" s="22"/>
      <c r="C50" s="22"/>
      <c r="D50" s="22"/>
      <c r="E50" s="2"/>
      <c r="F50" s="2"/>
      <c r="G50" s="2"/>
      <c r="H50" s="2"/>
      <c r="I50" s="2"/>
      <c r="J50" s="2"/>
      <c r="K50" s="2"/>
      <c r="L50" s="2"/>
      <c r="M50" s="10"/>
      <c r="N50" s="22"/>
      <c r="O50" s="22"/>
      <c r="P50" s="53">
        <f>'Symbols &amp; Paramters'!G29</f>
        <v>20</v>
      </c>
      <c r="Q50" s="2"/>
      <c r="R50" s="2"/>
      <c r="S50" s="2"/>
      <c r="T50" s="2"/>
      <c r="U50" s="2"/>
      <c r="V50" s="2"/>
      <c r="W50" s="2"/>
      <c r="X50" s="2"/>
      <c r="Y50" s="10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 ht="18.95" customHeight="1" x14ac:dyDescent="0.3">
      <c r="B51" s="22"/>
      <c r="C51" s="22"/>
      <c r="D51" s="22"/>
      <c r="E51" s="2"/>
      <c r="F51" s="2"/>
      <c r="G51" s="2"/>
      <c r="H51" s="2"/>
      <c r="I51" s="2"/>
      <c r="J51" s="2"/>
      <c r="K51" s="2"/>
      <c r="L51" s="2"/>
      <c r="M51" s="10"/>
      <c r="N51" s="22"/>
      <c r="O51" s="22"/>
      <c r="P51" s="57"/>
      <c r="Q51" s="2"/>
      <c r="R51" s="2"/>
      <c r="S51" s="2"/>
      <c r="T51" s="2"/>
      <c r="U51" s="2"/>
      <c r="V51" s="2"/>
      <c r="W51" s="2"/>
      <c r="X51" s="2"/>
      <c r="Y51" s="10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 ht="18.95" customHeight="1" x14ac:dyDescent="0.3">
      <c r="B52" s="22"/>
      <c r="C52" s="22"/>
      <c r="D52" s="22"/>
      <c r="E52" s="2"/>
      <c r="F52" s="2"/>
      <c r="G52" s="2"/>
      <c r="H52" s="2"/>
      <c r="I52" s="2"/>
      <c r="J52" s="2"/>
      <c r="K52" s="2"/>
      <c r="L52" s="2"/>
      <c r="M52" s="10"/>
      <c r="N52" s="22"/>
      <c r="O52" s="22"/>
      <c r="P52" s="22"/>
      <c r="Q52" s="2"/>
      <c r="R52" s="2"/>
      <c r="S52" s="2"/>
      <c r="T52" s="2"/>
      <c r="U52" s="2"/>
      <c r="V52" s="2"/>
      <c r="W52" s="2"/>
      <c r="X52" s="2"/>
      <c r="Y52" s="10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 ht="18.95" customHeight="1" x14ac:dyDescent="0.3">
      <c r="B53" s="22"/>
      <c r="C53" s="22"/>
      <c r="D53" s="22"/>
      <c r="E53" s="2"/>
      <c r="F53" s="2"/>
      <c r="G53" s="2"/>
      <c r="H53" s="2"/>
      <c r="I53" s="2"/>
      <c r="J53" s="2"/>
      <c r="K53" s="2"/>
      <c r="L53" s="2"/>
      <c r="M53" s="10"/>
      <c r="N53" s="22"/>
      <c r="O53" s="22"/>
      <c r="P53" s="22"/>
      <c r="Q53" s="2"/>
      <c r="R53" s="2"/>
      <c r="S53" s="2"/>
      <c r="T53" s="2"/>
      <c r="U53" s="2"/>
      <c r="V53" s="2"/>
      <c r="W53" s="2"/>
      <c r="X53" s="2"/>
      <c r="Y53" s="10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 ht="18.95" customHeight="1" x14ac:dyDescent="0.3">
      <c r="B54" s="22"/>
      <c r="C54" s="22"/>
      <c r="D54" s="22"/>
      <c r="E54" s="2"/>
      <c r="F54" s="2"/>
      <c r="G54" s="2"/>
      <c r="H54" s="2"/>
      <c r="I54" s="2"/>
      <c r="J54" s="2"/>
      <c r="K54" s="2"/>
      <c r="L54" s="2"/>
      <c r="M54" s="10"/>
      <c r="N54" s="22"/>
      <c r="O54" s="22"/>
      <c r="P54" s="22"/>
      <c r="Q54" s="2"/>
      <c r="R54" s="2"/>
      <c r="S54" s="2"/>
      <c r="T54" s="2"/>
      <c r="U54" s="2"/>
      <c r="V54" s="2"/>
      <c r="W54" s="2"/>
      <c r="X54" s="2"/>
      <c r="Y54" s="10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 ht="18.95" customHeight="1" x14ac:dyDescent="0.3">
      <c r="B55" s="22"/>
      <c r="C55" s="22"/>
      <c r="D55" s="22"/>
      <c r="E55" s="2"/>
      <c r="F55" s="2"/>
      <c r="G55" s="2"/>
      <c r="H55" s="2"/>
      <c r="I55" s="2"/>
      <c r="J55" s="2"/>
      <c r="K55" s="2"/>
      <c r="L55" s="2"/>
      <c r="M55" s="10"/>
      <c r="N55" s="22"/>
      <c r="O55" s="22"/>
      <c r="P55" s="22"/>
      <c r="Q55" s="2"/>
      <c r="R55" s="2"/>
      <c r="S55" s="2"/>
      <c r="T55" s="2"/>
      <c r="U55" s="2"/>
      <c r="V55" s="2"/>
      <c r="W55" s="2"/>
      <c r="X55" s="2"/>
      <c r="Y55" s="10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ht="18.95" customHeight="1" x14ac:dyDescent="0.3">
      <c r="B56" s="22"/>
      <c r="C56" s="22"/>
      <c r="D56" s="22"/>
      <c r="E56" s="2"/>
      <c r="F56" s="2"/>
      <c r="G56" s="2"/>
      <c r="H56" s="2"/>
      <c r="I56" s="2"/>
      <c r="J56" s="2"/>
      <c r="K56" s="2"/>
      <c r="L56" s="2"/>
      <c r="M56" s="2"/>
      <c r="N56" s="22"/>
      <c r="O56" s="22"/>
      <c r="P56" s="22"/>
      <c r="Q56" s="2"/>
      <c r="R56" s="2"/>
      <c r="S56" s="2"/>
      <c r="T56" s="2"/>
      <c r="U56" s="2"/>
      <c r="V56" s="2"/>
      <c r="W56" s="2"/>
      <c r="X56" s="2"/>
      <c r="Y56" s="10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ht="18.95" customHeight="1" x14ac:dyDescent="0.3">
      <c r="B57" s="22"/>
      <c r="C57" s="22"/>
      <c r="D57" s="22"/>
      <c r="E57" s="2"/>
      <c r="F57" s="2"/>
      <c r="G57" s="2"/>
      <c r="H57" s="2"/>
      <c r="I57" s="2"/>
      <c r="J57" s="2"/>
      <c r="K57" s="2"/>
      <c r="L57" s="2"/>
      <c r="M57" s="2"/>
      <c r="N57" s="22"/>
      <c r="O57" s="22"/>
      <c r="P57" s="22"/>
      <c r="Q57" s="2"/>
      <c r="R57" s="2"/>
      <c r="S57" s="2"/>
      <c r="T57" s="2"/>
      <c r="U57" s="2"/>
      <c r="V57" s="2"/>
      <c r="W57" s="2"/>
      <c r="X57" s="2"/>
      <c r="Y57" s="10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ht="18.95" customHeight="1" x14ac:dyDescent="0.3">
      <c r="B58" s="22"/>
      <c r="C58" s="22"/>
      <c r="D58" s="22"/>
      <c r="E58" s="2"/>
      <c r="F58" s="2"/>
      <c r="G58" s="2"/>
      <c r="H58" s="2"/>
      <c r="I58" s="2"/>
      <c r="J58" s="2"/>
      <c r="K58" s="2"/>
      <c r="L58" s="2"/>
      <c r="M58" s="2"/>
      <c r="N58" s="22"/>
      <c r="O58" s="22"/>
      <c r="P58" s="22"/>
      <c r="Q58" s="2"/>
      <c r="R58" s="2"/>
      <c r="S58" s="2"/>
      <c r="T58" s="2"/>
      <c r="U58" s="2"/>
      <c r="V58" s="2"/>
      <c r="W58" s="2"/>
      <c r="X58" s="2"/>
      <c r="Y58" s="10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 ht="18.95" customHeight="1" x14ac:dyDescent="0.3">
      <c r="B59" s="22"/>
      <c r="C59" s="22"/>
      <c r="D59" s="22"/>
      <c r="E59" s="2"/>
      <c r="F59" s="2"/>
      <c r="G59" s="2"/>
      <c r="H59" s="2"/>
      <c r="I59" s="2"/>
      <c r="J59" s="2"/>
      <c r="K59" s="2"/>
      <c r="L59" s="2"/>
      <c r="M59" s="2"/>
      <c r="N59" s="22"/>
      <c r="O59" s="22"/>
      <c r="P59" s="2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39" ht="18.95" customHeight="1" x14ac:dyDescent="0.3">
      <c r="B60" s="22"/>
      <c r="C60" s="22"/>
      <c r="D60" s="22"/>
      <c r="E60" s="2"/>
      <c r="F60" s="2"/>
      <c r="G60" s="2"/>
      <c r="H60" s="2"/>
      <c r="I60" s="2"/>
      <c r="J60" s="2"/>
      <c r="K60" s="2"/>
      <c r="L60" s="2"/>
      <c r="M60" s="2"/>
      <c r="N60" s="22"/>
      <c r="O60" s="22"/>
      <c r="P60" s="2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39" ht="18.95" customHeight="1" x14ac:dyDescent="0.3">
      <c r="B61" s="22"/>
      <c r="C61" s="22"/>
      <c r="D61" s="22"/>
      <c r="E61" s="2"/>
      <c r="F61" s="2"/>
      <c r="G61" s="2"/>
      <c r="H61" s="2"/>
      <c r="I61" s="2"/>
      <c r="J61" s="2"/>
      <c r="K61" s="2"/>
      <c r="L61" s="2"/>
      <c r="M61" s="2"/>
      <c r="N61" s="22"/>
      <c r="O61" s="22"/>
      <c r="P61" s="2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39" ht="18.95" customHeight="1" x14ac:dyDescent="0.3">
      <c r="B62" s="22"/>
      <c r="C62" s="22"/>
      <c r="D62" s="22"/>
      <c r="E62" s="2"/>
      <c r="F62" s="2"/>
      <c r="G62" s="2"/>
      <c r="H62" s="2"/>
      <c r="I62" s="2"/>
      <c r="J62" s="2"/>
      <c r="K62" s="2"/>
      <c r="L62" s="2"/>
      <c r="M62" s="2"/>
      <c r="N62" s="22"/>
      <c r="O62" s="22"/>
      <c r="P62" s="2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39" ht="18.95" customHeight="1" x14ac:dyDescent="0.3">
      <c r="B63" s="22"/>
      <c r="C63" s="22"/>
      <c r="D63" s="22"/>
      <c r="E63" s="2"/>
      <c r="F63" s="2"/>
      <c r="G63" s="2"/>
      <c r="H63" s="2"/>
      <c r="I63" s="2"/>
      <c r="J63" s="2"/>
      <c r="K63" s="2"/>
      <c r="L63" s="2"/>
      <c r="M63" s="2"/>
      <c r="N63" s="22"/>
      <c r="O63" s="22"/>
      <c r="P63" s="2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39" ht="18.95" customHeight="1" x14ac:dyDescent="0.3">
      <c r="B64" s="22"/>
      <c r="C64" s="22"/>
      <c r="D64" s="22"/>
      <c r="E64" s="2"/>
      <c r="F64" s="2"/>
      <c r="G64" s="2"/>
      <c r="H64" s="2"/>
      <c r="I64" s="2"/>
      <c r="J64" s="2"/>
      <c r="K64" s="2"/>
      <c r="L64" s="2"/>
      <c r="M64" s="2"/>
      <c r="N64" s="22"/>
      <c r="O64" s="22"/>
      <c r="P64" s="2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8.95" customHeight="1" x14ac:dyDescent="0.3">
      <c r="B65" s="22"/>
      <c r="C65" s="22"/>
      <c r="D65" s="22"/>
      <c r="E65" s="2"/>
      <c r="F65" s="2"/>
      <c r="G65" s="2"/>
      <c r="H65" s="2"/>
      <c r="I65" s="2"/>
      <c r="J65" s="2"/>
      <c r="K65" s="2"/>
      <c r="L65" s="2"/>
      <c r="M65" s="2"/>
      <c r="N65" s="22"/>
      <c r="O65" s="22"/>
      <c r="P65" s="2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8.95" customHeight="1" x14ac:dyDescent="0.3">
      <c r="B66" s="22"/>
      <c r="C66" s="22"/>
      <c r="D66" s="22"/>
      <c r="E66" s="2"/>
      <c r="F66" s="2"/>
      <c r="G66" s="2"/>
      <c r="H66" s="2"/>
      <c r="I66" s="2"/>
      <c r="J66" s="2"/>
      <c r="K66" s="2"/>
      <c r="L66" s="2"/>
      <c r="M66" s="2"/>
      <c r="N66" s="22"/>
      <c r="O66" s="22"/>
      <c r="P66" s="2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8.95" customHeight="1" x14ac:dyDescent="0.3">
      <c r="B67" s="22"/>
      <c r="C67" s="22"/>
      <c r="D67" s="22"/>
      <c r="E67" s="2"/>
      <c r="F67" s="2"/>
      <c r="G67" s="2"/>
      <c r="H67" s="2"/>
      <c r="I67" s="2"/>
      <c r="J67" s="2"/>
      <c r="K67" s="2"/>
      <c r="L67" s="2"/>
      <c r="M67" s="2"/>
      <c r="Y67" s="2"/>
      <c r="Z67" s="2"/>
      <c r="AA67" s="2"/>
    </row>
    <row r="68" spans="2:27" ht="18.95" customHeight="1" x14ac:dyDescent="0.3">
      <c r="B68" s="22"/>
      <c r="C68" s="22"/>
      <c r="D68" s="22"/>
      <c r="E68" s="2"/>
      <c r="F68" s="2"/>
      <c r="G68" s="2"/>
      <c r="H68" s="2"/>
      <c r="I68" s="2"/>
      <c r="J68" s="2"/>
      <c r="K68" s="2"/>
      <c r="L68" s="2"/>
      <c r="M68" s="2"/>
      <c r="Y68" s="2"/>
      <c r="Z68" s="2"/>
      <c r="AA68" s="2"/>
    </row>
    <row r="69" spans="2:27" ht="18.95" customHeight="1" x14ac:dyDescent="0.3">
      <c r="B69" s="22"/>
      <c r="C69" s="22"/>
      <c r="D69" s="22"/>
      <c r="E69" s="2"/>
      <c r="F69" s="2"/>
      <c r="G69" s="2"/>
      <c r="H69" s="2"/>
      <c r="I69" s="2"/>
      <c r="J69" s="2"/>
      <c r="K69" s="2"/>
      <c r="L69" s="2"/>
      <c r="M69" s="2"/>
      <c r="Y69" s="2"/>
      <c r="Z69" s="2"/>
      <c r="AA69" s="2"/>
    </row>
    <row r="70" spans="2:27" ht="18.95" customHeight="1" x14ac:dyDescent="0.3">
      <c r="B70" s="22"/>
      <c r="C70" s="22"/>
      <c r="D70" s="22"/>
      <c r="E70" s="2"/>
      <c r="F70" s="2"/>
      <c r="G70" s="2"/>
      <c r="H70" s="2"/>
      <c r="I70" s="2"/>
      <c r="J70" s="2"/>
      <c r="K70" s="2"/>
      <c r="L70" s="2"/>
      <c r="M70" s="2"/>
      <c r="Y70" s="2"/>
      <c r="Z70" s="2"/>
      <c r="AA70" s="2"/>
    </row>
    <row r="71" spans="2:27" ht="18.95" customHeight="1" x14ac:dyDescent="0.3">
      <c r="B71" s="22"/>
      <c r="C71" s="22"/>
      <c r="D71" s="22"/>
      <c r="E71" s="2"/>
      <c r="F71" s="2"/>
      <c r="G71" s="2"/>
      <c r="H71" s="2"/>
      <c r="I71" s="2"/>
      <c r="J71" s="2"/>
      <c r="K71" s="2"/>
      <c r="L71" s="2"/>
      <c r="M71" s="2"/>
      <c r="Y71" s="2"/>
      <c r="Z71" s="2"/>
      <c r="AA71" s="2"/>
    </row>
    <row r="72" spans="2:27" ht="18.95" customHeight="1" x14ac:dyDescent="0.3">
      <c r="B72" s="22"/>
      <c r="C72" s="22"/>
      <c r="D72" s="22"/>
      <c r="E72" s="2"/>
      <c r="F72" s="2"/>
      <c r="G72" s="2"/>
      <c r="H72" s="2"/>
      <c r="I72" s="2"/>
      <c r="J72" s="2"/>
      <c r="K72" s="2"/>
      <c r="L72" s="2"/>
      <c r="M72" s="2"/>
      <c r="Y72" s="2"/>
      <c r="Z72" s="2"/>
      <c r="AA72" s="2"/>
    </row>
    <row r="73" spans="2:27" ht="21.95" customHeight="1" x14ac:dyDescent="0.3">
      <c r="B73" s="22"/>
      <c r="C73" s="22"/>
      <c r="D73" s="22"/>
      <c r="E73" s="2"/>
      <c r="F73" s="2"/>
      <c r="G73" s="2"/>
      <c r="H73" s="2"/>
      <c r="I73" s="2"/>
      <c r="J73" s="2"/>
      <c r="K73" s="2"/>
      <c r="L73" s="2"/>
      <c r="M73" s="2"/>
      <c r="Y73" s="2"/>
      <c r="Z73" s="2"/>
      <c r="AA73" s="2"/>
    </row>
    <row r="74" spans="2:27" ht="21.95" customHeight="1" x14ac:dyDescent="0.3">
      <c r="B74" s="22"/>
      <c r="C74" s="22"/>
      <c r="D74" s="22"/>
      <c r="E74" s="2"/>
      <c r="F74" s="2"/>
      <c r="G74" s="2"/>
      <c r="H74" s="2"/>
      <c r="I74" s="2"/>
      <c r="J74" s="2"/>
      <c r="K74" s="2"/>
      <c r="L74" s="2"/>
      <c r="M74" s="2"/>
      <c r="Y74" s="2"/>
      <c r="Z74" s="2"/>
      <c r="AA74" s="2"/>
    </row>
    <row r="75" spans="2:27" ht="21.95" customHeight="1" x14ac:dyDescent="0.3">
      <c r="B75" s="22"/>
      <c r="C75" s="22"/>
      <c r="D75" s="22"/>
      <c r="E75" s="2"/>
      <c r="F75" s="2"/>
      <c r="G75" s="2"/>
      <c r="H75" s="2"/>
      <c r="I75" s="2"/>
      <c r="J75" s="2"/>
      <c r="K75" s="2"/>
      <c r="L75" s="2"/>
      <c r="M75" s="2"/>
      <c r="Y75" s="2"/>
      <c r="Z75" s="2"/>
      <c r="AA75" s="2"/>
    </row>
    <row r="76" spans="2:27" ht="21.95" customHeight="1" x14ac:dyDescent="0.3">
      <c r="M76" s="2"/>
      <c r="Y76" s="2"/>
      <c r="Z76" s="2"/>
      <c r="AA76" s="2"/>
    </row>
    <row r="77" spans="2:27" ht="21.95" customHeight="1" x14ac:dyDescent="0.3">
      <c r="M77" s="2"/>
      <c r="Y77" s="2"/>
      <c r="Z77" s="2"/>
      <c r="AA77" s="2"/>
    </row>
    <row r="78" spans="2:27" ht="21.95" customHeight="1" x14ac:dyDescent="0.3">
      <c r="M78" s="2"/>
      <c r="Y78" s="2"/>
      <c r="Z78" s="2"/>
      <c r="AA78" s="2"/>
    </row>
    <row r="79" spans="2:27" ht="21.95" customHeight="1" x14ac:dyDescent="0.3">
      <c r="M79" s="2"/>
      <c r="Y79" s="2"/>
      <c r="Z79" s="2"/>
      <c r="AA79" s="2"/>
    </row>
    <row r="80" spans="2:27" ht="21.95" customHeight="1" x14ac:dyDescent="0.3">
      <c r="M80" s="2"/>
      <c r="Y80" s="2"/>
      <c r="Z80" s="2"/>
      <c r="AA80" s="2"/>
    </row>
    <row r="81" spans="13:27" ht="21.95" customHeight="1" x14ac:dyDescent="0.3">
      <c r="M81" s="2"/>
      <c r="Y81" s="2"/>
      <c r="Z81" s="2"/>
      <c r="AA81" s="2"/>
    </row>
    <row r="82" spans="13:27" ht="21.95" customHeight="1" x14ac:dyDescent="0.3">
      <c r="Y82" s="2"/>
      <c r="Z82" s="2"/>
      <c r="AA82" s="2"/>
    </row>
    <row r="83" spans="13:27" ht="21.95" customHeight="1" x14ac:dyDescent="0.3">
      <c r="Y83" s="2"/>
      <c r="Z83" s="2"/>
      <c r="AA83" s="2"/>
    </row>
    <row r="84" spans="13:27" x14ac:dyDescent="0.3">
      <c r="Y84" s="2"/>
      <c r="Z84" s="2"/>
      <c r="AA84" s="2"/>
    </row>
  </sheetData>
  <sheetProtection algorithmName="SHA-512" hashValue="kJ8UUay39PgaE9v8HtCnmLrrnABQI6AwVG38xvV/SDBSV7hlkb1Ipr+ypaYObbCukeiygW3jwyNZHK1Nco1vwg==" saltValue="5oLxx6QcMUAcughaR3ng3w==" spinCount="100000" sheet="1" objects="1" scenarios="1" selectLockedCells="1" selectUnlockedCells="1"/>
  <mergeCells count="86">
    <mergeCell ref="N48:X48"/>
    <mergeCell ref="N28:P28"/>
    <mergeCell ref="Q28:S28"/>
    <mergeCell ref="T28:X28"/>
    <mergeCell ref="N38:O38"/>
    <mergeCell ref="P38:X38"/>
    <mergeCell ref="B19:D19"/>
    <mergeCell ref="B11:D11"/>
    <mergeCell ref="H48:J48"/>
    <mergeCell ref="K48:L48"/>
    <mergeCell ref="N21:P21"/>
    <mergeCell ref="N22:P22"/>
    <mergeCell ref="N23:P23"/>
    <mergeCell ref="N24:P24"/>
    <mergeCell ref="N25:P25"/>
    <mergeCell ref="N16:P16"/>
    <mergeCell ref="N17:P17"/>
    <mergeCell ref="N18:P18"/>
    <mergeCell ref="N19:P19"/>
    <mergeCell ref="N20:P20"/>
    <mergeCell ref="B15:D15"/>
    <mergeCell ref="B16:D16"/>
    <mergeCell ref="W4:X4"/>
    <mergeCell ref="N14:P14"/>
    <mergeCell ref="E2:U3"/>
    <mergeCell ref="N26:P26"/>
    <mergeCell ref="N27:P27"/>
    <mergeCell ref="N6:P6"/>
    <mergeCell ref="N7:P7"/>
    <mergeCell ref="N8:P8"/>
    <mergeCell ref="N9:P9"/>
    <mergeCell ref="T4:V4"/>
    <mergeCell ref="B17:D17"/>
    <mergeCell ref="B6:D6"/>
    <mergeCell ref="B14:D14"/>
    <mergeCell ref="K12:L12"/>
    <mergeCell ref="B7:D7"/>
    <mergeCell ref="B8:D8"/>
    <mergeCell ref="B9:D9"/>
    <mergeCell ref="B10:D10"/>
    <mergeCell ref="B49:D49"/>
    <mergeCell ref="K4:L4"/>
    <mergeCell ref="H4:J4"/>
    <mergeCell ref="B25:D25"/>
    <mergeCell ref="B26:D26"/>
    <mergeCell ref="B27:D27"/>
    <mergeCell ref="B28:D28"/>
    <mergeCell ref="B31:D31"/>
    <mergeCell ref="B32:D32"/>
    <mergeCell ref="B24:D24"/>
    <mergeCell ref="H22:J22"/>
    <mergeCell ref="K22:L22"/>
    <mergeCell ref="B20:D20"/>
    <mergeCell ref="B21:D21"/>
    <mergeCell ref="B18:D18"/>
    <mergeCell ref="H12:J12"/>
    <mergeCell ref="B48:D48"/>
    <mergeCell ref="B40:D40"/>
    <mergeCell ref="B41:D41"/>
    <mergeCell ref="B42:D42"/>
    <mergeCell ref="B43:D43"/>
    <mergeCell ref="B44:D44"/>
    <mergeCell ref="B45:D45"/>
    <mergeCell ref="B46:D46"/>
    <mergeCell ref="B47:D47"/>
    <mergeCell ref="K35:L35"/>
    <mergeCell ref="V2:X3"/>
    <mergeCell ref="B4:D5"/>
    <mergeCell ref="B12:D13"/>
    <mergeCell ref="B22:D23"/>
    <mergeCell ref="B29:D30"/>
    <mergeCell ref="N4:P5"/>
    <mergeCell ref="H29:J29"/>
    <mergeCell ref="K29:L29"/>
    <mergeCell ref="B33:D33"/>
    <mergeCell ref="B34:D34"/>
    <mergeCell ref="N15:P15"/>
    <mergeCell ref="N10:P10"/>
    <mergeCell ref="N11:P11"/>
    <mergeCell ref="N12:P12"/>
    <mergeCell ref="N13:P13"/>
    <mergeCell ref="B37:D37"/>
    <mergeCell ref="B38:D38"/>
    <mergeCell ref="B39:D39"/>
    <mergeCell ref="B35:D36"/>
    <mergeCell ref="H35:J35"/>
  </mergeCells>
  <conditionalFormatting sqref="I6:I11 I13:I21 I23:I28 I30:I34 I36:I47">
    <cfRule type="colorScale" priority="17">
      <colorScale>
        <cfvo type="min"/>
        <cfvo type="max"/>
        <color rgb="FF00000F"/>
        <color rgb="FF00B050"/>
      </colorScale>
    </cfRule>
  </conditionalFormatting>
  <conditionalFormatting sqref="H6:H47">
    <cfRule type="colorScale" priority="13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U6:U27">
    <cfRule type="colorScale" priority="12">
      <colorScale>
        <cfvo type="min"/>
        <cfvo type="max"/>
        <color rgb="FF00000F"/>
        <color rgb="FF00B050"/>
      </colorScale>
    </cfRule>
  </conditionalFormatting>
  <conditionalFormatting sqref="T6:T27">
    <cfRule type="colorScale" priority="11">
      <colorScale>
        <cfvo type="min"/>
        <cfvo type="num" val="0"/>
        <cfvo type="max"/>
        <color rgb="FFC0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84"/>
  <sheetViews>
    <sheetView showGridLines="0" showRowColHeaders="0" zoomScaleNormal="100" workbookViewId="0">
      <selection activeCell="F54" sqref="F54"/>
    </sheetView>
  </sheetViews>
  <sheetFormatPr defaultRowHeight="16.5" x14ac:dyDescent="0.3"/>
  <cols>
    <col min="1" max="1" width="0.875" style="1" customWidth="1"/>
    <col min="2" max="4" width="10.625" style="17" customWidth="1"/>
    <col min="5" max="12" width="10.625" style="1" customWidth="1"/>
    <col min="13" max="13" width="1.625" style="1" customWidth="1"/>
    <col min="14" max="16" width="11.125" style="17" customWidth="1"/>
    <col min="17" max="24" width="10.625" style="1" customWidth="1"/>
    <col min="25" max="16384" width="9" style="1"/>
  </cols>
  <sheetData>
    <row r="1" spans="1:27" ht="3.95" customHeight="1" x14ac:dyDescent="0.3"/>
    <row r="2" spans="1:27" ht="15" customHeight="1" x14ac:dyDescent="0.3">
      <c r="B2" s="18"/>
      <c r="C2" s="19"/>
      <c r="D2" s="19"/>
      <c r="E2" s="97" t="s">
        <v>15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77">
        <f>MOD(RTD("cqg.rtd", ,"SystemInfo", "Linetime"),1)</f>
        <v>0.65216435184993315</v>
      </c>
      <c r="W2" s="77"/>
      <c r="X2" s="78"/>
      <c r="Y2" s="2"/>
      <c r="Z2" s="2"/>
      <c r="AA2" s="2"/>
    </row>
    <row r="3" spans="1:27" ht="15" customHeight="1" x14ac:dyDescent="0.3">
      <c r="B3" s="20"/>
      <c r="C3" s="21"/>
      <c r="D3" s="21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79"/>
      <c r="W3" s="79"/>
      <c r="X3" s="80"/>
      <c r="Y3" s="2"/>
      <c r="Z3" s="2"/>
      <c r="AA3" s="2"/>
    </row>
    <row r="4" spans="1:27" ht="17.100000000000001" customHeight="1" x14ac:dyDescent="0.3">
      <c r="B4" s="81" t="s">
        <v>8</v>
      </c>
      <c r="C4" s="82"/>
      <c r="D4" s="82"/>
      <c r="E4" s="14"/>
      <c r="F4" s="14"/>
      <c r="G4" s="15"/>
      <c r="H4" s="94" t="s">
        <v>14</v>
      </c>
      <c r="I4" s="95"/>
      <c r="J4" s="96"/>
      <c r="K4" s="76" t="str">
        <f>IF((MOD(RTD("cqg.rtd",,"ContractData",A6,"PrimarySessionCloseTime"),1)-$V$2)&lt;0,"",MOD(RTD("cqg.rtd",,"ContractData",A6,"PrimarySessionCloseTime"),1)-$V$2)</f>
        <v/>
      </c>
      <c r="L4" s="76"/>
      <c r="M4" s="23"/>
      <c r="N4" s="89" t="s">
        <v>10</v>
      </c>
      <c r="O4" s="90"/>
      <c r="P4" s="90"/>
      <c r="Q4" s="14"/>
      <c r="R4" s="14"/>
      <c r="S4" s="15"/>
      <c r="T4" s="94" t="s">
        <v>14</v>
      </c>
      <c r="U4" s="95"/>
      <c r="V4" s="96"/>
      <c r="W4" s="76">
        <f>IF((MOD(RTD("cqg.rtd",,"ContractData",M6,"PrimarySessionCloseTime"),1)-$V$2)&lt;0,"",MOD(RTD("cqg.rtd",,"ContractData",M6,"PrimarySessionCloseTime"),1)-$V$2)</f>
        <v>1.4502314816733475E-2</v>
      </c>
      <c r="X4" s="76"/>
      <c r="Y4" s="2"/>
      <c r="Z4" s="2"/>
      <c r="AA4" s="2"/>
    </row>
    <row r="5" spans="1:27" ht="17.100000000000001" customHeight="1" x14ac:dyDescent="0.3">
      <c r="B5" s="83"/>
      <c r="C5" s="84"/>
      <c r="D5" s="84"/>
      <c r="E5" s="3" t="s">
        <v>1</v>
      </c>
      <c r="F5" s="3" t="s">
        <v>2</v>
      </c>
      <c r="G5" s="3" t="s">
        <v>3</v>
      </c>
      <c r="H5" s="3" t="s">
        <v>7</v>
      </c>
      <c r="I5" s="4" t="s">
        <v>13</v>
      </c>
      <c r="J5" s="9" t="s">
        <v>4</v>
      </c>
      <c r="K5" s="13" t="s">
        <v>5</v>
      </c>
      <c r="L5" s="13" t="s">
        <v>6</v>
      </c>
      <c r="M5" s="23"/>
      <c r="N5" s="71"/>
      <c r="O5" s="72"/>
      <c r="P5" s="72"/>
      <c r="Q5" s="3" t="s">
        <v>1</v>
      </c>
      <c r="R5" s="3" t="s">
        <v>2</v>
      </c>
      <c r="S5" s="3" t="s">
        <v>3</v>
      </c>
      <c r="T5" s="3" t="s">
        <v>7</v>
      </c>
      <c r="U5" s="4" t="s">
        <v>13</v>
      </c>
      <c r="V5" s="9" t="s">
        <v>4</v>
      </c>
      <c r="W5" s="13" t="s">
        <v>5</v>
      </c>
      <c r="X5" s="13" t="s">
        <v>6</v>
      </c>
      <c r="Y5" s="2"/>
      <c r="Z5" s="2"/>
      <c r="AA5" s="2"/>
    </row>
    <row r="6" spans="1:27" ht="17.100000000000001" customHeight="1" x14ac:dyDescent="0.3">
      <c r="A6" s="1" t="str">
        <f>'Symbols&amp;Data'!B2</f>
        <v>F.US.EPH?</v>
      </c>
      <c r="B6" s="68" t="str">
        <f>'Symbols&amp;Data'!C2</f>
        <v>E-Mini S&amp;P 500, Mar 17</v>
      </c>
      <c r="C6" s="68"/>
      <c r="D6" s="68"/>
      <c r="E6" s="27">
        <f>RTD("cqg.rtd", ,"ContractData",A6, "LastQuoteToday",, "T")</f>
        <v>2313.25</v>
      </c>
      <c r="F6" s="27">
        <f>RTD("cqg.rtd", ,"ContractData",A6, "NetLastQuoteToday",, "T")</f>
        <v>9</v>
      </c>
      <c r="G6" s="28">
        <f>IFERROR(RTD("cqg.rtd", ,"ContractData",A6, "PerCentNetLastTrade",, "T")/100,"")</f>
        <v>3.7973310187696648E-3</v>
      </c>
      <c r="H6" s="28">
        <f>IFERROR('Symbols&amp;Data'!F2/'Symbols&amp;Data'!G2/100,"")</f>
        <v>5.7279236276849641E-3</v>
      </c>
      <c r="I6" s="29">
        <f>IFERROR('Symbols&amp;Data'!D2/'Symbols&amp;Data'!E2,"")</f>
        <v>0.83395299456444549</v>
      </c>
      <c r="J6" s="30">
        <f>RTD("cqg.rtd", ,"ContractData",A6, "Open",, "T")</f>
        <v>2304.25</v>
      </c>
      <c r="K6" s="27">
        <f>RTD("cqg.rtd", ,"ContractData",A6, "High",, "T")</f>
        <v>2315.75</v>
      </c>
      <c r="L6" s="27">
        <f>RTD("cqg.rtd", ,"ContractData",A6, "Low",, "T")</f>
        <v>2303</v>
      </c>
      <c r="M6" s="23" t="str">
        <f>'Symbols&amp;Data'!B16</f>
        <v>F.US.DA6?</v>
      </c>
      <c r="N6" s="68" t="str">
        <f>'Symbols&amp;Data'!C16</f>
        <v>Australian Dollar (Globex), Mar 17</v>
      </c>
      <c r="O6" s="68"/>
      <c r="P6" s="68"/>
      <c r="Q6" s="54">
        <f>RTD("cqg.rtd", ,"ContractData",M6, "LastQuoteToday",, "T")</f>
        <v>0.76670000000000005</v>
      </c>
      <c r="R6" s="54">
        <f>RTD("cqg.rtd", ,"ContractData",M6, "NetLastQuoteToday",, "T")</f>
        <v>4.5000000000000005E-3</v>
      </c>
      <c r="S6" s="28">
        <f>IFERROR(RTD("cqg.rtd", ,"ContractData",M6, "PerCentNetLastTrade",, "T")/100,"")</f>
        <v>5.9039622146418256E-3</v>
      </c>
      <c r="T6" s="28">
        <f>IFERROR('Symbols&amp;Data'!F16/'Symbols&amp;Data'!G16/100,"")</f>
        <v>6.6469719350073864E-3</v>
      </c>
      <c r="U6" s="29">
        <f>IFERROR('Symbols&amp;Data'!D16/'Symbols&amp;Data'!E16,"")</f>
        <v>0.88063275456646073</v>
      </c>
      <c r="V6" s="55">
        <f>RTD("cqg.rtd", ,"ContractData",M6, "Open",, "T")</f>
        <v>0.76180000000000003</v>
      </c>
      <c r="W6" s="54">
        <f>RTD("cqg.rtd", ,"ContractData",M6, "High",, "T")</f>
        <v>0.76840000000000008</v>
      </c>
      <c r="X6" s="54">
        <f>RTD("cqg.rtd", ,"ContractData",M6, "Low",, "T")</f>
        <v>0.76119999999999999</v>
      </c>
      <c r="Y6" s="2"/>
      <c r="Z6" s="2"/>
      <c r="AA6" s="2"/>
    </row>
    <row r="7" spans="1:27" ht="17.100000000000001" customHeight="1" x14ac:dyDescent="0.3">
      <c r="A7" s="1" t="str">
        <f>'Symbols&amp;Data'!B3</f>
        <v>F.US.ENQ?</v>
      </c>
      <c r="B7" s="68" t="str">
        <f>'Symbols&amp;Data'!C3</f>
        <v>E-mini NASDAQ-100, Mar 17</v>
      </c>
      <c r="C7" s="68"/>
      <c r="D7" s="68"/>
      <c r="E7" s="27">
        <f>RTD("cqg.rtd", ,"ContractData",A7, "LastQuoteToday",, "T")</f>
        <v>5227.25</v>
      </c>
      <c r="F7" s="27">
        <f>RTD("cqg.rtd", ,"ContractData",A7, "NetLastQuoteToday",, "T")</f>
        <v>15</v>
      </c>
      <c r="G7" s="28">
        <f>IFERROR(RTD("cqg.rtd", ,"ContractData",A7, "PerCentNetLastTrade",, "T")/100,"")</f>
        <v>2.8778358674276944E-3</v>
      </c>
      <c r="H7" s="28">
        <f>IFERROR('Symbols&amp;Data'!F3/'Symbols&amp;Data'!G3/100,"")</f>
        <v>3.8155802861685219E-3</v>
      </c>
      <c r="I7" s="29">
        <f>IFERROR('Symbols&amp;Data'!D3/'Symbols&amp;Data'!E3,"")</f>
        <v>0.80986180826500576</v>
      </c>
      <c r="J7" s="30">
        <f>RTD("cqg.rtd", ,"ContractData",A7, "Open",, "T")</f>
        <v>5211.25</v>
      </c>
      <c r="K7" s="27">
        <f>RTD("cqg.rtd", ,"ContractData",A7, "High",, "T")</f>
        <v>5232.5</v>
      </c>
      <c r="L7" s="27">
        <f>RTD("cqg.rtd", ,"ContractData",A7, "Low",, "T")</f>
        <v>5209.75</v>
      </c>
      <c r="M7" s="23" t="str">
        <f>'Symbols&amp;Data'!B17</f>
        <v>F.US.AJY?</v>
      </c>
      <c r="N7" s="68" t="str">
        <f>'Symbols&amp;Data'!C17</f>
        <v>Australian Dollar/Japanese Yen, Mar 17</v>
      </c>
      <c r="O7" s="68"/>
      <c r="P7" s="68"/>
      <c r="Q7" s="27">
        <f>RTD("cqg.rtd", ,"ContractData",M7, "LastQuoteToday",, "T")</f>
        <v>86.74</v>
      </c>
      <c r="R7" s="27">
        <f>RTD("cqg.rtd", ,"ContractData",M7, "NetLastQuoteToday",, "T")</f>
        <v>0.45</v>
      </c>
      <c r="S7" s="28">
        <f>IFERROR(RTD("cqg.rtd", ,"ContractData",M7, "PerCentNetLastTrade",, "T")/100,"")</f>
        <v>6.721520454282072E-3</v>
      </c>
      <c r="T7" s="28">
        <f>IFERROR('Symbols&amp;Data'!F17/'Symbols&amp;Data'!G17/100,"")</f>
        <v>6.1349693251533744E-3</v>
      </c>
      <c r="U7" s="29">
        <f>IFERROR('Symbols&amp;Data'!D17/'Symbols&amp;Data'!E17,"")</f>
        <v>1.3134328358208955</v>
      </c>
      <c r="V7" s="30">
        <f>RTD("cqg.rtd", ,"ContractData",M7, "Open",, "T")</f>
        <v>86.320000000000007</v>
      </c>
      <c r="W7" s="27">
        <f>RTD("cqg.rtd", ,"ContractData",M7, "High",, "T")</f>
        <v>86.960000000000008</v>
      </c>
      <c r="X7" s="27">
        <f>RTD("cqg.rtd", ,"ContractData",M7, "Low",, "T")</f>
        <v>86.320000000000007</v>
      </c>
      <c r="Y7" s="2"/>
      <c r="Z7" s="2"/>
      <c r="AA7" s="2"/>
    </row>
    <row r="8" spans="1:27" ht="17.100000000000001" customHeight="1" x14ac:dyDescent="0.3">
      <c r="A8" s="1" t="str">
        <f>'Symbols&amp;Data'!B4</f>
        <v>F.US.EMD?</v>
      </c>
      <c r="B8" s="68" t="str">
        <f>'Symbols&amp;Data'!C4</f>
        <v>E-mini MidCap 400, Mar 17</v>
      </c>
      <c r="C8" s="68"/>
      <c r="D8" s="68"/>
      <c r="E8" s="27">
        <f>RTD("cqg.rtd", ,"ContractData",A8, "LastQuoteToday",, "T")</f>
        <v>1718.7</v>
      </c>
      <c r="F8" s="27">
        <f>RTD("cqg.rtd", ,"ContractData",A8, "NetLastQuoteToday",, "T")</f>
        <v>9</v>
      </c>
      <c r="G8" s="28">
        <f>IFERROR(RTD("cqg.rtd", ,"ContractData",A8, "PerCentNetLastTrade",, "T")/100,"")</f>
        <v>5.1471018307305376E-3</v>
      </c>
      <c r="H8" s="28">
        <f>IFERROR('Symbols&amp;Data'!F4/'Symbols&amp;Data'!G4/100,"")</f>
        <v>4.4820717131474107E-3</v>
      </c>
      <c r="I8" s="29">
        <f>IFERROR('Symbols&amp;Data'!D4/'Symbols&amp;Data'!E4,"")</f>
        <v>0.65769971406897354</v>
      </c>
      <c r="J8" s="30">
        <f>RTD("cqg.rtd", ,"ContractData",A8, "Open",, "T")</f>
        <v>1710.3</v>
      </c>
      <c r="K8" s="27">
        <f>RTD("cqg.rtd", ,"ContractData",A8, "High",, "T")</f>
        <v>1722.2</v>
      </c>
      <c r="L8" s="27">
        <f>RTD("cqg.rtd", ,"ContractData",A8, "Low",, "T")</f>
        <v>1709.4</v>
      </c>
      <c r="M8" s="23" t="str">
        <f>'Symbols&amp;Data'!B18</f>
        <v>F.US.BR6?</v>
      </c>
      <c r="N8" s="68" t="str">
        <f>'Symbols&amp;Data'!C18</f>
        <v>Brazilian Real (Globex), Mar 17</v>
      </c>
      <c r="O8" s="68"/>
      <c r="P8" s="68"/>
      <c r="Q8" s="31">
        <f>RTD("cqg.rtd", ,"ContractData",M8, "LastQuoteToday",, "T")</f>
        <v>0.31950000000000001</v>
      </c>
      <c r="R8" s="31">
        <f>RTD("cqg.rtd", ,"ContractData",M8, "NetLastQuoteToday",, "T")</f>
        <v>9.0000000000000008E-4</v>
      </c>
      <c r="S8" s="28">
        <f>IFERROR(RTD("cqg.rtd", ,"ContractData",M8, "PerCentNetLastTrade",, "T")/100,"")</f>
        <v>4.5511613308223476E-3</v>
      </c>
      <c r="T8" s="28">
        <f>IFERROR('Symbols&amp;Data'!F18/'Symbols&amp;Data'!G18/100,"")</f>
        <v>2.7671022290545731E-3</v>
      </c>
      <c r="U8" s="29">
        <f>IFERROR('Symbols&amp;Data'!D18/'Symbols&amp;Data'!E18,"")</f>
        <v>0.56155614325613579</v>
      </c>
      <c r="V8" s="32">
        <f>RTD("cqg.rtd", ,"ContractData",M8, "Open",, "T")</f>
        <v>0.31895000000000001</v>
      </c>
      <c r="W8" s="31">
        <f>RTD("cqg.rtd", ,"ContractData",M8, "High",, "T")</f>
        <v>0.32050000000000001</v>
      </c>
      <c r="X8" s="31">
        <f>RTD("cqg.rtd", ,"ContractData",M8, "Low",, "T")</f>
        <v>0.31890000000000002</v>
      </c>
      <c r="Y8" s="2"/>
      <c r="Z8" s="2"/>
      <c r="AA8" s="2"/>
    </row>
    <row r="9" spans="1:27" ht="17.100000000000001" customHeight="1" x14ac:dyDescent="0.3">
      <c r="A9" s="1" t="str">
        <f>'Symbols&amp;Data'!B5</f>
        <v>F.US.YM?</v>
      </c>
      <c r="B9" s="68" t="str">
        <f>'Symbols&amp;Data'!C5</f>
        <v>E-mini Dow ($5), Mar 17</v>
      </c>
      <c r="C9" s="68"/>
      <c r="D9" s="68"/>
      <c r="E9" s="33">
        <f>RTD("cqg.rtd", ,"ContractData",A9, "LastQuoteToday",, "T")</f>
        <v>20231</v>
      </c>
      <c r="F9" s="33">
        <f>RTD("cqg.rtd", ,"ContractData",A9, "NetLastQuoteToday",, "T")</f>
        <v>95</v>
      </c>
      <c r="G9" s="28">
        <f>IFERROR(RTD("cqg.rtd", ,"ContractData",A9, "PerCentNetLastTrade",, "T")/100,"")</f>
        <v>4.7179181565355586E-3</v>
      </c>
      <c r="H9" s="28">
        <f>IFERROR('Symbols&amp;Data'!F5/'Symbols&amp;Data'!G5/100,"")</f>
        <v>6.9116042197162608E-3</v>
      </c>
      <c r="I9" s="29">
        <f>IFERROR('Symbols&amp;Data'!D5/'Symbols&amp;Data'!E5,"")</f>
        <v>0.80056645905093937</v>
      </c>
      <c r="J9" s="34">
        <f>RTD("cqg.rtd", ,"ContractData",A9, "Open",, "T")</f>
        <v>20133</v>
      </c>
      <c r="K9" s="33">
        <f>RTD("cqg.rtd", ,"ContractData",A9, "High",, "T")</f>
        <v>20248</v>
      </c>
      <c r="L9" s="33">
        <f>RTD("cqg.rtd", ,"ContractData",A9, "Low",, "T")</f>
        <v>20127</v>
      </c>
      <c r="M9" s="23" t="str">
        <f>'Symbols&amp;Data'!B19</f>
        <v>F.US.BP6?</v>
      </c>
      <c r="N9" s="68" t="str">
        <f>'Symbols&amp;Data'!C19</f>
        <v>British Pound (Globex), Mar 17</v>
      </c>
      <c r="O9" s="68"/>
      <c r="P9" s="68"/>
      <c r="Q9" s="54">
        <f>RTD("cqg.rtd", ,"ContractData",M9, "LastQuoteToday",, "T")</f>
        <v>1.2492000000000001</v>
      </c>
      <c r="R9" s="54">
        <f>RTD("cqg.rtd", ,"ContractData",M9, "NetLastQuoteToday",, "T")</f>
        <v>-1E-3</v>
      </c>
      <c r="S9" s="28">
        <f>IFERROR(RTD("cqg.rtd", ,"ContractData",M9, "PerCentNetLastTrade",, "T")/100,"")</f>
        <v>-7.998720204767237E-4</v>
      </c>
      <c r="T9" s="28">
        <f>IFERROR('Symbols&amp;Data'!F19/'Symbols&amp;Data'!G19/100,"")</f>
        <v>-6.8775790921595599E-4</v>
      </c>
      <c r="U9" s="29">
        <f>IFERROR('Symbols&amp;Data'!D19/'Symbols&amp;Data'!E19,"")</f>
        <v>0.80925505147309951</v>
      </c>
      <c r="V9" s="55">
        <f>RTD("cqg.rtd", ,"ContractData",M9, "Open",, "T")</f>
        <v>1.2502</v>
      </c>
      <c r="W9" s="54">
        <f>RTD("cqg.rtd", ,"ContractData",M9, "High",, "T")</f>
        <v>1.2528000000000001</v>
      </c>
      <c r="X9" s="54">
        <f>RTD("cqg.rtd", ,"ContractData",M9, "Low",, "T")</f>
        <v>1.2445000000000002</v>
      </c>
      <c r="Y9" s="2"/>
      <c r="Z9" s="2"/>
      <c r="AA9" s="2"/>
    </row>
    <row r="10" spans="1:27" ht="17.100000000000001" customHeight="1" x14ac:dyDescent="0.3">
      <c r="A10" s="1" t="str">
        <f>'Symbols&amp;Data'!B6</f>
        <v>F.US.NKD?</v>
      </c>
      <c r="B10" s="68" t="str">
        <f>'Symbols&amp;Data'!C6</f>
        <v>Nikkei 225 (Globex), Mar 17</v>
      </c>
      <c r="C10" s="68"/>
      <c r="D10" s="68"/>
      <c r="E10" s="27">
        <f>RTD("cqg.rtd", ,"ContractData",A10, "LastQuoteToday",, "T")</f>
        <v>19340</v>
      </c>
      <c r="F10" s="27">
        <f>RTD("cqg.rtd", ,"ContractData",A10, "NetLastQuoteToday",, "T")</f>
        <v>155</v>
      </c>
      <c r="G10" s="28">
        <f>IFERROR(RTD("cqg.rtd", ,"ContractData",A10, "PerCentNetLastTrade",, "T")/100,"")</f>
        <v>8.0792285639822783E-3</v>
      </c>
      <c r="H10" s="28">
        <f>IFERROR('Symbols&amp;Data'!F6/'Symbols&amp;Data'!G6/100,"")</f>
        <v>4.8513302034428798E-3</v>
      </c>
      <c r="I10" s="29">
        <f>IFERROR('Symbols&amp;Data'!D6/'Symbols&amp;Data'!E6,"")</f>
        <v>1.1660620542582625</v>
      </c>
      <c r="J10" s="30">
        <f>RTD("cqg.rtd", ,"ContractData",A10, "Open",, "T")</f>
        <v>19195</v>
      </c>
      <c r="K10" s="27">
        <f>RTD("cqg.rtd", ,"ContractData",A10, "High",, "T")</f>
        <v>19485</v>
      </c>
      <c r="L10" s="27">
        <f>RTD("cqg.rtd", ,"ContractData",A10, "Low",, "T")</f>
        <v>19190</v>
      </c>
      <c r="M10" s="23" t="str">
        <f>'Symbols&amp;Data'!B20</f>
        <v>F.US.PJY?</v>
      </c>
      <c r="N10" s="68" t="str">
        <f>'Symbols&amp;Data'!C20</f>
        <v>British Pound/Japanese Yen, Mar 17</v>
      </c>
      <c r="O10" s="68"/>
      <c r="P10" s="68"/>
      <c r="Q10" s="27">
        <f>RTD("cqg.rtd", ,"ContractData",M10, "LastQuoteToday",, "T")</f>
        <v>141.41</v>
      </c>
      <c r="R10" s="27">
        <f>RTD("cqg.rtd", ,"ContractData",M10, "NetLastQuoteToday",, "T")</f>
        <v>-0.12</v>
      </c>
      <c r="S10" s="28">
        <f>IFERROR(RTD("cqg.rtd", ,"ContractData",M10, "PerCentNetLastTrade",, "T")/100,"")</f>
        <v>0</v>
      </c>
      <c r="T10" s="28">
        <f>IFERROR('Symbols&amp;Data'!F20/'Symbols&amp;Data'!G20/100,"")</f>
        <v>-7.5949367088607583E-4</v>
      </c>
      <c r="U10" s="29">
        <f>IFERROR('Symbols&amp;Data'!D20/'Symbols&amp;Data'!E20,"")</f>
        <v>0.2972834443874936</v>
      </c>
      <c r="V10" s="30">
        <f>RTD("cqg.rtd", ,"ContractData",M10, "Open",, "T")</f>
        <v>141.77000000000001</v>
      </c>
      <c r="W10" s="27">
        <f>RTD("cqg.rtd", ,"ContractData",M10, "High",, "T")</f>
        <v>142.24</v>
      </c>
      <c r="X10" s="27">
        <f>RTD("cqg.rtd", ,"ContractData",M10, "Low",, "T")</f>
        <v>141.03</v>
      </c>
      <c r="Y10" s="2"/>
      <c r="Z10" s="2"/>
      <c r="AA10" s="2"/>
    </row>
    <row r="11" spans="1:27" ht="17.100000000000001" customHeight="1" x14ac:dyDescent="0.3">
      <c r="A11" s="1" t="str">
        <f>'Symbols&amp;Data'!B7</f>
        <v>F.US.NIY?</v>
      </c>
      <c r="B11" s="68" t="str">
        <f>'Symbols&amp;Data'!C7</f>
        <v>Nikkei 225 (Yen), Mar 17</v>
      </c>
      <c r="C11" s="68"/>
      <c r="D11" s="68"/>
      <c r="E11" s="27">
        <f>RTD("cqg.rtd", ,"ContractData",A11, "LastQuoteToday",, "T")</f>
        <v>19315</v>
      </c>
      <c r="F11" s="27">
        <f>RTD("cqg.rtd", ,"ContractData",A11, "NetLastQuoteToday",, "T")</f>
        <v>160</v>
      </c>
      <c r="G11" s="28">
        <f>IFERROR(RTD("cqg.rtd", ,"ContractData",A11, "PerCentNetLastTrade",, "T")/100,"")</f>
        <v>8.3529104672409298E-3</v>
      </c>
      <c r="H11" s="28">
        <f>IFERROR('Symbols&amp;Data'!F7/'Symbols&amp;Data'!G7/100,"")</f>
        <v>5.003909304143862E-3</v>
      </c>
      <c r="I11" s="29">
        <f>IFERROR('Symbols&amp;Data'!D7/'Symbols&amp;Data'!E7,"")</f>
        <v>0.9440119100832236</v>
      </c>
      <c r="J11" s="30">
        <f>RTD("cqg.rtd", ,"ContractData",A11, "Open",, "T")</f>
        <v>19175</v>
      </c>
      <c r="K11" s="27">
        <f>RTD("cqg.rtd", ,"ContractData",A11, "High",, "T")</f>
        <v>19445</v>
      </c>
      <c r="L11" s="27">
        <f>RTD("cqg.rtd", ,"ContractData",A11, "Low",, "T")</f>
        <v>19160</v>
      </c>
      <c r="M11" s="23" t="str">
        <f>'Symbols&amp;Data'!B21</f>
        <v>F.US.CA6?</v>
      </c>
      <c r="N11" s="68" t="str">
        <f>'Symbols&amp;Data'!C21</f>
        <v>Canadian Dollar (Globex), Mar 17</v>
      </c>
      <c r="O11" s="68"/>
      <c r="P11" s="68"/>
      <c r="Q11" s="31">
        <f>RTD("cqg.rtd", ,"ContractData",M11, "LastQuoteToday",, "T")</f>
        <v>0.76395000000000002</v>
      </c>
      <c r="R11" s="31">
        <f>RTD("cqg.rtd", ,"ContractData",M11, "NetLastQuoteToday",, "T")</f>
        <v>2.5500000000000002E-3</v>
      </c>
      <c r="S11" s="28">
        <f>IFERROR(RTD("cqg.rtd", ,"ContractData",M11, "PerCentNetLastTrade",, "T")/100,"")</f>
        <v>3.3490937746256891E-3</v>
      </c>
      <c r="T11" s="28">
        <f>IFERROR('Symbols&amp;Data'!F21/'Symbols&amp;Data'!G21/100,"")</f>
        <v>3.8331454340473511E-3</v>
      </c>
      <c r="U11" s="29">
        <f>IFERROR('Symbols&amp;Data'!D21/'Symbols&amp;Data'!E21,"")</f>
        <v>0.87394056121847918</v>
      </c>
      <c r="V11" s="32">
        <f>RTD("cqg.rtd", ,"ContractData",M11, "Open",, "T")</f>
        <v>0.7612000000000001</v>
      </c>
      <c r="W11" s="31">
        <f>RTD("cqg.rtd", ,"ContractData",M11, "High",, "T")</f>
        <v>0.76575000000000004</v>
      </c>
      <c r="X11" s="31">
        <f>RTD("cqg.rtd", ,"ContractData",M11, "Low",, "T")</f>
        <v>0.7601500000000001</v>
      </c>
      <c r="Y11" s="2"/>
      <c r="Z11" s="2"/>
      <c r="AA11" s="2"/>
    </row>
    <row r="12" spans="1:27" ht="17.100000000000001" customHeight="1" x14ac:dyDescent="0.3">
      <c r="B12" s="85" t="s">
        <v>9</v>
      </c>
      <c r="C12" s="86"/>
      <c r="D12" s="86"/>
      <c r="E12" s="6"/>
      <c r="F12" s="6"/>
      <c r="G12" s="7"/>
      <c r="H12" s="73" t="s">
        <v>14</v>
      </c>
      <c r="I12" s="74"/>
      <c r="J12" s="75"/>
      <c r="K12" s="76" t="str">
        <f>IF((MOD(RTD("cqg.rtd",,"ContractData",A14,"PrimarySessionCloseTime"),1)-$V$2)&lt;0,"",MOD(RTD("cqg.rtd",,"ContractData",A14,"PrimarySessionCloseTime"),1)-$V$2)</f>
        <v/>
      </c>
      <c r="L12" s="76"/>
      <c r="M12" s="23" t="str">
        <f>'Symbols&amp;Data'!B22</f>
        <v>F.US.EU6?</v>
      </c>
      <c r="N12" s="68" t="str">
        <f>'Symbols&amp;Data'!C22</f>
        <v>Euro FX (Globex), Mar 17</v>
      </c>
      <c r="O12" s="68"/>
      <c r="P12" s="68"/>
      <c r="Q12" s="31">
        <f>RTD("cqg.rtd", ,"ContractData",M12, "LastQuoteToday",, "T")</f>
        <v>1.0644500000000001</v>
      </c>
      <c r="R12" s="31">
        <f>RTD("cqg.rtd", ,"ContractData",M12, "NetLastQuoteToday",, "T")</f>
        <v>-2.5500000000000002E-3</v>
      </c>
      <c r="S12" s="28">
        <f>IFERROR(RTD("cqg.rtd", ,"ContractData",M12, "PerCentNetLastTrade",, "T")/100,"")</f>
        <v>-2.3898781630740393E-3</v>
      </c>
      <c r="T12" s="28">
        <f>IFERROR('Symbols&amp;Data'!F22/'Symbols&amp;Data'!G22/100,"")</f>
        <v>-2.9184549356223179E-3</v>
      </c>
      <c r="U12" s="29">
        <f>IFERROR('Symbols&amp;Data'!D22/'Symbols&amp;Data'!E22,"")</f>
        <v>0.86994528922896841</v>
      </c>
      <c r="V12" s="32">
        <f>RTD("cqg.rtd", ,"ContractData",M12, "Open",, "T")</f>
        <v>1.0664500000000001</v>
      </c>
      <c r="W12" s="31">
        <f>RTD("cqg.rtd", ,"ContractData",M12, "High",, "T")</f>
        <v>1.0679000000000001</v>
      </c>
      <c r="X12" s="31">
        <f>RTD("cqg.rtd", ,"ContractData",M12, "Low",, "T")</f>
        <v>1.0618500000000002</v>
      </c>
      <c r="Y12" s="2"/>
      <c r="Z12" s="2"/>
      <c r="AA12" s="2"/>
    </row>
    <row r="13" spans="1:27" ht="17.100000000000001" customHeight="1" x14ac:dyDescent="0.3">
      <c r="B13" s="87"/>
      <c r="C13" s="88"/>
      <c r="D13" s="88"/>
      <c r="E13" s="3" t="s">
        <v>1</v>
      </c>
      <c r="F13" s="3" t="s">
        <v>2</v>
      </c>
      <c r="G13" s="3" t="s">
        <v>3</v>
      </c>
      <c r="H13" s="3" t="s">
        <v>7</v>
      </c>
      <c r="I13" s="4" t="s">
        <v>13</v>
      </c>
      <c r="J13" s="9" t="s">
        <v>4</v>
      </c>
      <c r="K13" s="13" t="s">
        <v>5</v>
      </c>
      <c r="L13" s="13" t="s">
        <v>6</v>
      </c>
      <c r="M13" s="23" t="str">
        <f>'Symbols&amp;Data'!B23</f>
        <v>F.US.EAD?</v>
      </c>
      <c r="N13" s="68" t="str">
        <f>'Symbols&amp;Data'!C23</f>
        <v>Euro FX/Australian Dollar, Mar 17</v>
      </c>
      <c r="O13" s="68"/>
      <c r="P13" s="68"/>
      <c r="Q13" s="54">
        <f>RTD("cqg.rtd", ,"ContractData",M13, "LastQuoteToday",, "T")</f>
        <v>1.3889</v>
      </c>
      <c r="R13" s="54">
        <f>RTD("cqg.rtd", ,"ContractData",M13, "NetLastQuoteToday",, "T")</f>
        <v>-1.1000000000000001E-2</v>
      </c>
      <c r="S13" s="28">
        <f>IFERROR(RTD("cqg.rtd", ,"ContractData",M13, "PerCentNetLastTrade",, "T")/100,"")</f>
        <v>-8.7149082077291242E-3</v>
      </c>
      <c r="T13" s="28">
        <f>IFERROR('Symbols&amp;Data'!F23/'Symbols&amp;Data'!G23/100,"")</f>
        <v>-1.8932874354561102E-2</v>
      </c>
      <c r="U13" s="29">
        <f>IFERROR('Symbols&amp;Data'!D23/'Symbols&amp;Data'!E23,"")</f>
        <v>3.7333333333333334</v>
      </c>
      <c r="V13" s="55">
        <f>RTD("cqg.rtd", ,"ContractData",M13, "Open",, "T")</f>
        <v>1.397</v>
      </c>
      <c r="W13" s="54">
        <f>RTD("cqg.rtd", ,"ContractData",M13, "High",, "T")</f>
        <v>1.397</v>
      </c>
      <c r="X13" s="54">
        <f>RTD("cqg.rtd", ,"ContractData",M13, "Low",, "T")</f>
        <v>1.3874</v>
      </c>
      <c r="Y13" s="2"/>
      <c r="Z13" s="2"/>
      <c r="AA13" s="2"/>
    </row>
    <row r="14" spans="1:27" ht="17.100000000000001" customHeight="1" x14ac:dyDescent="0.3">
      <c r="A14" s="1" t="str">
        <f>'Symbols&amp;Data'!B8</f>
        <v>F.US.ZQE?</v>
      </c>
      <c r="B14" s="68" t="str">
        <f>'Symbols&amp;Data'!C8</f>
        <v>Fed Funds 30 Day (Globex), Mar 17</v>
      </c>
      <c r="C14" s="68"/>
      <c r="D14" s="68"/>
      <c r="E14" s="35">
        <f>RTD("cqg.rtd", ,"ContractData",A14, "LastQuoteToday",, "T")</f>
        <v>99.314999999999998</v>
      </c>
      <c r="F14" s="35">
        <f>RTD("cqg.rtd", ,"ContractData",A14, "NetLastQuoteToday",, "T")</f>
        <v>-5.0000000000000001E-3</v>
      </c>
      <c r="G14" s="28">
        <f>IFERROR(RTD("cqg.rtd", ,"ContractData",A14, "PerCentNetLastTrade",, "T")/100,"")</f>
        <v>0</v>
      </c>
      <c r="H14" s="28">
        <f>IFERROR('Symbols&amp;Data'!F8/'Symbols&amp;Data'!G8/100,"")</f>
        <v>-4.8780487804878049E-3</v>
      </c>
      <c r="I14" s="29">
        <f>IFERROR('Symbols&amp;Data'!D8/'Symbols&amp;Data'!E8,"")</f>
        <v>0.76501617049741633</v>
      </c>
      <c r="J14" s="30">
        <f>RTD("cqg.rtd", ,"ContractData",A14, "Open",, "T")</f>
        <v>99.320000000000007</v>
      </c>
      <c r="K14" s="27">
        <f>RTD("cqg.rtd", ,"ContractData",A14, "High",, "T")</f>
        <v>99.320000000000007</v>
      </c>
      <c r="L14" s="27">
        <f>RTD("cqg.rtd", ,"ContractData",A14, "Low",, "T")</f>
        <v>99.314999999999998</v>
      </c>
      <c r="M14" s="23" t="str">
        <f>'Symbols&amp;Data'!B24</f>
        <v>F.US.YR?</v>
      </c>
      <c r="N14" s="68" t="str">
        <f>'Symbols&amp;Data'!C24</f>
        <v>Euro FX/Japanese Yen, Mar 17</v>
      </c>
      <c r="O14" s="68"/>
      <c r="P14" s="68"/>
      <c r="Q14" s="27">
        <f>RTD("cqg.rtd", ,"ContractData",M14, "LastQuoteToday",, "T")</f>
        <v>120.44</v>
      </c>
      <c r="R14" s="27">
        <f>RTD("cqg.rtd", ,"ContractData",M14, "NetLastQuoteToday",, "T")</f>
        <v>-0.35000000000000003</v>
      </c>
      <c r="S14" s="28">
        <f>IFERROR(RTD("cqg.rtd", ,"ContractData",M14, "PerCentNetLastTrade",, "T")/100,"")</f>
        <v>-2.6492259292987832E-3</v>
      </c>
      <c r="T14" s="28">
        <f>IFERROR('Symbols&amp;Data'!F24/'Symbols&amp;Data'!G24/100,"")</f>
        <v>-3.4263338228095941E-3</v>
      </c>
      <c r="U14" s="29">
        <f>IFERROR('Symbols&amp;Data'!D24/'Symbols&amp;Data'!E24,"")</f>
        <v>0.78472656916861094</v>
      </c>
      <c r="V14" s="30">
        <f>RTD("cqg.rtd", ,"ContractData",M14, "Open",, "T")</f>
        <v>120.78</v>
      </c>
      <c r="W14" s="27">
        <f>RTD("cqg.rtd", ,"ContractData",M14, "High",, "T")</f>
        <v>121.3</v>
      </c>
      <c r="X14" s="27">
        <f>RTD("cqg.rtd", ,"ContractData",M14, "Low",, "T")</f>
        <v>120.28</v>
      </c>
      <c r="Y14" s="2"/>
      <c r="Z14" s="2"/>
      <c r="AA14" s="2"/>
    </row>
    <row r="15" spans="1:27" ht="17.100000000000001" customHeight="1" x14ac:dyDescent="0.3">
      <c r="A15" s="1" t="str">
        <f>'Symbols&amp;Data'!B9</f>
        <v>F.US.EDA?</v>
      </c>
      <c r="B15" s="68" t="str">
        <f>'Symbols&amp;Data'!C9</f>
        <v>Eurodollar (Globex), Dec 18</v>
      </c>
      <c r="C15" s="68"/>
      <c r="D15" s="68"/>
      <c r="E15" s="35">
        <f>RTD("cqg.rtd", ,"ContractData",A15, "LastQuoteToday",, "T")</f>
        <v>98.04</v>
      </c>
      <c r="F15" s="35">
        <f>RTD("cqg.rtd", ,"ContractData",A15, "NetLastQuoteToday",, "T")</f>
        <v>-1.4999999999999999E-2</v>
      </c>
      <c r="G15" s="28">
        <f>IFERROR(RTD("cqg.rtd", ,"ContractData",A15, "PerCentNetLastTrade",, "T")/100,"")</f>
        <v>-1.529753709652746E-4</v>
      </c>
      <c r="H15" s="28">
        <f>IFERROR('Symbols&amp;Data'!F9/'Symbols&amp;Data'!G9/100,"")</f>
        <v>-1.8292682926829267E-3</v>
      </c>
      <c r="I15" s="29">
        <f>IFERROR('Symbols&amp;Data'!D9/'Symbols&amp;Data'!E9,"")</f>
        <v>0.6674011612711197</v>
      </c>
      <c r="J15" s="36">
        <f>RTD("cqg.rtd", ,"ContractData",A15, "Open",, "T")</f>
        <v>98.055000000000007</v>
      </c>
      <c r="K15" s="35">
        <f>RTD("cqg.rtd", ,"ContractData",A15, "High",, "T")</f>
        <v>98.055000000000007</v>
      </c>
      <c r="L15" s="35">
        <f>RTD("cqg.rtd", ,"ContractData",A15, "Low",, "T")</f>
        <v>98.025000000000006</v>
      </c>
      <c r="M15" s="23" t="str">
        <f>'Symbols&amp;Data'!B25</f>
        <v>F.US.FR?</v>
      </c>
      <c r="N15" s="68" t="str">
        <f>'Symbols&amp;Data'!C25</f>
        <v>Euro FX/Swiss Franc, Mar 17</v>
      </c>
      <c r="O15" s="68"/>
      <c r="P15" s="68"/>
      <c r="Q15" s="31">
        <f>RTD("cqg.rtd", ,"ContractData",M15, "LastQuoteToday",, "T")</f>
        <v>1.0664</v>
      </c>
      <c r="R15" s="31">
        <f>RTD("cqg.rtd", ,"ContractData",M15, "NetLastQuoteToday",, "T")</f>
        <v>-6.9999999999999999E-4</v>
      </c>
      <c r="S15" s="28">
        <f>IFERROR(RTD("cqg.rtd", ,"ContractData",M15, "PerCentNetLastTrade",, "T")/100,"")</f>
        <v>-9.3711929528629003E-4</v>
      </c>
      <c r="T15" s="28">
        <f>IFERROR('Symbols&amp;Data'!F25/'Symbols&amp;Data'!G25/100,"")</f>
        <v>-2.071005917159763E-3</v>
      </c>
      <c r="U15" s="29">
        <f>IFERROR('Symbols&amp;Data'!D25/'Symbols&amp;Data'!E25,"")</f>
        <v>0.72072990468423459</v>
      </c>
      <c r="V15" s="32">
        <f>RTD("cqg.rtd", ,"ContractData",M15, "Open",, "T")</f>
        <v>1.0671000000000002</v>
      </c>
      <c r="W15" s="31">
        <f>RTD("cqg.rtd", ,"ContractData",M15, "High",, "T")</f>
        <v>1.0682</v>
      </c>
      <c r="X15" s="31">
        <f>RTD("cqg.rtd", ,"ContractData",M15, "Low",, "T")</f>
        <v>1.0653000000000001</v>
      </c>
      <c r="Y15" s="2"/>
      <c r="Z15" s="2"/>
      <c r="AA15" s="2"/>
    </row>
    <row r="16" spans="1:27" ht="17.100000000000001" customHeight="1" x14ac:dyDescent="0.3">
      <c r="A16" s="1" t="str">
        <f>'Symbols&amp;Data'!B10</f>
        <v>F.US.TUA?</v>
      </c>
      <c r="B16" s="68" t="str">
        <f>'Symbols&amp;Data'!C10</f>
        <v>2 Year US Treasury Note, Mar 17</v>
      </c>
      <c r="C16" s="68"/>
      <c r="D16" s="68"/>
      <c r="E16" s="27" t="str">
        <f>RTD("cqg.rtd", ,"ContractData",A16, "LastQuoteToday",, "B")</f>
        <v>108'13.75</v>
      </c>
      <c r="F16" s="27" t="str">
        <f>RTD("cqg.rtd", ,"ContractData",A16, "NetLastQuoteToday",, "B")</f>
        <v>-0'01.00</v>
      </c>
      <c r="G16" s="28">
        <f>IFERROR(RTD("cqg.rtd", ,"ContractData",A16, "PerCentNetLastTrade",, "T")/100,"")</f>
        <v>-2.8812216379745014E-4</v>
      </c>
      <c r="H16" s="28">
        <f>IFERROR('Symbols&amp;Data'!F10/'Symbols&amp;Data'!G10/100,"")</f>
        <v>-2.9090907736859569E-3</v>
      </c>
      <c r="I16" s="29">
        <f>IFERROR('Symbols&amp;Data'!D10/'Symbols&amp;Data'!E10,"")</f>
        <v>0.60707739107647296</v>
      </c>
      <c r="J16" s="30" t="str">
        <f>RTD("cqg.rtd", ,"ContractData",A16, "Open",, "B")</f>
        <v>108'14.75</v>
      </c>
      <c r="K16" s="27" t="str">
        <f>RTD("cqg.rtd", ,"ContractData",A16, "High",, "B")</f>
        <v>108'15.00</v>
      </c>
      <c r="L16" s="27" t="str">
        <f>RTD("cqg.rtd", ,"ContractData",A16, "Low",, "B")</f>
        <v>108'13.50</v>
      </c>
      <c r="M16" s="23" t="str">
        <f>'Symbols&amp;Data'!B26</f>
        <v>F.US.EB?</v>
      </c>
      <c r="N16" s="68" t="str">
        <f>'Symbols&amp;Data'!C26</f>
        <v>Euro/British Pound (Globex), Mar 17</v>
      </c>
      <c r="O16" s="68"/>
      <c r="P16" s="68"/>
      <c r="Q16" s="31">
        <f>RTD("cqg.rtd", ,"ContractData",M16, "LastQuoteToday",, "T")</f>
        <v>0.85210000000000008</v>
      </c>
      <c r="R16" s="31">
        <f>RTD("cqg.rtd", ,"ContractData",M16, "NetLastQuoteToday",, "T")</f>
        <v>-1.3500000000000001E-3</v>
      </c>
      <c r="S16" s="28">
        <f>IFERROR(RTD("cqg.rtd", ,"ContractData",M16, "PerCentNetLastTrade",, "T")/100,"")</f>
        <v>-1.1131290643857285E-3</v>
      </c>
      <c r="T16" s="28">
        <f>IFERROR('Symbols&amp;Data'!F26/'Symbols&amp;Data'!G26/100,"")</f>
        <v>-1.6265060240963855E-3</v>
      </c>
      <c r="U16" s="29">
        <f>IFERROR('Symbols&amp;Data'!D26/'Symbols&amp;Data'!E26,"")</f>
        <v>0.93210914263545841</v>
      </c>
      <c r="V16" s="32">
        <f>RTD("cqg.rtd", ,"ContractData",M16, "Open",, "T")</f>
        <v>0.85240000000000005</v>
      </c>
      <c r="W16" s="31">
        <f>RTD("cqg.rtd", ,"ContractData",M16, "High",, "T")</f>
        <v>0.85560000000000003</v>
      </c>
      <c r="X16" s="31">
        <f>RTD("cqg.rtd", ,"ContractData",M16, "Low",, "T")</f>
        <v>0.85075000000000012</v>
      </c>
      <c r="Y16" s="2"/>
      <c r="Z16" s="2"/>
      <c r="AA16" s="2"/>
    </row>
    <row r="17" spans="1:39" ht="17.100000000000001" customHeight="1" x14ac:dyDescent="0.3">
      <c r="A17" s="1" t="str">
        <f>'Symbols&amp;Data'!B11</f>
        <v>F.US.FVA?</v>
      </c>
      <c r="B17" s="68" t="str">
        <f>'Symbols&amp;Data'!C11</f>
        <v>5 Year US Treasury Notes, Mar 17</v>
      </c>
      <c r="C17" s="68"/>
      <c r="D17" s="68"/>
      <c r="E17" s="27" t="str">
        <f>RTD("cqg.rtd", ,"ContractData",A17, "LastQuoteToday",, "B")</f>
        <v>118'00.00</v>
      </c>
      <c r="F17" s="27" t="str">
        <f>RTD("cqg.rtd", ,"ContractData",A17, "NetLastQuoteToday",, "B")</f>
        <v>-0'02.50</v>
      </c>
      <c r="G17" s="28">
        <f>IFERROR(RTD("cqg.rtd", ,"ContractData",A17, "PerCentNetLastTrade",, "T")/100,"")</f>
        <v>-6.6163821622336905E-4</v>
      </c>
      <c r="H17" s="28">
        <f>IFERROR('Symbols&amp;Data'!F11/'Symbols&amp;Data'!G11/100,"")</f>
        <v>-2.0120724346076456E-3</v>
      </c>
      <c r="I17" s="29">
        <f>IFERROR('Symbols&amp;Data'!D11/'Symbols&amp;Data'!E11,"")</f>
        <v>0.82967734200263066</v>
      </c>
      <c r="J17" s="30" t="str">
        <f>RTD("cqg.rtd", ,"ContractData",A17, "Open",, "B")</f>
        <v>118'02.75</v>
      </c>
      <c r="K17" s="27" t="str">
        <f>RTD("cqg.rtd", ,"ContractData",A17, "High",, "B")</f>
        <v>118'03.00</v>
      </c>
      <c r="L17" s="27" t="str">
        <f>RTD("cqg.rtd", ,"ContractData",A17, "Low",, "B")</f>
        <v>117'29.50</v>
      </c>
      <c r="M17" s="23" t="str">
        <f>'Symbols&amp;Data'!B27</f>
        <v>F.US.ECD?</v>
      </c>
      <c r="N17" s="68" t="str">
        <f>'Symbols&amp;Data'!C27</f>
        <v>EuroFX/Canadian Dollar, Mar 17</v>
      </c>
      <c r="O17" s="68"/>
      <c r="P17" s="68"/>
      <c r="Q17" s="54">
        <f>RTD("cqg.rtd", ,"ContractData",M17, "LastQuoteToday",, "T")</f>
        <v>1.3931</v>
      </c>
      <c r="R17" s="54">
        <f>RTD("cqg.rtd", ,"ContractData",M17, "NetLastQuoteToday",, "T")</f>
        <v>-8.3000000000000001E-3</v>
      </c>
      <c r="S17" s="28">
        <f>IFERROR(RTD("cqg.rtd", ,"ContractData",M17, "PerCentNetLastTrade",, "T")/100,"")</f>
        <v>-6.5648637077208504E-3</v>
      </c>
      <c r="T17" s="28">
        <f>IFERROR('Symbols&amp;Data'!F27/'Symbols&amp;Data'!G27/100,"")</f>
        <v>-1.0512982900569982E-2</v>
      </c>
      <c r="U17" s="29">
        <f>IFERROR('Symbols&amp;Data'!D27/'Symbols&amp;Data'!E27,"")</f>
        <v>5.6969082615306634</v>
      </c>
      <c r="V17" s="55">
        <f>RTD("cqg.rtd", ,"ContractData",M17, "Open",, "T")</f>
        <v>1.4015</v>
      </c>
      <c r="W17" s="54">
        <f>RTD("cqg.rtd", ,"ContractData",M17, "High",, "T")</f>
        <v>1.4015</v>
      </c>
      <c r="X17" s="54">
        <f>RTD("cqg.rtd", ,"ContractData",M17, "Low",, "T")</f>
        <v>1.3897000000000002</v>
      </c>
      <c r="Y17" s="2"/>
      <c r="Z17" s="2"/>
      <c r="AA17" s="2"/>
    </row>
    <row r="18" spans="1:39" ht="17.100000000000001" customHeight="1" x14ac:dyDescent="0.3">
      <c r="A18" s="1" t="str">
        <f>'Symbols&amp;Data'!B12</f>
        <v>F.US.TYA?</v>
      </c>
      <c r="B18" s="68" t="str">
        <f>'Symbols&amp;Data'!C12</f>
        <v>10yr US Treasury Notes, Mar 17</v>
      </c>
      <c r="C18" s="68"/>
      <c r="D18" s="68"/>
      <c r="E18" s="27" t="str">
        <f>RTD("cqg.rtd", ,"ContractData",A18, "LastQuoteToday",, "B")</f>
        <v>124'25.0</v>
      </c>
      <c r="F18" s="27" t="str">
        <f>RTD("cqg.rtd", ,"ContractData",A18, "NetLastQuoteToday",, "B")</f>
        <v>-0'04.5</v>
      </c>
      <c r="G18" s="28">
        <f>IFERROR(RTD("cqg.rtd", ,"ContractData",A18, "PerCentNetLastTrade",, "T")/100,"")</f>
        <v>-1.125703564727955E-3</v>
      </c>
      <c r="H18" s="28">
        <f>IFERROR('Symbols&amp;Data'!F12/'Symbols&amp;Data'!G12/100,"")</f>
        <v>-2.1844660194174758E-3</v>
      </c>
      <c r="I18" s="29">
        <f>IFERROR('Symbols&amp;Data'!D12/'Symbols&amp;Data'!E12,"")</f>
        <v>0.75869288789388423</v>
      </c>
      <c r="J18" s="30" t="str">
        <f>RTD("cqg.rtd", ,"ContractData",A18, "Open",, "B")</f>
        <v>124'29.0</v>
      </c>
      <c r="K18" s="27" t="str">
        <f>RTD("cqg.rtd", ,"ContractData",A18, "High",, "B")</f>
        <v>124'29.5</v>
      </c>
      <c r="L18" s="27" t="str">
        <f>RTD("cqg.rtd", ,"ContractData",A18, "Low",, "B")</f>
        <v>124'20.0</v>
      </c>
      <c r="M18" s="23" t="str">
        <f>'Symbols&amp;Data'!B28</f>
        <v>F.US.SIR?</v>
      </c>
      <c r="N18" s="68" t="str">
        <f>'Symbols&amp;Data'!C28</f>
        <v>Indian Rupee (Globex), Mar 17</v>
      </c>
      <c r="O18" s="68"/>
      <c r="P18" s="68"/>
      <c r="Q18" s="27">
        <f>RTD("cqg.rtd", ,"ContractData",M18, "LastQuoteToday",, "T")</f>
        <v>148.35</v>
      </c>
      <c r="R18" s="27">
        <f>RTD("cqg.rtd", ,"ContractData",M18, "NetLastQuoteToday",, "T")</f>
        <v>-0.61</v>
      </c>
      <c r="S18" s="28">
        <f>IFERROR(RTD("cqg.rtd", ,"ContractData",M18, "PerCentNetLastTrade",, "T")/100,"")</f>
        <v>-2.0139634801288937E-4</v>
      </c>
      <c r="T18" s="28">
        <f>IFERROR('Symbols&amp;Data'!F28/'Symbols&amp;Data'!G28/100,"")</f>
        <v>-1.2199999999999999E-2</v>
      </c>
      <c r="U18" s="29" t="str">
        <f>IFERROR('Symbols&amp;Data'!D28/'Symbols&amp;Data'!E28,"")</f>
        <v/>
      </c>
      <c r="V18" s="30">
        <f>RTD("cqg.rtd", ,"ContractData",M18, "Open",, "T")</f>
        <v>148.97</v>
      </c>
      <c r="W18" s="27">
        <f>RTD("cqg.rtd", ,"ContractData",M18, "High",, "T")</f>
        <v>148.97999999999999</v>
      </c>
      <c r="X18" s="27">
        <f>RTD("cqg.rtd", ,"ContractData",M18, "Low",, "T")</f>
        <v>148.89000000000001</v>
      </c>
      <c r="Y18" s="2"/>
      <c r="Z18" s="2"/>
      <c r="AA18" s="2"/>
    </row>
    <row r="19" spans="1:39" ht="17.100000000000001" customHeight="1" x14ac:dyDescent="0.3">
      <c r="A19" s="1" t="str">
        <f>'Symbols&amp;Data'!B13</f>
        <v>F.US.TNA?</v>
      </c>
      <c r="B19" s="68" t="str">
        <f>'Symbols&amp;Data'!C13</f>
        <v>Ultra 10yr Treasury Note, Mar 17</v>
      </c>
      <c r="C19" s="68"/>
      <c r="D19" s="68"/>
      <c r="E19" s="27" t="str">
        <f>RTD("cqg.rtd", ,"ContractData",A19, "LastQuoteToday",, "B")</f>
        <v>134'18.5</v>
      </c>
      <c r="F19" s="27" t="str">
        <f>RTD("cqg.rtd", ,"ContractData",A19, "NetLastQuoteToday",, "B")</f>
        <v>-0'05.0</v>
      </c>
      <c r="G19" s="28">
        <f>IFERROR(RTD("cqg.rtd", ,"ContractData",A19, "PerCentNetLastTrade",, "T")/100,"")</f>
        <v>-1.1596892032935172E-3</v>
      </c>
      <c r="H19" s="28">
        <f>IFERROR('Symbols&amp;Data'!F13/'Symbols&amp;Data'!G13/100,"")</f>
        <v>-1.6849199663016006E-3</v>
      </c>
      <c r="I19" s="29">
        <f>IFERROR('Symbols&amp;Data'!D13/'Symbols&amp;Data'!E13,"")</f>
        <v>0.82625146770891933</v>
      </c>
      <c r="J19" s="30" t="str">
        <f>RTD("cqg.rtd", ,"ContractData",A19, "Open",, "B")</f>
        <v>134'23.5</v>
      </c>
      <c r="K19" s="27" t="str">
        <f>RTD("cqg.rtd", ,"ContractData",A19, "High",, "B")</f>
        <v>134'24.0</v>
      </c>
      <c r="L19" s="27" t="str">
        <f>RTD("cqg.rtd", ,"ContractData",A19, "Low",, "B")</f>
        <v>134'08.5</v>
      </c>
      <c r="M19" s="23" t="str">
        <f>'Symbols&amp;Data'!B29</f>
        <v>F.US.JY6?</v>
      </c>
      <c r="N19" s="68" t="str">
        <f>'Symbols&amp;Data'!C29</f>
        <v>Japanese Yen (Globex), Mar 17</v>
      </c>
      <c r="O19" s="68"/>
      <c r="P19" s="68"/>
      <c r="Q19" s="37">
        <f>RTD("cqg.rtd", ,"ContractData",M19, "LastQuoteToday",, "T")</f>
        <v>8.8364999999999989E-3</v>
      </c>
      <c r="R19" s="37">
        <f>RTD("cqg.rtd", ,"ContractData",M19, "NetLastQuoteToday",, "T")</f>
        <v>3.0000000000000001E-6</v>
      </c>
      <c r="S19" s="28">
        <f>IFERROR(RTD("cqg.rtd", ,"ContractData",M19, "PerCentNetLastTrade",, "T")/100,"")</f>
        <v>2.8301352804664063E-4</v>
      </c>
      <c r="T19" s="28">
        <f>IFERROR('Symbols&amp;Data'!F29/'Symbols&amp;Data'!G29/100,"")</f>
        <v>2.6532236667551072E-4</v>
      </c>
      <c r="U19" s="29">
        <f>IFERROR('Symbols&amp;Data'!D29/'Symbols&amp;Data'!E29,"")</f>
        <v>0.84276277034300384</v>
      </c>
      <c r="V19" s="56">
        <f>RTD("cqg.rtd", ,"ContractData",M19, "Open",, "T")</f>
        <v>8.8339999999999998E-3</v>
      </c>
      <c r="W19" s="37">
        <f>RTD("cqg.rtd", ,"ContractData",M19, "High",, "T")</f>
        <v>8.8679999999999991E-3</v>
      </c>
      <c r="X19" s="37">
        <f>RTD("cqg.rtd", ,"ContractData",M19, "Low",, "T")</f>
        <v>8.7889999999999999E-3</v>
      </c>
      <c r="Y19" s="2"/>
      <c r="Z19" s="2"/>
      <c r="AA19" s="2"/>
    </row>
    <row r="20" spans="1:39" ht="17.100000000000001" customHeight="1" x14ac:dyDescent="0.3">
      <c r="A20" s="1" t="str">
        <f>'Symbols&amp;Data'!B14</f>
        <v>F.US.USA?</v>
      </c>
      <c r="B20" s="68" t="str">
        <f>'Symbols&amp;Data'!C14</f>
        <v>30yr US Treasury Bonds, Mar 17</v>
      </c>
      <c r="C20" s="68"/>
      <c r="D20" s="68"/>
      <c r="E20" s="27" t="str">
        <f>RTD("cqg.rtd", ,"ContractData",A20, "LastQuoteToday",, "B")</f>
        <v>152'00.0</v>
      </c>
      <c r="F20" s="27" t="str">
        <f>RTD("cqg.rtd", ,"ContractData",A20, "NetLastQuoteToday",, "B")</f>
        <v>-0'06.0</v>
      </c>
      <c r="G20" s="28">
        <f>IFERROR(RTD("cqg.rtd", ,"ContractData",A20, "PerCentNetLastTrade",, "T")/100,"")</f>
        <v>-1.2320328542094455E-3</v>
      </c>
      <c r="H20" s="28">
        <f>IFERROR('Symbols&amp;Data'!F14/'Symbols&amp;Data'!G14/100,"")</f>
        <v>-1.2383900928792568E-3</v>
      </c>
      <c r="I20" s="29">
        <f>IFERROR('Symbols&amp;Data'!D14/'Symbols&amp;Data'!E14,"")</f>
        <v>1.0162822535687011</v>
      </c>
      <c r="J20" s="30" t="str">
        <f>RTD("cqg.rtd", ,"ContractData",A20, "Open",, "B")</f>
        <v>152'09.0</v>
      </c>
      <c r="K20" s="27" t="str">
        <f>RTD("cqg.rtd", ,"ContractData",A20, "High",, "B")</f>
        <v>152'12.0</v>
      </c>
      <c r="L20" s="27" t="str">
        <f>RTD("cqg.rtd", ,"ContractData",A20, "Low",, "B")</f>
        <v>151'08.0</v>
      </c>
      <c r="M20" s="23" t="str">
        <f>'Symbols&amp;Data'!B30</f>
        <v>F.US.MX6?</v>
      </c>
      <c r="N20" s="68" t="str">
        <f>'Symbols&amp;Data'!C30</f>
        <v>Mexican Peso (Globex), Mar 17</v>
      </c>
      <c r="O20" s="68"/>
      <c r="P20" s="68"/>
      <c r="Q20" s="38">
        <f>RTD("cqg.rtd", ,"ContractData",M20, "LastQuoteToday",, "T")</f>
        <v>4.895E-2</v>
      </c>
      <c r="R20" s="38">
        <f>RTD("cqg.rtd", ,"ContractData",M20, "NetLastQuoteToday",, "T")</f>
        <v>1.5999999999999999E-4</v>
      </c>
      <c r="S20" s="28">
        <f>IFERROR(RTD("cqg.rtd", ,"ContractData",M20, "PerCentNetLastTrade",, "T")/100,"")</f>
        <v>3.4843205574912896E-3</v>
      </c>
      <c r="T20" s="28">
        <f>IFERROR('Symbols&amp;Data'!F30/'Symbols&amp;Data'!G30/100,"")</f>
        <v>2.0833333333333333E-3</v>
      </c>
      <c r="U20" s="29">
        <f>IFERROR('Symbols&amp;Data'!D30/'Symbols&amp;Data'!E30,"")</f>
        <v>0.70407126670313358</v>
      </c>
      <c r="V20" s="39">
        <f>RTD("cqg.rtd", ,"ContractData",M20, "Open",, "T")</f>
        <v>4.895E-2</v>
      </c>
      <c r="W20" s="38">
        <f>RTD("cqg.rtd", ,"ContractData",M20, "High",, "T")</f>
        <v>4.9179999999999995E-2</v>
      </c>
      <c r="X20" s="38">
        <f>RTD("cqg.rtd", ,"ContractData",M20, "Low",, "T")</f>
        <v>4.8799999999999996E-2</v>
      </c>
      <c r="Y20" s="2"/>
      <c r="Z20" s="2"/>
      <c r="AA20" s="2"/>
    </row>
    <row r="21" spans="1:39" ht="17.100000000000001" customHeight="1" x14ac:dyDescent="0.3">
      <c r="A21" s="1" t="str">
        <f>'Symbols&amp;Data'!B15</f>
        <v>F.US.ULA?</v>
      </c>
      <c r="B21" s="68" t="str">
        <f>'Symbols&amp;Data'!C15</f>
        <v>Ultra T-Bond, Mar 17</v>
      </c>
      <c r="C21" s="68"/>
      <c r="D21" s="68"/>
      <c r="E21" s="27" t="str">
        <f>RTD("cqg.rtd", ,"ContractData",A21, "LastQuoteToday",, "B")</f>
        <v>162'00.0 A</v>
      </c>
      <c r="F21" s="27" t="str">
        <f>RTD("cqg.rtd", ,"ContractData",A21, "NetLastQuoteToday",, "B")</f>
        <v>-0'01.0</v>
      </c>
      <c r="G21" s="28">
        <f>IFERROR(RTD("cqg.rtd", ,"ContractData",A21, "PerCentNetLastTrade",, "T")/100,"")</f>
        <v>-3.8572806171648989E-4</v>
      </c>
      <c r="H21" s="28">
        <f>IFERROR('Symbols&amp;Data'!F15/'Symbols&amp;Data'!G15/100,"")</f>
        <v>-1.5278838808250572E-4</v>
      </c>
      <c r="I21" s="29">
        <f>IFERROR('Symbols&amp;Data'!D15/'Symbols&amp;Data'!E15,"")</f>
        <v>0.78218549636783041</v>
      </c>
      <c r="J21" s="30" t="str">
        <f>RTD("cqg.rtd", ,"ContractData",A21, "Open",, "B")</f>
        <v>162'05.0</v>
      </c>
      <c r="K21" s="27" t="str">
        <f>RTD("cqg.rtd", ,"ContractData",A21, "High",, "B")</f>
        <v>162'09.0</v>
      </c>
      <c r="L21" s="27" t="str">
        <f>RTD("cqg.rtd", ,"ContractData",A21, "Low",, "B")</f>
        <v>160'28.0</v>
      </c>
      <c r="M21" s="23" t="str">
        <f>'Symbols&amp;Data'!B31</f>
        <v>F.US.NE6?</v>
      </c>
      <c r="N21" s="68" t="str">
        <f>'Symbols&amp;Data'!C31</f>
        <v>New Zealand Dollar (Globex), Mar 17</v>
      </c>
      <c r="O21" s="68"/>
      <c r="P21" s="68"/>
      <c r="Q21" s="54">
        <f>RTD("cqg.rtd", ,"ContractData",M21, "LastQuoteToday",, "T")</f>
        <v>0.71910000000000007</v>
      </c>
      <c r="R21" s="54">
        <f>RTD("cqg.rtd", ,"ContractData",M21, "NetLastQuoteToday",, "T")</f>
        <v>8.0000000000000004E-4</v>
      </c>
      <c r="S21" s="28">
        <f>IFERROR(RTD("cqg.rtd", ,"ContractData",M21, "PerCentNetLastTrade",, "T")/100,"")</f>
        <v>1.1137407768341918E-3</v>
      </c>
      <c r="T21" s="28">
        <f>IFERROR('Symbols&amp;Data'!F31/'Symbols&amp;Data'!G31/100,"")</f>
        <v>9.3567251461988297E-4</v>
      </c>
      <c r="U21" s="29">
        <f>IFERROR('Symbols&amp;Data'!D31/'Symbols&amp;Data'!E31,"")</f>
        <v>0.78975660021501615</v>
      </c>
      <c r="V21" s="55">
        <f>RTD("cqg.rtd", ,"ContractData",M21, "Open",, "T")</f>
        <v>0.7177</v>
      </c>
      <c r="W21" s="54">
        <f>RTD("cqg.rtd", ,"ContractData",M21, "High",, "T")</f>
        <v>0.72050000000000003</v>
      </c>
      <c r="X21" s="54">
        <f>RTD("cqg.rtd", ,"ContractData",M21, "Low",, "T")</f>
        <v>0.71679999999999999</v>
      </c>
      <c r="Y21" s="2"/>
      <c r="Z21" s="2"/>
      <c r="AA21" s="2"/>
    </row>
    <row r="22" spans="1:39" ht="17.100000000000001" customHeight="1" x14ac:dyDescent="0.3">
      <c r="B22" s="69" t="s">
        <v>11</v>
      </c>
      <c r="C22" s="70"/>
      <c r="D22" s="70"/>
      <c r="E22" s="6"/>
      <c r="F22" s="6"/>
      <c r="G22" s="7"/>
      <c r="H22" s="73" t="s">
        <v>14</v>
      </c>
      <c r="I22" s="74"/>
      <c r="J22" s="75"/>
      <c r="K22" s="76" t="str">
        <f>IF((MOD(RTD("cqg.rtd",,"ContractData",A24,"PrimarySessionCloseTime"),1)-$V$2)&lt;0,"",MOD(RTD("cqg.rtd",,"ContractData",A24,"PrimarySessionCloseTime"),1)-$V$2)</f>
        <v/>
      </c>
      <c r="L22" s="76"/>
      <c r="M22" s="23" t="str">
        <f>'Symbols&amp;Data'!B32</f>
        <v>F.US.NK6?</v>
      </c>
      <c r="N22" s="68" t="str">
        <f>'Symbols&amp;Data'!C32</f>
        <v>Norweigan Krone (Globex), Mar 17</v>
      </c>
      <c r="O22" s="68"/>
      <c r="P22" s="68"/>
      <c r="Q22" s="31">
        <f>RTD("cqg.rtd", ,"ContractData",M22, "LastQuoteToday",, "T")</f>
        <v>0.11931000000000001</v>
      </c>
      <c r="R22" s="31">
        <f>RTD("cqg.rtd", ,"ContractData",M22, "NetLastQuoteToday",, "T")</f>
        <v>-6.4000000000000005E-4</v>
      </c>
      <c r="S22" s="28">
        <f>IFERROR(RTD("cqg.rtd", ,"ContractData",M22, "PerCentNetLastTrade",, "T")/100,"")</f>
        <v>-6.5860775323051271E-3</v>
      </c>
      <c r="T22" s="28">
        <f>IFERROR('Symbols&amp;Data'!F32/'Symbols&amp;Data'!G32/100,"")</f>
        <v>-9.370424597364568E-3</v>
      </c>
      <c r="U22" s="29">
        <f>IFERROR('Symbols&amp;Data'!D32/'Symbols&amp;Data'!E32,"")</f>
        <v>0.20592020592020591</v>
      </c>
      <c r="V22" s="32">
        <f>RTD("cqg.rtd", ,"ContractData",M22, "Open",, "T")</f>
        <v>0.11933000000000001</v>
      </c>
      <c r="W22" s="31">
        <f>RTD("cqg.rtd", ,"ContractData",M22, "High",, "T")</f>
        <v>0.11961000000000001</v>
      </c>
      <c r="X22" s="31">
        <f>RTD("cqg.rtd", ,"ContractData",M22, "Low",, "T")</f>
        <v>0.11916000000000002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7.100000000000001" customHeight="1" x14ac:dyDescent="0.3">
      <c r="B23" s="71"/>
      <c r="C23" s="72"/>
      <c r="D23" s="72"/>
      <c r="E23" s="3" t="s">
        <v>1</v>
      </c>
      <c r="F23" s="3" t="s">
        <v>2</v>
      </c>
      <c r="G23" s="3" t="s">
        <v>3</v>
      </c>
      <c r="H23" s="3" t="s">
        <v>7</v>
      </c>
      <c r="I23" s="4" t="s">
        <v>13</v>
      </c>
      <c r="J23" s="9" t="s">
        <v>4</v>
      </c>
      <c r="K23" s="13" t="s">
        <v>5</v>
      </c>
      <c r="L23" s="13" t="s">
        <v>6</v>
      </c>
      <c r="M23" s="23" t="str">
        <f>'Symbols&amp;Data'!B33</f>
        <v>F.US.GPLN?</v>
      </c>
      <c r="N23" s="68" t="str">
        <f>'Symbols&amp;Data'!C33</f>
        <v>Polish Zloty (Globex), Mar 17</v>
      </c>
      <c r="O23" s="68"/>
      <c r="P23" s="68"/>
      <c r="Q23" s="31">
        <f>RTD("cqg.rtd", ,"ContractData",M23, "LastQuoteToday",, "T")</f>
        <v>0.24700000000000003</v>
      </c>
      <c r="R23" s="31">
        <f>RTD("cqg.rtd", ,"ContractData",M23, "NetLastQuoteToday",, "T")</f>
        <v>-2.0000000000000002E-5</v>
      </c>
      <c r="S23" s="28">
        <f>IFERROR(RTD("cqg.rtd", ,"ContractData",M23, "PerCentNetLastTrade",, "T")/100,"")</f>
        <v>1.4573718727228565E-3</v>
      </c>
      <c r="T23" s="28">
        <f>IFERROR('Symbols&amp;Data'!F33/'Symbols&amp;Data'!G33/100,"")</f>
        <v>-1.5384615384615388E-4</v>
      </c>
      <c r="U23" s="29">
        <f>IFERROR('Symbols&amp;Data'!D33/'Symbols&amp;Data'!E33,"")</f>
        <v>0</v>
      </c>
      <c r="V23" s="32">
        <f>RTD("cqg.rtd", ,"ContractData",M23, "Open",, "T")</f>
        <v>0.24738000000000002</v>
      </c>
      <c r="W23" s="31">
        <f>RTD("cqg.rtd", ,"ContractData",M23, "High",, "T")</f>
        <v>0.24766000000000002</v>
      </c>
      <c r="X23" s="31">
        <f>RTD("cqg.rtd", ,"ContractData",M23, "Low",, "T")</f>
        <v>0.24678000000000003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7.100000000000001" customHeight="1" x14ac:dyDescent="0.3">
      <c r="A24" s="1" t="str">
        <f>'Symbols&amp;Data'!B38</f>
        <v>F.US.GCE?</v>
      </c>
      <c r="B24" s="68" t="str">
        <f>'Symbols&amp;Data'!C38</f>
        <v>Gold (Globex), Apr 17</v>
      </c>
      <c r="C24" s="68"/>
      <c r="D24" s="68"/>
      <c r="E24" s="27">
        <f>RTD("cqg.rtd", ,"ContractData",A24, "LastQuoteToday",, "T")</f>
        <v>1235</v>
      </c>
      <c r="F24" s="27">
        <f>RTD("cqg.rtd", ,"ContractData",A24, "NetLastQuoteToday",, "T")</f>
        <v>-1.8</v>
      </c>
      <c r="G24" s="28">
        <f>IFERROR(RTD("cqg.rtd", ,"ContractData",A24, "PerCentNetLastTrade",, "T")/100,"")</f>
        <v>-1.5362225097024578E-3</v>
      </c>
      <c r="H24" s="28">
        <f>IFERROR('Symbols&amp;Data'!F38/'Symbols&amp;Data'!G38/100,"")</f>
        <v>-1.1239463003434281E-3</v>
      </c>
      <c r="I24" s="29">
        <f>IFERROR('Symbols&amp;Data'!D38/'Symbols&amp;Data'!E38,"")</f>
        <v>1.7828491901866765</v>
      </c>
      <c r="J24" s="30">
        <f>RTD("cqg.rtd", ,"ContractData",A24, "Open",, "T")</f>
        <v>1229.6000000000001</v>
      </c>
      <c r="K24" s="27">
        <f>RTD("cqg.rtd", ,"ContractData",A24, "High",, "T")</f>
        <v>1238.9000000000001</v>
      </c>
      <c r="L24" s="27">
        <f>RTD("cqg.rtd", ,"ContractData",A24, "Low",, "T")</f>
        <v>1222.6000000000001</v>
      </c>
      <c r="M24" s="23" t="str">
        <f>'Symbols&amp;Data'!B34</f>
        <v>F.US.RU6?</v>
      </c>
      <c r="N24" s="68" t="str">
        <f>'Symbols&amp;Data'!C34</f>
        <v>Russian Ruble (Globex), Mar 17</v>
      </c>
      <c r="O24" s="68"/>
      <c r="P24" s="68"/>
      <c r="Q24" s="38">
        <f>RTD("cqg.rtd", ,"ContractData",M24, "LastQuoteToday",, "T")</f>
        <v>1.7024999999999998E-2</v>
      </c>
      <c r="R24" s="38">
        <f>RTD("cqg.rtd", ,"ContractData",M24, "NetLastQuoteToday",, "T")</f>
        <v>1.85E-4</v>
      </c>
      <c r="S24" s="28">
        <f>IFERROR(RTD("cqg.rtd", ,"ContractData",M24, "PerCentNetLastTrade",, "T")/100,"")</f>
        <v>1.0688836104513065E-2</v>
      </c>
      <c r="T24" s="28">
        <f>IFERROR('Symbols&amp;Data'!F34/'Symbols&amp;Data'!G34/100,"")</f>
        <v>1.0466760961810468E-2</v>
      </c>
      <c r="U24" s="29">
        <f>IFERROR('Symbols&amp;Data'!D34/'Symbols&amp;Data'!E34,"")</f>
        <v>2.044204047374802</v>
      </c>
      <c r="V24" s="39">
        <f>RTD("cqg.rtd", ,"ContractData",M24, "Open",, "T")</f>
        <v>1.6889999999999999E-2</v>
      </c>
      <c r="W24" s="38">
        <f>RTD("cqg.rtd", ,"ContractData",M24, "High",, "T")</f>
        <v>1.704E-2</v>
      </c>
      <c r="X24" s="38">
        <f>RTD("cqg.rtd", ,"ContractData",M24, "Low",, "T")</f>
        <v>1.6840000000000001E-2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7.100000000000001" customHeight="1" x14ac:dyDescent="0.3">
      <c r="A25" s="1" t="str">
        <f>'Symbols&amp;Data'!B39</f>
        <v>F.US.SIE?</v>
      </c>
      <c r="B25" s="68" t="str">
        <f>'Symbols&amp;Data'!C39</f>
        <v>Silver (Globex), Mar 17</v>
      </c>
      <c r="C25" s="68"/>
      <c r="D25" s="68"/>
      <c r="E25" s="27">
        <f>RTD("cqg.rtd", ,"ContractData",A25, "LastQuoteToday",, "T")</f>
        <v>17.95</v>
      </c>
      <c r="F25" s="27">
        <f>RTD("cqg.rtd", ,"ContractData",A25, "NetLastQuoteToday",, "T")</f>
        <v>0.20899999999999999</v>
      </c>
      <c r="G25" s="28">
        <f>IFERROR(RTD("cqg.rtd", ,"ContractData",A25, "PerCentNetLastTrade",, "T")/100,"")</f>
        <v>1.1780621160024802E-2</v>
      </c>
      <c r="H25" s="28">
        <f>IFERROR('Symbols&amp;Data'!F39/'Symbols&amp;Data'!G39/100,"")</f>
        <v>6.1542991755005882E-3</v>
      </c>
      <c r="I25" s="29">
        <f>IFERROR('Symbols&amp;Data'!D39/'Symbols&amp;Data'!E39,"")</f>
        <v>1.3986213566833283</v>
      </c>
      <c r="J25" s="30">
        <f>RTD("cqg.rtd", ,"ContractData",A25, "Open",, "T")</f>
        <v>17.64</v>
      </c>
      <c r="K25" s="27">
        <f>RTD("cqg.rtd", ,"ContractData",A25, "High",, "T")</f>
        <v>18.02</v>
      </c>
      <c r="L25" s="27">
        <f>RTD("cqg.rtd", ,"ContractData",A25, "Low",, "T")</f>
        <v>17.545000000000002</v>
      </c>
      <c r="M25" s="23" t="str">
        <f>'Symbols&amp;Data'!B35</f>
        <v>F.US.SA6?</v>
      </c>
      <c r="N25" s="68" t="str">
        <f>'Symbols&amp;Data'!C35</f>
        <v>S. African Rand (Globex), Mar 17</v>
      </c>
      <c r="O25" s="68"/>
      <c r="P25" s="68"/>
      <c r="Q25" s="38">
        <f>RTD("cqg.rtd", ,"ContractData",M25, "LastQuoteToday",, "T")</f>
        <v>7.4375000000000011E-2</v>
      </c>
      <c r="R25" s="38">
        <f>RTD("cqg.rtd", ,"ContractData",M25, "NetLastQuoteToday",, "T")</f>
        <v>2.0000000000000001E-4</v>
      </c>
      <c r="S25" s="28">
        <f>IFERROR(RTD("cqg.rtd", ,"ContractData",M25, "PerCentNetLastTrade",, "T")/100,"")</f>
        <v>3.3706350276392072E-3</v>
      </c>
      <c r="T25" s="28">
        <f>IFERROR('Symbols&amp;Data'!F35/'Symbols&amp;Data'!G35/100,"")</f>
        <v>1.8934911242603552E-3</v>
      </c>
      <c r="U25" s="29">
        <f>IFERROR('Symbols&amp;Data'!D35/'Symbols&amp;Data'!E35,"")</f>
        <v>0.63338663700201625</v>
      </c>
      <c r="V25" s="39">
        <f>RTD("cqg.rtd", ,"ContractData",M25, "Open",, "T")</f>
        <v>7.4075000000000002E-2</v>
      </c>
      <c r="W25" s="38">
        <f>RTD("cqg.rtd", ,"ContractData",M25, "High",, "T")</f>
        <v>7.4700000000000003E-2</v>
      </c>
      <c r="X25" s="38">
        <f>RTD("cqg.rtd", ,"ContractData",M25, "Low",, "T")</f>
        <v>7.4050000000000005E-2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7.100000000000001" customHeight="1" x14ac:dyDescent="0.3">
      <c r="A26" s="1" t="str">
        <f>'Symbols&amp;Data'!B40</f>
        <v>F.US.PLE?</v>
      </c>
      <c r="B26" s="68" t="str">
        <f>'Symbols&amp;Data'!C40</f>
        <v>Platinum (Globex), Apr 17</v>
      </c>
      <c r="C26" s="68"/>
      <c r="D26" s="68"/>
      <c r="E26" s="27">
        <f>RTD("cqg.rtd", ,"ContractData",A26, "LastQuoteToday",, "T")</f>
        <v>1014</v>
      </c>
      <c r="F26" s="27">
        <f>RTD("cqg.rtd", ,"ContractData",A26, "NetLastQuoteToday",, "T")</f>
        <v>-8.2000000000000011</v>
      </c>
      <c r="G26" s="28">
        <f>IFERROR(RTD("cqg.rtd", ,"ContractData",A26, "PerCentNetLastTrade",, "T")/100,"")</f>
        <v>-8.0219135198591265E-3</v>
      </c>
      <c r="H26" s="28">
        <f>IFERROR('Symbols&amp;Data'!F40/'Symbols&amp;Data'!G40/100,"")</f>
        <v>-4.2808666144609764E-3</v>
      </c>
      <c r="I26" s="29">
        <f>IFERROR('Symbols&amp;Data'!D40/'Symbols&amp;Data'!E40,"")</f>
        <v>1.3705283308587024</v>
      </c>
      <c r="J26" s="30">
        <f>RTD("cqg.rtd", ,"ContractData",A26, "Open",, "T")</f>
        <v>1017.4000000000001</v>
      </c>
      <c r="K26" s="27">
        <f>RTD("cqg.rtd", ,"ContractData",A26, "High",, "T")</f>
        <v>1017.5</v>
      </c>
      <c r="L26" s="27">
        <f>RTD("cqg.rtd", ,"ContractData",A26, "Low",, "T")</f>
        <v>993.1</v>
      </c>
      <c r="M26" s="23" t="str">
        <f>'Symbols&amp;Data'!B36</f>
        <v>F.US.SK6?</v>
      </c>
      <c r="N26" s="68" t="str">
        <f>'Symbols&amp;Data'!C36</f>
        <v>Swedish Krona (Globex), Mar 17</v>
      </c>
      <c r="O26" s="68"/>
      <c r="P26" s="68"/>
      <c r="Q26" s="31">
        <f>RTD("cqg.rtd", ,"ContractData",M26, "LastQuoteToday",, "T")</f>
        <v>0.11227000000000001</v>
      </c>
      <c r="R26" s="31">
        <f>RTD("cqg.rtd", ,"ContractData",M26, "NetLastQuoteToday",, "T")</f>
        <v>-2.5000000000000001E-4</v>
      </c>
      <c r="S26" s="28">
        <f>IFERROR(RTD("cqg.rtd", ,"ContractData",M26, "PerCentNetLastTrade",, "T")/100,"")</f>
        <v>-2.8439388553146107E-3</v>
      </c>
      <c r="T26" s="28">
        <f>IFERROR('Symbols&amp;Data'!F36/'Symbols&amp;Data'!G36/100,"")</f>
        <v>-3.2362459546925572E-3</v>
      </c>
      <c r="U26" s="29">
        <f>IFERROR('Symbols&amp;Data'!D36/'Symbols&amp;Data'!E36,"")</f>
        <v>0.34749034749034752</v>
      </c>
      <c r="V26" s="32">
        <f>RTD("cqg.rtd", ,"ContractData",M26, "Open",, "T")</f>
        <v>0.11242000000000001</v>
      </c>
      <c r="W26" s="31">
        <f>RTD("cqg.rtd", ,"ContractData",M26, "High",, "T")</f>
        <v>0.11245000000000001</v>
      </c>
      <c r="X26" s="31">
        <f>RTD("cqg.rtd", ,"ContractData",M26, "Low",, "T")</f>
        <v>0.11212000000000001</v>
      </c>
      <c r="Y26" s="1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7.100000000000001" customHeight="1" x14ac:dyDescent="0.3">
      <c r="A27" s="1" t="str">
        <f>'Symbols&amp;Data'!B41</f>
        <v>F.US.PAE?</v>
      </c>
      <c r="B27" s="68" t="str">
        <f>'Symbols&amp;Data'!C41</f>
        <v>Palladium (Globex), Mar 17</v>
      </c>
      <c r="C27" s="68"/>
      <c r="D27" s="68"/>
      <c r="E27" s="27">
        <f>RTD("cqg.rtd", ,"ContractData",A27, "LastQuoteToday",, "T")</f>
        <v>783.80000000000007</v>
      </c>
      <c r="F27" s="27">
        <f>RTD("cqg.rtd", ,"ContractData",A27, "NetLastQuoteToday",, "T")</f>
        <v>11.25</v>
      </c>
      <c r="G27" s="28">
        <f>IFERROR(RTD("cqg.rtd", ,"ContractData",A27, "PerCentNetLastTrade",, "T")/100,"")</f>
        <v>1.4562164261212866E-2</v>
      </c>
      <c r="H27" s="28">
        <f>IFERROR('Symbols&amp;Data'!F41/'Symbols&amp;Data'!G41/100,"")</f>
        <v>4.8449612403100775E-3</v>
      </c>
      <c r="I27" s="29">
        <f>IFERROR('Symbols&amp;Data'!D41/'Symbols&amp;Data'!E41,"")</f>
        <v>0.88924338640570189</v>
      </c>
      <c r="J27" s="30">
        <f>RTD("cqg.rtd", ,"ContractData",A27, "Open",, "T")</f>
        <v>769.05000000000007</v>
      </c>
      <c r="K27" s="27">
        <f>RTD("cqg.rtd", ,"ContractData",A27, "High",, "T")</f>
        <v>786.7</v>
      </c>
      <c r="L27" s="27">
        <f>RTD("cqg.rtd", ,"ContractData",A27, "Low",, "T")</f>
        <v>764.25</v>
      </c>
      <c r="M27" s="23" t="str">
        <f>'Symbols&amp;Data'!B37</f>
        <v>F.US.SF6?</v>
      </c>
      <c r="N27" s="68" t="str">
        <f>'Symbols&amp;Data'!C37</f>
        <v>Swiss Franc (Globex), Mar 17</v>
      </c>
      <c r="O27" s="68"/>
      <c r="P27" s="68"/>
      <c r="Q27" s="54">
        <f>RTD("cqg.rtd", ,"ContractData",M27, "LastQuoteToday",, "T")</f>
        <v>0.99830000000000008</v>
      </c>
      <c r="R27" s="54">
        <f>RTD("cqg.rtd", ,"ContractData",M27, "NetLastQuoteToday",, "T")</f>
        <v>-1.6000000000000001E-3</v>
      </c>
      <c r="S27" s="28">
        <f>IFERROR(RTD("cqg.rtd", ,"ContractData",M27, "PerCentNetLastTrade",, "T")/100,"")</f>
        <v>-1.6001600160016002E-3</v>
      </c>
      <c r="T27" s="28">
        <f>IFERROR('Symbols&amp;Data'!F37/'Symbols&amp;Data'!G37/100,"")</f>
        <v>-1.9925280199252801E-3</v>
      </c>
      <c r="U27" s="29">
        <f>IFERROR('Symbols&amp;Data'!D37/'Symbols&amp;Data'!E37,"")</f>
        <v>0.84301333017441415</v>
      </c>
      <c r="V27" s="55">
        <f>RTD("cqg.rtd", ,"ContractData",M27, "Open",, "T")</f>
        <v>0.99980000000000002</v>
      </c>
      <c r="W27" s="54">
        <f>RTD("cqg.rtd", ,"ContractData",M27, "High",, "T")</f>
        <v>1.0004</v>
      </c>
      <c r="X27" s="54">
        <f>RTD("cqg.rtd", ,"ContractData",M27, "Low",, "T")</f>
        <v>0.99520000000000008</v>
      </c>
      <c r="Y27" s="1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7.100000000000001" customHeight="1" x14ac:dyDescent="0.3">
      <c r="A28" s="1" t="str">
        <f>'Symbols&amp;Data'!B42</f>
        <v>F.US.CPE?</v>
      </c>
      <c r="B28" s="68" t="str">
        <f>'Symbols&amp;Data'!C42</f>
        <v>Copper (Globex), Mar 17</v>
      </c>
      <c r="C28" s="68"/>
      <c r="D28" s="68"/>
      <c r="E28" s="27">
        <f>RTD("cqg.rtd", ,"ContractData",A28, "LastQuoteToday",, "T")</f>
        <v>2.7760000000000002</v>
      </c>
      <c r="F28" s="27">
        <f>RTD("cqg.rtd", ,"ContractData",A28, "NetLastQuoteToday",, "T")</f>
        <v>0.12250000000000001</v>
      </c>
      <c r="G28" s="28">
        <f>IFERROR(RTD("cqg.rtd", ,"ContractData",A28, "PerCentNetLastTrade",, "T")/100,"")</f>
        <v>4.6165441869229315E-2</v>
      </c>
      <c r="H28" s="28">
        <f>IFERROR('Symbols&amp;Data'!F42/'Symbols&amp;Data'!G42/100,"")</f>
        <v>2.0605550883095042E-2</v>
      </c>
      <c r="I28" s="29">
        <f>IFERROR('Symbols&amp;Data'!D42/'Symbols&amp;Data'!E42,"")</f>
        <v>1.8621438706573925</v>
      </c>
      <c r="J28" s="30">
        <f>RTD("cqg.rtd", ,"ContractData",A28, "Open",, "T")</f>
        <v>2.6565000000000003</v>
      </c>
      <c r="K28" s="27">
        <f>RTD("cqg.rtd", ,"ContractData",A28, "High",, "T")</f>
        <v>2.7770000000000001</v>
      </c>
      <c r="L28" s="27">
        <f>RTD("cqg.rtd", ,"ContractData",A28, "Low",, "T")</f>
        <v>2.6365000000000003</v>
      </c>
      <c r="M28" s="24"/>
      <c r="N28" s="104" t="s">
        <v>20</v>
      </c>
      <c r="O28" s="105"/>
      <c r="P28" s="105"/>
      <c r="Q28" s="106" t="s">
        <v>22</v>
      </c>
      <c r="R28" s="107"/>
      <c r="S28" s="107"/>
      <c r="T28" s="108" t="s">
        <v>21</v>
      </c>
      <c r="U28" s="109"/>
      <c r="V28" s="109"/>
      <c r="W28" s="109"/>
      <c r="X28" s="110"/>
      <c r="Y28" s="1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7.100000000000001" customHeight="1" x14ac:dyDescent="0.3">
      <c r="B29" s="69" t="s">
        <v>12</v>
      </c>
      <c r="C29" s="70"/>
      <c r="D29" s="70"/>
      <c r="E29" s="6"/>
      <c r="F29" s="6"/>
      <c r="G29" s="7"/>
      <c r="H29" s="73" t="s">
        <v>14</v>
      </c>
      <c r="I29" s="74"/>
      <c r="J29" s="75"/>
      <c r="K29" s="76" t="str">
        <f>IF((MOD(RTD("cqg.rtd",,"ContractData",A31,"PrimarySessionCloseTime"),1)-$V$2)&lt;0,"",MOD(RTD("cqg.rtd",,"ContractData",A31,"PrimarySessionCloseTime"),1)-$V$2)</f>
        <v/>
      </c>
      <c r="L29" s="76"/>
      <c r="M29" s="40"/>
      <c r="N29" s="63"/>
      <c r="O29" s="63"/>
      <c r="P29" s="63"/>
      <c r="Q29" s="64"/>
      <c r="R29" s="64"/>
      <c r="S29" s="64"/>
      <c r="T29" s="64"/>
      <c r="U29" s="64"/>
      <c r="V29" s="64"/>
      <c r="W29" s="64"/>
      <c r="X29" s="65"/>
      <c r="Y29" s="1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7.100000000000001" customHeight="1" x14ac:dyDescent="0.3">
      <c r="B30" s="71"/>
      <c r="C30" s="72"/>
      <c r="D30" s="72"/>
      <c r="E30" s="3" t="s">
        <v>1</v>
      </c>
      <c r="F30" s="3" t="s">
        <v>2</v>
      </c>
      <c r="G30" s="3" t="s">
        <v>3</v>
      </c>
      <c r="H30" s="3" t="s">
        <v>7</v>
      </c>
      <c r="I30" s="4" t="s">
        <v>13</v>
      </c>
      <c r="J30" s="9" t="s">
        <v>4</v>
      </c>
      <c r="K30" s="13" t="s">
        <v>5</v>
      </c>
      <c r="L30" s="13" t="s">
        <v>6</v>
      </c>
      <c r="M30" s="41"/>
      <c r="N30" s="63"/>
      <c r="O30" s="64"/>
      <c r="P30" s="64"/>
      <c r="Q30" s="64"/>
      <c r="R30" s="64"/>
      <c r="S30" s="64"/>
      <c r="T30" s="64"/>
      <c r="U30" s="64"/>
      <c r="V30" s="64"/>
      <c r="W30" s="64"/>
      <c r="X30" s="65"/>
      <c r="Y30" s="1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7.100000000000001" customHeight="1" x14ac:dyDescent="0.3">
      <c r="A31" s="1" t="str">
        <f>'Symbols&amp;Data'!B43</f>
        <v>F.US.CLE?</v>
      </c>
      <c r="B31" s="68" t="str">
        <f>'Symbols&amp;Data'!C43</f>
        <v>Crude Light (Globex), Mar 17</v>
      </c>
      <c r="C31" s="68"/>
      <c r="D31" s="68"/>
      <c r="E31" s="27">
        <f>RTD("cqg.rtd", ,"ContractData",A31, "LastQuoteToday",, "T")</f>
        <v>53.78</v>
      </c>
      <c r="F31" s="27">
        <f>RTD("cqg.rtd", ,"ContractData",A31, "NetLastQuoteToday",, "T")</f>
        <v>0.78</v>
      </c>
      <c r="G31" s="28">
        <f>IFERROR(RTD("cqg.rtd", ,"ContractData",A31, "PerCentNetLastTrade",, "T")/100,"")</f>
        <v>1.4905660377358489E-2</v>
      </c>
      <c r="H31" s="28">
        <f>IFERROR(('Symbols&amp;Data'!F43/'Symbols&amp;Data'!G43)/100,"")</f>
        <v>6.3777596075224848E-3</v>
      </c>
      <c r="I31" s="29">
        <f>IFERROR('Symbols&amp;Data'!D43/'Symbols&amp;Data'!E43,"")</f>
        <v>1.0269000788471745</v>
      </c>
      <c r="J31" s="30">
        <f>RTD("cqg.rtd", ,"ContractData",A31, "Open",, "T")</f>
        <v>53.15</v>
      </c>
      <c r="K31" s="27">
        <f>RTD("cqg.rtd", ,"ContractData",A31, "High",, "T")</f>
        <v>54.13</v>
      </c>
      <c r="L31" s="27">
        <f>RTD("cqg.rtd", ,"ContractData",A31, "Low",, "T")</f>
        <v>52.9</v>
      </c>
      <c r="M31" s="41"/>
      <c r="N31" s="63"/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10"/>
      <c r="Z31" s="2"/>
      <c r="AA31" s="2"/>
      <c r="AB31" s="2"/>
      <c r="AC31" s="5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7.100000000000001" customHeight="1" x14ac:dyDescent="0.3">
      <c r="A32" s="1" t="str">
        <f>'Symbols&amp;Data'!B44</f>
        <v>F.US.HOE?</v>
      </c>
      <c r="B32" s="68" t="str">
        <f>'Symbols&amp;Data'!C44</f>
        <v>NY Harbor ULSD, Mar 17</v>
      </c>
      <c r="C32" s="68"/>
      <c r="D32" s="68"/>
      <c r="E32" s="27">
        <f>RTD("cqg.rtd", ,"ContractData",A32, "LastQuoteToday",, "T")</f>
        <v>1.665</v>
      </c>
      <c r="F32" s="27">
        <f>RTD("cqg.rtd", ,"ContractData",A32, "NetLastQuoteToday",, "T")</f>
        <v>2.35E-2</v>
      </c>
      <c r="G32" s="28">
        <f>IFERROR(RTD("cqg.rtd", ,"ContractData",A32, "PerCentNetLastTrade",, "T")/100,"")</f>
        <v>1.4316174230886386E-2</v>
      </c>
      <c r="H32" s="28">
        <f>IFERROR('Symbols&amp;Data'!F44/'Symbols&amp;Data'!G44/100,"")</f>
        <v>6.0025542784163475E-3</v>
      </c>
      <c r="I32" s="29">
        <f>IFERROR('Symbols&amp;Data'!D44/'Symbols&amp;Data'!E44,"")</f>
        <v>0.7009262368250796</v>
      </c>
      <c r="J32" s="30">
        <f>RTD("cqg.rtd", ,"ContractData",A32, "Open",, "T")</f>
        <v>1.6402000000000001</v>
      </c>
      <c r="K32" s="27">
        <f>RTD("cqg.rtd", ,"ContractData",A32, "High",, "T")</f>
        <v>1.6758000000000002</v>
      </c>
      <c r="L32" s="27">
        <f>RTD("cqg.rtd", ,"ContractData",A32, "Low",, "T")</f>
        <v>1.6380000000000001</v>
      </c>
      <c r="M32" s="41"/>
      <c r="N32" s="63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10"/>
      <c r="Z32" s="8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7.100000000000001" customHeight="1" x14ac:dyDescent="0.3">
      <c r="A33" s="1" t="str">
        <f>'Symbols&amp;Data'!B45</f>
        <v>F.US.RBE?</v>
      </c>
      <c r="B33" s="68" t="str">
        <f>'Symbols&amp;Data'!C45</f>
        <v>RBOB Gasoline (Globex), Mar 17</v>
      </c>
      <c r="C33" s="68"/>
      <c r="D33" s="68"/>
      <c r="E33" s="27">
        <f>RTD("cqg.rtd", ,"ContractData",A33, "LastQuoteToday",, "T")</f>
        <v>1.5883</v>
      </c>
      <c r="F33" s="27">
        <f>RTD("cqg.rtd", ,"ContractData",A33, "NetLastQuoteToday",, "T")</f>
        <v>1.8100000000000002E-2</v>
      </c>
      <c r="G33" s="28">
        <f>IFERROR(RTD("cqg.rtd", ,"ContractData",A33, "PerCentNetLastTrade",, "T")/100,"")</f>
        <v>1.1590880142656988E-2</v>
      </c>
      <c r="H33" s="28">
        <f>IFERROR('Symbols&amp;Data'!F45/'Symbols&amp;Data'!G45/100,"")</f>
        <v>3.8359648193281772E-3</v>
      </c>
      <c r="I33" s="29">
        <f>IFERROR('Symbols&amp;Data'!D45/'Symbols&amp;Data'!E45,"")</f>
        <v>0.83780400943233135</v>
      </c>
      <c r="J33" s="30">
        <f>RTD("cqg.rtd", ,"ContractData",A33, "Open",, "T")</f>
        <v>1.5703</v>
      </c>
      <c r="K33" s="27">
        <f>RTD("cqg.rtd", ,"ContractData",A33, "High",, "T")</f>
        <v>1.6134000000000002</v>
      </c>
      <c r="L33" s="27">
        <f>RTD("cqg.rtd", ,"ContractData",A33, "Low",, "T")</f>
        <v>1.5690000000000002</v>
      </c>
      <c r="M33" s="41"/>
      <c r="N33" s="63"/>
      <c r="O33" s="63"/>
      <c r="P33" s="66"/>
      <c r="Q33" s="64"/>
      <c r="R33" s="67"/>
      <c r="S33" s="64"/>
      <c r="T33" s="64"/>
      <c r="U33" s="64"/>
      <c r="V33" s="64"/>
      <c r="W33" s="64"/>
      <c r="X33" s="65"/>
      <c r="Y33" s="1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7.100000000000001" customHeight="1" x14ac:dyDescent="0.3">
      <c r="A34" s="1" t="str">
        <f>'Symbols&amp;Data'!B46</f>
        <v>F.US.NGE?</v>
      </c>
      <c r="B34" s="68" t="str">
        <f>'Symbols&amp;Data'!C46</f>
        <v>Natural Gas (Globex), Mar 17</v>
      </c>
      <c r="C34" s="68"/>
      <c r="D34" s="68"/>
      <c r="E34" s="27">
        <f>RTD("cqg.rtd", ,"ContractData",A34, "LastQuoteToday",, "T")</f>
        <v>3.0390000000000001</v>
      </c>
      <c r="F34" s="27">
        <f>RTD("cqg.rtd", ,"ContractData",A34, "NetLastQuoteToday",, "T")</f>
        <v>-0.10200000000000001</v>
      </c>
      <c r="G34" s="28">
        <f>IFERROR(RTD("cqg.rtd", ,"ContractData",A34, "PerCentNetLastTrade",, "T")/100,"")</f>
        <v>-3.2473734479465138E-2</v>
      </c>
      <c r="H34" s="28">
        <f>IFERROR('Symbols&amp;Data'!F46/'Symbols&amp;Data'!G46/100,"")</f>
        <v>-8.0600553141050978E-3</v>
      </c>
      <c r="I34" s="29">
        <f>IFERROR('Symbols&amp;Data'!D46/'Symbols&amp;Data'!E46,"")</f>
        <v>1.1805260605594583</v>
      </c>
      <c r="J34" s="30">
        <f>RTD("cqg.rtd", ,"ContractData",A34, "Open",, "T")</f>
        <v>3.105</v>
      </c>
      <c r="K34" s="27">
        <f>RTD("cqg.rtd", ,"ContractData",A34, "High",, "T")</f>
        <v>3.121</v>
      </c>
      <c r="L34" s="27">
        <f>RTD("cqg.rtd", ,"ContractData",A34, "Low",, "T")</f>
        <v>3.0049999999999999</v>
      </c>
      <c r="M34" s="41"/>
      <c r="N34" s="63"/>
      <c r="O34" s="63"/>
      <c r="P34" s="63"/>
      <c r="Q34" s="64"/>
      <c r="R34" s="64"/>
      <c r="S34" s="64"/>
      <c r="T34" s="64"/>
      <c r="U34" s="64"/>
      <c r="V34" s="64"/>
      <c r="W34" s="64"/>
      <c r="X34" s="65"/>
      <c r="Y34" s="1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7.100000000000001" customHeight="1" x14ac:dyDescent="0.3">
      <c r="B35" s="69" t="s">
        <v>17</v>
      </c>
      <c r="C35" s="70"/>
      <c r="D35" s="70"/>
      <c r="E35" s="6"/>
      <c r="F35" s="6"/>
      <c r="G35" s="7"/>
      <c r="H35" s="73" t="s">
        <v>14</v>
      </c>
      <c r="I35" s="74"/>
      <c r="J35" s="75"/>
      <c r="K35" s="76" t="str">
        <f>IF((MOD(RTD("cqg.rtd",,"ContractData",A37,"PrimarySessionCloseTime"),1)-$V$2)&lt;0,"",MOD(RTD("cqg.rtd",,"ContractData",A37,"PrimarySessionCloseTime"),1)-$V$2)</f>
        <v/>
      </c>
      <c r="L35" s="76"/>
      <c r="M35" s="41"/>
      <c r="N35" s="63"/>
      <c r="O35" s="63"/>
      <c r="P35" s="63"/>
      <c r="Q35" s="64"/>
      <c r="R35" s="64"/>
      <c r="S35" s="64"/>
      <c r="T35" s="64"/>
      <c r="U35" s="64"/>
      <c r="V35" s="64"/>
      <c r="W35" s="64"/>
      <c r="X35" s="65"/>
      <c r="Y35" s="1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7.100000000000001" customHeight="1" x14ac:dyDescent="0.3">
      <c r="B36" s="71"/>
      <c r="C36" s="72"/>
      <c r="D36" s="72"/>
      <c r="E36" s="3" t="s">
        <v>1</v>
      </c>
      <c r="F36" s="3" t="s">
        <v>2</v>
      </c>
      <c r="G36" s="3" t="s">
        <v>3</v>
      </c>
      <c r="H36" s="3" t="s">
        <v>7</v>
      </c>
      <c r="I36" s="4" t="s">
        <v>13</v>
      </c>
      <c r="J36" s="9" t="s">
        <v>4</v>
      </c>
      <c r="K36" s="13" t="s">
        <v>5</v>
      </c>
      <c r="L36" s="13" t="s">
        <v>6</v>
      </c>
      <c r="M36" s="41"/>
      <c r="N36" s="63"/>
      <c r="O36" s="63"/>
      <c r="P36" s="63"/>
      <c r="Q36" s="64"/>
      <c r="R36" s="64"/>
      <c r="S36" s="64"/>
      <c r="T36" s="64"/>
      <c r="U36" s="64"/>
      <c r="V36" s="64"/>
      <c r="W36" s="64"/>
      <c r="X36" s="65"/>
      <c r="Y36" s="10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7.100000000000001" customHeight="1" x14ac:dyDescent="0.3">
      <c r="A37" s="1" t="str">
        <f>'Symbols&amp;Data'!B47</f>
        <v>F.US.ZSE?</v>
      </c>
      <c r="B37" s="68" t="str">
        <f>'Symbols&amp;Data'!C47</f>
        <v>Soybeans (Globex), Mar 17</v>
      </c>
      <c r="C37" s="68"/>
      <c r="D37" s="68"/>
      <c r="E37" s="27">
        <f>RTD("cqg.rtd", ,"ContractData",A37, "LastQuoteToday",, "T")</f>
        <v>1060</v>
      </c>
      <c r="F37" s="27">
        <f>RTD("cqg.rtd", ,"ContractData",A37, "NetLastQuoteToday",, "T")</f>
        <v>9.5</v>
      </c>
      <c r="G37" s="28">
        <f>IFERROR(RTD("cqg.rtd", ,"ContractData",A37, "PerCentNetLastTrade",, "T")/100,"")</f>
        <v>7.139457401237506E-3</v>
      </c>
      <c r="H37" s="28">
        <f>IFERROR('Symbols&amp;Data'!F47/'Symbols&amp;Data'!G47/100,"")</f>
        <v>5.642167780252413E-3</v>
      </c>
      <c r="I37" s="29">
        <f>IFERROR('Symbols&amp;Data'!D47/'Symbols&amp;Data'!E47,"")</f>
        <v>1.0094804975856311</v>
      </c>
      <c r="J37" s="30">
        <f>RTD("cqg.rtd", ,"ContractData",A37, "Open",, "T")</f>
        <v>1050</v>
      </c>
      <c r="K37" s="27">
        <f>RTD("cqg.rtd", ,"ContractData",A37, "High",, "T")</f>
        <v>1063.5</v>
      </c>
      <c r="L37" s="27">
        <f>RTD("cqg.rtd", ,"ContractData",A37, "Low",, "T")</f>
        <v>1047.5</v>
      </c>
      <c r="M37" s="41"/>
      <c r="N37" s="63"/>
      <c r="O37" s="63"/>
      <c r="P37" s="63"/>
      <c r="Q37" s="64"/>
      <c r="R37" s="64"/>
      <c r="S37" s="64"/>
      <c r="T37" s="64"/>
      <c r="U37" s="64"/>
      <c r="V37" s="64"/>
      <c r="W37" s="64"/>
      <c r="X37" s="65"/>
      <c r="Y37" s="10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7.100000000000001" customHeight="1" x14ac:dyDescent="0.3">
      <c r="A38" s="1" t="str">
        <f>'Symbols&amp;Data'!B48</f>
        <v>F.US.ZLE?</v>
      </c>
      <c r="B38" s="68" t="str">
        <f>'Symbols&amp;Data'!C48</f>
        <v>Soybean Oil (Globex), Mar 17</v>
      </c>
      <c r="C38" s="68"/>
      <c r="D38" s="68"/>
      <c r="E38" s="27">
        <f>RTD("cqg.rtd", ,"ContractData",A38, "LastQuoteToday",, "T")</f>
        <v>34.75</v>
      </c>
      <c r="F38" s="27">
        <f>RTD("cqg.rtd", ,"ContractData",A38, "NetLastQuoteToday",, "T")</f>
        <v>0.08</v>
      </c>
      <c r="G38" s="28">
        <f>IFERROR(RTD("cqg.rtd", ,"ContractData",A38, "PerCentNetLastTrade",, "T")/100,"")</f>
        <v>-2.5959042399769255E-3</v>
      </c>
      <c r="H38" s="28">
        <f>IFERROR('Symbols&amp;Data'!F48/'Symbols&amp;Data'!G48/100,"")</f>
        <v>1.2568735271013356E-3</v>
      </c>
      <c r="I38" s="29">
        <f>IFERROR('Symbols&amp;Data'!D48/'Symbols&amp;Data'!E48,"")</f>
        <v>0.89276234146635558</v>
      </c>
      <c r="J38" s="30">
        <f>RTD("cqg.rtd", ,"ContractData",A38, "Open",, "T")</f>
        <v>34.660000000000004</v>
      </c>
      <c r="K38" s="27">
        <f>RTD("cqg.rtd", ,"ContractData",A38, "High",, "T")</f>
        <v>34.96</v>
      </c>
      <c r="L38" s="27">
        <f>RTD("cqg.rtd", ,"ContractData",A38, "Low",, "T")</f>
        <v>34.36</v>
      </c>
      <c r="M38" s="41"/>
      <c r="N38" s="104" t="s">
        <v>12</v>
      </c>
      <c r="O38" s="102"/>
      <c r="P38" s="102" t="s">
        <v>10</v>
      </c>
      <c r="Q38" s="102"/>
      <c r="R38" s="102"/>
      <c r="S38" s="102"/>
      <c r="T38" s="102"/>
      <c r="U38" s="102"/>
      <c r="V38" s="102"/>
      <c r="W38" s="102"/>
      <c r="X38" s="103"/>
      <c r="Y38" s="10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7.100000000000001" customHeight="1" x14ac:dyDescent="0.3">
      <c r="A39" s="1" t="str">
        <f>'Symbols&amp;Data'!B49</f>
        <v>F.US.ZME?</v>
      </c>
      <c r="B39" s="68" t="str">
        <f>'Symbols&amp;Data'!C49</f>
        <v>Soybean Meal (Globex), Mar 17</v>
      </c>
      <c r="C39" s="68"/>
      <c r="D39" s="68"/>
      <c r="E39" s="27">
        <f>RTD("cqg.rtd", ,"ContractData",A39, "LastQuoteToday",, "T")</f>
        <v>343.8</v>
      </c>
      <c r="F39" s="27">
        <f>RTD("cqg.rtd", ,"ContractData",A39, "NetLastQuoteToday",, "T")</f>
        <v>5.4</v>
      </c>
      <c r="G39" s="28">
        <f>IFERROR(RTD("cqg.rtd", ,"ContractData",A39, "PerCentNetLastTrade",, "T")/100,"")</f>
        <v>1.0638297872340425E-2</v>
      </c>
      <c r="H39" s="28">
        <f>IFERROR('Symbols&amp;Data'!F49/'Symbols&amp;Data'!G49/100,"")</f>
        <v>7.3820915926179091E-3</v>
      </c>
      <c r="I39" s="29">
        <f>IFERROR('Symbols&amp;Data'!D49/'Symbols&amp;Data'!E49,"")</f>
        <v>0.99284854529646294</v>
      </c>
      <c r="J39" s="30">
        <f>RTD("cqg.rtd", ,"ContractData",A39, "Open",, "T")</f>
        <v>338.40000000000003</v>
      </c>
      <c r="K39" s="27">
        <f>RTD("cqg.rtd", ,"ContractData",A39, "High",, "T")</f>
        <v>343.90000000000003</v>
      </c>
      <c r="L39" s="27">
        <f>RTD("cqg.rtd", ,"ContractData",A39, "Low",, "T")</f>
        <v>337.20000000000005</v>
      </c>
      <c r="M39" s="41"/>
      <c r="N39" s="63"/>
      <c r="O39" s="63"/>
      <c r="P39" s="63"/>
      <c r="Q39" s="64"/>
      <c r="R39" s="64"/>
      <c r="S39" s="64"/>
      <c r="T39" s="64"/>
      <c r="U39" s="64"/>
      <c r="V39" s="64"/>
      <c r="W39" s="64"/>
      <c r="X39" s="65"/>
      <c r="Y39" s="10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7.100000000000001" customHeight="1" x14ac:dyDescent="0.3">
      <c r="A40" s="1" t="str">
        <f>'Symbols&amp;Data'!B50</f>
        <v>F.US.ZWA?</v>
      </c>
      <c r="B40" s="68" t="str">
        <f>'Symbols&amp;Data'!C50</f>
        <v>Wheat (Globex), Mar 17</v>
      </c>
      <c r="C40" s="68"/>
      <c r="D40" s="68"/>
      <c r="E40" s="27">
        <f>RTD("cqg.rtd", ,"ContractData",A40, "LastQuoteToday",, "T")</f>
        <v>449.75</v>
      </c>
      <c r="F40" s="27">
        <f>RTD("cqg.rtd", ,"ContractData",A40, "NetLastQuoteToday",, "T")</f>
        <v>6.25</v>
      </c>
      <c r="G40" s="28">
        <f>IFERROR(RTD("cqg.rtd", ,"ContractData",A40, "PerCentNetLastTrade",, "T")/100,"")</f>
        <v>9.0191657271702363E-3</v>
      </c>
      <c r="H40" s="28">
        <f>IFERROR('Symbols&amp;Data'!F50/'Symbols&amp;Data'!G50/100,"")</f>
        <v>6.7294751009421274E-3</v>
      </c>
      <c r="I40" s="29">
        <f>IFERROR('Symbols&amp;Data'!D50/'Symbols&amp;Data'!E50,"")</f>
        <v>1.5497957988662459</v>
      </c>
      <c r="J40" s="30">
        <f>RTD("cqg.rtd", ,"ContractData",A40, "Open",, "T")</f>
        <v>442.5</v>
      </c>
      <c r="K40" s="27">
        <f>RTD("cqg.rtd", ,"ContractData",A40, "High",, "T")</f>
        <v>450.75</v>
      </c>
      <c r="L40" s="27">
        <f>RTD("cqg.rtd", ,"ContractData",A40, "Low",, "T")</f>
        <v>441</v>
      </c>
      <c r="M40" s="41"/>
      <c r="N40" s="63"/>
      <c r="O40" s="63"/>
      <c r="P40" s="63"/>
      <c r="Q40" s="64"/>
      <c r="R40" s="64"/>
      <c r="S40" s="64"/>
      <c r="T40" s="64"/>
      <c r="U40" s="64"/>
      <c r="V40" s="64"/>
      <c r="W40" s="64"/>
      <c r="X40" s="65"/>
      <c r="Y40" s="1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7.100000000000001" customHeight="1" x14ac:dyDescent="0.3">
      <c r="A41" s="1" t="str">
        <f>'Symbols&amp;Data'!B51</f>
        <v>F.US.KWE?</v>
      </c>
      <c r="B41" s="68" t="str">
        <f>'Symbols&amp;Data'!C51</f>
        <v>KC HRW Wheat (Globex), Mar 17</v>
      </c>
      <c r="C41" s="68"/>
      <c r="D41" s="68"/>
      <c r="E41" s="27">
        <f>RTD("cqg.rtd", ,"ContractData",A41, "LastQuoteToday",, "T")</f>
        <v>463</v>
      </c>
      <c r="F41" s="27">
        <f>RTD("cqg.rtd", ,"ContractData",A41, "NetLastQuoteToday",, "T")</f>
        <v>11.75</v>
      </c>
      <c r="G41" s="28">
        <f>IFERROR(RTD("cqg.rtd", ,"ContractData",A41, "PerCentNetLastTrade",, "T")/100,"")</f>
        <v>1.7728531855955677E-2</v>
      </c>
      <c r="H41" s="28">
        <f>IFERROR('Symbols&amp;Data'!F51/'Symbols&amp;Data'!G51/100,"")</f>
        <v>1.2668463611859837E-2</v>
      </c>
      <c r="I41" s="29">
        <f>IFERROR('Symbols&amp;Data'!D51/'Symbols&amp;Data'!E51,"")</f>
        <v>1.1412503928420534</v>
      </c>
      <c r="J41" s="30">
        <f>RTD("cqg.rtd", ,"ContractData",A41, "Open",, "T")</f>
        <v>450.75</v>
      </c>
      <c r="K41" s="27">
        <f>RTD("cqg.rtd", ,"ContractData",A41, "High",, "T")</f>
        <v>462.25</v>
      </c>
      <c r="L41" s="27">
        <f>RTD("cqg.rtd", ,"ContractData",A41, "Low",, "T")</f>
        <v>449.25</v>
      </c>
      <c r="M41" s="41"/>
      <c r="N41" s="63"/>
      <c r="O41" s="63"/>
      <c r="P41" s="63"/>
      <c r="Q41" s="64"/>
      <c r="R41" s="64"/>
      <c r="S41" s="64"/>
      <c r="T41" s="64"/>
      <c r="U41" s="64"/>
      <c r="V41" s="64"/>
      <c r="W41" s="64"/>
      <c r="X41" s="65"/>
      <c r="Y41" s="1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7.100000000000001" customHeight="1" x14ac:dyDescent="0.3">
      <c r="A42" s="1" t="str">
        <f>'Symbols&amp;Data'!B52</f>
        <v>F.US.ZRE?</v>
      </c>
      <c r="B42" s="68" t="str">
        <f>'Symbols&amp;Data'!C52</f>
        <v>Rough Rice (Globex), Mar 17</v>
      </c>
      <c r="C42" s="68"/>
      <c r="D42" s="68"/>
      <c r="E42" s="27">
        <f>RTD("cqg.rtd", ,"ContractData",A42, "LastQuoteToday",, "T")</f>
        <v>9.59</v>
      </c>
      <c r="F42" s="27">
        <f>RTD("cqg.rtd", ,"ContractData",A42, "NetLastQuoteToday",, "T")</f>
        <v>0.115</v>
      </c>
      <c r="G42" s="28">
        <f>IFERROR(RTD("cqg.rtd", ,"ContractData",A42, "PerCentNetLastTrade",, "T")/100,"")</f>
        <v>7.9155672823218986E-3</v>
      </c>
      <c r="H42" s="28">
        <f>IFERROR('Symbols&amp;Data'!F52/'Symbols&amp;Data'!G52/100,"")</f>
        <v>6.7251461988304092E-3</v>
      </c>
      <c r="I42" s="29">
        <f>IFERROR('Symbols&amp;Data'!D52/'Symbols&amp;Data'!E52,"")</f>
        <v>1.5589000371609065</v>
      </c>
      <c r="J42" s="30">
        <f>RTD("cqg.rtd", ,"ContractData",A42, "Open",, "T")</f>
        <v>9.4350000000000005</v>
      </c>
      <c r="K42" s="27">
        <f>RTD("cqg.rtd", ,"ContractData",A42, "High",, "T")</f>
        <v>9.6</v>
      </c>
      <c r="L42" s="27">
        <f>RTD("cqg.rtd", ,"ContractData",A42, "Low",, "T")</f>
        <v>9.4350000000000005</v>
      </c>
      <c r="M42" s="41"/>
      <c r="N42" s="63"/>
      <c r="O42" s="63"/>
      <c r="P42" s="63"/>
      <c r="Q42" s="64"/>
      <c r="R42" s="64"/>
      <c r="S42" s="64"/>
      <c r="T42" s="64"/>
      <c r="U42" s="64"/>
      <c r="V42" s="64"/>
      <c r="W42" s="64"/>
      <c r="X42" s="65"/>
      <c r="Y42" s="10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7.100000000000001" customHeight="1" x14ac:dyDescent="0.3">
      <c r="A43" s="1" t="str">
        <f>'Symbols&amp;Data'!B53</f>
        <v>F.US.ZOE?</v>
      </c>
      <c r="B43" s="68" t="str">
        <f>'Symbols&amp;Data'!C53</f>
        <v>Oats (Globex), Mar 17</v>
      </c>
      <c r="C43" s="68"/>
      <c r="D43" s="68"/>
      <c r="E43" s="27">
        <f>RTD("cqg.rtd", ,"ContractData",A43, "LastQuoteToday",, "T")</f>
        <v>259.5</v>
      </c>
      <c r="F43" s="27">
        <f>RTD("cqg.rtd", ,"ContractData",A43, "NetLastQuoteToday",, "T")</f>
        <v>5</v>
      </c>
      <c r="G43" s="28">
        <f>IFERROR(RTD("cqg.rtd", ,"ContractData",A43, "PerCentNetLastTrade",, "T")/100,"")</f>
        <v>4.911591355599214E-3</v>
      </c>
      <c r="H43" s="28">
        <f>IFERROR('Symbols&amp;Data'!F53/'Symbols&amp;Data'!G53/100,"")</f>
        <v>5.8394160583941602E-3</v>
      </c>
      <c r="I43" s="29">
        <f>IFERROR('Symbols&amp;Data'!D53/'Symbols&amp;Data'!E53,"")</f>
        <v>0.53683024280299152</v>
      </c>
      <c r="J43" s="30">
        <f>RTD("cqg.rtd", ,"ContractData",A43, "Open",, "T")</f>
        <v>252.25</v>
      </c>
      <c r="K43" s="27">
        <f>RTD("cqg.rtd", ,"ContractData",A43, "High",, "T")</f>
        <v>255.75</v>
      </c>
      <c r="L43" s="27">
        <f>RTD("cqg.rtd", ,"ContractData",A43, "Low",, "T")</f>
        <v>252.25</v>
      </c>
      <c r="M43" s="41"/>
      <c r="N43" s="63"/>
      <c r="O43" s="63"/>
      <c r="P43" s="63"/>
      <c r="Q43" s="64"/>
      <c r="R43" s="64"/>
      <c r="S43" s="64"/>
      <c r="T43" s="64"/>
      <c r="U43" s="64"/>
      <c r="V43" s="64"/>
      <c r="W43" s="64"/>
      <c r="X43" s="65"/>
      <c r="Y43" s="1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7.100000000000001" customHeight="1" x14ac:dyDescent="0.3">
      <c r="A44" s="1" t="str">
        <f>'Symbols&amp;Data'!B54</f>
        <v>F.US.GLE?</v>
      </c>
      <c r="B44" s="68" t="str">
        <f>'Symbols&amp;Data'!C54</f>
        <v>Live Cattle (Globex), Apr 17</v>
      </c>
      <c r="C44" s="68"/>
      <c r="D44" s="68"/>
      <c r="E44" s="27">
        <f>RTD("cqg.rtd", ,"ContractData",A44, "LastQuoteToday",, "T")</f>
        <v>113.25</v>
      </c>
      <c r="F44" s="27">
        <f>RTD("cqg.rtd", ,"ContractData",A44, "NetLastQuoteToday",, "T")</f>
        <v>-1.575</v>
      </c>
      <c r="G44" s="28">
        <f>IFERROR(RTD("cqg.rtd", ,"ContractData",A44, "PerCentNetLastTrade",, "T")/100,"")</f>
        <v>-1.4587415632484215E-2</v>
      </c>
      <c r="H44" s="28">
        <f>IFERROR('Symbols&amp;Data'!F54/'Symbols&amp;Data'!G54/100,"")</f>
        <v>-9.5744680851063829E-3</v>
      </c>
      <c r="I44" s="29">
        <f>IFERROR('Symbols&amp;Data'!D54/'Symbols&amp;Data'!E54,"")</f>
        <v>1.2095004123594377</v>
      </c>
      <c r="J44" s="30">
        <f>RTD("cqg.rtd", ,"ContractData",A44, "Open",, "T")</f>
        <v>114.925</v>
      </c>
      <c r="K44" s="27">
        <f>RTD("cqg.rtd", ,"ContractData",A44, "High",, "T")</f>
        <v>115.72500000000001</v>
      </c>
      <c r="L44" s="27">
        <f>RTD("cqg.rtd", ,"ContractData",A44, "Low",, "T")</f>
        <v>112.77500000000001</v>
      </c>
      <c r="M44" s="41"/>
      <c r="N44" s="63"/>
      <c r="O44" s="63"/>
      <c r="P44" s="63"/>
      <c r="Q44" s="64"/>
      <c r="R44" s="64"/>
      <c r="S44" s="64"/>
      <c r="T44" s="64"/>
      <c r="U44" s="64"/>
      <c r="V44" s="64"/>
      <c r="W44" s="64"/>
      <c r="X44" s="65"/>
      <c r="Y44" s="10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7.100000000000001" customHeight="1" x14ac:dyDescent="0.3">
      <c r="A45" s="1" t="str">
        <f>'Symbols&amp;Data'!B55</f>
        <v>F.US.HE?</v>
      </c>
      <c r="B45" s="68" t="str">
        <f>'Symbols&amp;Data'!C55</f>
        <v>Lean Hogs (Globex), Apr 17</v>
      </c>
      <c r="C45" s="68"/>
      <c r="D45" s="68"/>
      <c r="E45" s="27">
        <f>RTD("cqg.rtd", ,"ContractData",A45, "LastQuoteToday",, "T")</f>
        <v>71.3</v>
      </c>
      <c r="F45" s="27">
        <f>RTD("cqg.rtd", ,"ContractData",A45, "NetLastQuoteToday",, "T")</f>
        <v>0.53500000000000003</v>
      </c>
      <c r="G45" s="28">
        <f>IFERROR(RTD("cqg.rtd", ,"ContractData",A45, "PerCentNetLastTrade",, "T")/100,"")</f>
        <v>4.9455984174085069E-3</v>
      </c>
      <c r="H45" s="28">
        <f>IFERROR('Symbols&amp;Data'!F55/'Symbols&amp;Data'!G55/100,"")</f>
        <v>3.4322373696872494E-3</v>
      </c>
      <c r="I45" s="29">
        <f>IFERROR('Symbols&amp;Data'!D55/'Symbols&amp;Data'!E55,"")</f>
        <v>0.76618263142974141</v>
      </c>
      <c r="J45" s="30">
        <f>RTD("cqg.rtd", ,"ContractData",A45, "Open",, "T")</f>
        <v>71</v>
      </c>
      <c r="K45" s="27">
        <f>RTD("cqg.rtd", ,"ContractData",A45, "High",, "T")</f>
        <v>71.650000000000006</v>
      </c>
      <c r="L45" s="27">
        <f>RTD("cqg.rtd", ,"ContractData",A45, "Low",, "T")</f>
        <v>70.674999999999997</v>
      </c>
      <c r="M45" s="41"/>
      <c r="N45" s="63"/>
      <c r="O45" s="63"/>
      <c r="P45" s="63"/>
      <c r="Q45" s="64"/>
      <c r="R45" s="64"/>
      <c r="S45" s="64"/>
      <c r="T45" s="64"/>
      <c r="U45" s="64"/>
      <c r="V45" s="64"/>
      <c r="W45" s="64"/>
      <c r="X45" s="65"/>
      <c r="Y45" s="10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7.100000000000001" customHeight="1" x14ac:dyDescent="0.3">
      <c r="A46" s="1" t="str">
        <f>'Symbols&amp;Data'!B56</f>
        <v>F.US.GF?</v>
      </c>
      <c r="B46" s="68" t="str">
        <f>'Symbols&amp;Data'!C56</f>
        <v>Feeder Cattle (Globex), Mar 17</v>
      </c>
      <c r="C46" s="68"/>
      <c r="D46" s="68"/>
      <c r="E46" s="27">
        <f>RTD("cqg.rtd", ,"ContractData",A46, "LastQuoteToday",, "T")</f>
        <v>122.22500000000001</v>
      </c>
      <c r="F46" s="27">
        <f>RTD("cqg.rtd", ,"ContractData",A46, "NetLastQuoteToday",, "T")</f>
        <v>-1.4000000000000001</v>
      </c>
      <c r="G46" s="28">
        <f>IFERROR(RTD("cqg.rtd", ,"ContractData",A46, "PerCentNetLastTrade",, "T")/100,"")</f>
        <v>-1.5531467400097072E-2</v>
      </c>
      <c r="H46" s="28">
        <f>IFERROR('Symbols&amp;Data'!F56/'Symbols&amp;Data'!G56/100,"")</f>
        <v>-6.4330844342331992E-3</v>
      </c>
      <c r="I46" s="29">
        <f>IFERROR('Symbols&amp;Data'!D56/'Symbols&amp;Data'!E56,"")</f>
        <v>1.149950149551346</v>
      </c>
      <c r="J46" s="30">
        <f>RTD("cqg.rtd", ,"ContractData",A46, "Open",, "T")</f>
        <v>123.77500000000001</v>
      </c>
      <c r="K46" s="27">
        <f>RTD("cqg.rtd", ,"ContractData",A46, "High",, "T")</f>
        <v>124.72500000000001</v>
      </c>
      <c r="L46" s="27">
        <f>RTD("cqg.rtd", ,"ContractData",A46, "Low",, "T")</f>
        <v>121.52500000000001</v>
      </c>
      <c r="M46" s="41"/>
      <c r="N46" s="63"/>
      <c r="O46" s="63"/>
      <c r="P46" s="63"/>
      <c r="Q46" s="64"/>
      <c r="R46" s="64"/>
      <c r="S46" s="64"/>
      <c r="T46" s="64"/>
      <c r="U46" s="64"/>
      <c r="V46" s="64"/>
      <c r="W46" s="64"/>
      <c r="X46" s="65"/>
      <c r="Y46" s="10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7.100000000000001" customHeight="1" x14ac:dyDescent="0.3">
      <c r="A47" s="1" t="str">
        <f>'Symbols&amp;Data'!B57</f>
        <v>F.US.ER?</v>
      </c>
      <c r="B47" s="68" t="str">
        <f>'Symbols&amp;Data'!C57</f>
        <v>Bloomberg Commodity Index, Mar 17</v>
      </c>
      <c r="C47" s="68"/>
      <c r="D47" s="68"/>
      <c r="E47" s="27">
        <f>RTD("cqg.rtd", ,"ContractData",A47, "LastQuoteToday",, "T")</f>
        <v>89.5</v>
      </c>
      <c r="F47" s="27">
        <f>RTD("cqg.rtd", ,"ContractData",A47, "NetLastQuoteToday",, "T")</f>
        <v>1.1000000000000001</v>
      </c>
      <c r="G47" s="28">
        <f>IFERROR(RTD("cqg.rtd", ,"ContractData",A47, "PerCentNetLastTrade",, "T")/100,"")</f>
        <v>9.0497737556561094E-3</v>
      </c>
      <c r="H47" s="28">
        <f>IFERROR('Symbols&amp;Data'!F57/'Symbols&amp;Data'!G57/100,"")</f>
        <v>1.6541353383458648E-2</v>
      </c>
      <c r="I47" s="29">
        <f>IFERROR('Symbols&amp;Data'!D57/'Symbols&amp;Data'!E57,"")</f>
        <v>0.9698414153451278</v>
      </c>
      <c r="J47" s="30">
        <f>RTD("cqg.rtd", ,"ContractData",A47, "Open",, "T")</f>
        <v>88.800000000000011</v>
      </c>
      <c r="K47" s="27">
        <f>RTD("cqg.rtd", ,"ContractData",A47, "High",, "T")</f>
        <v>89.4</v>
      </c>
      <c r="L47" s="27">
        <f>RTD("cqg.rtd", ,"ContractData",A47, "Low",, "T")</f>
        <v>88.800000000000011</v>
      </c>
      <c r="M47" s="41"/>
      <c r="N47" s="63"/>
      <c r="O47" s="63"/>
      <c r="P47" s="63"/>
      <c r="Q47" s="64"/>
      <c r="R47" s="64"/>
      <c r="S47" s="64"/>
      <c r="T47" s="64"/>
      <c r="U47" s="64"/>
      <c r="V47" s="64"/>
      <c r="W47" s="64"/>
      <c r="X47" s="65"/>
      <c r="Y47" s="10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5" customHeight="1" x14ac:dyDescent="0.3">
      <c r="B48" s="91" t="s">
        <v>83</v>
      </c>
      <c r="C48" s="92"/>
      <c r="D48" s="92"/>
      <c r="E48" s="25" t="s">
        <v>16</v>
      </c>
      <c r="F48" s="25"/>
      <c r="G48" s="25"/>
      <c r="H48" s="99"/>
      <c r="I48" s="100"/>
      <c r="J48" s="100"/>
      <c r="K48" s="101"/>
      <c r="L48" s="101"/>
      <c r="M48" s="26"/>
      <c r="N48" s="102" t="str">
        <f>"Today's Net Change to "&amp;P50&amp;" Day Average True Range Ratio"</f>
        <v>Today's Net Change to 20 Day Average True Range Ratio</v>
      </c>
      <c r="O48" s="102"/>
      <c r="P48" s="102"/>
      <c r="Q48" s="102"/>
      <c r="R48" s="102"/>
      <c r="S48" s="102"/>
      <c r="T48" s="102"/>
      <c r="U48" s="102"/>
      <c r="V48" s="102"/>
      <c r="W48" s="102"/>
      <c r="X48" s="103"/>
      <c r="Y48" s="10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 ht="18.95" customHeight="1" x14ac:dyDescent="0.3">
      <c r="B49" s="93"/>
      <c r="C49" s="93"/>
      <c r="D49" s="93"/>
      <c r="E49" s="11"/>
      <c r="F49" s="11"/>
      <c r="G49" s="11"/>
      <c r="H49" s="11"/>
      <c r="I49" s="16"/>
      <c r="J49" s="11"/>
      <c r="K49" s="11"/>
      <c r="L49" s="11"/>
      <c r="M49" s="12"/>
      <c r="N49" s="22"/>
      <c r="O49" s="22"/>
      <c r="P49" s="22"/>
      <c r="Q49" s="2"/>
      <c r="R49" s="2"/>
      <c r="S49" s="2"/>
      <c r="T49" s="2"/>
      <c r="U49" s="2"/>
      <c r="V49" s="2"/>
      <c r="W49" s="2"/>
      <c r="X49" s="2"/>
      <c r="Y49" s="10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ht="18.95" customHeight="1" x14ac:dyDescent="0.3">
      <c r="B50" s="22"/>
      <c r="C50" s="22"/>
      <c r="D50" s="22"/>
      <c r="E50" s="2"/>
      <c r="F50" s="2"/>
      <c r="G50" s="2"/>
      <c r="H50" s="2"/>
      <c r="I50" s="2"/>
      <c r="J50" s="2"/>
      <c r="K50" s="2"/>
      <c r="L50" s="2"/>
      <c r="M50" s="10"/>
      <c r="N50" s="22"/>
      <c r="O50" s="22"/>
      <c r="P50" s="53">
        <f>'Symbols &amp; Paramters'!G29</f>
        <v>20</v>
      </c>
      <c r="Q50" s="2"/>
      <c r="R50" s="2"/>
      <c r="S50" s="2"/>
      <c r="T50" s="2"/>
      <c r="U50" s="2"/>
      <c r="V50" s="2"/>
      <c r="W50" s="2"/>
      <c r="X50" s="2"/>
      <c r="Y50" s="10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 ht="18.95" customHeight="1" x14ac:dyDescent="0.3">
      <c r="B51" s="22"/>
      <c r="C51" s="22"/>
      <c r="D51" s="22"/>
      <c r="E51" s="2"/>
      <c r="F51" s="2"/>
      <c r="G51" s="2"/>
      <c r="H51" s="2"/>
      <c r="I51" s="2"/>
      <c r="J51" s="2"/>
      <c r="K51" s="2"/>
      <c r="L51" s="2"/>
      <c r="M51" s="10"/>
      <c r="N51" s="22"/>
      <c r="O51" s="22"/>
      <c r="P51" s="22"/>
      <c r="Q51" s="2"/>
      <c r="R51" s="2"/>
      <c r="S51" s="2"/>
      <c r="T51" s="2"/>
      <c r="U51" s="2"/>
      <c r="V51" s="2"/>
      <c r="W51" s="2"/>
      <c r="X51" s="2"/>
      <c r="Y51" s="10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 ht="18.95" customHeight="1" x14ac:dyDescent="0.3">
      <c r="B52" s="22"/>
      <c r="C52" s="22"/>
      <c r="D52" s="22"/>
      <c r="E52" s="2"/>
      <c r="F52" s="2"/>
      <c r="G52" s="2"/>
      <c r="H52" s="2"/>
      <c r="I52" s="2"/>
      <c r="J52" s="2"/>
      <c r="K52" s="2"/>
      <c r="L52" s="2"/>
      <c r="M52" s="10"/>
      <c r="N52" s="22"/>
      <c r="O52" s="22"/>
      <c r="P52" s="22"/>
      <c r="Q52" s="2"/>
      <c r="R52" s="2"/>
      <c r="S52" s="2"/>
      <c r="T52" s="2"/>
      <c r="U52" s="2"/>
      <c r="V52" s="2"/>
      <c r="W52" s="2"/>
      <c r="X52" s="2"/>
      <c r="Y52" s="10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 ht="18.95" customHeight="1" x14ac:dyDescent="0.3">
      <c r="B53" s="22"/>
      <c r="C53" s="22"/>
      <c r="D53" s="22"/>
      <c r="E53" s="2"/>
      <c r="F53" s="2"/>
      <c r="G53" s="2"/>
      <c r="H53" s="2"/>
      <c r="I53" s="2"/>
      <c r="J53" s="2"/>
      <c r="K53" s="2"/>
      <c r="L53" s="2"/>
      <c r="M53" s="10"/>
      <c r="N53" s="22"/>
      <c r="O53" s="22"/>
      <c r="P53" s="22"/>
      <c r="Q53" s="2"/>
      <c r="R53" s="2"/>
      <c r="S53" s="2"/>
      <c r="T53" s="2"/>
      <c r="U53" s="2"/>
      <c r="V53" s="2"/>
      <c r="W53" s="2"/>
      <c r="X53" s="2"/>
      <c r="Y53" s="10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 ht="18.95" customHeight="1" x14ac:dyDescent="0.3">
      <c r="B54" s="22"/>
      <c r="C54" s="22"/>
      <c r="D54" s="22"/>
      <c r="E54" s="2"/>
      <c r="F54" s="2"/>
      <c r="G54" s="2"/>
      <c r="H54" s="2"/>
      <c r="I54" s="2"/>
      <c r="J54" s="2"/>
      <c r="K54" s="2"/>
      <c r="L54" s="2"/>
      <c r="M54" s="10"/>
      <c r="N54" s="22"/>
      <c r="O54" s="22"/>
      <c r="P54" s="22"/>
      <c r="Q54" s="2"/>
      <c r="R54" s="2"/>
      <c r="S54" s="2"/>
      <c r="T54" s="2"/>
      <c r="U54" s="2"/>
      <c r="V54" s="2"/>
      <c r="W54" s="2"/>
      <c r="X54" s="2"/>
      <c r="Y54" s="10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 ht="18.95" customHeight="1" x14ac:dyDescent="0.3">
      <c r="B55" s="22"/>
      <c r="C55" s="22"/>
      <c r="D55" s="22"/>
      <c r="E55" s="2"/>
      <c r="F55" s="2"/>
      <c r="G55" s="2"/>
      <c r="H55" s="2"/>
      <c r="I55" s="2"/>
      <c r="J55" s="2"/>
      <c r="K55" s="2"/>
      <c r="L55" s="2"/>
      <c r="M55" s="10"/>
      <c r="N55" s="22"/>
      <c r="O55" s="22"/>
      <c r="P55" s="22"/>
      <c r="Q55" s="2"/>
      <c r="R55" s="2"/>
      <c r="S55" s="2"/>
      <c r="T55" s="2"/>
      <c r="U55" s="2"/>
      <c r="V55" s="2"/>
      <c r="W55" s="2"/>
      <c r="X55" s="2"/>
      <c r="Y55" s="10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ht="18.95" customHeight="1" x14ac:dyDescent="0.3">
      <c r="B56" s="22"/>
      <c r="C56" s="22"/>
      <c r="D56" s="22"/>
      <c r="E56" s="2"/>
      <c r="F56" s="2"/>
      <c r="G56" s="2"/>
      <c r="H56" s="2"/>
      <c r="I56" s="2"/>
      <c r="J56" s="2"/>
      <c r="K56" s="2"/>
      <c r="L56" s="2"/>
      <c r="M56" s="2"/>
      <c r="N56" s="22"/>
      <c r="O56" s="22"/>
      <c r="P56" s="22"/>
      <c r="Q56" s="2"/>
      <c r="R56" s="2"/>
      <c r="S56" s="2"/>
      <c r="T56" s="2"/>
      <c r="U56" s="2"/>
      <c r="V56" s="2"/>
      <c r="W56" s="2"/>
      <c r="X56" s="2"/>
      <c r="Y56" s="10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ht="18.95" customHeight="1" x14ac:dyDescent="0.3">
      <c r="B57" s="22"/>
      <c r="C57" s="22"/>
      <c r="D57" s="22"/>
      <c r="E57" s="2"/>
      <c r="F57" s="2"/>
      <c r="G57" s="2"/>
      <c r="H57" s="2"/>
      <c r="I57" s="2"/>
      <c r="J57" s="2"/>
      <c r="K57" s="2"/>
      <c r="L57" s="2"/>
      <c r="M57" s="2"/>
      <c r="N57" s="22"/>
      <c r="O57" s="22"/>
      <c r="P57" s="22"/>
      <c r="Q57" s="2"/>
      <c r="R57" s="2"/>
      <c r="S57" s="2"/>
      <c r="T57" s="2"/>
      <c r="U57" s="2"/>
      <c r="V57" s="2"/>
      <c r="W57" s="2"/>
      <c r="X57" s="2"/>
      <c r="Y57" s="10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ht="18.95" customHeight="1" x14ac:dyDescent="0.3">
      <c r="B58" s="22"/>
      <c r="C58" s="22"/>
      <c r="D58" s="22"/>
      <c r="E58" s="2"/>
      <c r="F58" s="2"/>
      <c r="G58" s="2"/>
      <c r="H58" s="2"/>
      <c r="I58" s="2"/>
      <c r="J58" s="2"/>
      <c r="K58" s="2"/>
      <c r="L58" s="2"/>
      <c r="M58" s="2"/>
      <c r="N58" s="22"/>
      <c r="O58" s="22"/>
      <c r="P58" s="22"/>
      <c r="Q58" s="2"/>
      <c r="R58" s="2"/>
      <c r="S58" s="2"/>
      <c r="T58" s="2"/>
      <c r="U58" s="2"/>
      <c r="V58" s="2"/>
      <c r="W58" s="2"/>
      <c r="X58" s="2"/>
      <c r="Y58" s="10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 ht="18.95" customHeight="1" x14ac:dyDescent="0.3">
      <c r="B59" s="22"/>
      <c r="C59" s="22"/>
      <c r="D59" s="22"/>
      <c r="E59" s="2"/>
      <c r="F59" s="2"/>
      <c r="G59" s="2"/>
      <c r="H59" s="2"/>
      <c r="I59" s="2"/>
      <c r="J59" s="2"/>
      <c r="K59" s="2"/>
      <c r="L59" s="2"/>
      <c r="M59" s="2"/>
      <c r="N59" s="22"/>
      <c r="O59" s="22"/>
      <c r="P59" s="2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39" ht="18.95" customHeight="1" x14ac:dyDescent="0.3">
      <c r="B60" s="22"/>
      <c r="C60" s="22"/>
      <c r="D60" s="22"/>
      <c r="E60" s="2"/>
      <c r="F60" s="2"/>
      <c r="G60" s="2"/>
      <c r="H60" s="2"/>
      <c r="I60" s="2"/>
      <c r="J60" s="2"/>
      <c r="K60" s="2"/>
      <c r="L60" s="2"/>
      <c r="M60" s="2"/>
      <c r="N60" s="22"/>
      <c r="O60" s="22"/>
      <c r="P60" s="2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39" ht="18.95" customHeight="1" x14ac:dyDescent="0.3">
      <c r="B61" s="22"/>
      <c r="C61" s="22"/>
      <c r="D61" s="22"/>
      <c r="E61" s="2"/>
      <c r="F61" s="2"/>
      <c r="G61" s="2"/>
      <c r="H61" s="2"/>
      <c r="I61" s="2"/>
      <c r="J61" s="2"/>
      <c r="K61" s="2"/>
      <c r="L61" s="2"/>
      <c r="M61" s="2"/>
      <c r="N61" s="22"/>
      <c r="O61" s="22"/>
      <c r="P61" s="2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39" ht="18.95" customHeight="1" x14ac:dyDescent="0.3">
      <c r="B62" s="22"/>
      <c r="C62" s="22"/>
      <c r="D62" s="22"/>
      <c r="E62" s="2"/>
      <c r="F62" s="2"/>
      <c r="G62" s="2"/>
      <c r="H62" s="2"/>
      <c r="I62" s="2"/>
      <c r="J62" s="2"/>
      <c r="K62" s="2"/>
      <c r="L62" s="2"/>
      <c r="M62" s="2"/>
      <c r="N62" s="22"/>
      <c r="O62" s="22"/>
      <c r="P62" s="2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39" ht="18.95" customHeight="1" x14ac:dyDescent="0.3">
      <c r="B63" s="22"/>
      <c r="C63" s="22"/>
      <c r="D63" s="22"/>
      <c r="E63" s="2"/>
      <c r="F63" s="2"/>
      <c r="G63" s="2"/>
      <c r="H63" s="2"/>
      <c r="I63" s="2"/>
      <c r="J63" s="2"/>
      <c r="K63" s="2"/>
      <c r="L63" s="2"/>
      <c r="M63" s="2"/>
      <c r="N63" s="22"/>
      <c r="O63" s="22"/>
      <c r="P63" s="2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39" ht="18.95" customHeight="1" x14ac:dyDescent="0.3">
      <c r="B64" s="22"/>
      <c r="C64" s="22"/>
      <c r="D64" s="22"/>
      <c r="E64" s="2"/>
      <c r="F64" s="2"/>
      <c r="G64" s="2"/>
      <c r="H64" s="2"/>
      <c r="I64" s="2"/>
      <c r="J64" s="2"/>
      <c r="K64" s="2"/>
      <c r="L64" s="2"/>
      <c r="M64" s="2"/>
      <c r="N64" s="22"/>
      <c r="O64" s="22"/>
      <c r="P64" s="2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8.95" customHeight="1" x14ac:dyDescent="0.3">
      <c r="B65" s="22"/>
      <c r="C65" s="22"/>
      <c r="D65" s="22"/>
      <c r="E65" s="2"/>
      <c r="F65" s="2"/>
      <c r="G65" s="2"/>
      <c r="H65" s="2"/>
      <c r="I65" s="2"/>
      <c r="J65" s="2"/>
      <c r="K65" s="2"/>
      <c r="L65" s="2"/>
      <c r="M65" s="2"/>
      <c r="N65" s="22"/>
      <c r="O65" s="22"/>
      <c r="P65" s="2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8.95" customHeight="1" x14ac:dyDescent="0.3">
      <c r="B66" s="22"/>
      <c r="C66" s="22"/>
      <c r="D66" s="22"/>
      <c r="E66" s="2"/>
      <c r="F66" s="2"/>
      <c r="G66" s="2"/>
      <c r="H66" s="2"/>
      <c r="I66" s="2"/>
      <c r="J66" s="2"/>
      <c r="K66" s="2"/>
      <c r="L66" s="2"/>
      <c r="M66" s="2"/>
      <c r="N66" s="22"/>
      <c r="O66" s="22"/>
      <c r="P66" s="2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8.95" customHeight="1" x14ac:dyDescent="0.3">
      <c r="B67" s="22"/>
      <c r="C67" s="22"/>
      <c r="D67" s="22"/>
      <c r="E67" s="2"/>
      <c r="F67" s="2"/>
      <c r="G67" s="2"/>
      <c r="H67" s="2"/>
      <c r="I67" s="2"/>
      <c r="J67" s="2"/>
      <c r="K67" s="2"/>
      <c r="L67" s="2"/>
      <c r="M67" s="2"/>
      <c r="Y67" s="2"/>
      <c r="Z67" s="2"/>
      <c r="AA67" s="2"/>
    </row>
    <row r="68" spans="2:27" ht="18.95" customHeight="1" x14ac:dyDescent="0.3">
      <c r="B68" s="22"/>
      <c r="C68" s="22"/>
      <c r="D68" s="22"/>
      <c r="E68" s="2"/>
      <c r="F68" s="2"/>
      <c r="G68" s="2"/>
      <c r="H68" s="2"/>
      <c r="I68" s="2"/>
      <c r="J68" s="2"/>
      <c r="K68" s="2"/>
      <c r="L68" s="2"/>
      <c r="M68" s="2"/>
      <c r="Y68" s="2"/>
      <c r="Z68" s="2"/>
      <c r="AA68" s="2"/>
    </row>
    <row r="69" spans="2:27" ht="18.95" customHeight="1" x14ac:dyDescent="0.3">
      <c r="B69" s="22"/>
      <c r="C69" s="22"/>
      <c r="D69" s="22"/>
      <c r="E69" s="2"/>
      <c r="F69" s="2"/>
      <c r="G69" s="2"/>
      <c r="H69" s="2"/>
      <c r="I69" s="2"/>
      <c r="J69" s="2"/>
      <c r="K69" s="2"/>
      <c r="L69" s="2"/>
      <c r="M69" s="2"/>
      <c r="Y69" s="2"/>
      <c r="Z69" s="2"/>
      <c r="AA69" s="2"/>
    </row>
    <row r="70" spans="2:27" ht="18.95" customHeight="1" x14ac:dyDescent="0.3">
      <c r="B70" s="22"/>
      <c r="C70" s="22"/>
      <c r="D70" s="22"/>
      <c r="E70" s="2"/>
      <c r="F70" s="2"/>
      <c r="G70" s="2"/>
      <c r="H70" s="2"/>
      <c r="I70" s="2"/>
      <c r="J70" s="2"/>
      <c r="K70" s="2"/>
      <c r="L70" s="2"/>
      <c r="M70" s="2"/>
      <c r="Y70" s="2"/>
      <c r="Z70" s="2"/>
      <c r="AA70" s="2"/>
    </row>
    <row r="71" spans="2:27" ht="18.95" customHeight="1" x14ac:dyDescent="0.3">
      <c r="B71" s="22"/>
      <c r="C71" s="22"/>
      <c r="D71" s="22"/>
      <c r="E71" s="2"/>
      <c r="F71" s="2"/>
      <c r="G71" s="2"/>
      <c r="H71" s="2"/>
      <c r="I71" s="2"/>
      <c r="J71" s="2"/>
      <c r="K71" s="2"/>
      <c r="L71" s="2"/>
      <c r="M71" s="2"/>
      <c r="Y71" s="2"/>
      <c r="Z71" s="2"/>
      <c r="AA71" s="2"/>
    </row>
    <row r="72" spans="2:27" ht="18.95" customHeight="1" x14ac:dyDescent="0.3">
      <c r="B72" s="22"/>
      <c r="C72" s="22"/>
      <c r="D72" s="22"/>
      <c r="E72" s="2"/>
      <c r="F72" s="2"/>
      <c r="G72" s="2"/>
      <c r="H72" s="2"/>
      <c r="I72" s="2"/>
      <c r="J72" s="2"/>
      <c r="K72" s="2"/>
      <c r="L72" s="2"/>
      <c r="M72" s="2"/>
      <c r="Y72" s="2"/>
      <c r="Z72" s="2"/>
      <c r="AA72" s="2"/>
    </row>
    <row r="73" spans="2:27" ht="21.95" customHeight="1" x14ac:dyDescent="0.3">
      <c r="B73" s="22"/>
      <c r="C73" s="22"/>
      <c r="D73" s="22"/>
      <c r="E73" s="2"/>
      <c r="F73" s="2"/>
      <c r="G73" s="2"/>
      <c r="H73" s="2"/>
      <c r="I73" s="2"/>
      <c r="J73" s="2"/>
      <c r="K73" s="2"/>
      <c r="L73" s="2"/>
      <c r="M73" s="2"/>
      <c r="Y73" s="2"/>
      <c r="Z73" s="2"/>
      <c r="AA73" s="2"/>
    </row>
    <row r="74" spans="2:27" ht="21.95" customHeight="1" x14ac:dyDescent="0.3">
      <c r="B74" s="22"/>
      <c r="C74" s="22"/>
      <c r="D74" s="22"/>
      <c r="E74" s="2"/>
      <c r="F74" s="2"/>
      <c r="G74" s="2"/>
      <c r="H74" s="2"/>
      <c r="I74" s="2"/>
      <c r="J74" s="2"/>
      <c r="K74" s="2"/>
      <c r="L74" s="2"/>
      <c r="M74" s="2"/>
      <c r="Y74" s="2"/>
      <c r="Z74" s="2"/>
      <c r="AA74" s="2"/>
    </row>
    <row r="75" spans="2:27" ht="21.95" customHeight="1" x14ac:dyDescent="0.3">
      <c r="B75" s="22"/>
      <c r="C75" s="22"/>
      <c r="D75" s="22"/>
      <c r="E75" s="2"/>
      <c r="F75" s="2"/>
      <c r="G75" s="2"/>
      <c r="H75" s="2"/>
      <c r="I75" s="2"/>
      <c r="J75" s="2"/>
      <c r="K75" s="2"/>
      <c r="L75" s="2"/>
      <c r="M75" s="2"/>
      <c r="Y75" s="2"/>
      <c r="Z75" s="2"/>
      <c r="AA75" s="2"/>
    </row>
    <row r="76" spans="2:27" ht="21.95" customHeight="1" x14ac:dyDescent="0.3">
      <c r="M76" s="2"/>
      <c r="Y76" s="2"/>
      <c r="Z76" s="2"/>
      <c r="AA76" s="2"/>
    </row>
    <row r="77" spans="2:27" ht="21.95" customHeight="1" x14ac:dyDescent="0.3">
      <c r="M77" s="2"/>
      <c r="Y77" s="2"/>
      <c r="Z77" s="2"/>
      <c r="AA77" s="2"/>
    </row>
    <row r="78" spans="2:27" ht="21.95" customHeight="1" x14ac:dyDescent="0.3">
      <c r="M78" s="2"/>
      <c r="Y78" s="2"/>
      <c r="Z78" s="2"/>
      <c r="AA78" s="2"/>
    </row>
    <row r="79" spans="2:27" ht="21.95" customHeight="1" x14ac:dyDescent="0.3">
      <c r="M79" s="2"/>
      <c r="Y79" s="2"/>
      <c r="Z79" s="2"/>
      <c r="AA79" s="2"/>
    </row>
    <row r="80" spans="2:27" ht="21.95" customHeight="1" x14ac:dyDescent="0.3">
      <c r="M80" s="2"/>
      <c r="Y80" s="2"/>
      <c r="Z80" s="2"/>
      <c r="AA80" s="2"/>
    </row>
    <row r="81" spans="13:27" ht="21.95" customHeight="1" x14ac:dyDescent="0.3">
      <c r="M81" s="2"/>
      <c r="Y81" s="2"/>
      <c r="Z81" s="2"/>
      <c r="AA81" s="2"/>
    </row>
    <row r="82" spans="13:27" ht="21.95" customHeight="1" x14ac:dyDescent="0.3">
      <c r="Y82" s="2"/>
      <c r="Z82" s="2"/>
      <c r="AA82" s="2"/>
    </row>
    <row r="83" spans="13:27" ht="21.95" customHeight="1" x14ac:dyDescent="0.3">
      <c r="Y83" s="2"/>
      <c r="Z83" s="2"/>
      <c r="AA83" s="2"/>
    </row>
    <row r="84" spans="13:27" x14ac:dyDescent="0.3">
      <c r="Y84" s="2"/>
      <c r="Z84" s="2"/>
      <c r="AA84" s="2"/>
    </row>
  </sheetData>
  <sheetProtection algorithmName="SHA-512" hashValue="Qqn1/RE4HIQ0Mvokk+mIdEUoz9Du2o+YAxPespgpmnr0aWajOJ2FzX/KnWQgAh6v7JYN0cUBUjaGtlfe7+xcCQ==" saltValue="qEW3UTBNn9QH2Z2Go92zKA==" spinCount="100000" sheet="1" objects="1" scenarios="1" selectLockedCells="1" selectUnlockedCells="1"/>
  <mergeCells count="86">
    <mergeCell ref="H48:J48"/>
    <mergeCell ref="K48:L48"/>
    <mergeCell ref="N48:X48"/>
    <mergeCell ref="B49:D49"/>
    <mergeCell ref="B43:D43"/>
    <mergeCell ref="B44:D44"/>
    <mergeCell ref="B45:D45"/>
    <mergeCell ref="B46:D46"/>
    <mergeCell ref="B47:D47"/>
    <mergeCell ref="B48:D48"/>
    <mergeCell ref="N38:O38"/>
    <mergeCell ref="P38:X38"/>
    <mergeCell ref="B39:D39"/>
    <mergeCell ref="B40:D40"/>
    <mergeCell ref="B41:D41"/>
    <mergeCell ref="B42:D42"/>
    <mergeCell ref="B34:D34"/>
    <mergeCell ref="B35:D36"/>
    <mergeCell ref="H35:J35"/>
    <mergeCell ref="K35:L35"/>
    <mergeCell ref="B37:D37"/>
    <mergeCell ref="B38:D38"/>
    <mergeCell ref="B33:D33"/>
    <mergeCell ref="B27:D27"/>
    <mergeCell ref="N27:P27"/>
    <mergeCell ref="B28:D28"/>
    <mergeCell ref="N28:P28"/>
    <mergeCell ref="B29:D30"/>
    <mergeCell ref="H29:J29"/>
    <mergeCell ref="K29:L29"/>
    <mergeCell ref="B31:D31"/>
    <mergeCell ref="B32:D32"/>
    <mergeCell ref="Q28:S28"/>
    <mergeCell ref="T28:X28"/>
    <mergeCell ref="B24:D24"/>
    <mergeCell ref="N24:P24"/>
    <mergeCell ref="B25:D25"/>
    <mergeCell ref="N25:P25"/>
    <mergeCell ref="B26:D26"/>
    <mergeCell ref="N26:P26"/>
    <mergeCell ref="B21:D21"/>
    <mergeCell ref="N21:P21"/>
    <mergeCell ref="B22:D23"/>
    <mergeCell ref="H22:J22"/>
    <mergeCell ref="K22:L22"/>
    <mergeCell ref="N22:P22"/>
    <mergeCell ref="N23:P23"/>
    <mergeCell ref="B18:D18"/>
    <mergeCell ref="N18:P18"/>
    <mergeCell ref="B19:D19"/>
    <mergeCell ref="N19:P19"/>
    <mergeCell ref="B20:D20"/>
    <mergeCell ref="N20:P20"/>
    <mergeCell ref="B15:D15"/>
    <mergeCell ref="N15:P15"/>
    <mergeCell ref="B16:D16"/>
    <mergeCell ref="N16:P16"/>
    <mergeCell ref="B17:D17"/>
    <mergeCell ref="N17:P17"/>
    <mergeCell ref="B14:D14"/>
    <mergeCell ref="N14:P14"/>
    <mergeCell ref="B9:D9"/>
    <mergeCell ref="N9:P9"/>
    <mergeCell ref="B10:D10"/>
    <mergeCell ref="N10:P10"/>
    <mergeCell ref="B11:D11"/>
    <mergeCell ref="N11:P11"/>
    <mergeCell ref="B12:D13"/>
    <mergeCell ref="H12:J12"/>
    <mergeCell ref="K12:L12"/>
    <mergeCell ref="N12:P12"/>
    <mergeCell ref="N13:P13"/>
    <mergeCell ref="B6:D6"/>
    <mergeCell ref="N6:P6"/>
    <mergeCell ref="B7:D7"/>
    <mergeCell ref="N7:P7"/>
    <mergeCell ref="B8:D8"/>
    <mergeCell ref="N8:P8"/>
    <mergeCell ref="E2:U3"/>
    <mergeCell ref="V2:X3"/>
    <mergeCell ref="B4:D5"/>
    <mergeCell ref="H4:J4"/>
    <mergeCell ref="K4:L4"/>
    <mergeCell ref="N4:P5"/>
    <mergeCell ref="T4:V4"/>
    <mergeCell ref="W4:X4"/>
  </mergeCells>
  <conditionalFormatting sqref="I6:I11">
    <cfRule type="colorScale" priority="12">
      <colorScale>
        <cfvo type="min"/>
        <cfvo type="max"/>
        <color rgb="FF00000F"/>
        <color rgb="FF00B050"/>
      </colorScale>
    </cfRule>
  </conditionalFormatting>
  <conditionalFormatting sqref="H6:H11">
    <cfRule type="colorScale" priority="11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U6:U27">
    <cfRule type="colorScale" priority="10">
      <colorScale>
        <cfvo type="min"/>
        <cfvo type="max"/>
        <color rgb="FF00000F"/>
        <color rgb="FF00B050"/>
      </colorScale>
    </cfRule>
  </conditionalFormatting>
  <conditionalFormatting sqref="T6:T27">
    <cfRule type="colorScale" priority="9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I14:I21">
    <cfRule type="colorScale" priority="8">
      <colorScale>
        <cfvo type="min"/>
        <cfvo type="max"/>
        <color rgb="FF00000F"/>
        <color rgb="FF00B050"/>
      </colorScale>
    </cfRule>
  </conditionalFormatting>
  <conditionalFormatting sqref="H14:H21">
    <cfRule type="colorScale" priority="7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I24:I28">
    <cfRule type="colorScale" priority="6">
      <colorScale>
        <cfvo type="min"/>
        <cfvo type="max"/>
        <color rgb="FF00000F"/>
        <color rgb="FF00B050"/>
      </colorScale>
    </cfRule>
  </conditionalFormatting>
  <conditionalFormatting sqref="H24:H28">
    <cfRule type="colorScale" priority="5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I31:I34">
    <cfRule type="colorScale" priority="4">
      <colorScale>
        <cfvo type="min"/>
        <cfvo type="max"/>
        <color rgb="FF00000F"/>
        <color rgb="FF00B050"/>
      </colorScale>
    </cfRule>
  </conditionalFormatting>
  <conditionalFormatting sqref="H31:H34">
    <cfRule type="colorScale" priority="3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I37:I47">
    <cfRule type="colorScale" priority="2">
      <colorScale>
        <cfvo type="min"/>
        <cfvo type="max"/>
        <color rgb="FF00000F"/>
        <color rgb="FF00B050"/>
      </colorScale>
    </cfRule>
  </conditionalFormatting>
  <conditionalFormatting sqref="H37:H47">
    <cfRule type="colorScale" priority="1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G44"/>
  <sheetViews>
    <sheetView showRowColHeaders="0" workbookViewId="0">
      <selection activeCell="B3" sqref="B3"/>
    </sheetView>
  </sheetViews>
  <sheetFormatPr defaultRowHeight="16.5" x14ac:dyDescent="0.3"/>
  <cols>
    <col min="1" max="1" width="9" style="2"/>
    <col min="2" max="2" width="19.25" style="42" customWidth="1"/>
    <col min="3" max="3" width="9" style="2"/>
    <col min="4" max="4" width="16.25" style="2" customWidth="1"/>
    <col min="5" max="16384" width="9" style="2"/>
  </cols>
  <sheetData>
    <row r="2" spans="2:7" x14ac:dyDescent="0.3">
      <c r="B2" s="43" t="s">
        <v>8</v>
      </c>
      <c r="D2" s="43" t="s">
        <v>10</v>
      </c>
    </row>
    <row r="3" spans="2:7" x14ac:dyDescent="0.3">
      <c r="B3" s="46" t="s">
        <v>23</v>
      </c>
      <c r="D3" s="47" t="s">
        <v>37</v>
      </c>
      <c r="G3" s="2" t="s">
        <v>81</v>
      </c>
    </row>
    <row r="4" spans="2:7" x14ac:dyDescent="0.3">
      <c r="B4" s="46" t="s">
        <v>24</v>
      </c>
      <c r="D4" s="47" t="s">
        <v>38</v>
      </c>
      <c r="G4" s="2" t="s">
        <v>82</v>
      </c>
    </row>
    <row r="5" spans="2:7" x14ac:dyDescent="0.3">
      <c r="B5" s="46" t="s">
        <v>25</v>
      </c>
      <c r="D5" s="47" t="s">
        <v>39</v>
      </c>
    </row>
    <row r="6" spans="2:7" x14ac:dyDescent="0.3">
      <c r="B6" s="46" t="s">
        <v>26</v>
      </c>
      <c r="D6" s="47" t="s">
        <v>40</v>
      </c>
    </row>
    <row r="7" spans="2:7" x14ac:dyDescent="0.3">
      <c r="B7" s="46" t="s">
        <v>27</v>
      </c>
      <c r="D7" s="47" t="s">
        <v>41</v>
      </c>
    </row>
    <row r="8" spans="2:7" x14ac:dyDescent="0.3">
      <c r="B8" s="46" t="s">
        <v>28</v>
      </c>
      <c r="D8" s="47" t="s">
        <v>42</v>
      </c>
    </row>
    <row r="9" spans="2:7" x14ac:dyDescent="0.3">
      <c r="D9" s="47" t="s">
        <v>43</v>
      </c>
    </row>
    <row r="10" spans="2:7" x14ac:dyDescent="0.3">
      <c r="B10" s="43" t="s">
        <v>9</v>
      </c>
      <c r="D10" s="47" t="s">
        <v>44</v>
      </c>
    </row>
    <row r="11" spans="2:7" x14ac:dyDescent="0.3">
      <c r="B11" s="46" t="s">
        <v>29</v>
      </c>
      <c r="D11" s="47" t="s">
        <v>45</v>
      </c>
    </row>
    <row r="12" spans="2:7" x14ac:dyDescent="0.3">
      <c r="B12" s="46" t="s">
        <v>30</v>
      </c>
      <c r="D12" s="47" t="s">
        <v>46</v>
      </c>
    </row>
    <row r="13" spans="2:7" x14ac:dyDescent="0.3">
      <c r="B13" s="46" t="s">
        <v>31</v>
      </c>
      <c r="D13" s="47" t="s">
        <v>47</v>
      </c>
    </row>
    <row r="14" spans="2:7" x14ac:dyDescent="0.3">
      <c r="B14" s="46" t="s">
        <v>32</v>
      </c>
      <c r="D14" s="47" t="s">
        <v>48</v>
      </c>
    </row>
    <row r="15" spans="2:7" x14ac:dyDescent="0.3">
      <c r="B15" s="46" t="s">
        <v>33</v>
      </c>
      <c r="D15" s="47" t="s">
        <v>49</v>
      </c>
    </row>
    <row r="16" spans="2:7" x14ac:dyDescent="0.3">
      <c r="B16" s="46" t="s">
        <v>34</v>
      </c>
      <c r="D16" s="47" t="s">
        <v>50</v>
      </c>
    </row>
    <row r="17" spans="2:7" x14ac:dyDescent="0.3">
      <c r="B17" s="46" t="s">
        <v>35</v>
      </c>
      <c r="D17" s="47" t="s">
        <v>51</v>
      </c>
    </row>
    <row r="18" spans="2:7" x14ac:dyDescent="0.3">
      <c r="B18" s="46" t="s">
        <v>36</v>
      </c>
      <c r="D18" s="47" t="s">
        <v>52</v>
      </c>
    </row>
    <row r="19" spans="2:7" x14ac:dyDescent="0.3">
      <c r="D19" s="47" t="s">
        <v>53</v>
      </c>
    </row>
    <row r="20" spans="2:7" x14ac:dyDescent="0.3">
      <c r="B20" s="43" t="s">
        <v>11</v>
      </c>
      <c r="D20" s="47" t="s">
        <v>54</v>
      </c>
    </row>
    <row r="21" spans="2:7" x14ac:dyDescent="0.3">
      <c r="B21" s="46" t="s">
        <v>59</v>
      </c>
      <c r="D21" s="47" t="s">
        <v>55</v>
      </c>
    </row>
    <row r="22" spans="2:7" x14ac:dyDescent="0.3">
      <c r="B22" s="46" t="s">
        <v>60</v>
      </c>
      <c r="D22" s="47" t="s">
        <v>56</v>
      </c>
    </row>
    <row r="23" spans="2:7" x14ac:dyDescent="0.3">
      <c r="B23" s="46" t="s">
        <v>61</v>
      </c>
      <c r="D23" s="47" t="s">
        <v>57</v>
      </c>
    </row>
    <row r="24" spans="2:7" x14ac:dyDescent="0.3">
      <c r="B24" s="46" t="s">
        <v>62</v>
      </c>
      <c r="D24" s="47" t="s">
        <v>58</v>
      </c>
    </row>
    <row r="25" spans="2:7" x14ac:dyDescent="0.3">
      <c r="B25" s="46" t="s">
        <v>63</v>
      </c>
    </row>
    <row r="27" spans="2:7" x14ac:dyDescent="0.3">
      <c r="B27" s="43" t="s">
        <v>12</v>
      </c>
      <c r="D27" s="111" t="s">
        <v>79</v>
      </c>
      <c r="E27" s="111"/>
      <c r="F27" s="111"/>
      <c r="G27" s="46">
        <v>20</v>
      </c>
    </row>
    <row r="28" spans="2:7" x14ac:dyDescent="0.3">
      <c r="B28" s="46" t="s">
        <v>64</v>
      </c>
      <c r="D28" s="44"/>
      <c r="E28" s="44"/>
      <c r="F28" s="44"/>
      <c r="G28" s="45"/>
    </row>
    <row r="29" spans="2:7" x14ac:dyDescent="0.3">
      <c r="B29" s="46" t="s">
        <v>65</v>
      </c>
      <c r="D29" s="112" t="s">
        <v>80</v>
      </c>
      <c r="E29" s="112"/>
      <c r="F29" s="112"/>
      <c r="G29" s="46">
        <v>20</v>
      </c>
    </row>
    <row r="30" spans="2:7" x14ac:dyDescent="0.3">
      <c r="B30" s="46" t="s">
        <v>66</v>
      </c>
    </row>
    <row r="31" spans="2:7" x14ac:dyDescent="0.3">
      <c r="B31" s="46" t="s">
        <v>67</v>
      </c>
    </row>
    <row r="33" spans="2:2" x14ac:dyDescent="0.3">
      <c r="B33" s="43" t="s">
        <v>17</v>
      </c>
    </row>
    <row r="34" spans="2:2" x14ac:dyDescent="0.3">
      <c r="B34" s="46" t="s">
        <v>68</v>
      </c>
    </row>
    <row r="35" spans="2:2" x14ac:dyDescent="0.3">
      <c r="B35" s="46" t="s">
        <v>69</v>
      </c>
    </row>
    <row r="36" spans="2:2" x14ac:dyDescent="0.3">
      <c r="B36" s="46" t="s">
        <v>70</v>
      </c>
    </row>
    <row r="37" spans="2:2" x14ac:dyDescent="0.3">
      <c r="B37" s="46" t="s">
        <v>71</v>
      </c>
    </row>
    <row r="38" spans="2:2" x14ac:dyDescent="0.3">
      <c r="B38" s="46" t="s">
        <v>72</v>
      </c>
    </row>
    <row r="39" spans="2:2" x14ac:dyDescent="0.3">
      <c r="B39" s="46" t="s">
        <v>73</v>
      </c>
    </row>
    <row r="40" spans="2:2" x14ac:dyDescent="0.3">
      <c r="B40" s="46" t="s">
        <v>74</v>
      </c>
    </row>
    <row r="41" spans="2:2" x14ac:dyDescent="0.3">
      <c r="B41" s="46" t="s">
        <v>75</v>
      </c>
    </row>
    <row r="42" spans="2:2" x14ac:dyDescent="0.3">
      <c r="B42" s="46" t="s">
        <v>76</v>
      </c>
    </row>
    <row r="43" spans="2:2" x14ac:dyDescent="0.3">
      <c r="B43" s="46" t="s">
        <v>77</v>
      </c>
    </row>
    <row r="44" spans="2:2" x14ac:dyDescent="0.3">
      <c r="B44" s="46" t="s">
        <v>78</v>
      </c>
    </row>
  </sheetData>
  <sheetProtection algorithmName="SHA-512" hashValue="ksijyIRVakWmay6/dMZloF+bpDARB5MwXDtcbIRn1IkDIPRTZHwIc5WCI3hM4R0DI3EvoC0xvoNY/x9B0q4MQw==" saltValue="E0oNt7KIfMo6LXPNlJSDJg==" spinCount="100000" sheet="1" objects="1" scenarios="1" selectLockedCells="1"/>
  <mergeCells count="2">
    <mergeCell ref="D27:F27"/>
    <mergeCell ref="D29:F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G172"/>
  <sheetViews>
    <sheetView zoomScaleNormal="100" workbookViewId="0">
      <selection sqref="A1:XFD1048576"/>
    </sheetView>
  </sheetViews>
  <sheetFormatPr defaultRowHeight="16.5" x14ac:dyDescent="0.3"/>
  <cols>
    <col min="1" max="1" width="3.5" style="1" customWidth="1"/>
    <col min="2" max="2" width="14" style="48" customWidth="1"/>
    <col min="3" max="3" width="31.125" style="1" customWidth="1"/>
    <col min="4" max="4" width="17.875" style="48" customWidth="1"/>
    <col min="5" max="5" width="31.5" style="48" customWidth="1"/>
    <col min="6" max="6" width="31.5" style="49" customWidth="1"/>
    <col min="7" max="7" width="31.5" style="48" customWidth="1"/>
    <col min="8" max="8" width="9" style="1"/>
    <col min="9" max="9" width="9.25" style="1" customWidth="1"/>
    <col min="10" max="12" width="9" style="1"/>
    <col min="13" max="13" width="41.75" style="1" customWidth="1"/>
    <col min="14" max="15" width="9" style="1"/>
    <col min="16" max="16" width="12.375" style="1" customWidth="1"/>
    <col min="17" max="17" width="35.25" style="1" customWidth="1"/>
    <col min="18" max="22" width="9" style="1"/>
    <col min="23" max="23" width="32.375" style="1" customWidth="1"/>
    <col min="24" max="31" width="9" style="1"/>
    <col min="32" max="32" width="39.125" style="1" customWidth="1"/>
    <col min="33" max="16384" width="9" style="1"/>
  </cols>
  <sheetData>
    <row r="1" spans="2:33" x14ac:dyDescent="0.3">
      <c r="E1" s="48" t="s">
        <v>0</v>
      </c>
    </row>
    <row r="2" spans="2:33" x14ac:dyDescent="0.3">
      <c r="B2" s="48" t="str">
        <f>'Symbols &amp; Paramters'!B3</f>
        <v>F.US.EPH?</v>
      </c>
      <c r="C2" s="1" t="str">
        <f>RTD("cqg.rtd", ,"ContractData",B2, "LongDescription",, "T")</f>
        <v>E-Mini S&amp;P 500, Mar 17</v>
      </c>
      <c r="D2" s="48">
        <f>RTD("cqg.rtd", ,"ContractData",B2, "T_CVol",, "T")</f>
        <v>1161163</v>
      </c>
      <c r="E2" s="50">
        <f xml:space="preserve"> RTD("cqg.rtd",,"StudyData", $B2, "MA", "InputChoice=ContractVol,MAType=Sim,Period="&amp;'Symbols &amp; Paramters'!$G$27&amp;"", "MA","D","-1","all",,,,"T")</f>
        <v>1392360.25</v>
      </c>
      <c r="F2" s="49">
        <f>RTD("cqg.rtd", ,"ContractData",B2, "NetLastQuoteToday",, "T")</f>
        <v>9</v>
      </c>
      <c r="G2" s="51">
        <f xml:space="preserve"> RTD("cqg.rtd",,"StudyData",B2, "ATR", "MAType=Sim,Period="&amp;'Symbols &amp; Paramters'!$G$29&amp;"", "ATR","D","-1","ALL",,,"False","T")</f>
        <v>15.7125</v>
      </c>
      <c r="I2" s="1" t="s">
        <v>19</v>
      </c>
      <c r="J2" s="48"/>
      <c r="N2" s="48"/>
      <c r="R2" s="48"/>
      <c r="X2" s="48"/>
      <c r="AG2" s="48"/>
    </row>
    <row r="3" spans="2:33" x14ac:dyDescent="0.3">
      <c r="B3" s="48" t="str">
        <f>'Symbols &amp; Paramters'!B4</f>
        <v>F.US.ENQ?</v>
      </c>
      <c r="C3" s="1" t="str">
        <f>RTD("cqg.rtd", ,"ContractData",B3, "LongDescription",, "T")</f>
        <v>E-mini NASDAQ-100, Mar 17</v>
      </c>
      <c r="D3" s="48">
        <f>RTD("cqg.rtd", ,"ContractData",B3, "T_CVol",, "T")</f>
        <v>146701</v>
      </c>
      <c r="E3" s="50">
        <f xml:space="preserve"> RTD("cqg.rtd",,"StudyData", $B3, "MA", "InputChoice=ContractVol,MAType=Sim,Period="&amp;'Symbols &amp; Paramters'!$G$27&amp;"", "MA","D","-1","all",,,,"T")</f>
        <v>181143.25</v>
      </c>
      <c r="F3" s="49">
        <f>RTD("cqg.rtd", ,"ContractData",B3, "NetLastQuoteToday",, "T")</f>
        <v>15</v>
      </c>
      <c r="G3" s="51">
        <f xml:space="preserve"> RTD("cqg.rtd",,"StudyData",B3, "ATR", "MAType=Sim,Period="&amp;'Symbols &amp; Paramters'!$G$29&amp;"", "ATR","D","-1","ALL",,,"False","T")</f>
        <v>39.3125</v>
      </c>
      <c r="J3" s="1" t="str">
        <f>B2</f>
        <v>F.US.EPH?</v>
      </c>
      <c r="N3" s="48"/>
      <c r="R3" s="48"/>
      <c r="X3" s="48"/>
      <c r="AG3" s="48"/>
    </row>
    <row r="4" spans="2:33" x14ac:dyDescent="0.3">
      <c r="B4" s="48" t="str">
        <f>'Symbols &amp; Paramters'!B5</f>
        <v>F.US.EMD?</v>
      </c>
      <c r="C4" s="1" t="str">
        <f>RTD("cqg.rtd", ,"ContractData",B4, "LongDescription",, "T")</f>
        <v>E-mini MidCap 400, Mar 17</v>
      </c>
      <c r="D4" s="48">
        <f>RTD("cqg.rtd", ,"ContractData",B4, "T_CVol",, "T")</f>
        <v>11271</v>
      </c>
      <c r="E4" s="50">
        <f xml:space="preserve"> RTD("cqg.rtd",,"StudyData", $B4, "MA", "InputChoice=ContractVol,MAType=Sim,Period="&amp;'Symbols &amp; Paramters'!$G$27&amp;"", "MA","D","-1","all",,,,"T")</f>
        <v>17137</v>
      </c>
      <c r="F4" s="49">
        <f>RTD("cqg.rtd", ,"ContractData",B4, "NetLastQuoteToday",, "T")</f>
        <v>9</v>
      </c>
      <c r="G4" s="51">
        <f xml:space="preserve"> RTD("cqg.rtd",,"StudyData",B4, "ATR", "MAType=Sim,Period="&amp;'Symbols &amp; Paramters'!$G$29&amp;"", "ATR","D","-1","ALL",,,"False","T")</f>
        <v>20.079999999999998</v>
      </c>
      <c r="J4" s="1" t="str">
        <f t="shared" ref="J4:J7" si="0">B3</f>
        <v>F.US.ENQ?</v>
      </c>
      <c r="N4" s="48"/>
      <c r="R4" s="48"/>
      <c r="X4" s="48"/>
      <c r="AG4" s="48"/>
    </row>
    <row r="5" spans="2:33" x14ac:dyDescent="0.3">
      <c r="B5" s="48" t="str">
        <f>'Symbols &amp; Paramters'!B6</f>
        <v>F.US.YM?</v>
      </c>
      <c r="C5" s="1" t="str">
        <f>RTD("cqg.rtd", ,"ContractData",B5, "LongDescription",, "T")</f>
        <v>E-mini Dow ($5), Mar 17</v>
      </c>
      <c r="D5" s="48">
        <f>RTD("cqg.rtd", ,"ContractData",B5, "T_CVol",, "T")</f>
        <v>99382</v>
      </c>
      <c r="E5" s="50">
        <f xml:space="preserve"> RTD("cqg.rtd",,"StudyData", $B5, "MA", "InputChoice=ContractVol,MAType=Sim,Period="&amp;'Symbols &amp; Paramters'!$G$27&amp;"", "MA","D","-1","all",,,,"T")</f>
        <v>124139.6</v>
      </c>
      <c r="F5" s="49">
        <f>RTD("cqg.rtd", ,"ContractData",B5, "NetLastQuoteToday",, "T")</f>
        <v>95</v>
      </c>
      <c r="G5" s="51">
        <f xml:space="preserve"> RTD("cqg.rtd",,"StudyData",B5, "ATR", "MAType=Sim,Period="&amp;'Symbols &amp; Paramters'!$G$29&amp;"", "ATR","D","-1","ALL",,,"False","T")</f>
        <v>137.44999999999999</v>
      </c>
      <c r="J5" s="1" t="str">
        <f t="shared" si="0"/>
        <v>F.US.EMD?</v>
      </c>
      <c r="N5" s="48"/>
      <c r="R5" s="48"/>
      <c r="X5" s="48"/>
      <c r="AG5" s="48"/>
    </row>
    <row r="6" spans="2:33" x14ac:dyDescent="0.3">
      <c r="B6" s="48" t="str">
        <f>'Symbols &amp; Paramters'!B7</f>
        <v>F.US.NKD?</v>
      </c>
      <c r="C6" s="1" t="str">
        <f>RTD("cqg.rtd", ,"ContractData",B6, "LongDescription",, "T")</f>
        <v>Nikkei 225 (Globex), Mar 17</v>
      </c>
      <c r="D6" s="48">
        <f>RTD("cqg.rtd", ,"ContractData",B6, "T_CVol",, "T")</f>
        <v>17470</v>
      </c>
      <c r="E6" s="50">
        <f xml:space="preserve"> RTD("cqg.rtd",,"StudyData", $B6, "MA", "InputChoice=ContractVol,MAType=Sim,Period="&amp;'Symbols &amp; Paramters'!$G$27&amp;"", "MA","D","-1","all",,,,"T")</f>
        <v>14982.05</v>
      </c>
      <c r="F6" s="49">
        <f>RTD("cqg.rtd", ,"ContractData",B6, "NetLastQuoteToday",, "T")</f>
        <v>155</v>
      </c>
      <c r="G6" s="51">
        <f xml:space="preserve"> RTD("cqg.rtd",,"StudyData",B6, "ATR", "MAType=Sim,Period="&amp;'Symbols &amp; Paramters'!$G$29&amp;"", "ATR","D","-1","ALL",,,"False","T")</f>
        <v>319.5</v>
      </c>
      <c r="J6" s="1" t="str">
        <f t="shared" si="0"/>
        <v>F.US.YM?</v>
      </c>
      <c r="N6" s="48"/>
      <c r="R6" s="48"/>
      <c r="X6" s="48"/>
      <c r="AG6" s="48"/>
    </row>
    <row r="7" spans="2:33" x14ac:dyDescent="0.3">
      <c r="B7" s="48" t="str">
        <f>'Symbols &amp; Paramters'!B8</f>
        <v>F.US.NIY?</v>
      </c>
      <c r="C7" s="1" t="str">
        <f>RTD("cqg.rtd", ,"ContractData",B7, "LongDescription",, "T")</f>
        <v>Nikkei 225 (Yen), Mar 17</v>
      </c>
      <c r="D7" s="48">
        <f>RTD("cqg.rtd", ,"ContractData",B7, "T_CVol",, "T")</f>
        <v>52059</v>
      </c>
      <c r="E7" s="50">
        <f xml:space="preserve"> RTD("cqg.rtd",,"StudyData", $B7, "MA", "InputChoice=ContractVol,MAType=Sim,Period="&amp;'Symbols &amp; Paramters'!$G$27&amp;"", "MA","D","-1","all",,,,"T")</f>
        <v>55146.55</v>
      </c>
      <c r="F7" s="49">
        <f>RTD("cqg.rtd", ,"ContractData",B7, "NetLastQuoteToday",, "T")</f>
        <v>160</v>
      </c>
      <c r="G7" s="51">
        <f xml:space="preserve"> RTD("cqg.rtd",,"StudyData",B7, "ATR", "MAType=Sim,Period="&amp;'Symbols &amp; Paramters'!$G$29&amp;"", "ATR","D","-1","ALL",,,"False","T")</f>
        <v>319.75</v>
      </c>
      <c r="J7" s="1" t="str">
        <f t="shared" si="0"/>
        <v>F.US.NKD?</v>
      </c>
      <c r="N7" s="48"/>
      <c r="R7" s="48"/>
      <c r="X7" s="48"/>
      <c r="AG7" s="48"/>
    </row>
    <row r="8" spans="2:33" x14ac:dyDescent="0.3">
      <c r="B8" s="48" t="str">
        <f>'Symbols &amp; Paramters'!B11</f>
        <v>F.US.ZQE?</v>
      </c>
      <c r="C8" s="1" t="str">
        <f>RTD("cqg.rtd", ,"ContractData",B8, "LongDescription",, "T")</f>
        <v>Fed Funds 30 Day (Globex), Mar 17</v>
      </c>
      <c r="D8" s="48">
        <f>RTD("cqg.rtd", ,"ContractData",B8, "T_CVol",, "T")</f>
        <v>13495</v>
      </c>
      <c r="E8" s="50">
        <f xml:space="preserve"> RTD("cqg.rtd",,"StudyData", $B8, "MA", "InputChoice=ContractVol,MAType=Sim,Period="&amp;'Symbols &amp; Paramters'!$G$27&amp;"", "MA","D","-1","all",,,,"T")</f>
        <v>17640.150000000001</v>
      </c>
      <c r="F8" s="49">
        <f>RTD("cqg.rtd", ,"ContractData",B8, "NetLastQuoteToday",, "T")</f>
        <v>-5.0000000000000001E-3</v>
      </c>
      <c r="G8" s="51">
        <f xml:space="preserve"> RTD("cqg.rtd",,"StudyData",B8, "ATR", "MAType=Sim,Period="&amp;'Symbols &amp; Paramters'!$G$29&amp;"", "ATR","D","-1","ALL",,,"False","T")</f>
        <v>1.025E-2</v>
      </c>
      <c r="J8" s="1" t="str">
        <f>B7</f>
        <v>F.US.NIY?</v>
      </c>
      <c r="N8" s="48"/>
      <c r="R8" s="48"/>
      <c r="X8" s="48"/>
      <c r="AG8" s="48"/>
    </row>
    <row r="9" spans="2:33" x14ac:dyDescent="0.3">
      <c r="B9" s="48" t="str">
        <f>'Symbols &amp; Paramters'!B12</f>
        <v>F.US.EDA?</v>
      </c>
      <c r="C9" s="1" t="str">
        <f>RTD("cqg.rtd", ,"ContractData",B9, "LongDescription",, "T")</f>
        <v>Eurodollar (Globex), Dec 18</v>
      </c>
      <c r="D9" s="48">
        <f>RTD("cqg.rtd", ,"ContractData",B9, "T_CVol",, "T")</f>
        <v>206961</v>
      </c>
      <c r="E9" s="50">
        <f xml:space="preserve"> RTD("cqg.rtd",,"StudyData", $B9, "MA", "InputChoice=ContractVol,MAType=Sim,Period="&amp;'Symbols &amp; Paramters'!$G$27&amp;"", "MA","D","-1","all",,,,"T")</f>
        <v>310099.84999999998</v>
      </c>
      <c r="F9" s="49">
        <f>RTD("cqg.rtd", ,"ContractData",B9, "NetLastQuoteToday",, "T")</f>
        <v>-1.4999999999999999E-2</v>
      </c>
      <c r="G9" s="51">
        <f xml:space="preserve"> RTD("cqg.rtd",,"StudyData",B9, "ATR", "MAType=Sim,Period="&amp;'Symbols &amp; Paramters'!$G$29&amp;"", "ATR","D","-1","ALL",,,"False","T")</f>
        <v>8.2000000000000003E-2</v>
      </c>
      <c r="J9" s="1" t="str">
        <f>B10</f>
        <v>F.US.TUA?</v>
      </c>
      <c r="N9" s="48"/>
      <c r="R9" s="48"/>
      <c r="X9" s="48"/>
      <c r="AG9" s="48"/>
    </row>
    <row r="10" spans="2:33" x14ac:dyDescent="0.3">
      <c r="B10" s="48" t="str">
        <f>'Symbols &amp; Paramters'!B13</f>
        <v>F.US.TUA?</v>
      </c>
      <c r="C10" s="1" t="str">
        <f>LEFT(RTD("cqg.rtd", ,"ContractData",B10, "LongDescription",, "T"),LEN(RTD("cqg.rtd", ,"ContractData",B10, "LongDescription",, "T"))-17)&amp;RIGHT(RTD("cqg.rtd",,"ContractData",B10,"LongDescription",,"T"),8)</f>
        <v>2 Year US Treasury Note, Mar 17</v>
      </c>
      <c r="D10" s="48">
        <f>RTD("cqg.rtd", ,"ContractData",B10, "T_CVol",, "T")</f>
        <v>180926</v>
      </c>
      <c r="E10" s="50">
        <f xml:space="preserve"> RTD("cqg.rtd",,"StudyData", $B10, "MA", "InputChoice=ContractVol,MAType=Sim,Period="&amp;'Symbols &amp; Paramters'!$G$27&amp;"", "MA","D","-1","all",,,,"T")</f>
        <v>298027.90000000002</v>
      </c>
      <c r="F10" s="49">
        <f>RTD("cqg.rtd", ,"ContractData",B10, "NetLastQuoteToday",, "T")</f>
        <v>-3.125E-2</v>
      </c>
      <c r="G10" s="51">
        <f xml:space="preserve"> RTD("cqg.rtd",,"StudyData",B10, "ATR", "MAType=Sim,Period="&amp;'Symbols &amp; Paramters'!$G$29&amp;"", "ATR","D","-1","ALL",,,"False","T")</f>
        <v>0.10742188</v>
      </c>
      <c r="J10" s="1" t="str">
        <f>B11</f>
        <v>F.US.FVA?</v>
      </c>
      <c r="N10" s="48"/>
      <c r="R10" s="48"/>
      <c r="X10" s="48"/>
      <c r="AG10" s="48"/>
    </row>
    <row r="11" spans="2:33" x14ac:dyDescent="0.3">
      <c r="B11" s="48" t="str">
        <f>'Symbols &amp; Paramters'!B14</f>
        <v>F.US.FVA?</v>
      </c>
      <c r="C11" s="1" t="str">
        <f>LEFT(RTD("cqg.rtd", ,"ContractData",B11, "LongDescription",, "T"),LEN(RTD("cqg.rtd", ,"ContractData",B11, "LongDescription",, "T"))-17)&amp;RIGHT(RTD("cqg.rtd",,"ContractData",B11,"LongDescription",,"T"),8)</f>
        <v>5 Year US Treasury Notes, Mar 17</v>
      </c>
      <c r="D11" s="48">
        <f>RTD("cqg.rtd", ,"ContractData",B11, "T_CVol",, "T")</f>
        <v>679542</v>
      </c>
      <c r="E11" s="50">
        <f xml:space="preserve"> RTD("cqg.rtd",,"StudyData", $B11, "MA", "InputChoice=ContractVol,MAType=Sim,Period="&amp;'Symbols &amp; Paramters'!$G$27&amp;"", "MA","D","-1","all",,,,"T")</f>
        <v>819043.7</v>
      </c>
      <c r="F11" s="49">
        <f>RTD("cqg.rtd", ,"ContractData",B11, "NetLastQuoteToday",, "T")</f>
        <v>-7.8125E-2</v>
      </c>
      <c r="G11" s="51">
        <f xml:space="preserve"> RTD("cqg.rtd",,"StudyData",B11, "ATR", "MAType=Sim,Period="&amp;'Symbols &amp; Paramters'!$G$29&amp;"", "ATR","D","-1","ALL",,,"False","T")</f>
        <v>0.38828125000000002</v>
      </c>
      <c r="J11" s="1" t="str">
        <f>B12</f>
        <v>F.US.TYA?</v>
      </c>
      <c r="N11" s="48"/>
      <c r="R11" s="48"/>
      <c r="X11" s="48"/>
      <c r="AG11" s="48"/>
    </row>
    <row r="12" spans="2:33" x14ac:dyDescent="0.3">
      <c r="B12" s="48" t="str">
        <f>'Symbols &amp; Paramters'!B15</f>
        <v>F.US.TYA?</v>
      </c>
      <c r="C12" s="1" t="str">
        <f>LEFT(RTD("cqg.rtd", ,"ContractData",B12, "LongDescription",, "T"),LEN(RTD("cqg.rtd", ,"ContractData",B12, "LongDescription",, "T"))-17)&amp;RIGHT(RTD("cqg.rtd",,"ContractData",B12,"LongDescription",,"T"),8)</f>
        <v>10yr US Treasury Notes, Mar 17</v>
      </c>
      <c r="D12" s="48">
        <f>RTD("cqg.rtd", ,"ContractData",B12, "T_CVol",, "T")</f>
        <v>1131146</v>
      </c>
      <c r="E12" s="50">
        <f xml:space="preserve"> RTD("cqg.rtd",,"StudyData", $B12, "MA", "InputChoice=ContractVol,MAType=Sim,Period="&amp;'Symbols &amp; Paramters'!$G$27&amp;"", "MA","D","-1","all",,,,"T")</f>
        <v>1490914.2</v>
      </c>
      <c r="F12" s="49">
        <f>RTD("cqg.rtd", ,"ContractData",B12, "NetLastQuoteToday",, "T")</f>
        <v>-0.140625</v>
      </c>
      <c r="G12" s="51">
        <f xml:space="preserve"> RTD("cqg.rtd",,"StudyData",B12, "ATR", "MAType=Sim,Period="&amp;'Symbols &amp; Paramters'!$G$29&amp;"", "ATR","D","-1","ALL",,,"False","T")</f>
        <v>0.64375000000000004</v>
      </c>
      <c r="J12" s="1" t="str">
        <f>B14</f>
        <v>F.US.USA?</v>
      </c>
      <c r="N12" s="48"/>
      <c r="R12" s="48"/>
      <c r="X12" s="48"/>
      <c r="AG12" s="48"/>
    </row>
    <row r="13" spans="2:33" x14ac:dyDescent="0.3">
      <c r="B13" s="48" t="str">
        <f>'Symbols &amp; Paramters'!B16</f>
        <v>F.US.TNA?</v>
      </c>
      <c r="C13" s="1" t="str">
        <f>LEFT(RTD("cqg.rtd", ,"ContractData",B13, "LongDescription",, "T"),LEN(RTD("cqg.rtd", ,"ContractData",B13, "LongDescription",, "T"))-17)&amp;RIGHT(RTD("cqg.rtd",,"ContractData",B13,"LongDescription",,"T"),8)</f>
        <v>Ultra 10yr Treasury Note, Mar 17</v>
      </c>
      <c r="D13" s="48">
        <f>RTD("cqg.rtd", ,"ContractData",B13, "T_CVol",, "T")</f>
        <v>83493</v>
      </c>
      <c r="E13" s="50">
        <f xml:space="preserve"> RTD("cqg.rtd",,"StudyData", $B13, "MA", "InputChoice=ContractVol,MAType=Sim,Period="&amp;'Symbols &amp; Paramters'!$G$27&amp;"", "MA","D","-1","all",,,,"T")</f>
        <v>101050.35</v>
      </c>
      <c r="F13" s="49">
        <f>RTD("cqg.rtd", ,"ContractData",B13, "NetLastQuoteToday",, "T")</f>
        <v>-0.15625</v>
      </c>
      <c r="G13" s="51">
        <f xml:space="preserve"> RTD("cqg.rtd",,"StudyData",B13, "ATR", "MAType=Sim,Period="&amp;'Symbols &amp; Paramters'!$G$29&amp;"", "ATR","D","-1","ALL",,,"False","T")</f>
        <v>0.92734375000000002</v>
      </c>
      <c r="J13" s="1" t="str">
        <f>B38</f>
        <v>F.US.GCE?</v>
      </c>
      <c r="N13" s="48"/>
      <c r="R13" s="48"/>
      <c r="X13" s="48"/>
      <c r="AG13" s="48"/>
    </row>
    <row r="14" spans="2:33" x14ac:dyDescent="0.3">
      <c r="B14" s="48" t="str">
        <f>'Symbols &amp; Paramters'!B17</f>
        <v>F.US.USA?</v>
      </c>
      <c r="C14" s="1" t="str">
        <f>LEFT(RTD("cqg.rtd", ,"ContractData",B14, "LongDescription",, "T"),LEN(RTD("cqg.rtd", ,"ContractData",B14, "LongDescription",, "T"))-17)&amp;RIGHT(RTD("cqg.rtd",,"ContractData",B14,"LongDescription",,"T"),8)</f>
        <v>30yr US Treasury Bonds, Mar 17</v>
      </c>
      <c r="D14" s="48">
        <f>RTD("cqg.rtd", ,"ContractData",B14, "T_CVol",, "T")</f>
        <v>274998</v>
      </c>
      <c r="E14" s="50">
        <f xml:space="preserve"> RTD("cqg.rtd",,"StudyData", $B14, "MA", "InputChoice=ContractVol,MAType=Sim,Period="&amp;'Symbols &amp; Paramters'!$G$27&amp;"", "MA","D","-1","all",,,,"T")</f>
        <v>270592.15000000002</v>
      </c>
      <c r="F14" s="49">
        <f>RTD("cqg.rtd", ,"ContractData",B14, "NetLastQuoteToday",, "T")</f>
        <v>-0.1875</v>
      </c>
      <c r="G14" s="51">
        <f xml:space="preserve"> RTD("cqg.rtd",,"StudyData",B14, "ATR", "MAType=Sim,Period="&amp;'Symbols &amp; Paramters'!$G$29&amp;"", "ATR","D","-1","ALL",,,"False","T")</f>
        <v>1.5140625000000001</v>
      </c>
      <c r="J14" s="1" t="str">
        <f t="shared" ref="J14:J17" si="1">B39</f>
        <v>F.US.SIE?</v>
      </c>
      <c r="N14" s="48"/>
      <c r="R14" s="48"/>
      <c r="X14" s="48"/>
      <c r="AG14" s="48"/>
    </row>
    <row r="15" spans="2:33" x14ac:dyDescent="0.3">
      <c r="B15" s="48" t="str">
        <f>'Symbols &amp; Paramters'!B18</f>
        <v>F.US.ULA?</v>
      </c>
      <c r="C15" s="1" t="str">
        <f>LEFT(RTD("cqg.rtd", ,"ContractData",B15, "LongDescription",, "T"),LEN(RTD("cqg.rtd", ,"ContractData",B15, "LongDescription",, "T"))-17)&amp;RIGHT(RTD("cqg.rtd",,"ContractData",B15,"LongDescription",,"T"),8)</f>
        <v>Ultra T-Bond, Mar 17</v>
      </c>
      <c r="D15" s="48">
        <f>RTD("cqg.rtd", ,"ContractData",B15, "T_CVol",, "T")</f>
        <v>81822</v>
      </c>
      <c r="E15" s="50">
        <f xml:space="preserve"> RTD("cqg.rtd",,"StudyData", $B15, "MA", "InputChoice=ContractVol,MAType=Sim,Period="&amp;'Symbols &amp; Paramters'!$G$27&amp;"", "MA","D","-1","all",,,,"T")</f>
        <v>104606.9</v>
      </c>
      <c r="F15" s="49">
        <f>RTD("cqg.rtd", ,"ContractData",B15, "NetLastQuoteToday",, "T")</f>
        <v>-3.125E-2</v>
      </c>
      <c r="G15" s="51">
        <f xml:space="preserve"> RTD("cqg.rtd",,"StudyData",B15, "ATR", "MAType=Sim,Period="&amp;'Symbols &amp; Paramters'!$G$29&amp;"", "ATR","D","-1","ALL",,,"False","T")</f>
        <v>2.0453125000000001</v>
      </c>
      <c r="J15" s="1" t="str">
        <f t="shared" si="1"/>
        <v>F.US.PLE?</v>
      </c>
      <c r="N15" s="48"/>
      <c r="R15" s="48"/>
      <c r="X15" s="48"/>
      <c r="AG15" s="48"/>
    </row>
    <row r="16" spans="2:33" x14ac:dyDescent="0.3">
      <c r="B16" s="49" t="str">
        <f>'Symbols &amp; Paramters'!D3</f>
        <v>F.US.DA6?</v>
      </c>
      <c r="C16" s="1" t="str">
        <f>RTD("cqg.rtd", ,"ContractData",B16, "LongDescription",, "T")</f>
        <v>Australian Dollar (Globex), Mar 17</v>
      </c>
      <c r="D16" s="48">
        <f>RTD("cqg.rtd", ,"ContractData",B16, "T_CVol",, "T")</f>
        <v>75594</v>
      </c>
      <c r="E16" s="50">
        <f xml:space="preserve"> RTD("cqg.rtd",,"StudyData", $B16, "MA", "InputChoice=ContractVol,MAType=Sim,Period="&amp;'Symbols &amp; Paramters'!$G$27&amp;"", "MA","D","-1","all",,,,"T")</f>
        <v>85840.55</v>
      </c>
      <c r="F16" s="49">
        <f>RTD("cqg.rtd", ,"ContractData",B16, "NetLastQuoteToday",, "T")</f>
        <v>4.5000000000000005E-3</v>
      </c>
      <c r="G16" s="51">
        <f xml:space="preserve"> RTD("cqg.rtd",,"StudyData",B16, "ATR", "MAType=Sim,Period="&amp;'Symbols &amp; Paramters'!$G$29&amp;"", "ATR","D","-1","ALL",,,"False","T")</f>
        <v>6.77E-3</v>
      </c>
      <c r="J16" s="1" t="str">
        <f t="shared" si="1"/>
        <v>F.US.PAE?</v>
      </c>
      <c r="N16" s="48"/>
      <c r="R16" s="48"/>
      <c r="X16" s="48"/>
      <c r="AG16" s="48"/>
    </row>
    <row r="17" spans="2:33" x14ac:dyDescent="0.3">
      <c r="B17" s="49" t="str">
        <f>'Symbols &amp; Paramters'!D4</f>
        <v>F.US.AJY?</v>
      </c>
      <c r="C17" s="1" t="str">
        <f>RTD("cqg.rtd", ,"ContractData",B17, "LongDescription",, "T")</f>
        <v>Australian Dollar/Japanese Yen, Mar 17</v>
      </c>
      <c r="D17" s="48">
        <f>RTD("cqg.rtd", ,"ContractData",B17, "T_CVol",, "T")</f>
        <v>88</v>
      </c>
      <c r="E17" s="50">
        <f xml:space="preserve"> RTD("cqg.rtd",,"StudyData", $B17, "MA", "InputChoice=ContractVol,MAType=Sim,Period="&amp;'Symbols &amp; Paramters'!$G$27&amp;"", "MA","D","-1","all",,,,"T")</f>
        <v>67</v>
      </c>
      <c r="F17" s="49">
        <f>RTD("cqg.rtd", ,"ContractData",B17, "NetLastQuoteToday",, "T")</f>
        <v>0.45</v>
      </c>
      <c r="G17" s="51">
        <f xml:space="preserve"> RTD("cqg.rtd",,"StudyData",B17, "ATR", "MAType=Sim,Period="&amp;'Symbols &amp; Paramters'!$G$29&amp;"", "ATR","D","-1","ALL",,,"False","T")</f>
        <v>0.73350000000000004</v>
      </c>
      <c r="J17" s="1" t="str">
        <f t="shared" si="1"/>
        <v>F.US.CPE?</v>
      </c>
      <c r="N17" s="48"/>
      <c r="R17" s="48"/>
      <c r="X17" s="48"/>
      <c r="AG17" s="48"/>
    </row>
    <row r="18" spans="2:33" x14ac:dyDescent="0.3">
      <c r="B18" s="49" t="str">
        <f>'Symbols &amp; Paramters'!D5</f>
        <v>F.US.BR6?</v>
      </c>
      <c r="C18" s="1" t="str">
        <f>RTD("cqg.rtd", ,"ContractData",B18, "LongDescription",, "T")</f>
        <v>Brazilian Real (Globex), Mar 17</v>
      </c>
      <c r="D18" s="48">
        <f>RTD("cqg.rtd", ,"ContractData",B18, "T_CVol",, "T")</f>
        <v>1136</v>
      </c>
      <c r="E18" s="50">
        <f xml:space="preserve"> RTD("cqg.rtd",,"StudyData", $B18, "MA", "InputChoice=ContractVol,MAType=Sim,Period="&amp;'Symbols &amp; Paramters'!$G$27&amp;"", "MA","D","-1","all",,,,"T")</f>
        <v>2022.95</v>
      </c>
      <c r="F18" s="49">
        <f>RTD("cqg.rtd", ,"ContractData",B18, "NetLastQuoteToday",, "T")</f>
        <v>9.0000000000000008E-4</v>
      </c>
      <c r="G18" s="51">
        <f xml:space="preserve"> RTD("cqg.rtd",,"StudyData",B18, "ATR", "MAType=Sim,Period="&amp;'Symbols &amp; Paramters'!$G$29&amp;"", "ATR","D","-1","ALL",,,"False","T")</f>
        <v>3.2525000000000002E-3</v>
      </c>
      <c r="J18" s="1" t="str">
        <f>B47</f>
        <v>F.US.ZSE?</v>
      </c>
      <c r="N18" s="48"/>
      <c r="R18" s="48"/>
      <c r="X18" s="48"/>
      <c r="AG18" s="48"/>
    </row>
    <row r="19" spans="2:33" x14ac:dyDescent="0.3">
      <c r="B19" s="49" t="str">
        <f>'Symbols &amp; Paramters'!D6</f>
        <v>F.US.BP6?</v>
      </c>
      <c r="C19" s="1" t="str">
        <f>RTD("cqg.rtd", ,"ContractData",B19, "LongDescription",, "T")</f>
        <v>British Pound (Globex), Mar 17</v>
      </c>
      <c r="D19" s="48">
        <f>RTD("cqg.rtd", ,"ContractData",B19, "T_CVol",, "T")</f>
        <v>92885</v>
      </c>
      <c r="E19" s="50">
        <f xml:space="preserve"> RTD("cqg.rtd",,"StudyData", $B19, "MA", "InputChoice=ContractVol,MAType=Sim,Period="&amp;'Symbols &amp; Paramters'!$G$27&amp;"", "MA","D","-1","all",,,,"T")</f>
        <v>114778.4</v>
      </c>
      <c r="F19" s="49">
        <f>RTD("cqg.rtd", ,"ContractData",B19, "NetLastQuoteToday",, "T")</f>
        <v>-1E-3</v>
      </c>
      <c r="G19" s="51">
        <f xml:space="preserve"> RTD("cqg.rtd",,"StudyData",B19, "ATR", "MAType=Sim,Period="&amp;'Symbols &amp; Paramters'!$G$29&amp;"", "ATR","D","-1","ALL",,,"False","T")</f>
        <v>1.4540000000000001E-2</v>
      </c>
      <c r="J19" s="1" t="str">
        <f t="shared" ref="J19:J28" si="2">B48</f>
        <v>F.US.ZLE?</v>
      </c>
      <c r="N19" s="48"/>
      <c r="R19" s="48"/>
      <c r="X19" s="48"/>
      <c r="AG19" s="48"/>
    </row>
    <row r="20" spans="2:33" x14ac:dyDescent="0.3">
      <c r="B20" s="49" t="str">
        <f>'Symbols &amp; Paramters'!D7</f>
        <v>F.US.PJY?</v>
      </c>
      <c r="C20" s="1" t="str">
        <f>RTD("cqg.rtd", ,"ContractData",B20, "LongDescription",, "T")</f>
        <v>British Pound/Japanese Yen, Mar 17</v>
      </c>
      <c r="D20" s="48">
        <f>RTD("cqg.rtd", ,"ContractData",B20, "T_CVol",, "T")</f>
        <v>29</v>
      </c>
      <c r="E20" s="50">
        <f xml:space="preserve"> RTD("cqg.rtd",,"StudyData", $B20, "MA", "InputChoice=ContractVol,MAType=Sim,Period="&amp;'Symbols &amp; Paramters'!$G$27&amp;"", "MA","D","-1","all",,,,"T")</f>
        <v>97.55</v>
      </c>
      <c r="F20" s="49">
        <f>RTD("cqg.rtd", ,"ContractData",B20, "NetLastQuoteToday",, "T")</f>
        <v>-0.12</v>
      </c>
      <c r="G20" s="51">
        <f xml:space="preserve"> RTD("cqg.rtd",,"StudyData",B20, "ATR", "MAType=Sim,Period="&amp;'Symbols &amp; Paramters'!$G$29&amp;"", "ATR","D","-1","ALL",,,"False","T")</f>
        <v>1.58</v>
      </c>
      <c r="J20" s="1" t="str">
        <f t="shared" si="2"/>
        <v>F.US.ZME?</v>
      </c>
      <c r="N20" s="48"/>
      <c r="R20" s="48"/>
      <c r="X20" s="48"/>
      <c r="AG20" s="48"/>
    </row>
    <row r="21" spans="2:33" x14ac:dyDescent="0.3">
      <c r="B21" s="49" t="str">
        <f>'Symbols &amp; Paramters'!D8</f>
        <v>F.US.CA6?</v>
      </c>
      <c r="C21" s="1" t="str">
        <f>RTD("cqg.rtd", ,"ContractData",B21, "LongDescription",, "T")</f>
        <v>Canadian Dollar (Globex), Mar 17</v>
      </c>
      <c r="D21" s="48">
        <f>RTD("cqg.rtd", ,"ContractData",B21, "T_CVol",, "T")</f>
        <v>57491</v>
      </c>
      <c r="E21" s="50">
        <f xml:space="preserve"> RTD("cqg.rtd",,"StudyData", $B21, "MA", "InputChoice=ContractVol,MAType=Sim,Period="&amp;'Symbols &amp; Paramters'!$G$27&amp;"", "MA","D","-1","all",,,,"T")</f>
        <v>65783.649999999994</v>
      </c>
      <c r="F21" s="49">
        <f>RTD("cqg.rtd", ,"ContractData",B21, "NetLastQuoteToday",, "T")</f>
        <v>2.5500000000000002E-3</v>
      </c>
      <c r="G21" s="51">
        <f xml:space="preserve"> RTD("cqg.rtd",,"StudyData",B21, "ATR", "MAType=Sim,Period="&amp;'Symbols &amp; Paramters'!$G$29&amp;"", "ATR","D","-1","ALL",,,"False","T")</f>
        <v>6.6525000000000004E-3</v>
      </c>
      <c r="J21" s="1" t="str">
        <f t="shared" si="2"/>
        <v>F.US.ZWA?</v>
      </c>
      <c r="N21" s="48"/>
      <c r="R21" s="48"/>
      <c r="X21" s="48"/>
      <c r="AG21" s="48"/>
    </row>
    <row r="22" spans="2:33" x14ac:dyDescent="0.3">
      <c r="B22" s="49" t="str">
        <f>'Symbols &amp; Paramters'!D9</f>
        <v>F.US.EU6?</v>
      </c>
      <c r="C22" s="1" t="str">
        <f>RTD("cqg.rtd", ,"ContractData",B22, "LongDescription",, "T")</f>
        <v>Euro FX (Globex), Mar 17</v>
      </c>
      <c r="D22" s="48">
        <f>RTD("cqg.rtd", ,"ContractData",B22, "T_CVol",, "T")</f>
        <v>175847</v>
      </c>
      <c r="E22" s="50">
        <f xml:space="preserve"> RTD("cqg.rtd",,"StudyData", $B22, "MA", "InputChoice=ContractVol,MAType=Sim,Period="&amp;'Symbols &amp; Paramters'!$G$27&amp;"", "MA","D","-1","all",,,,"T")</f>
        <v>202135.7</v>
      </c>
      <c r="F22" s="49">
        <f>RTD("cqg.rtd", ,"ContractData",B22, "NetLastQuoteToday",, "T")</f>
        <v>-2.5500000000000002E-3</v>
      </c>
      <c r="G22" s="51">
        <f xml:space="preserve"> RTD("cqg.rtd",,"StudyData",B22, "ATR", "MAType=Sim,Period="&amp;'Symbols &amp; Paramters'!$G$29&amp;"", "ATR","D","-1","ALL",,,"False","T")</f>
        <v>8.7375000000000005E-3</v>
      </c>
      <c r="J22" s="1" t="str">
        <f t="shared" si="2"/>
        <v>F.US.KWE?</v>
      </c>
      <c r="R22" s="48"/>
      <c r="X22" s="48"/>
      <c r="AG22" s="48"/>
    </row>
    <row r="23" spans="2:33" x14ac:dyDescent="0.3">
      <c r="B23" s="49" t="str">
        <f>'Symbols &amp; Paramters'!D10</f>
        <v>F.US.EAD?</v>
      </c>
      <c r="C23" s="1" t="str">
        <f>RTD("cqg.rtd", ,"ContractData",B23, "LongDescription",, "T")</f>
        <v>Euro FX/Australian Dollar, Mar 17</v>
      </c>
      <c r="D23" s="48">
        <f>RTD("cqg.rtd", ,"ContractData",B23, "T_CVol",, "T")</f>
        <v>70</v>
      </c>
      <c r="E23" s="50">
        <f xml:space="preserve"> RTD("cqg.rtd",,"StudyData", $B23, "MA", "InputChoice=ContractVol,MAType=Sim,Period="&amp;'Symbols &amp; Paramters'!$G$27&amp;"", "MA","D","-1","all",,,,"T")</f>
        <v>18.75</v>
      </c>
      <c r="F23" s="49">
        <f>RTD("cqg.rtd", ,"ContractData",B23, "NetLastQuoteToday",, "T")</f>
        <v>-1.1000000000000001E-2</v>
      </c>
      <c r="G23" s="51">
        <f xml:space="preserve"> RTD("cqg.rtd",,"StudyData",B23, "ATR", "MAType=Sim,Period="&amp;'Symbols &amp; Paramters'!$G$29&amp;"", "ATR","D","-1","ALL",,,"False","T")</f>
        <v>5.8100000000000001E-3</v>
      </c>
      <c r="J23" s="1" t="str">
        <f t="shared" si="2"/>
        <v>F.US.ZRE?</v>
      </c>
      <c r="R23" s="48"/>
      <c r="X23" s="48"/>
      <c r="AG23" s="48"/>
    </row>
    <row r="24" spans="2:33" x14ac:dyDescent="0.3">
      <c r="B24" s="49" t="str">
        <f>'Symbols &amp; Paramters'!D11</f>
        <v>F.US.YR?</v>
      </c>
      <c r="C24" s="1" t="str">
        <f>RTD("cqg.rtd", ,"ContractData",B24, "LongDescription",, "T")</f>
        <v>Euro FX/Japanese Yen, Mar 17</v>
      </c>
      <c r="D24" s="48">
        <f>RTD("cqg.rtd", ,"ContractData",B24, "T_CVol",, "T")</f>
        <v>1379</v>
      </c>
      <c r="E24" s="50">
        <f xml:space="preserve"> RTD("cqg.rtd",,"StudyData", $B24, "MA", "InputChoice=ContractVol,MAType=Sim,Period="&amp;'Symbols &amp; Paramters'!$G$27&amp;"", "MA","D","-1","all",,,,"T")</f>
        <v>1757.3</v>
      </c>
      <c r="F24" s="49">
        <f>RTD("cqg.rtd", ,"ContractData",B24, "NetLastQuoteToday",, "T")</f>
        <v>-0.35000000000000003</v>
      </c>
      <c r="G24" s="51">
        <f xml:space="preserve"> RTD("cqg.rtd",,"StudyData",B24, "ATR", "MAType=Sim,Period="&amp;'Symbols &amp; Paramters'!$G$29&amp;"", "ATR","D","-1","ALL",,,"False","T")</f>
        <v>1.0215000000000001</v>
      </c>
      <c r="J24" s="1" t="str">
        <f t="shared" si="2"/>
        <v>F.US.ZOE?</v>
      </c>
      <c r="R24" s="48"/>
      <c r="X24" s="48"/>
      <c r="AG24" s="48"/>
    </row>
    <row r="25" spans="2:33" x14ac:dyDescent="0.3">
      <c r="B25" s="49" t="str">
        <f>'Symbols &amp; Paramters'!D12</f>
        <v>F.US.FR?</v>
      </c>
      <c r="C25" s="1" t="str">
        <f>RTD("cqg.rtd", ,"ContractData",B25, "LongDescription",, "T")</f>
        <v>Euro FX/Swiss Franc, Mar 17</v>
      </c>
      <c r="D25" s="48">
        <f>RTD("cqg.rtd", ,"ContractData",B25, "T_CVol",, "T")</f>
        <v>707</v>
      </c>
      <c r="E25" s="50">
        <f xml:space="preserve"> RTD("cqg.rtd",,"StudyData", $B25, "MA", "InputChoice=ContractVol,MAType=Sim,Period="&amp;'Symbols &amp; Paramters'!$G$27&amp;"", "MA","D","-1","all",,,,"T")</f>
        <v>980.95</v>
      </c>
      <c r="F25" s="49">
        <f>RTD("cqg.rtd", ,"ContractData",B25, "NetLastQuoteToday",, "T")</f>
        <v>-6.9999999999999999E-4</v>
      </c>
      <c r="G25" s="51">
        <f xml:space="preserve"> RTD("cqg.rtd",,"StudyData",B25, "ATR", "MAType=Sim,Period="&amp;'Symbols &amp; Paramters'!$G$29&amp;"", "ATR","D","-1","ALL",,,"False","T")</f>
        <v>3.3800000000000002E-3</v>
      </c>
      <c r="J25" s="1" t="str">
        <f t="shared" si="2"/>
        <v>F.US.GLE?</v>
      </c>
      <c r="R25" s="48"/>
      <c r="X25" s="48"/>
      <c r="AG25" s="48"/>
    </row>
    <row r="26" spans="2:33" x14ac:dyDescent="0.3">
      <c r="B26" s="49" t="str">
        <f>'Symbols &amp; Paramters'!D13</f>
        <v>F.US.EB?</v>
      </c>
      <c r="C26" s="1" t="str">
        <f>RTD("cqg.rtd", ,"ContractData",B26, "LongDescription",, "T")</f>
        <v>Euro/British Pound (Globex), Mar 17</v>
      </c>
      <c r="D26" s="48">
        <f>RTD("cqg.rtd", ,"ContractData",B26, "T_CVol",, "T")</f>
        <v>1802</v>
      </c>
      <c r="E26" s="50">
        <f xml:space="preserve"> RTD("cqg.rtd",,"StudyData", $B26, "MA", "InputChoice=ContractVol,MAType=Sim,Period="&amp;'Symbols &amp; Paramters'!$G$27&amp;"", "MA","D","-1","all",,,,"T")</f>
        <v>1933.25</v>
      </c>
      <c r="F26" s="49">
        <f>RTD("cqg.rtd", ,"ContractData",B26, "NetLastQuoteToday",, "T")</f>
        <v>-1.3500000000000001E-3</v>
      </c>
      <c r="G26" s="51">
        <f xml:space="preserve"> RTD("cqg.rtd",,"StudyData",B26, "ATR", "MAType=Sim,Period="&amp;'Symbols &amp; Paramters'!$G$29&amp;"", "ATR","D","-1","ALL",,,"False","T")</f>
        <v>8.3000000000000001E-3</v>
      </c>
      <c r="J26" s="1" t="str">
        <f t="shared" si="2"/>
        <v>F.US.HE?</v>
      </c>
      <c r="R26" s="48"/>
      <c r="X26" s="48"/>
      <c r="AG26" s="48"/>
    </row>
    <row r="27" spans="2:33" x14ac:dyDescent="0.3">
      <c r="B27" s="49" t="str">
        <f>'Symbols &amp; Paramters'!D14</f>
        <v>F.US.ECD?</v>
      </c>
      <c r="C27" s="1" t="str">
        <f>RTD("cqg.rtd", ,"ContractData",B27, "LongDescription",, "T")</f>
        <v>EuroFX/Canadian Dollar, Mar 17</v>
      </c>
      <c r="D27" s="48">
        <f>RTD("cqg.rtd", ,"ContractData",B27, "T_CVol",, "T")</f>
        <v>562</v>
      </c>
      <c r="E27" s="50">
        <f xml:space="preserve"> RTD("cqg.rtd",,"StudyData", $B27, "MA", "InputChoice=ContractVol,MAType=Sim,Period="&amp;'Symbols &amp; Paramters'!$G$27&amp;"", "MA","D","-1","all",,,,"T")</f>
        <v>98.65</v>
      </c>
      <c r="F27" s="49">
        <f>RTD("cqg.rtd", ,"ContractData",B27, "NetLastQuoteToday",, "T")</f>
        <v>-8.3000000000000001E-3</v>
      </c>
      <c r="G27" s="51">
        <f xml:space="preserve"> RTD("cqg.rtd",,"StudyData",B27, "ATR", "MAType=Sim,Period="&amp;'Symbols &amp; Paramters'!$G$29&amp;"", "ATR","D","-1","ALL",,,"False","T")</f>
        <v>7.8949999999999992E-3</v>
      </c>
      <c r="J27" s="1" t="str">
        <f t="shared" si="2"/>
        <v>F.US.GF?</v>
      </c>
      <c r="R27" s="48"/>
      <c r="X27" s="48"/>
      <c r="AG27" s="48"/>
    </row>
    <row r="28" spans="2:33" x14ac:dyDescent="0.3">
      <c r="B28" s="49" t="str">
        <f>'Symbols &amp; Paramters'!D15</f>
        <v>F.US.SIR?</v>
      </c>
      <c r="C28" s="1" t="str">
        <f>RTD("cqg.rtd", ,"ContractData",B28, "LongDescription",, "T")</f>
        <v>Indian Rupee (Globex), Mar 17</v>
      </c>
      <c r="D28" s="48">
        <f>RTD("cqg.rtd", ,"ContractData",B28, "T_CVol",, "T")</f>
        <v>26</v>
      </c>
      <c r="E28" s="50" t="str">
        <f xml:space="preserve"> RTD("cqg.rtd",,"StudyData", $B28, "MA", "InputChoice=ContractVol,MAType=Sim,Period="&amp;'Symbols &amp; Paramters'!$G$27&amp;"", "MA","D","-1","all",,,,"T")</f>
        <v/>
      </c>
      <c r="F28" s="49">
        <f>RTD("cqg.rtd", ,"ContractData",B28, "NetLastQuoteToday",, "T")</f>
        <v>-0.61</v>
      </c>
      <c r="G28" s="51">
        <f xml:space="preserve"> RTD("cqg.rtd",,"StudyData",B28, "ATR", "MAType=Sim,Period="&amp;'Symbols &amp; Paramters'!$G$29&amp;"", "ATR","D","-1","ALL",,,"False","T")</f>
        <v>0.5</v>
      </c>
      <c r="J28" s="1" t="str">
        <f t="shared" si="2"/>
        <v>F.US.ER?</v>
      </c>
      <c r="R28" s="48"/>
      <c r="X28" s="48"/>
      <c r="AG28" s="48"/>
    </row>
    <row r="29" spans="2:33" x14ac:dyDescent="0.3">
      <c r="B29" s="49" t="str">
        <f>'Symbols &amp; Paramters'!D16</f>
        <v>F.US.JY6?</v>
      </c>
      <c r="C29" s="1" t="str">
        <f>RTD("cqg.rtd", ,"ContractData",B29, "LongDescription",, "T")</f>
        <v>Japanese Yen (Globex), Mar 17</v>
      </c>
      <c r="D29" s="48">
        <f>RTD("cqg.rtd", ,"ContractData",B29, "T_CVol",, "T")</f>
        <v>149574</v>
      </c>
      <c r="E29" s="50">
        <f xml:space="preserve"> RTD("cqg.rtd",,"StudyData", $B29, "MA", "InputChoice=ContractVol,MAType=Sim,Period="&amp;'Symbols &amp; Paramters'!$G$27&amp;"", "MA","D","-1","all",,,,"T")</f>
        <v>177480.55</v>
      </c>
      <c r="F29" s="49">
        <f>RTD("cqg.rtd", ,"ContractData",B29, "NetLastQuoteToday",, "T")</f>
        <v>3.0000000000000001E-6</v>
      </c>
      <c r="G29" s="51">
        <f xml:space="preserve"> RTD("cqg.rtd",,"StudyData",B29, "ATR", "MAType=Sim,Period="&amp;'Symbols &amp; Paramters'!$G$29&amp;"", "ATR","D","-1","ALL",,,"False","T")</f>
        <v>1.1307E-4</v>
      </c>
      <c r="J29" s="1" t="str">
        <f>B43</f>
        <v>F.US.CLE?</v>
      </c>
      <c r="R29" s="48"/>
      <c r="X29" s="48"/>
      <c r="AG29" s="48"/>
    </row>
    <row r="30" spans="2:33" x14ac:dyDescent="0.3">
      <c r="B30" s="49" t="str">
        <f>'Symbols &amp; Paramters'!D17</f>
        <v>F.US.MX6?</v>
      </c>
      <c r="C30" s="1" t="str">
        <f>RTD("cqg.rtd", ,"ContractData",B30, "LongDescription",, "T")</f>
        <v>Mexican Peso (Globex), Mar 17</v>
      </c>
      <c r="D30" s="48">
        <f>RTD("cqg.rtd", ,"ContractData",B30, "T_CVol",, "T")</f>
        <v>29733</v>
      </c>
      <c r="E30" s="50">
        <f xml:space="preserve"> RTD("cqg.rtd",,"StudyData", $B30, "MA", "InputChoice=ContractVol,MAType=Sim,Period="&amp;'Symbols &amp; Paramters'!$G$27&amp;"", "MA","D","-1","all",,,,"T")</f>
        <v>42230.1</v>
      </c>
      <c r="F30" s="49">
        <f>RTD("cqg.rtd", ,"ContractData",B30, "NetLastQuoteToday",, "T")</f>
        <v>1.5999999999999999E-4</v>
      </c>
      <c r="G30" s="51">
        <f xml:space="preserve"> RTD("cqg.rtd",,"StudyData",B30, "ATR", "MAType=Sim,Period="&amp;'Symbols &amp; Paramters'!$G$29&amp;"", "ATR","D","-1","ALL",,,"False","T")</f>
        <v>7.6800000000000002E-4</v>
      </c>
      <c r="J30" s="1" t="str">
        <f t="shared" ref="J30:J32" si="3">B44</f>
        <v>F.US.HOE?</v>
      </c>
      <c r="R30" s="48"/>
      <c r="X30" s="48"/>
      <c r="AG30" s="48"/>
    </row>
    <row r="31" spans="2:33" x14ac:dyDescent="0.3">
      <c r="B31" s="49" t="str">
        <f>'Symbols &amp; Paramters'!D18</f>
        <v>F.US.NE6?</v>
      </c>
      <c r="C31" s="1" t="str">
        <f>RTD("cqg.rtd", ,"ContractData",B31, "LongDescription",, "T")</f>
        <v>New Zealand Dollar (Globex), Mar 17</v>
      </c>
      <c r="D31" s="48">
        <f>RTD("cqg.rtd", ,"ContractData",B31, "T_CVol",, "T")</f>
        <v>21230</v>
      </c>
      <c r="E31" s="50">
        <f xml:space="preserve"> RTD("cqg.rtd",,"StudyData", $B31, "MA", "InputChoice=ContractVol,MAType=Sim,Period="&amp;'Symbols &amp; Paramters'!$G$27&amp;"", "MA","D","-1","all",,,,"T")</f>
        <v>26881.7</v>
      </c>
      <c r="F31" s="49">
        <f>RTD("cqg.rtd", ,"ContractData",B31, "NetLastQuoteToday",, "T")</f>
        <v>8.0000000000000004E-4</v>
      </c>
      <c r="G31" s="51">
        <f xml:space="preserve"> RTD("cqg.rtd",,"StudyData",B31, "ATR", "MAType=Sim,Period="&amp;'Symbols &amp; Paramters'!$G$29&amp;"", "ATR","D","-1","ALL",,,"False","T")</f>
        <v>8.5500000000000003E-3</v>
      </c>
      <c r="J31" s="1" t="str">
        <f t="shared" si="3"/>
        <v>F.US.RBE?</v>
      </c>
      <c r="R31" s="48"/>
      <c r="X31" s="48"/>
      <c r="AG31" s="48"/>
    </row>
    <row r="32" spans="2:33" x14ac:dyDescent="0.3">
      <c r="B32" s="49" t="str">
        <f>'Symbols &amp; Paramters'!D19</f>
        <v>F.US.NK6?</v>
      </c>
      <c r="C32" s="1" t="str">
        <f>RTD("cqg.rtd", ,"ContractData",B32, "LongDescription",, "T")</f>
        <v>Norweigan Krone (Globex), Mar 17</v>
      </c>
      <c r="D32" s="48">
        <f>RTD("cqg.rtd", ,"ContractData",B32, "T_CVol",, "T")</f>
        <v>8</v>
      </c>
      <c r="E32" s="50">
        <f xml:space="preserve"> RTD("cqg.rtd",,"StudyData", $B32, "MA", "InputChoice=ContractVol,MAType=Sim,Period="&amp;'Symbols &amp; Paramters'!$G$27&amp;"", "MA","D","-1","all",,,,"T")</f>
        <v>38.85</v>
      </c>
      <c r="F32" s="49">
        <f>RTD("cqg.rtd", ,"ContractData",B32, "NetLastQuoteToday",, "T")</f>
        <v>-6.4000000000000005E-4</v>
      </c>
      <c r="G32" s="51">
        <f xml:space="preserve"> RTD("cqg.rtd",,"StudyData",B32, "ATR", "MAType=Sim,Period="&amp;'Symbols &amp; Paramters'!$G$29&amp;"", "ATR","D","-1","ALL",,,"False","T")</f>
        <v>6.8300000000000001E-4</v>
      </c>
      <c r="J32" s="1" t="str">
        <f t="shared" si="3"/>
        <v>F.US.NGE?</v>
      </c>
      <c r="R32" s="48"/>
      <c r="X32" s="48"/>
      <c r="AG32" s="48"/>
    </row>
    <row r="33" spans="2:33" x14ac:dyDescent="0.3">
      <c r="B33" s="49" t="str">
        <f>'Symbols &amp; Paramters'!D20</f>
        <v>F.US.GPLN?</v>
      </c>
      <c r="C33" s="1" t="str">
        <f>RTD("cqg.rtd", ,"ContractData",B33, "LongDescription",, "T")</f>
        <v>Polish Zloty (Globex), Mar 17</v>
      </c>
      <c r="D33" s="48">
        <f>RTD("cqg.rtd", ,"ContractData",B33, "T_CVol",, "T")</f>
        <v>0</v>
      </c>
      <c r="E33" s="50">
        <f xml:space="preserve"> RTD("cqg.rtd",,"StudyData", $B33, "MA", "InputChoice=ContractVol,MAType=Sim,Period="&amp;'Symbols &amp; Paramters'!$G$27&amp;"", "MA","D","-1","all",,,,"T")</f>
        <v>50.55</v>
      </c>
      <c r="F33" s="49">
        <f>RTD("cqg.rtd", ,"ContractData",B33, "NetLastQuoteToday",, "T")</f>
        <v>-2.0000000000000002E-5</v>
      </c>
      <c r="G33" s="51">
        <f xml:space="preserve"> RTD("cqg.rtd",,"StudyData",B33, "ATR", "MAType=Sim,Period="&amp;'Symbols &amp; Paramters'!$G$29&amp;"", "ATR","D","-1","ALL",,,"False","T")</f>
        <v>1.2999999999999999E-3</v>
      </c>
      <c r="J33" s="52" t="str">
        <f>B16</f>
        <v>F.US.DA6?</v>
      </c>
      <c r="K33" s="52"/>
      <c r="R33" s="48"/>
      <c r="X33" s="48"/>
      <c r="AG33" s="48"/>
    </row>
    <row r="34" spans="2:33" x14ac:dyDescent="0.3">
      <c r="B34" s="49" t="str">
        <f>'Symbols &amp; Paramters'!D21</f>
        <v>F.US.RU6?</v>
      </c>
      <c r="C34" s="1" t="str">
        <f>RTD("cqg.rtd", ,"ContractData",B34, "LongDescription",, "T")</f>
        <v>Russian Ruble (Globex), Mar 17</v>
      </c>
      <c r="D34" s="48">
        <f>RTD("cqg.rtd", ,"ContractData",B34, "T_CVol",, "T")</f>
        <v>2192</v>
      </c>
      <c r="E34" s="50">
        <f xml:space="preserve"> RTD("cqg.rtd",,"StudyData", $B34, "MA", "InputChoice=ContractVol,MAType=Sim,Period="&amp;'Symbols &amp; Paramters'!$G$27&amp;"", "MA","D","-1","all",,,,"T")</f>
        <v>1072.3</v>
      </c>
      <c r="F34" s="49">
        <f>RTD("cqg.rtd", ,"ContractData",B34, "NetLastQuoteToday",, "T")</f>
        <v>1.85E-4</v>
      </c>
      <c r="G34" s="51">
        <f xml:space="preserve"> RTD("cqg.rtd",,"StudyData",B34, "ATR", "MAType=Sim,Period="&amp;'Symbols &amp; Paramters'!$G$29&amp;"", "ATR","D","-1","ALL",,,"False","T")</f>
        <v>1.7674999999999999E-4</v>
      </c>
      <c r="J34" s="52" t="str">
        <f t="shared" ref="J34:J54" si="4">B17</f>
        <v>F.US.AJY?</v>
      </c>
      <c r="K34" s="52"/>
      <c r="R34" s="48"/>
      <c r="X34" s="48"/>
      <c r="AG34" s="48"/>
    </row>
    <row r="35" spans="2:33" x14ac:dyDescent="0.3">
      <c r="B35" s="49" t="str">
        <f>'Symbols &amp; Paramters'!D22</f>
        <v>F.US.SA6?</v>
      </c>
      <c r="C35" s="1" t="str">
        <f>RTD("cqg.rtd", ,"ContractData",B35, "LongDescription",, "T")</f>
        <v>S. African Rand (Globex), Mar 17</v>
      </c>
      <c r="D35" s="48">
        <f>RTD("cqg.rtd", ,"ContractData",B35, "T_CVol",, "T")</f>
        <v>911</v>
      </c>
      <c r="E35" s="50">
        <f xml:space="preserve"> RTD("cqg.rtd",,"StudyData", $B35, "MA", "InputChoice=ContractVol,MAType=Sim,Period="&amp;'Symbols &amp; Paramters'!$G$27&amp;"", "MA","D","-1","all",,,,"T")</f>
        <v>1438.3</v>
      </c>
      <c r="F35" s="49">
        <f>RTD("cqg.rtd", ,"ContractData",B35, "NetLastQuoteToday",, "T")</f>
        <v>2.0000000000000001E-4</v>
      </c>
      <c r="G35" s="51">
        <f xml:space="preserve"> RTD("cqg.rtd",,"StudyData",B35, "ATR", "MAType=Sim,Period="&amp;'Symbols &amp; Paramters'!$G$29&amp;"", "ATR","D","-1","ALL",,,"False","T")</f>
        <v>1.0562499999999999E-3</v>
      </c>
      <c r="J35" s="52" t="str">
        <f t="shared" si="4"/>
        <v>F.US.BR6?</v>
      </c>
      <c r="K35" s="52"/>
      <c r="R35" s="48"/>
      <c r="X35" s="48"/>
      <c r="AG35" s="48"/>
    </row>
    <row r="36" spans="2:33" x14ac:dyDescent="0.3">
      <c r="B36" s="49" t="str">
        <f>'Symbols &amp; Paramters'!D23</f>
        <v>F.US.SK6?</v>
      </c>
      <c r="C36" s="1" t="str">
        <f>RTD("cqg.rtd", ,"ContractData",B36, "LongDescription",, "T")</f>
        <v>Swedish Krona (Globex), Mar 17</v>
      </c>
      <c r="D36" s="48">
        <f>RTD("cqg.rtd", ,"ContractData",B36, "T_CVol",, "T")</f>
        <v>18</v>
      </c>
      <c r="E36" s="50">
        <f xml:space="preserve"> RTD("cqg.rtd",,"StudyData", $B36, "MA", "InputChoice=ContractVol,MAType=Sim,Period="&amp;'Symbols &amp; Paramters'!$G$27&amp;"", "MA","D","-1","all",,,,"T")</f>
        <v>51.8</v>
      </c>
      <c r="F36" s="49">
        <f>RTD("cqg.rtd", ,"ContractData",B36, "NetLastQuoteToday",, "T")</f>
        <v>-2.5000000000000001E-4</v>
      </c>
      <c r="G36" s="51">
        <f xml:space="preserve"> RTD("cqg.rtd",,"StudyData",B36, "ATR", "MAType=Sim,Period="&amp;'Symbols &amp; Paramters'!$G$29&amp;"", "ATR","D","-1","ALL",,,"False","T")</f>
        <v>7.7249999999999997E-4</v>
      </c>
      <c r="J36" s="52" t="str">
        <f t="shared" si="4"/>
        <v>F.US.BP6?</v>
      </c>
      <c r="K36" s="52"/>
      <c r="R36" s="48"/>
      <c r="X36" s="48"/>
      <c r="AG36" s="48"/>
    </row>
    <row r="37" spans="2:33" x14ac:dyDescent="0.3">
      <c r="B37" s="49" t="str">
        <f>'Symbols &amp; Paramters'!D24</f>
        <v>F.US.SF6?</v>
      </c>
      <c r="C37" s="1" t="str">
        <f>RTD("cqg.rtd", ,"ContractData",B37, "LongDescription",, "T")</f>
        <v>Swiss Franc (Globex), Mar 17</v>
      </c>
      <c r="D37" s="48">
        <f>RTD("cqg.rtd", ,"ContractData",B37, "T_CVol",, "T")</f>
        <v>18147</v>
      </c>
      <c r="E37" s="50">
        <f xml:space="preserve"> RTD("cqg.rtd",,"StudyData", $B37, "MA", "InputChoice=ContractVol,MAType=Sim,Period="&amp;'Symbols &amp; Paramters'!$G$27&amp;"", "MA","D","-1","all",,,,"T")</f>
        <v>21526.35</v>
      </c>
      <c r="F37" s="49">
        <f>RTD("cqg.rtd", ,"ContractData",B37, "NetLastQuoteToday",, "T")</f>
        <v>-1.6000000000000001E-3</v>
      </c>
      <c r="G37" s="51">
        <f xml:space="preserve"> RTD("cqg.rtd",,"StudyData",B37, "ATR", "MAType=Sim,Period="&amp;'Symbols &amp; Paramters'!$G$29&amp;"", "ATR","D","-1","ALL",,,"False","T")</f>
        <v>8.0300000000000007E-3</v>
      </c>
      <c r="J37" s="52" t="str">
        <f t="shared" si="4"/>
        <v>F.US.PJY?</v>
      </c>
      <c r="K37" s="52"/>
      <c r="R37" s="48"/>
      <c r="X37" s="48"/>
      <c r="AG37" s="48"/>
    </row>
    <row r="38" spans="2:33" x14ac:dyDescent="0.3">
      <c r="B38" s="48" t="str">
        <f>'Symbols &amp; Paramters'!B21</f>
        <v>F.US.GCE?</v>
      </c>
      <c r="C38" s="1" t="str">
        <f>RTD("cqg.rtd", ,"ContractData",B38, "LongDescription",, "T")</f>
        <v>Gold (Globex), Apr 17</v>
      </c>
      <c r="D38" s="48">
        <f>RTD("cqg.rtd", ,"ContractData",B38, "T_CVol",, "T")</f>
        <v>228538</v>
      </c>
      <c r="E38" s="50">
        <f xml:space="preserve"> RTD("cqg.rtd",,"StudyData", $B38, "MA", "InputChoice=ContractVol,MAType=Sim,Period="&amp;'Symbols &amp; Paramters'!$G$27&amp;"", "MA","D","-1","all",,,,"T")</f>
        <v>128186.95</v>
      </c>
      <c r="F38" s="49">
        <f>RTD("cqg.rtd", ,"ContractData",B38, "NetLastQuoteToday",, "T")</f>
        <v>-1.8</v>
      </c>
      <c r="G38" s="51">
        <f xml:space="preserve"> RTD("cqg.rtd",,"StudyData",B38, "ATR", "MAType=Sim,Period="&amp;'Symbols &amp; Paramters'!$G$29&amp;"", "ATR","D","-1","ALL",,,"False","T")</f>
        <v>16.015000000000001</v>
      </c>
      <c r="J38" s="52" t="str">
        <f t="shared" si="4"/>
        <v>F.US.CA6?</v>
      </c>
      <c r="K38" s="52"/>
      <c r="R38" s="48"/>
      <c r="X38" s="48"/>
      <c r="AG38" s="48"/>
    </row>
    <row r="39" spans="2:33" x14ac:dyDescent="0.3">
      <c r="B39" s="48" t="str">
        <f>'Symbols &amp; Paramters'!B22</f>
        <v>F.US.SIE?</v>
      </c>
      <c r="C39" s="1" t="str">
        <f>RTD("cqg.rtd", ,"ContractData",B39, "LongDescription",, "T")</f>
        <v>Silver (Globex), Mar 17</v>
      </c>
      <c r="D39" s="48">
        <f>RTD("cqg.rtd", ,"ContractData",B39, "T_CVol",, "T")</f>
        <v>88210</v>
      </c>
      <c r="E39" s="50">
        <f xml:space="preserve"> RTD("cqg.rtd",,"StudyData", $B39, "MA", "InputChoice=ContractVol,MAType=Sim,Period="&amp;'Symbols &amp; Paramters'!$G$27&amp;"", "MA","D","-1","all",,,,"T")</f>
        <v>63069.25</v>
      </c>
      <c r="F39" s="49">
        <f>RTD("cqg.rtd", ,"ContractData",B39, "NetLastQuoteToday",, "T")</f>
        <v>0.20899999999999999</v>
      </c>
      <c r="G39" s="51">
        <f xml:space="preserve"> RTD("cqg.rtd",,"StudyData",B39, "ATR", "MAType=Sim,Period="&amp;'Symbols &amp; Paramters'!$G$29&amp;"", "ATR","D","-1","ALL",,,"False","T")</f>
        <v>0.33960000000000001</v>
      </c>
      <c r="J39" s="52" t="str">
        <f t="shared" si="4"/>
        <v>F.US.EU6?</v>
      </c>
      <c r="K39" s="52"/>
      <c r="R39" s="48"/>
      <c r="X39" s="48"/>
      <c r="AG39" s="48"/>
    </row>
    <row r="40" spans="2:33" x14ac:dyDescent="0.3">
      <c r="B40" s="48" t="str">
        <f>'Symbols &amp; Paramters'!B23</f>
        <v>F.US.PLE?</v>
      </c>
      <c r="C40" s="1" t="str">
        <f>RTD("cqg.rtd", ,"ContractData",B40, "LongDescription",, "T")</f>
        <v>Platinum (Globex), Apr 17</v>
      </c>
      <c r="D40" s="48">
        <f>RTD("cqg.rtd", ,"ContractData",B40, "T_CVol",, "T")</f>
        <v>20261</v>
      </c>
      <c r="E40" s="50">
        <f xml:space="preserve"> RTD("cqg.rtd",,"StudyData", $B40, "MA", "InputChoice=ContractVol,MAType=Sim,Period="&amp;'Symbols &amp; Paramters'!$G$27&amp;"", "MA","D","-1","all",,,,"T")</f>
        <v>14783.35</v>
      </c>
      <c r="F40" s="49">
        <f>RTD("cqg.rtd", ,"ContractData",B40, "NetLastQuoteToday",, "T")</f>
        <v>-8.2000000000000011</v>
      </c>
      <c r="G40" s="51">
        <f xml:space="preserve"> RTD("cqg.rtd",,"StudyData",B40, "ATR", "MAType=Sim,Period="&amp;'Symbols &amp; Paramters'!$G$29&amp;"", "ATR","D","-1","ALL",,,"False","T")</f>
        <v>19.155000000000001</v>
      </c>
      <c r="J40" s="52" t="str">
        <f t="shared" si="4"/>
        <v>F.US.EAD?</v>
      </c>
      <c r="K40" s="52"/>
      <c r="R40" s="48"/>
      <c r="X40" s="48"/>
      <c r="AG40" s="48"/>
    </row>
    <row r="41" spans="2:33" x14ac:dyDescent="0.3">
      <c r="B41" s="48" t="str">
        <f>'Symbols &amp; Paramters'!B24</f>
        <v>F.US.PAE?</v>
      </c>
      <c r="C41" s="1" t="str">
        <f>RTD("cqg.rtd", ,"ContractData",B41, "LongDescription",, "T")</f>
        <v>Palladium (Globex), Mar 17</v>
      </c>
      <c r="D41" s="48">
        <f>RTD("cqg.rtd", ,"ContractData",B41, "T_CVol",, "T")</f>
        <v>4348</v>
      </c>
      <c r="E41" s="50">
        <f xml:space="preserve"> RTD("cqg.rtd",,"StudyData", $B41, "MA", "InputChoice=ContractVol,MAType=Sim,Period="&amp;'Symbols &amp; Paramters'!$G$27&amp;"", "MA","D","-1","all",,,,"T")</f>
        <v>4889.55</v>
      </c>
      <c r="F41" s="49">
        <f>RTD("cqg.rtd", ,"ContractData",B41, "NetLastQuoteToday",, "T")</f>
        <v>11.25</v>
      </c>
      <c r="G41" s="51">
        <f xml:space="preserve"> RTD("cqg.rtd",,"StudyData",B41, "ATR", "MAType=Sim,Period="&amp;'Symbols &amp; Paramters'!$G$29&amp;"", "ATR","D","-1","ALL",,,"False","T")</f>
        <v>23.22</v>
      </c>
      <c r="J41" s="52" t="str">
        <f t="shared" si="4"/>
        <v>F.US.YR?</v>
      </c>
      <c r="K41" s="52"/>
      <c r="R41" s="48"/>
      <c r="X41" s="48"/>
      <c r="AG41" s="48"/>
    </row>
    <row r="42" spans="2:33" x14ac:dyDescent="0.3">
      <c r="B42" s="48" t="str">
        <f>'Symbols &amp; Paramters'!B25</f>
        <v>F.US.CPE?</v>
      </c>
      <c r="C42" s="1" t="str">
        <f>RTD("cqg.rtd", ,"ContractData",B42, "LongDescription",, "T")</f>
        <v>Copper (Globex), Mar 17</v>
      </c>
      <c r="D42" s="48">
        <f>RTD("cqg.rtd", ,"ContractData",B42, "T_CVol",, "T")</f>
        <v>123100</v>
      </c>
      <c r="E42" s="50">
        <f xml:space="preserve"> RTD("cqg.rtd",,"StudyData", $B42, "MA", "InputChoice=ContractVol,MAType=Sim,Period="&amp;'Symbols &amp; Paramters'!$G$27&amp;"", "MA","D","-1","all",,,,"T")</f>
        <v>66106.600000000006</v>
      </c>
      <c r="F42" s="49">
        <f>RTD("cqg.rtd", ,"ContractData",B42, "NetLastQuoteToday",, "T")</f>
        <v>0.12250000000000001</v>
      </c>
      <c r="G42" s="51">
        <f xml:space="preserve"> RTD("cqg.rtd",,"StudyData",B42, "ATR", "MAType=Sim,Period="&amp;'Symbols &amp; Paramters'!$G$29&amp;"", "ATR","D","-1","ALL",,,"False","T")</f>
        <v>5.9450000000000003E-2</v>
      </c>
      <c r="J42" s="52" t="str">
        <f t="shared" si="4"/>
        <v>F.US.FR?</v>
      </c>
      <c r="K42" s="52"/>
      <c r="R42" s="48"/>
      <c r="X42" s="48"/>
      <c r="AG42" s="48"/>
    </row>
    <row r="43" spans="2:33" x14ac:dyDescent="0.3">
      <c r="B43" s="48" t="str">
        <f>'Symbols &amp; Paramters'!B28</f>
        <v>F.US.CLE?</v>
      </c>
      <c r="C43" s="1" t="str">
        <f>RTD("cqg.rtd", ,"ContractData",B43, "LongDescription",, "T")</f>
        <v>Crude Light (Globex), Mar 17</v>
      </c>
      <c r="D43" s="48">
        <f>RTD("cqg.rtd", ,"ContractData",B43, "T_CVol",, "T")</f>
        <v>535544</v>
      </c>
      <c r="E43" s="50">
        <f xml:space="preserve"> RTD("cqg.rtd",,"StudyData", $B43, "MA", "InputChoice=ContractVol,MAType=Sim,Period="&amp;'Symbols &amp; Paramters'!$G$27&amp;"", "MA","D","-1","all",,,,"T")</f>
        <v>521515.2</v>
      </c>
      <c r="F43" s="49">
        <f>RTD("cqg.rtd", ,"ContractData",B43, "NetLastQuoteToday",, "T")</f>
        <v>0.78</v>
      </c>
      <c r="G43" s="51">
        <f xml:space="preserve"> RTD("cqg.rtd",,"StudyData",B43, "ATR", "MAType=Sim,Period="&amp;'Symbols &amp; Paramters'!$G$29&amp;"", "ATR","D","-1","ALL",,,"False","T")</f>
        <v>1.2230000000000001</v>
      </c>
      <c r="J43" s="52" t="str">
        <f t="shared" si="4"/>
        <v>F.US.EB?</v>
      </c>
      <c r="K43" s="52"/>
      <c r="R43" s="48"/>
      <c r="X43" s="48"/>
      <c r="AG43" s="48"/>
    </row>
    <row r="44" spans="2:33" x14ac:dyDescent="0.3">
      <c r="B44" s="48" t="str">
        <f>'Symbols &amp; Paramters'!B29</f>
        <v>F.US.HOE?</v>
      </c>
      <c r="C44" s="1" t="str">
        <f>RTD("cqg.rtd", ,"ContractData",B44, "LongDescription",, "T")</f>
        <v>NY Harbor ULSD, Mar 17</v>
      </c>
      <c r="D44" s="48">
        <f>RTD("cqg.rtd", ,"ContractData",B44, "T_CVol",, "T")</f>
        <v>42794</v>
      </c>
      <c r="E44" s="50">
        <f xml:space="preserve"> RTD("cqg.rtd",,"StudyData", $B44, "MA", "InputChoice=ContractVol,MAType=Sim,Period="&amp;'Symbols &amp; Paramters'!$G$27&amp;"", "MA","D","-1","all",,,,"T")</f>
        <v>61053.5</v>
      </c>
      <c r="F44" s="49">
        <f>RTD("cqg.rtd", ,"ContractData",B44, "NetLastQuoteToday",, "T")</f>
        <v>2.35E-2</v>
      </c>
      <c r="G44" s="51">
        <f xml:space="preserve"> RTD("cqg.rtd",,"StudyData",B44, "ATR", "MAType=Sim,Period="&amp;'Symbols &amp; Paramters'!$G$29&amp;"", "ATR","D","-1","ALL",,,"False","T")</f>
        <v>3.9149999999999997E-2</v>
      </c>
      <c r="J44" s="52" t="str">
        <f t="shared" si="4"/>
        <v>F.US.ECD?</v>
      </c>
      <c r="K44" s="52"/>
      <c r="R44" s="48"/>
      <c r="X44" s="48"/>
      <c r="AG44" s="48"/>
    </row>
    <row r="45" spans="2:33" x14ac:dyDescent="0.3">
      <c r="B45" s="48" t="str">
        <f>'Symbols &amp; Paramters'!B30</f>
        <v>F.US.RBE?</v>
      </c>
      <c r="C45" s="1" t="str">
        <f>RTD("cqg.rtd", ,"ContractData",B45, "LongDescription",, "T")</f>
        <v>RBOB Gasoline (Globex), Mar 17</v>
      </c>
      <c r="D45" s="48">
        <f>RTD("cqg.rtd", ,"ContractData",B45, "T_CVol",, "T")</f>
        <v>60577</v>
      </c>
      <c r="E45" s="50">
        <f xml:space="preserve"> RTD("cqg.rtd",,"StudyData", $B45, "MA", "InputChoice=ContractVol,MAType=Sim,Period="&amp;'Symbols &amp; Paramters'!$G$27&amp;"", "MA","D","-1","all",,,,"T")</f>
        <v>72304.5</v>
      </c>
      <c r="F45" s="49">
        <f>RTD("cqg.rtd", ,"ContractData",B45, "NetLastQuoteToday",, "T")</f>
        <v>1.8100000000000002E-2</v>
      </c>
      <c r="G45" s="51">
        <f xml:space="preserve"> RTD("cqg.rtd",,"StudyData",B45, "ATR", "MAType=Sim,Period="&amp;'Symbols &amp; Paramters'!$G$29&amp;"", "ATR","D","-1","ALL",,,"False","T")</f>
        <v>4.7184999999999998E-2</v>
      </c>
      <c r="J45" s="52" t="str">
        <f t="shared" si="4"/>
        <v>F.US.SIR?</v>
      </c>
      <c r="K45" s="52"/>
      <c r="R45" s="48"/>
      <c r="X45" s="48"/>
      <c r="AG45" s="48"/>
    </row>
    <row r="46" spans="2:33" x14ac:dyDescent="0.3">
      <c r="B46" s="48" t="str">
        <f>'Symbols &amp; Paramters'!B31</f>
        <v>F.US.NGE?</v>
      </c>
      <c r="C46" s="1" t="str">
        <f>RTD("cqg.rtd", ,"ContractData",B46, "LongDescription",, "T")</f>
        <v>Natural Gas (Globex), Mar 17</v>
      </c>
      <c r="D46" s="48">
        <f>RTD("cqg.rtd", ,"ContractData",B46, "T_CVol",, "T")</f>
        <v>162739</v>
      </c>
      <c r="E46" s="50">
        <f xml:space="preserve"> RTD("cqg.rtd",,"StudyData", $B46, "MA", "InputChoice=ContractVol,MAType=Sim,Period="&amp;'Symbols &amp; Paramters'!$G$27&amp;"", "MA","D","-1","all",,,,"T")</f>
        <v>137852.95000000001</v>
      </c>
      <c r="F46" s="49">
        <f>RTD("cqg.rtd", ,"ContractData",B46, "NetLastQuoteToday",, "T")</f>
        <v>-0.10200000000000001</v>
      </c>
      <c r="G46" s="51">
        <f xml:space="preserve"> RTD("cqg.rtd",,"StudyData",B46, "ATR", "MAType=Sim,Period="&amp;'Symbols &amp; Paramters'!$G$29&amp;"", "ATR","D","-1","ALL",,,"False","T")</f>
        <v>0.12655</v>
      </c>
      <c r="J46" s="52" t="str">
        <f t="shared" si="4"/>
        <v>F.US.JY6?</v>
      </c>
      <c r="K46" s="52"/>
      <c r="R46" s="48"/>
      <c r="X46" s="48"/>
      <c r="AG46" s="48"/>
    </row>
    <row r="47" spans="2:33" x14ac:dyDescent="0.3">
      <c r="B47" s="48" t="str">
        <f>'Symbols &amp; Paramters'!B34</f>
        <v>F.US.ZSE?</v>
      </c>
      <c r="C47" s="1" t="str">
        <f>RTD("cqg.rtd", ,"ContractData",B47, "LongDescription",, "T")</f>
        <v>Soybeans (Globex), Mar 17</v>
      </c>
      <c r="D47" s="48">
        <f>RTD("cqg.rtd", ,"ContractData",B47, "T_CVol",, "T")</f>
        <v>120354</v>
      </c>
      <c r="E47" s="50">
        <f xml:space="preserve"> RTD("cqg.rtd",,"StudyData", $B47, "MA", "InputChoice=ContractVol,MAType=Sim,Period="&amp;'Symbols &amp; Paramters'!$G$27&amp;"", "MA","D","-1","all",,,,"T")</f>
        <v>119223.7</v>
      </c>
      <c r="F47" s="49">
        <f>RTD("cqg.rtd", ,"ContractData",B47, "NetLastQuoteToday",, "T")</f>
        <v>9.5</v>
      </c>
      <c r="G47" s="51">
        <f xml:space="preserve"> RTD("cqg.rtd",,"StudyData",B47, "ATR", "MAType=Sim,Period="&amp;'Symbols &amp; Paramters'!$G$29&amp;"", "ATR","D","-1","ALL",,,"False","T")</f>
        <v>16.837499999999999</v>
      </c>
      <c r="J47" s="52" t="str">
        <f t="shared" si="4"/>
        <v>F.US.MX6?</v>
      </c>
      <c r="K47" s="52"/>
      <c r="R47" s="48"/>
      <c r="X47" s="48"/>
      <c r="AG47" s="48"/>
    </row>
    <row r="48" spans="2:33" x14ac:dyDescent="0.3">
      <c r="B48" s="48" t="str">
        <f>'Symbols &amp; Paramters'!B35</f>
        <v>F.US.ZLE?</v>
      </c>
      <c r="C48" s="1" t="str">
        <f>RTD("cqg.rtd", ,"ContractData",B48, "LongDescription",, "T")</f>
        <v>Soybean Oil (Globex), Mar 17</v>
      </c>
      <c r="D48" s="48">
        <f>RTD("cqg.rtd", ,"ContractData",B48, "T_CVol",, "T")</f>
        <v>53308</v>
      </c>
      <c r="E48" s="50">
        <f xml:space="preserve"> RTD("cqg.rtd",,"StudyData", $B48, "MA", "InputChoice=ContractVol,MAType=Sim,Period="&amp;'Symbols &amp; Paramters'!$G$27&amp;"", "MA","D","-1","all",,,,"T")</f>
        <v>59711.3</v>
      </c>
      <c r="F48" s="49">
        <f>RTD("cqg.rtd", ,"ContractData",B48, "NetLastQuoteToday",, "T")</f>
        <v>0.08</v>
      </c>
      <c r="G48" s="51">
        <f xml:space="preserve"> RTD("cqg.rtd",,"StudyData",B48, "ATR", "MAType=Sim,Period="&amp;'Symbols &amp; Paramters'!$G$29&amp;"", "ATR","D","-1","ALL",,,"False","T")</f>
        <v>0.63649999999999995</v>
      </c>
      <c r="J48" s="52" t="str">
        <f t="shared" si="4"/>
        <v>F.US.NE6?</v>
      </c>
      <c r="K48" s="52"/>
      <c r="R48" s="48"/>
      <c r="X48" s="48"/>
      <c r="AG48" s="48"/>
    </row>
    <row r="49" spans="2:33" x14ac:dyDescent="0.3">
      <c r="B49" s="48" t="str">
        <f>'Symbols &amp; Paramters'!B36</f>
        <v>F.US.ZME?</v>
      </c>
      <c r="C49" s="1" t="str">
        <f>RTD("cqg.rtd", ,"ContractData",B49, "LongDescription",, "T")</f>
        <v>Soybean Meal (Globex), Mar 17</v>
      </c>
      <c r="D49" s="48">
        <f>RTD("cqg.rtd", ,"ContractData",B49, "T_CVol",, "T")</f>
        <v>57039</v>
      </c>
      <c r="E49" s="50">
        <f xml:space="preserve"> RTD("cqg.rtd",,"StudyData", $B49, "MA", "InputChoice=ContractVol,MAType=Sim,Period="&amp;'Symbols &amp; Paramters'!$G$27&amp;"", "MA","D","-1","all",,,,"T")</f>
        <v>57449.85</v>
      </c>
      <c r="F49" s="49">
        <f>RTD("cqg.rtd", ,"ContractData",B49, "NetLastQuoteToday",, "T")</f>
        <v>5.4</v>
      </c>
      <c r="G49" s="51">
        <f xml:space="preserve"> RTD("cqg.rtd",,"StudyData",B49, "ATR", "MAType=Sim,Period="&amp;'Symbols &amp; Paramters'!$G$29&amp;"", "ATR","D","-1","ALL",,,"False","T")</f>
        <v>7.3150000000000004</v>
      </c>
      <c r="J49" s="52" t="str">
        <f t="shared" si="4"/>
        <v>F.US.NK6?</v>
      </c>
      <c r="K49" s="52"/>
      <c r="R49" s="48"/>
      <c r="X49" s="48"/>
      <c r="AG49" s="48"/>
    </row>
    <row r="50" spans="2:33" x14ac:dyDescent="0.3">
      <c r="B50" s="48" t="str">
        <f>'Symbols &amp; Paramters'!B37</f>
        <v>F.US.ZWA?</v>
      </c>
      <c r="C50" s="1" t="str">
        <f>RTD("cqg.rtd", ,"ContractData",B50, "LongDescription",, "T")</f>
        <v>Wheat (Globex), Mar 17</v>
      </c>
      <c r="D50" s="48">
        <f>RTD("cqg.rtd", ,"ContractData",B50, "T_CVol",, "T")</f>
        <v>119896</v>
      </c>
      <c r="E50" s="50">
        <f xml:space="preserve"> RTD("cqg.rtd",,"StudyData", $B50, "MA", "InputChoice=ContractVol,MAType=Sim,Period="&amp;'Symbols &amp; Paramters'!$G$27&amp;"", "MA","D","-1","all",,,,"T")</f>
        <v>77362.45</v>
      </c>
      <c r="F50" s="49">
        <f>RTD("cqg.rtd", ,"ContractData",B50, "NetLastQuoteToday",, "T")</f>
        <v>6.25</v>
      </c>
      <c r="G50" s="51">
        <f xml:space="preserve"> RTD("cqg.rtd",,"StudyData",B50, "ATR", "MAType=Sim,Period="&amp;'Symbols &amp; Paramters'!$G$29&amp;"", "ATR","D","-1","ALL",,,"False","T")</f>
        <v>9.2874999999999996</v>
      </c>
      <c r="J50" s="52" t="str">
        <f t="shared" si="4"/>
        <v>F.US.GPLN?</v>
      </c>
      <c r="K50" s="52"/>
      <c r="R50" s="48"/>
      <c r="X50" s="48"/>
      <c r="AG50" s="48"/>
    </row>
    <row r="51" spans="2:33" x14ac:dyDescent="0.3">
      <c r="B51" s="48" t="str">
        <f>'Symbols &amp; Paramters'!B38</f>
        <v>F.US.KWE?</v>
      </c>
      <c r="C51" s="1" t="str">
        <f>RTD("cqg.rtd", ,"ContractData",B51, "LongDescription",, "T")</f>
        <v>KC HRW Wheat (Globex), Mar 17</v>
      </c>
      <c r="D51" s="48">
        <f>RTD("cqg.rtd", ,"ContractData",B51, "T_CVol",, "T")</f>
        <v>27417</v>
      </c>
      <c r="E51" s="50">
        <f xml:space="preserve"> RTD("cqg.rtd",,"StudyData", $B51, "MA", "InputChoice=ContractVol,MAType=Sim,Period="&amp;'Symbols &amp; Paramters'!$G$27&amp;"", "MA","D","-1","all",,,,"T")</f>
        <v>24023.65</v>
      </c>
      <c r="F51" s="49">
        <f>RTD("cqg.rtd", ,"ContractData",B51, "NetLastQuoteToday",, "T")</f>
        <v>11.75</v>
      </c>
      <c r="G51" s="51">
        <f xml:space="preserve"> RTD("cqg.rtd",,"StudyData",B51, "ATR", "MAType=Sim,Period="&amp;'Symbols &amp; Paramters'!$G$29&amp;"", "ATR","D","-1","ALL",,,"False","T")</f>
        <v>9.2750000000000004</v>
      </c>
      <c r="J51" s="52" t="str">
        <f t="shared" si="4"/>
        <v>F.US.RU6?</v>
      </c>
      <c r="K51" s="52"/>
      <c r="R51" s="48"/>
      <c r="X51" s="48"/>
      <c r="AG51" s="48"/>
    </row>
    <row r="52" spans="2:33" x14ac:dyDescent="0.3">
      <c r="B52" s="48" t="str">
        <f>'Symbols &amp; Paramters'!B39</f>
        <v>F.US.ZRE?</v>
      </c>
      <c r="C52" s="1" t="str">
        <f>RTD("cqg.rtd", ,"ContractData",B52, "LongDescription",, "T")</f>
        <v>Rough Rice (Globex), Mar 17</v>
      </c>
      <c r="D52" s="48">
        <f>RTD("cqg.rtd", ,"ContractData",B52, "T_CVol",, "T")</f>
        <v>839</v>
      </c>
      <c r="E52" s="50">
        <f xml:space="preserve"> RTD("cqg.rtd",,"StudyData", $B52, "MA", "InputChoice=ContractVol,MAType=Sim,Period="&amp;'Symbols &amp; Paramters'!$G$27&amp;"", "MA","D","-1","all",,,,"T")</f>
        <v>538.20000000000005</v>
      </c>
      <c r="F52" s="49">
        <f>RTD("cqg.rtd", ,"ContractData",B52, "NetLastQuoteToday",, "T")</f>
        <v>0.115</v>
      </c>
      <c r="G52" s="51">
        <f xml:space="preserve"> RTD("cqg.rtd",,"StudyData",B52, "ATR", "MAType=Sim,Period="&amp;'Symbols &amp; Paramters'!$G$29&amp;"", "ATR","D","-1","ALL",,,"False","T")</f>
        <v>0.17100000000000001</v>
      </c>
      <c r="J52" s="52" t="str">
        <f t="shared" si="4"/>
        <v>F.US.SA6?</v>
      </c>
      <c r="K52" s="52"/>
      <c r="R52" s="48"/>
      <c r="AG52" s="48"/>
    </row>
    <row r="53" spans="2:33" x14ac:dyDescent="0.3">
      <c r="B53" s="48" t="str">
        <f>'Symbols &amp; Paramters'!B40</f>
        <v>F.US.ZOE?</v>
      </c>
      <c r="C53" s="1" t="str">
        <f>RTD("cqg.rtd", ,"ContractData",B53, "LongDescription",, "T")</f>
        <v>Oats (Globex), Mar 17</v>
      </c>
      <c r="D53" s="48">
        <f>RTD("cqg.rtd", ,"ContractData",B53, "T_CVol",, "T")</f>
        <v>262</v>
      </c>
      <c r="E53" s="50">
        <f xml:space="preserve"> RTD("cqg.rtd",,"StudyData", $B53, "MA", "InputChoice=ContractVol,MAType=Sim,Period="&amp;'Symbols &amp; Paramters'!$G$27&amp;"", "MA","D","-1","all",,,,"T")</f>
        <v>488.05</v>
      </c>
      <c r="F53" s="49">
        <f>RTD("cqg.rtd", ,"ContractData",B53, "NetLastQuoteToday",, "T")</f>
        <v>5</v>
      </c>
      <c r="G53" s="51">
        <f xml:space="preserve"> RTD("cqg.rtd",,"StudyData",B53, "ATR", "MAType=Sim,Period="&amp;'Symbols &amp; Paramters'!$G$29&amp;"", "ATR","D","-1","ALL",,,"False","T")</f>
        <v>8.5625</v>
      </c>
      <c r="J53" s="52" t="str">
        <f t="shared" si="4"/>
        <v>F.US.SK6?</v>
      </c>
      <c r="K53" s="52"/>
      <c r="R53" s="48"/>
      <c r="AG53" s="48"/>
    </row>
    <row r="54" spans="2:33" x14ac:dyDescent="0.3">
      <c r="B54" s="48" t="str">
        <f>'Symbols &amp; Paramters'!B41</f>
        <v>F.US.GLE?</v>
      </c>
      <c r="C54" s="1" t="str">
        <f>RTD("cqg.rtd", ,"ContractData",B54, "LongDescription",, "T")</f>
        <v>Live Cattle (Globex), Apr 17</v>
      </c>
      <c r="D54" s="48">
        <f>RTD("cqg.rtd", ,"ContractData",B54, "T_CVol",, "T")</f>
        <v>27718</v>
      </c>
      <c r="E54" s="50">
        <f xml:space="preserve"> RTD("cqg.rtd",,"StudyData", $B54, "MA", "InputChoice=ContractVol,MAType=Sim,Period="&amp;'Symbols &amp; Paramters'!$G$27&amp;"", "MA","D","-1","all",,,,"T")</f>
        <v>22916.9</v>
      </c>
      <c r="F54" s="49">
        <f>RTD("cqg.rtd", ,"ContractData",B54, "NetLastQuoteToday",, "T")</f>
        <v>-1.575</v>
      </c>
      <c r="G54" s="51">
        <f xml:space="preserve"> RTD("cqg.rtd",,"StudyData",B54, "ATR", "MAType=Sim,Period="&amp;'Symbols &amp; Paramters'!$G$29&amp;"", "ATR","D","-1","ALL",,,"False","T")</f>
        <v>1.645</v>
      </c>
      <c r="J54" s="52" t="str">
        <f t="shared" si="4"/>
        <v>F.US.SF6?</v>
      </c>
      <c r="K54" s="52"/>
      <c r="R54" s="48"/>
      <c r="AG54" s="48"/>
    </row>
    <row r="55" spans="2:33" x14ac:dyDescent="0.3">
      <c r="B55" s="48" t="str">
        <f>'Symbols &amp; Paramters'!B42</f>
        <v>F.US.HE?</v>
      </c>
      <c r="C55" s="1" t="str">
        <f>RTD("cqg.rtd", ,"ContractData",B55, "LongDescription",, "T")</f>
        <v>Lean Hogs (Globex), Apr 17</v>
      </c>
      <c r="D55" s="48">
        <f>RTD("cqg.rtd", ,"ContractData",B55, "T_CVol",, "T")</f>
        <v>12162</v>
      </c>
      <c r="E55" s="50">
        <f xml:space="preserve"> RTD("cqg.rtd",,"StudyData", $B55, "MA", "InputChoice=ContractVol,MAType=Sim,Period="&amp;'Symbols &amp; Paramters'!$G$27&amp;"", "MA","D","-1","all",,,,"T")</f>
        <v>15873.5</v>
      </c>
      <c r="F55" s="49">
        <f>RTD("cqg.rtd", ,"ContractData",B55, "NetLastQuoteToday",, "T")</f>
        <v>0.53500000000000003</v>
      </c>
      <c r="G55" s="51">
        <f xml:space="preserve"> RTD("cqg.rtd",,"StudyData",B55, "ATR", "MAType=Sim,Period="&amp;'Symbols &amp; Paramters'!$G$29&amp;"", "ATR","D","-1","ALL",,,"False","T")</f>
        <v>1.5587500000000001</v>
      </c>
      <c r="J55" s="52"/>
      <c r="R55" s="48"/>
      <c r="AG55" s="48"/>
    </row>
    <row r="56" spans="2:33" x14ac:dyDescent="0.3">
      <c r="B56" s="48" t="str">
        <f>'Symbols &amp; Paramters'!B43</f>
        <v>F.US.GF?</v>
      </c>
      <c r="C56" s="1" t="str">
        <f>RTD("cqg.rtd", ,"ContractData",B56, "LongDescription",, "T")</f>
        <v>Feeder Cattle (Globex), Mar 17</v>
      </c>
      <c r="D56" s="48">
        <f>RTD("cqg.rtd", ,"ContractData",B56, "T_CVol",, "T")</f>
        <v>5767</v>
      </c>
      <c r="E56" s="50">
        <f xml:space="preserve"> RTD("cqg.rtd",,"StudyData", $B56, "MA", "InputChoice=ContractVol,MAType=Sim,Period="&amp;'Symbols &amp; Paramters'!$G$27&amp;"", "MA","D","-1","all",,,,"T")</f>
        <v>5015</v>
      </c>
      <c r="F56" s="49">
        <f>RTD("cqg.rtd", ,"ContractData",B56, "NetLastQuoteToday",, "T")</f>
        <v>-1.4000000000000001</v>
      </c>
      <c r="G56" s="51">
        <f xml:space="preserve"> RTD("cqg.rtd",,"StudyData",B56, "ATR", "MAType=Sim,Period="&amp;'Symbols &amp; Paramters'!$G$29&amp;"", "ATR","D","-1","ALL",,,"False","T")</f>
        <v>2.17625</v>
      </c>
      <c r="R56" s="48"/>
      <c r="AG56" s="48"/>
    </row>
    <row r="57" spans="2:33" x14ac:dyDescent="0.3">
      <c r="B57" s="48" t="str">
        <f>'Symbols &amp; Paramters'!B44</f>
        <v>F.US.ER?</v>
      </c>
      <c r="C57" s="1" t="str">
        <f>RTD("cqg.rtd", ,"ContractData",B57, "LongDescription",, "T")</f>
        <v>Bloomberg Commodity Index, Mar 17</v>
      </c>
      <c r="D57" s="48">
        <f>RTD("cqg.rtd", ,"ContractData",B57, "T_CVol",, "T")</f>
        <v>529</v>
      </c>
      <c r="E57" s="50">
        <f xml:space="preserve"> RTD("cqg.rtd",,"StudyData", $B57, "MA", "InputChoice=ContractVol,MAType=Sim,Period="&amp;'Symbols &amp; Paramters'!$G$27&amp;"", "MA","D","-1","all",,,,"T")</f>
        <v>545.45000000000005</v>
      </c>
      <c r="F57" s="49">
        <f>RTD("cqg.rtd", ,"ContractData",B57, "NetLastQuoteToday",, "T")</f>
        <v>1.1000000000000001</v>
      </c>
      <c r="G57" s="51">
        <f xml:space="preserve"> RTD("cqg.rtd",,"StudyData",B57, "ATR", "MAType=Sim,Period="&amp;'Symbols &amp; Paramters'!$G$29&amp;"", "ATR","D","-1","ALL",,,"False","T")</f>
        <v>0.66500000000000004</v>
      </c>
      <c r="R57" s="48"/>
      <c r="AG57" s="48"/>
    </row>
    <row r="58" spans="2:33" x14ac:dyDescent="0.3">
      <c r="B58" s="49"/>
      <c r="R58" s="48"/>
      <c r="AG58" s="48"/>
    </row>
    <row r="59" spans="2:33" x14ac:dyDescent="0.3">
      <c r="B59" s="49"/>
      <c r="R59" s="48"/>
      <c r="AG59" s="48"/>
    </row>
    <row r="60" spans="2:33" x14ac:dyDescent="0.3">
      <c r="B60" s="49"/>
      <c r="R60" s="48"/>
      <c r="AG60" s="48"/>
    </row>
    <row r="61" spans="2:33" x14ac:dyDescent="0.3">
      <c r="B61" s="49"/>
      <c r="R61" s="48"/>
      <c r="AG61" s="48"/>
    </row>
    <row r="62" spans="2:33" x14ac:dyDescent="0.3">
      <c r="B62" s="49"/>
      <c r="R62" s="48"/>
      <c r="AG62" s="48"/>
    </row>
    <row r="63" spans="2:33" x14ac:dyDescent="0.3">
      <c r="B63" s="49"/>
      <c r="R63" s="48"/>
      <c r="AG63" s="48"/>
    </row>
    <row r="64" spans="2:33" x14ac:dyDescent="0.3">
      <c r="B64" s="49"/>
      <c r="R64" s="48"/>
      <c r="AG64" s="48"/>
    </row>
    <row r="65" spans="2:33" x14ac:dyDescent="0.3">
      <c r="B65" s="49"/>
      <c r="R65" s="48"/>
      <c r="AG65" s="48"/>
    </row>
    <row r="66" spans="2:33" x14ac:dyDescent="0.3">
      <c r="B66" s="49"/>
      <c r="R66" s="48"/>
      <c r="AG66" s="48"/>
    </row>
    <row r="67" spans="2:33" x14ac:dyDescent="0.3">
      <c r="B67" s="49"/>
      <c r="R67" s="48"/>
      <c r="AG67" s="48"/>
    </row>
    <row r="68" spans="2:33" x14ac:dyDescent="0.3">
      <c r="B68" s="49"/>
      <c r="R68" s="48"/>
      <c r="AG68" s="48"/>
    </row>
    <row r="69" spans="2:33" x14ac:dyDescent="0.3">
      <c r="B69" s="49"/>
      <c r="R69" s="48"/>
      <c r="AG69" s="48"/>
    </row>
    <row r="70" spans="2:33" x14ac:dyDescent="0.3">
      <c r="B70" s="49"/>
      <c r="R70" s="48"/>
      <c r="AG70" s="48"/>
    </row>
    <row r="71" spans="2:33" x14ac:dyDescent="0.3">
      <c r="B71" s="49"/>
      <c r="R71" s="48"/>
      <c r="AG71" s="48"/>
    </row>
    <row r="72" spans="2:33" x14ac:dyDescent="0.3">
      <c r="B72" s="49"/>
      <c r="R72" s="48"/>
      <c r="AG72" s="48"/>
    </row>
    <row r="73" spans="2:33" x14ac:dyDescent="0.3">
      <c r="B73" s="49"/>
      <c r="R73" s="48"/>
      <c r="AG73" s="48"/>
    </row>
    <row r="74" spans="2:33" x14ac:dyDescent="0.3">
      <c r="R74" s="48"/>
      <c r="AG74" s="48"/>
    </row>
    <row r="75" spans="2:33" x14ac:dyDescent="0.3">
      <c r="R75" s="48"/>
      <c r="AG75" s="48"/>
    </row>
    <row r="76" spans="2:33" x14ac:dyDescent="0.3">
      <c r="R76" s="48"/>
      <c r="AG76" s="48"/>
    </row>
    <row r="77" spans="2:33" x14ac:dyDescent="0.3">
      <c r="R77" s="48"/>
      <c r="AG77" s="48"/>
    </row>
    <row r="78" spans="2:33" x14ac:dyDescent="0.3">
      <c r="R78" s="48"/>
      <c r="AG78" s="48"/>
    </row>
    <row r="79" spans="2:33" x14ac:dyDescent="0.3">
      <c r="R79" s="48"/>
      <c r="AG79" s="48"/>
    </row>
    <row r="80" spans="2:33" x14ac:dyDescent="0.3">
      <c r="R80" s="48"/>
      <c r="AG80" s="48"/>
    </row>
    <row r="81" spans="33:33" x14ac:dyDescent="0.3">
      <c r="AG81" s="48"/>
    </row>
    <row r="82" spans="33:33" x14ac:dyDescent="0.3">
      <c r="AG82" s="48"/>
    </row>
    <row r="83" spans="33:33" x14ac:dyDescent="0.3">
      <c r="AG83" s="48"/>
    </row>
    <row r="84" spans="33:33" x14ac:dyDescent="0.3">
      <c r="AG84" s="48"/>
    </row>
    <row r="85" spans="33:33" x14ac:dyDescent="0.3">
      <c r="AG85" s="48"/>
    </row>
    <row r="86" spans="33:33" x14ac:dyDescent="0.3">
      <c r="AG86" s="48"/>
    </row>
    <row r="87" spans="33:33" x14ac:dyDescent="0.3">
      <c r="AG87" s="48"/>
    </row>
    <row r="88" spans="33:33" x14ac:dyDescent="0.3">
      <c r="AG88" s="48"/>
    </row>
    <row r="89" spans="33:33" x14ac:dyDescent="0.3">
      <c r="AG89" s="48"/>
    </row>
    <row r="90" spans="33:33" x14ac:dyDescent="0.3">
      <c r="AG90" s="48"/>
    </row>
    <row r="91" spans="33:33" x14ac:dyDescent="0.3">
      <c r="AG91" s="48"/>
    </row>
    <row r="92" spans="33:33" x14ac:dyDescent="0.3">
      <c r="AG92" s="48"/>
    </row>
    <row r="93" spans="33:33" x14ac:dyDescent="0.3">
      <c r="AG93" s="48"/>
    </row>
    <row r="94" spans="33:33" x14ac:dyDescent="0.3">
      <c r="AG94" s="48"/>
    </row>
    <row r="95" spans="33:33" x14ac:dyDescent="0.3">
      <c r="AG95" s="48"/>
    </row>
    <row r="96" spans="33:33" x14ac:dyDescent="0.3">
      <c r="AG96" s="48"/>
    </row>
    <row r="97" spans="33:33" x14ac:dyDescent="0.3">
      <c r="AG97" s="48"/>
    </row>
    <row r="98" spans="33:33" x14ac:dyDescent="0.3">
      <c r="AG98" s="48"/>
    </row>
    <row r="99" spans="33:33" x14ac:dyDescent="0.3">
      <c r="AG99" s="48"/>
    </row>
    <row r="100" spans="33:33" x14ac:dyDescent="0.3">
      <c r="AG100" s="48"/>
    </row>
    <row r="101" spans="33:33" x14ac:dyDescent="0.3">
      <c r="AG101" s="48"/>
    </row>
    <row r="102" spans="33:33" x14ac:dyDescent="0.3">
      <c r="AG102" s="48"/>
    </row>
    <row r="103" spans="33:33" x14ac:dyDescent="0.3">
      <c r="AG103" s="48"/>
    </row>
    <row r="104" spans="33:33" x14ac:dyDescent="0.3">
      <c r="AG104" s="48"/>
    </row>
    <row r="105" spans="33:33" x14ac:dyDescent="0.3">
      <c r="AG105" s="48"/>
    </row>
    <row r="106" spans="33:33" x14ac:dyDescent="0.3">
      <c r="AG106" s="48"/>
    </row>
    <row r="107" spans="33:33" x14ac:dyDescent="0.3">
      <c r="AG107" s="48"/>
    </row>
    <row r="108" spans="33:33" x14ac:dyDescent="0.3">
      <c r="AG108" s="48"/>
    </row>
    <row r="109" spans="33:33" x14ac:dyDescent="0.3">
      <c r="AG109" s="48"/>
    </row>
    <row r="110" spans="33:33" x14ac:dyDescent="0.3">
      <c r="AG110" s="48"/>
    </row>
    <row r="111" spans="33:33" x14ac:dyDescent="0.3">
      <c r="AG111" s="48"/>
    </row>
    <row r="112" spans="33:33" x14ac:dyDescent="0.3">
      <c r="AG112" s="48"/>
    </row>
    <row r="113" spans="33:33" x14ac:dyDescent="0.3">
      <c r="AG113" s="48"/>
    </row>
    <row r="114" spans="33:33" x14ac:dyDescent="0.3">
      <c r="AG114" s="48"/>
    </row>
    <row r="115" spans="33:33" x14ac:dyDescent="0.3">
      <c r="AG115" s="48"/>
    </row>
    <row r="116" spans="33:33" x14ac:dyDescent="0.3">
      <c r="AG116" s="48"/>
    </row>
    <row r="117" spans="33:33" x14ac:dyDescent="0.3">
      <c r="AG117" s="48"/>
    </row>
    <row r="118" spans="33:33" x14ac:dyDescent="0.3">
      <c r="AG118" s="48"/>
    </row>
    <row r="119" spans="33:33" x14ac:dyDescent="0.3">
      <c r="AG119" s="48"/>
    </row>
    <row r="120" spans="33:33" x14ac:dyDescent="0.3">
      <c r="AG120" s="48"/>
    </row>
    <row r="121" spans="33:33" x14ac:dyDescent="0.3">
      <c r="AG121" s="48"/>
    </row>
    <row r="122" spans="33:33" x14ac:dyDescent="0.3">
      <c r="AG122" s="48"/>
    </row>
    <row r="123" spans="33:33" x14ac:dyDescent="0.3">
      <c r="AG123" s="48"/>
    </row>
    <row r="124" spans="33:33" x14ac:dyDescent="0.3">
      <c r="AG124" s="48"/>
    </row>
    <row r="125" spans="33:33" x14ac:dyDescent="0.3">
      <c r="AG125" s="48"/>
    </row>
    <row r="126" spans="33:33" x14ac:dyDescent="0.3">
      <c r="AG126" s="48"/>
    </row>
    <row r="127" spans="33:33" x14ac:dyDescent="0.3">
      <c r="AG127" s="48"/>
    </row>
    <row r="128" spans="33:33" x14ac:dyDescent="0.3">
      <c r="AG128" s="48"/>
    </row>
    <row r="129" spans="33:33" x14ac:dyDescent="0.3">
      <c r="AG129" s="48"/>
    </row>
    <row r="130" spans="33:33" x14ac:dyDescent="0.3">
      <c r="AG130" s="48"/>
    </row>
    <row r="131" spans="33:33" x14ac:dyDescent="0.3">
      <c r="AG131" s="48"/>
    </row>
    <row r="132" spans="33:33" x14ac:dyDescent="0.3">
      <c r="AG132" s="48"/>
    </row>
    <row r="133" spans="33:33" x14ac:dyDescent="0.3">
      <c r="AG133" s="48"/>
    </row>
    <row r="134" spans="33:33" x14ac:dyDescent="0.3">
      <c r="AG134" s="48"/>
    </row>
    <row r="135" spans="33:33" x14ac:dyDescent="0.3">
      <c r="AG135" s="48"/>
    </row>
    <row r="136" spans="33:33" x14ac:dyDescent="0.3">
      <c r="AG136" s="48"/>
    </row>
    <row r="137" spans="33:33" x14ac:dyDescent="0.3">
      <c r="AG137" s="48"/>
    </row>
    <row r="138" spans="33:33" x14ac:dyDescent="0.3">
      <c r="AG138" s="48"/>
    </row>
    <row r="139" spans="33:33" x14ac:dyDescent="0.3">
      <c r="AG139" s="48"/>
    </row>
    <row r="140" spans="33:33" x14ac:dyDescent="0.3">
      <c r="AG140" s="48"/>
    </row>
    <row r="141" spans="33:33" x14ac:dyDescent="0.3">
      <c r="AG141" s="48"/>
    </row>
    <row r="142" spans="33:33" x14ac:dyDescent="0.3">
      <c r="AG142" s="48"/>
    </row>
    <row r="143" spans="33:33" x14ac:dyDescent="0.3">
      <c r="AG143" s="48"/>
    </row>
    <row r="144" spans="33:33" x14ac:dyDescent="0.3">
      <c r="AG144" s="48"/>
    </row>
    <row r="145" spans="33:33" x14ac:dyDescent="0.3">
      <c r="AG145" s="48"/>
    </row>
    <row r="146" spans="33:33" x14ac:dyDescent="0.3">
      <c r="AG146" s="48"/>
    </row>
    <row r="147" spans="33:33" x14ac:dyDescent="0.3">
      <c r="AG147" s="48"/>
    </row>
    <row r="148" spans="33:33" x14ac:dyDescent="0.3">
      <c r="AG148" s="48"/>
    </row>
    <row r="149" spans="33:33" x14ac:dyDescent="0.3">
      <c r="AG149" s="48"/>
    </row>
    <row r="150" spans="33:33" x14ac:dyDescent="0.3">
      <c r="AG150" s="48"/>
    </row>
    <row r="151" spans="33:33" x14ac:dyDescent="0.3">
      <c r="AG151" s="48"/>
    </row>
    <row r="152" spans="33:33" x14ac:dyDescent="0.3">
      <c r="AG152" s="48"/>
    </row>
    <row r="153" spans="33:33" x14ac:dyDescent="0.3">
      <c r="AG153" s="48"/>
    </row>
    <row r="154" spans="33:33" x14ac:dyDescent="0.3">
      <c r="AG154" s="48"/>
    </row>
    <row r="155" spans="33:33" x14ac:dyDescent="0.3">
      <c r="AG155" s="48"/>
    </row>
    <row r="156" spans="33:33" x14ac:dyDescent="0.3">
      <c r="AG156" s="48"/>
    </row>
    <row r="157" spans="33:33" x14ac:dyDescent="0.3">
      <c r="AG157" s="48"/>
    </row>
    <row r="158" spans="33:33" x14ac:dyDescent="0.3">
      <c r="AG158" s="48"/>
    </row>
    <row r="159" spans="33:33" x14ac:dyDescent="0.3">
      <c r="AG159" s="48"/>
    </row>
    <row r="160" spans="33:33" x14ac:dyDescent="0.3">
      <c r="AG160" s="48"/>
    </row>
    <row r="161" spans="33:33" x14ac:dyDescent="0.3">
      <c r="AG161" s="48"/>
    </row>
    <row r="162" spans="33:33" x14ac:dyDescent="0.3">
      <c r="AG162" s="48"/>
    </row>
    <row r="163" spans="33:33" x14ac:dyDescent="0.3">
      <c r="AG163" s="48"/>
    </row>
    <row r="164" spans="33:33" x14ac:dyDescent="0.3">
      <c r="AG164" s="48"/>
    </row>
    <row r="165" spans="33:33" x14ac:dyDescent="0.3">
      <c r="AG165" s="48"/>
    </row>
    <row r="166" spans="33:33" x14ac:dyDescent="0.3">
      <c r="AG166" s="48"/>
    </row>
    <row r="167" spans="33:33" x14ac:dyDescent="0.3">
      <c r="AG167" s="48"/>
    </row>
    <row r="168" spans="33:33" x14ac:dyDescent="0.3">
      <c r="AG168" s="48"/>
    </row>
    <row r="169" spans="33:33" x14ac:dyDescent="0.3">
      <c r="AG169" s="48"/>
    </row>
    <row r="170" spans="33:33" x14ac:dyDescent="0.3">
      <c r="AG170" s="48"/>
    </row>
    <row r="171" spans="33:33" x14ac:dyDescent="0.3">
      <c r="AG171" s="48"/>
    </row>
    <row r="172" spans="33:33" x14ac:dyDescent="0.3">
      <c r="AG172" s="48"/>
    </row>
  </sheetData>
  <sheetProtection algorithmName="SHA-512" hashValue="VUp/AZTTzhSupllXJCXlTKe6r+NAMkCA89CaXMOElYt07qHUEBcyyuh27eV4YAGrvg+wR53y0Z7RBanwPYmBDA==" saltValue="ALS0XAkgrnycDPzd6NEvkA==" spinCount="100000" sheet="1" objects="1" scenarios="1" selectLockedCells="1" selectUnlockedCells="1"/>
  <sortState ref="F39:G60">
    <sortCondition ref="G39:G6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E3:AC59"/>
  <sheetViews>
    <sheetView showRowColHeaders="0" topLeftCell="A2" workbookViewId="0">
      <selection activeCell="A2" sqref="A1:XFD1048576"/>
    </sheetView>
  </sheetViews>
  <sheetFormatPr defaultRowHeight="16.5" x14ac:dyDescent="0.3"/>
  <cols>
    <col min="1" max="17" width="9" style="59"/>
    <col min="18" max="18" width="9" style="60"/>
    <col min="19" max="16384" width="9" style="59"/>
  </cols>
  <sheetData>
    <row r="3" spans="5:29" x14ac:dyDescent="0.3">
      <c r="E3" s="58"/>
      <c r="F3" s="58"/>
      <c r="G3" s="58"/>
      <c r="H3" s="58"/>
      <c r="I3" s="58"/>
      <c r="J3" s="58"/>
      <c r="K3" s="58"/>
      <c r="V3" s="58" t="s">
        <v>4</v>
      </c>
      <c r="W3" s="58" t="s">
        <v>5</v>
      </c>
      <c r="X3" s="58" t="s">
        <v>6</v>
      </c>
      <c r="Y3" s="58" t="s">
        <v>18</v>
      </c>
      <c r="AA3" s="59" t="s">
        <v>84</v>
      </c>
      <c r="AB3" s="59" t="s">
        <v>85</v>
      </c>
    </row>
    <row r="4" spans="5:29" x14ac:dyDescent="0.3">
      <c r="E4" s="58" t="str">
        <f>RTD("cqg.rtd", ,"ContractData",F4, "Symbol",,"T")</f>
        <v>EPH7</v>
      </c>
      <c r="F4" s="58" t="str">
        <f>'Symbols&amp;Data'!J3</f>
        <v>F.US.EPH?</v>
      </c>
      <c r="G4" s="61"/>
      <c r="H4" s="61"/>
      <c r="I4" s="61"/>
      <c r="J4" s="61"/>
      <c r="K4" s="62"/>
      <c r="M4" s="59">
        <f>RTD("cqg.rtd", ,"ContractData",F4, "NetLastQuoteToday",, "T")</f>
        <v>9</v>
      </c>
      <c r="N4" s="59">
        <f xml:space="preserve"> RTD("cqg.rtd",,"StudyData",E4, "ATR", "MAType=Sim,Period="&amp;'Symbols &amp; Paramters'!$G$29&amp;"", "ATR","D","-1","ALL",,,"False","T")</f>
        <v>15.7125</v>
      </c>
      <c r="O4" s="60">
        <f>M4/N4/100</f>
        <v>5.7279236276849641E-3</v>
      </c>
      <c r="P4" s="59">
        <f>IF(O4&gt;=0,O4,NA())</f>
        <v>5.7279236276849641E-3</v>
      </c>
      <c r="Q4" s="59" t="e">
        <f>IF(O4&lt;0,O4,NA())</f>
        <v>#N/A</v>
      </c>
      <c r="R4" s="60">
        <f>IFERROR(P4,Q4)</f>
        <v>5.7279236276849641E-3</v>
      </c>
      <c r="T4" s="59" t="str">
        <f>E4</f>
        <v>EPH7</v>
      </c>
      <c r="U4" s="59" t="str">
        <f>F4</f>
        <v>F.US.EPH?</v>
      </c>
      <c r="V4" s="59">
        <v>0</v>
      </c>
      <c r="W4" s="60">
        <f>Y4</f>
        <v>5.7279236276849641E-3</v>
      </c>
      <c r="X4" s="60">
        <f>Y4</f>
        <v>5.7279236276849641E-3</v>
      </c>
      <c r="Y4" s="60">
        <f>IFERROR(R4,NA())</f>
        <v>5.7279236276849641E-3</v>
      </c>
      <c r="AA4" s="60">
        <f>IF(W4&gt;=0,W4,NA())</f>
        <v>5.7279236276849641E-3</v>
      </c>
      <c r="AB4" s="60" t="e">
        <f>IF(W4&lt;0,W4,NA())</f>
        <v>#N/A</v>
      </c>
      <c r="AC4" s="60">
        <f>IFERROR(AA4,AB4)</f>
        <v>5.7279236276849641E-3</v>
      </c>
    </row>
    <row r="5" spans="5:29" x14ac:dyDescent="0.3">
      <c r="E5" s="58" t="str">
        <f>RTD("cqg.rtd", ,"ContractData",F5, "Symbol",,"T")</f>
        <v>ENQH7</v>
      </c>
      <c r="F5" s="58" t="str">
        <f>'Symbols&amp;Data'!J4</f>
        <v>F.US.ENQ?</v>
      </c>
      <c r="G5" s="61"/>
      <c r="H5" s="61"/>
      <c r="I5" s="61"/>
      <c r="J5" s="61"/>
      <c r="K5" s="62"/>
      <c r="M5" s="59">
        <f>RTD("cqg.rtd", ,"ContractData",F5, "NetLastQuoteToday",, "T")</f>
        <v>15</v>
      </c>
      <c r="N5" s="59">
        <f xml:space="preserve"> RTD("cqg.rtd",,"StudyData",E5, "ATR", "MAType=Sim,Period="&amp;'Symbols &amp; Paramters'!$G$29&amp;"", "ATR","D","-1","ALL",,,"False","T")</f>
        <v>39.3125</v>
      </c>
      <c r="O5" s="60">
        <f t="shared" ref="O5:O55" si="0">M5/N5/100</f>
        <v>3.8155802861685219E-3</v>
      </c>
      <c r="P5" s="59">
        <f t="shared" ref="P5:P55" si="1">IF(O5&gt;=0,O5,NA())</f>
        <v>3.8155802861685219E-3</v>
      </c>
      <c r="Q5" s="59" t="e">
        <f t="shared" ref="Q5:Q55" si="2">IF(O5&lt;0,O5,NA())</f>
        <v>#N/A</v>
      </c>
      <c r="R5" s="60">
        <f t="shared" ref="R5:R55" si="3">IFERROR(P5,Q5)</f>
        <v>3.8155802861685219E-3</v>
      </c>
      <c r="T5" s="59" t="str">
        <f>E5</f>
        <v>ENQH7</v>
      </c>
      <c r="U5" s="59" t="str">
        <f>F5</f>
        <v>F.US.ENQ?</v>
      </c>
      <c r="V5" s="59">
        <v>0</v>
      </c>
      <c r="W5" s="60">
        <f t="shared" ref="W5:W55" si="4">Y5</f>
        <v>3.8155802861685219E-3</v>
      </c>
      <c r="X5" s="60">
        <f t="shared" ref="X5:X55" si="5">Y5</f>
        <v>3.8155802861685219E-3</v>
      </c>
      <c r="Y5" s="60">
        <f t="shared" ref="Y5:Y55" si="6">IFERROR(R5,NA())</f>
        <v>3.8155802861685219E-3</v>
      </c>
      <c r="AA5" s="60">
        <f t="shared" ref="AA5:AA55" si="7">IF(W5&gt;=0,W5,NA())</f>
        <v>3.8155802861685219E-3</v>
      </c>
      <c r="AB5" s="60" t="e">
        <f t="shared" ref="AB5:AB55" si="8">IF(W5&lt;0,W5,NA())</f>
        <v>#N/A</v>
      </c>
      <c r="AC5" s="60">
        <f t="shared" ref="AC5:AC55" si="9">IFERROR(AA5,AB5)</f>
        <v>3.8155802861685219E-3</v>
      </c>
    </row>
    <row r="6" spans="5:29" x14ac:dyDescent="0.3">
      <c r="E6" s="58" t="str">
        <f>RTD("cqg.rtd", ,"ContractData",F6, "Symbol",,"T")</f>
        <v>EMDH7</v>
      </c>
      <c r="F6" s="58" t="str">
        <f>'Symbols&amp;Data'!J5</f>
        <v>F.US.EMD?</v>
      </c>
      <c r="G6" s="61"/>
      <c r="H6" s="61"/>
      <c r="I6" s="61"/>
      <c r="J6" s="61"/>
      <c r="K6" s="62"/>
      <c r="M6" s="59">
        <f>RTD("cqg.rtd", ,"ContractData",F6, "NetLastQuoteToday",, "T")</f>
        <v>9</v>
      </c>
      <c r="N6" s="59">
        <f xml:space="preserve"> RTD("cqg.rtd",,"StudyData",E6, "ATR", "MAType=Sim,Period="&amp;'Symbols &amp; Paramters'!$G$29&amp;"", "ATR","D","-1","ALL",,,"False","T")</f>
        <v>20.079999999999998</v>
      </c>
      <c r="O6" s="60">
        <f t="shared" si="0"/>
        <v>4.4820717131474107E-3</v>
      </c>
      <c r="P6" s="59">
        <f t="shared" si="1"/>
        <v>4.4820717131474107E-3</v>
      </c>
      <c r="Q6" s="59" t="e">
        <f t="shared" si="2"/>
        <v>#N/A</v>
      </c>
      <c r="R6" s="60">
        <f t="shared" si="3"/>
        <v>4.4820717131474107E-3</v>
      </c>
      <c r="T6" s="59" t="str">
        <f t="shared" ref="T6:T55" si="10">E6</f>
        <v>EMDH7</v>
      </c>
      <c r="U6" s="59" t="str">
        <f t="shared" ref="U6:U55" si="11">F6</f>
        <v>F.US.EMD?</v>
      </c>
      <c r="V6" s="59">
        <v>0</v>
      </c>
      <c r="W6" s="60">
        <f t="shared" si="4"/>
        <v>4.4820717131474107E-3</v>
      </c>
      <c r="X6" s="60">
        <f t="shared" si="5"/>
        <v>4.4820717131474107E-3</v>
      </c>
      <c r="Y6" s="60">
        <f t="shared" si="6"/>
        <v>4.4820717131474107E-3</v>
      </c>
      <c r="AA6" s="60">
        <f t="shared" si="7"/>
        <v>4.4820717131474107E-3</v>
      </c>
      <c r="AB6" s="60" t="e">
        <f t="shared" si="8"/>
        <v>#N/A</v>
      </c>
      <c r="AC6" s="60">
        <f t="shared" si="9"/>
        <v>4.4820717131474107E-3</v>
      </c>
    </row>
    <row r="7" spans="5:29" x14ac:dyDescent="0.3">
      <c r="E7" s="58" t="str">
        <f>RTD("cqg.rtd", ,"ContractData",F7, "Symbol",,"T")</f>
        <v>YMH7</v>
      </c>
      <c r="F7" s="58" t="str">
        <f>'Symbols&amp;Data'!J6</f>
        <v>F.US.YM?</v>
      </c>
      <c r="G7" s="61"/>
      <c r="H7" s="61"/>
      <c r="I7" s="61"/>
      <c r="J7" s="61"/>
      <c r="K7" s="62"/>
      <c r="M7" s="59">
        <f>RTD("cqg.rtd", ,"ContractData",F7, "NetLastQuoteToday",, "T")</f>
        <v>95</v>
      </c>
      <c r="N7" s="59">
        <f xml:space="preserve"> RTD("cqg.rtd",,"StudyData",E7, "ATR", "MAType=Sim,Period="&amp;'Symbols &amp; Paramters'!$G$29&amp;"", "ATR","D","-1","ALL",,,"False","T")</f>
        <v>137.44999999999999</v>
      </c>
      <c r="O7" s="60">
        <f t="shared" si="0"/>
        <v>6.9116042197162608E-3</v>
      </c>
      <c r="P7" s="59">
        <f t="shared" si="1"/>
        <v>6.9116042197162608E-3</v>
      </c>
      <c r="Q7" s="59" t="e">
        <f t="shared" si="2"/>
        <v>#N/A</v>
      </c>
      <c r="R7" s="60">
        <f t="shared" si="3"/>
        <v>6.9116042197162608E-3</v>
      </c>
      <c r="T7" s="59" t="str">
        <f t="shared" si="10"/>
        <v>YMH7</v>
      </c>
      <c r="U7" s="59" t="str">
        <f t="shared" si="11"/>
        <v>F.US.YM?</v>
      </c>
      <c r="V7" s="59">
        <v>0</v>
      </c>
      <c r="W7" s="60">
        <f t="shared" si="4"/>
        <v>6.9116042197162608E-3</v>
      </c>
      <c r="X7" s="60">
        <f t="shared" si="5"/>
        <v>6.9116042197162608E-3</v>
      </c>
      <c r="Y7" s="60">
        <f t="shared" si="6"/>
        <v>6.9116042197162608E-3</v>
      </c>
      <c r="AA7" s="60">
        <f t="shared" si="7"/>
        <v>6.9116042197162608E-3</v>
      </c>
      <c r="AB7" s="60" t="e">
        <f t="shared" si="8"/>
        <v>#N/A</v>
      </c>
      <c r="AC7" s="60">
        <f t="shared" si="9"/>
        <v>6.9116042197162608E-3</v>
      </c>
    </row>
    <row r="8" spans="5:29" x14ac:dyDescent="0.3">
      <c r="E8" s="58" t="str">
        <f>RTD("cqg.rtd", ,"ContractData",F8, "Symbol",,"T")</f>
        <v>NKDH7</v>
      </c>
      <c r="F8" s="58" t="str">
        <f>'Symbols&amp;Data'!J7</f>
        <v>F.US.NKD?</v>
      </c>
      <c r="G8" s="61"/>
      <c r="H8" s="61"/>
      <c r="I8" s="61"/>
      <c r="J8" s="61"/>
      <c r="K8" s="62"/>
      <c r="M8" s="59">
        <f>RTD("cqg.rtd", ,"ContractData",F8, "NetLastQuoteToday",, "T")</f>
        <v>155</v>
      </c>
      <c r="N8" s="59">
        <f xml:space="preserve"> RTD("cqg.rtd",,"StudyData",E8, "ATR", "MAType=Sim,Period="&amp;'Symbols &amp; Paramters'!$G$29&amp;"", "ATR","D","-1","ALL",,,"False","T")</f>
        <v>319.5</v>
      </c>
      <c r="O8" s="60">
        <f t="shared" si="0"/>
        <v>4.8513302034428798E-3</v>
      </c>
      <c r="P8" s="59">
        <f t="shared" si="1"/>
        <v>4.8513302034428798E-3</v>
      </c>
      <c r="Q8" s="59" t="e">
        <f t="shared" si="2"/>
        <v>#N/A</v>
      </c>
      <c r="R8" s="60">
        <f t="shared" si="3"/>
        <v>4.8513302034428798E-3</v>
      </c>
      <c r="T8" s="59" t="str">
        <f t="shared" si="10"/>
        <v>NKDH7</v>
      </c>
      <c r="U8" s="59" t="str">
        <f t="shared" si="11"/>
        <v>F.US.NKD?</v>
      </c>
      <c r="V8" s="59">
        <v>0</v>
      </c>
      <c r="W8" s="60">
        <f t="shared" si="4"/>
        <v>4.8513302034428798E-3</v>
      </c>
      <c r="X8" s="60">
        <f t="shared" si="5"/>
        <v>4.8513302034428798E-3</v>
      </c>
      <c r="Y8" s="60">
        <f t="shared" si="6"/>
        <v>4.8513302034428798E-3</v>
      </c>
      <c r="AA8" s="60">
        <f t="shared" si="7"/>
        <v>4.8513302034428798E-3</v>
      </c>
      <c r="AB8" s="60" t="e">
        <f t="shared" si="8"/>
        <v>#N/A</v>
      </c>
      <c r="AC8" s="60">
        <f t="shared" si="9"/>
        <v>4.8513302034428798E-3</v>
      </c>
    </row>
    <row r="9" spans="5:29" x14ac:dyDescent="0.3">
      <c r="E9" s="58" t="str">
        <f>RTD("cqg.rtd", ,"ContractData",F9, "Symbol",,"T")</f>
        <v>NIYH7</v>
      </c>
      <c r="F9" s="58" t="str">
        <f>'Symbols&amp;Data'!J8</f>
        <v>F.US.NIY?</v>
      </c>
      <c r="G9" s="61"/>
      <c r="H9" s="61"/>
      <c r="I9" s="61"/>
      <c r="J9" s="61"/>
      <c r="K9" s="62"/>
      <c r="M9" s="59">
        <f>RTD("cqg.rtd", ,"ContractData",F9, "NetLastQuoteToday",, "T")</f>
        <v>160</v>
      </c>
      <c r="N9" s="59">
        <f xml:space="preserve"> RTD("cqg.rtd",,"StudyData",E9, "ATR", "MAType=Sim,Period="&amp;'Symbols &amp; Paramters'!$G$29&amp;"", "ATR","D","-1","ALL",,,"False","T")</f>
        <v>319.75</v>
      </c>
      <c r="O9" s="60">
        <f t="shared" si="0"/>
        <v>5.003909304143862E-3</v>
      </c>
      <c r="P9" s="59">
        <f t="shared" si="1"/>
        <v>5.003909304143862E-3</v>
      </c>
      <c r="Q9" s="59" t="e">
        <f t="shared" si="2"/>
        <v>#N/A</v>
      </c>
      <c r="R9" s="60">
        <f t="shared" si="3"/>
        <v>5.003909304143862E-3</v>
      </c>
      <c r="T9" s="59" t="str">
        <f t="shared" si="10"/>
        <v>NIYH7</v>
      </c>
      <c r="U9" s="59" t="str">
        <f t="shared" si="11"/>
        <v>F.US.NIY?</v>
      </c>
      <c r="V9" s="59">
        <v>0</v>
      </c>
      <c r="W9" s="60">
        <f t="shared" si="4"/>
        <v>5.003909304143862E-3</v>
      </c>
      <c r="X9" s="60">
        <f t="shared" si="5"/>
        <v>5.003909304143862E-3</v>
      </c>
      <c r="Y9" s="60">
        <f t="shared" si="6"/>
        <v>5.003909304143862E-3</v>
      </c>
      <c r="AA9" s="60">
        <f t="shared" si="7"/>
        <v>5.003909304143862E-3</v>
      </c>
      <c r="AB9" s="60" t="e">
        <f t="shared" si="8"/>
        <v>#N/A</v>
      </c>
      <c r="AC9" s="60">
        <f t="shared" si="9"/>
        <v>5.003909304143862E-3</v>
      </c>
    </row>
    <row r="10" spans="5:29" x14ac:dyDescent="0.3">
      <c r="E10" s="58" t="str">
        <f>RTD("cqg.rtd", ,"ContractData",F10, "Symbol",,"T")</f>
        <v>TUAH7</v>
      </c>
      <c r="F10" s="58" t="str">
        <f>'Symbols&amp;Data'!J9</f>
        <v>F.US.TUA?</v>
      </c>
      <c r="G10" s="61"/>
      <c r="H10" s="61"/>
      <c r="I10" s="61"/>
      <c r="J10" s="61"/>
      <c r="K10" s="62"/>
      <c r="M10" s="59">
        <f>RTD("cqg.rtd", ,"ContractData",F10, "NetLastQuoteToday",, "T")</f>
        <v>-3.125E-2</v>
      </c>
      <c r="N10" s="59">
        <f xml:space="preserve"> RTD("cqg.rtd",,"StudyData",E10, "ATR", "MAType=Sim,Period="&amp;'Symbols &amp; Paramters'!$G$29&amp;"", "ATR","D","-1","ALL",,,"False","T")</f>
        <v>0.10742188</v>
      </c>
      <c r="O10" s="60">
        <f t="shared" si="0"/>
        <v>-2.9090907736859569E-3</v>
      </c>
      <c r="P10" s="59" t="e">
        <f t="shared" si="1"/>
        <v>#N/A</v>
      </c>
      <c r="Q10" s="59">
        <f t="shared" si="2"/>
        <v>-2.9090907736859569E-3</v>
      </c>
      <c r="R10" s="60">
        <f t="shared" si="3"/>
        <v>-2.9090907736859569E-3</v>
      </c>
      <c r="T10" s="59" t="str">
        <f t="shared" si="10"/>
        <v>TUAH7</v>
      </c>
      <c r="U10" s="59" t="str">
        <f t="shared" si="11"/>
        <v>F.US.TUA?</v>
      </c>
      <c r="V10" s="59">
        <v>0</v>
      </c>
      <c r="W10" s="60">
        <f t="shared" si="4"/>
        <v>-2.9090907736859569E-3</v>
      </c>
      <c r="X10" s="60">
        <f t="shared" si="5"/>
        <v>-2.9090907736859569E-3</v>
      </c>
      <c r="Y10" s="60">
        <f t="shared" si="6"/>
        <v>-2.9090907736859569E-3</v>
      </c>
      <c r="AA10" s="60" t="e">
        <f t="shared" si="7"/>
        <v>#N/A</v>
      </c>
      <c r="AB10" s="60">
        <f t="shared" si="8"/>
        <v>-2.9090907736859569E-3</v>
      </c>
      <c r="AC10" s="60">
        <f t="shared" si="9"/>
        <v>-2.9090907736859569E-3</v>
      </c>
    </row>
    <row r="11" spans="5:29" x14ac:dyDescent="0.3">
      <c r="E11" s="58" t="str">
        <f>RTD("cqg.rtd", ,"ContractData",F11, "Symbol",,"T")</f>
        <v>FVAH7</v>
      </c>
      <c r="F11" s="58" t="str">
        <f>'Symbols&amp;Data'!J10</f>
        <v>F.US.FVA?</v>
      </c>
      <c r="G11" s="61"/>
      <c r="H11" s="61"/>
      <c r="I11" s="61"/>
      <c r="J11" s="61"/>
      <c r="K11" s="62"/>
      <c r="M11" s="59">
        <f>RTD("cqg.rtd", ,"ContractData",F11, "NetLastQuoteToday",, "T")</f>
        <v>-7.8125E-2</v>
      </c>
      <c r="N11" s="59">
        <f xml:space="preserve"> RTD("cqg.rtd",,"StudyData",E11, "ATR", "MAType=Sim,Period="&amp;'Symbols &amp; Paramters'!$G$29&amp;"", "ATR","D","-1","ALL",,,"False","T")</f>
        <v>0.38828125000000002</v>
      </c>
      <c r="O11" s="60">
        <f t="shared" si="0"/>
        <v>-2.0120724346076456E-3</v>
      </c>
      <c r="P11" s="59" t="e">
        <f t="shared" si="1"/>
        <v>#N/A</v>
      </c>
      <c r="Q11" s="59">
        <f t="shared" si="2"/>
        <v>-2.0120724346076456E-3</v>
      </c>
      <c r="R11" s="60">
        <f t="shared" si="3"/>
        <v>-2.0120724346076456E-3</v>
      </c>
      <c r="T11" s="59" t="str">
        <f t="shared" si="10"/>
        <v>FVAH7</v>
      </c>
      <c r="U11" s="59" t="str">
        <f t="shared" si="11"/>
        <v>F.US.FVA?</v>
      </c>
      <c r="V11" s="59">
        <v>0</v>
      </c>
      <c r="W11" s="60">
        <f t="shared" si="4"/>
        <v>-2.0120724346076456E-3</v>
      </c>
      <c r="X11" s="60">
        <f t="shared" si="5"/>
        <v>-2.0120724346076456E-3</v>
      </c>
      <c r="Y11" s="60">
        <f t="shared" si="6"/>
        <v>-2.0120724346076456E-3</v>
      </c>
      <c r="AA11" s="60" t="e">
        <f t="shared" si="7"/>
        <v>#N/A</v>
      </c>
      <c r="AB11" s="60">
        <f t="shared" si="8"/>
        <v>-2.0120724346076456E-3</v>
      </c>
      <c r="AC11" s="60">
        <f t="shared" si="9"/>
        <v>-2.0120724346076456E-3</v>
      </c>
    </row>
    <row r="12" spans="5:29" x14ac:dyDescent="0.3">
      <c r="E12" s="58" t="str">
        <f>RTD("cqg.rtd", ,"ContractData",F12, "Symbol",,"T")</f>
        <v>TYAH7</v>
      </c>
      <c r="F12" s="58" t="str">
        <f>'Symbols&amp;Data'!J11</f>
        <v>F.US.TYA?</v>
      </c>
      <c r="G12" s="61"/>
      <c r="H12" s="61"/>
      <c r="I12" s="61"/>
      <c r="J12" s="61"/>
      <c r="K12" s="62"/>
      <c r="M12" s="59">
        <f>RTD("cqg.rtd", ,"ContractData",F12, "NetLastQuoteToday",, "T")</f>
        <v>-0.140625</v>
      </c>
      <c r="N12" s="59">
        <f xml:space="preserve"> RTD("cqg.rtd",,"StudyData",E12, "ATR", "MAType=Sim,Period="&amp;'Symbols &amp; Paramters'!$G$29&amp;"", "ATR","D","-1","ALL",,,"False","T")</f>
        <v>0.64375000000000004</v>
      </c>
      <c r="O12" s="60">
        <f t="shared" si="0"/>
        <v>-2.1844660194174758E-3</v>
      </c>
      <c r="P12" s="59" t="e">
        <f t="shared" si="1"/>
        <v>#N/A</v>
      </c>
      <c r="Q12" s="59">
        <f t="shared" si="2"/>
        <v>-2.1844660194174758E-3</v>
      </c>
      <c r="R12" s="60">
        <f t="shared" si="3"/>
        <v>-2.1844660194174758E-3</v>
      </c>
      <c r="T12" s="59" t="str">
        <f t="shared" si="10"/>
        <v>TYAH7</v>
      </c>
      <c r="U12" s="59" t="str">
        <f t="shared" si="11"/>
        <v>F.US.TYA?</v>
      </c>
      <c r="V12" s="59">
        <v>0</v>
      </c>
      <c r="W12" s="60">
        <f t="shared" si="4"/>
        <v>-2.1844660194174758E-3</v>
      </c>
      <c r="X12" s="60">
        <f t="shared" si="5"/>
        <v>-2.1844660194174758E-3</v>
      </c>
      <c r="Y12" s="60">
        <f t="shared" si="6"/>
        <v>-2.1844660194174758E-3</v>
      </c>
      <c r="AA12" s="60" t="e">
        <f t="shared" si="7"/>
        <v>#N/A</v>
      </c>
      <c r="AB12" s="60">
        <f t="shared" si="8"/>
        <v>-2.1844660194174758E-3</v>
      </c>
      <c r="AC12" s="60">
        <f t="shared" si="9"/>
        <v>-2.1844660194174758E-3</v>
      </c>
    </row>
    <row r="13" spans="5:29" x14ac:dyDescent="0.3">
      <c r="E13" s="58" t="str">
        <f>RTD("cqg.rtd", ,"ContractData",F13, "Symbol",,"T")</f>
        <v>USAH7</v>
      </c>
      <c r="F13" s="58" t="str">
        <f>'Symbols&amp;Data'!J12</f>
        <v>F.US.USA?</v>
      </c>
      <c r="G13" s="61"/>
      <c r="H13" s="61"/>
      <c r="I13" s="61"/>
      <c r="J13" s="61"/>
      <c r="K13" s="62"/>
      <c r="M13" s="59">
        <f>RTD("cqg.rtd", ,"ContractData",F13, "NetLastQuoteToday",, "T")</f>
        <v>-0.1875</v>
      </c>
      <c r="N13" s="59">
        <f xml:space="preserve"> RTD("cqg.rtd",,"StudyData",E13, "ATR", "MAType=Sim,Period="&amp;'Symbols &amp; Paramters'!$G$29&amp;"", "ATR","D","-1","ALL",,,"False","T")</f>
        <v>1.5140625000000001</v>
      </c>
      <c r="O13" s="60">
        <f t="shared" si="0"/>
        <v>-1.2383900928792568E-3</v>
      </c>
      <c r="P13" s="59" t="e">
        <f t="shared" si="1"/>
        <v>#N/A</v>
      </c>
      <c r="Q13" s="59">
        <f t="shared" si="2"/>
        <v>-1.2383900928792568E-3</v>
      </c>
      <c r="R13" s="60">
        <f t="shared" si="3"/>
        <v>-1.2383900928792568E-3</v>
      </c>
      <c r="T13" s="59" t="str">
        <f t="shared" si="10"/>
        <v>USAH7</v>
      </c>
      <c r="U13" s="59" t="str">
        <f t="shared" si="11"/>
        <v>F.US.USA?</v>
      </c>
      <c r="V13" s="59">
        <v>0</v>
      </c>
      <c r="W13" s="60">
        <f t="shared" si="4"/>
        <v>-1.2383900928792568E-3</v>
      </c>
      <c r="X13" s="60">
        <f t="shared" si="5"/>
        <v>-1.2383900928792568E-3</v>
      </c>
      <c r="Y13" s="60">
        <f t="shared" si="6"/>
        <v>-1.2383900928792568E-3</v>
      </c>
      <c r="AA13" s="60" t="e">
        <f t="shared" si="7"/>
        <v>#N/A</v>
      </c>
      <c r="AB13" s="60">
        <f t="shared" si="8"/>
        <v>-1.2383900928792568E-3</v>
      </c>
      <c r="AC13" s="60">
        <f t="shared" si="9"/>
        <v>-1.2383900928792568E-3</v>
      </c>
    </row>
    <row r="14" spans="5:29" x14ac:dyDescent="0.3">
      <c r="E14" s="58" t="str">
        <f>RTD("cqg.rtd", ,"ContractData",F14, "Symbol",,"T")</f>
        <v>GCEJ7</v>
      </c>
      <c r="F14" s="58" t="str">
        <f>'Symbols&amp;Data'!J13</f>
        <v>F.US.GCE?</v>
      </c>
      <c r="G14" s="61"/>
      <c r="H14" s="61"/>
      <c r="I14" s="61"/>
      <c r="J14" s="61"/>
      <c r="K14" s="62"/>
      <c r="M14" s="59">
        <f>RTD("cqg.rtd", ,"ContractData",F14, "NetLastQuoteToday",, "T")</f>
        <v>-1.8</v>
      </c>
      <c r="N14" s="59">
        <f xml:space="preserve"> RTD("cqg.rtd",,"StudyData",E14, "ATR", "MAType=Sim,Period="&amp;'Symbols &amp; Paramters'!$G$29&amp;"", "ATR","D","-1","ALL",,,"False","T")</f>
        <v>16.015000000000001</v>
      </c>
      <c r="O14" s="60">
        <f t="shared" si="0"/>
        <v>-1.1239463003434281E-3</v>
      </c>
      <c r="P14" s="59" t="e">
        <f t="shared" si="1"/>
        <v>#N/A</v>
      </c>
      <c r="Q14" s="59">
        <f t="shared" si="2"/>
        <v>-1.1239463003434281E-3</v>
      </c>
      <c r="R14" s="60">
        <f t="shared" si="3"/>
        <v>-1.1239463003434281E-3</v>
      </c>
      <c r="T14" s="59" t="str">
        <f t="shared" si="10"/>
        <v>GCEJ7</v>
      </c>
      <c r="U14" s="59" t="str">
        <f t="shared" si="11"/>
        <v>F.US.GCE?</v>
      </c>
      <c r="V14" s="59">
        <v>0</v>
      </c>
      <c r="W14" s="60">
        <f t="shared" si="4"/>
        <v>-1.1239463003434281E-3</v>
      </c>
      <c r="X14" s="60">
        <f t="shared" si="5"/>
        <v>-1.1239463003434281E-3</v>
      </c>
      <c r="Y14" s="60">
        <f t="shared" si="6"/>
        <v>-1.1239463003434281E-3</v>
      </c>
      <c r="AA14" s="60" t="e">
        <f t="shared" si="7"/>
        <v>#N/A</v>
      </c>
      <c r="AB14" s="60">
        <f t="shared" si="8"/>
        <v>-1.1239463003434281E-3</v>
      </c>
      <c r="AC14" s="60">
        <f t="shared" si="9"/>
        <v>-1.1239463003434281E-3</v>
      </c>
    </row>
    <row r="15" spans="5:29" x14ac:dyDescent="0.3">
      <c r="E15" s="58" t="str">
        <f>RTD("cqg.rtd", ,"ContractData",F15, "Symbol",,"T")</f>
        <v>SIEH7</v>
      </c>
      <c r="F15" s="58" t="str">
        <f>'Symbols&amp;Data'!J14</f>
        <v>F.US.SIE?</v>
      </c>
      <c r="G15" s="61"/>
      <c r="H15" s="61"/>
      <c r="I15" s="61"/>
      <c r="J15" s="61"/>
      <c r="K15" s="62"/>
      <c r="M15" s="59">
        <f>RTD("cqg.rtd", ,"ContractData",F15, "NetLastQuoteToday",, "T")</f>
        <v>0.20899999999999999</v>
      </c>
      <c r="N15" s="59">
        <f xml:space="preserve"> RTD("cqg.rtd",,"StudyData",E15, "ATR", "MAType=Sim,Period="&amp;'Symbols &amp; Paramters'!$G$29&amp;"", "ATR","D","-1","ALL",,,"False","T")</f>
        <v>0.33960000000000001</v>
      </c>
      <c r="O15" s="60">
        <f t="shared" si="0"/>
        <v>6.1542991755005882E-3</v>
      </c>
      <c r="P15" s="59">
        <f t="shared" si="1"/>
        <v>6.1542991755005882E-3</v>
      </c>
      <c r="Q15" s="59" t="e">
        <f t="shared" si="2"/>
        <v>#N/A</v>
      </c>
      <c r="R15" s="60">
        <f t="shared" si="3"/>
        <v>6.1542991755005882E-3</v>
      </c>
      <c r="T15" s="59" t="str">
        <f t="shared" si="10"/>
        <v>SIEH7</v>
      </c>
      <c r="U15" s="59" t="str">
        <f t="shared" si="11"/>
        <v>F.US.SIE?</v>
      </c>
      <c r="V15" s="59">
        <v>0</v>
      </c>
      <c r="W15" s="60">
        <f t="shared" si="4"/>
        <v>6.1542991755005882E-3</v>
      </c>
      <c r="X15" s="60">
        <f t="shared" si="5"/>
        <v>6.1542991755005882E-3</v>
      </c>
      <c r="Y15" s="60">
        <f t="shared" si="6"/>
        <v>6.1542991755005882E-3</v>
      </c>
      <c r="AA15" s="60">
        <f t="shared" si="7"/>
        <v>6.1542991755005882E-3</v>
      </c>
      <c r="AB15" s="60" t="e">
        <f t="shared" si="8"/>
        <v>#N/A</v>
      </c>
      <c r="AC15" s="60">
        <f t="shared" si="9"/>
        <v>6.1542991755005882E-3</v>
      </c>
    </row>
    <row r="16" spans="5:29" x14ac:dyDescent="0.3">
      <c r="E16" s="58" t="str">
        <f>RTD("cqg.rtd", ,"ContractData",F16, "Symbol",,"T")</f>
        <v>PLEJ7</v>
      </c>
      <c r="F16" s="58" t="str">
        <f>'Symbols&amp;Data'!J15</f>
        <v>F.US.PLE?</v>
      </c>
      <c r="G16" s="61"/>
      <c r="H16" s="61"/>
      <c r="I16" s="61"/>
      <c r="J16" s="61"/>
      <c r="K16" s="62"/>
      <c r="M16" s="59">
        <f>RTD("cqg.rtd", ,"ContractData",F16, "NetLastQuoteToday",, "T")</f>
        <v>-8.2000000000000011</v>
      </c>
      <c r="N16" s="59">
        <f xml:space="preserve"> RTD("cqg.rtd",,"StudyData",E16, "ATR", "MAType=Sim,Period="&amp;'Symbols &amp; Paramters'!$G$29&amp;"", "ATR","D","-1","ALL",,,"False","T")</f>
        <v>19.155000000000001</v>
      </c>
      <c r="O16" s="60">
        <f t="shared" si="0"/>
        <v>-4.2808666144609764E-3</v>
      </c>
      <c r="P16" s="59" t="e">
        <f t="shared" si="1"/>
        <v>#N/A</v>
      </c>
      <c r="Q16" s="59">
        <f t="shared" si="2"/>
        <v>-4.2808666144609764E-3</v>
      </c>
      <c r="R16" s="60">
        <f t="shared" si="3"/>
        <v>-4.2808666144609764E-3</v>
      </c>
      <c r="T16" s="59" t="str">
        <f t="shared" si="10"/>
        <v>PLEJ7</v>
      </c>
      <c r="U16" s="59" t="str">
        <f t="shared" si="11"/>
        <v>F.US.PLE?</v>
      </c>
      <c r="V16" s="59">
        <v>0</v>
      </c>
      <c r="W16" s="60">
        <f t="shared" si="4"/>
        <v>-4.2808666144609764E-3</v>
      </c>
      <c r="X16" s="60">
        <f t="shared" si="5"/>
        <v>-4.2808666144609764E-3</v>
      </c>
      <c r="Y16" s="60">
        <f t="shared" si="6"/>
        <v>-4.2808666144609764E-3</v>
      </c>
      <c r="AA16" s="60" t="e">
        <f t="shared" si="7"/>
        <v>#N/A</v>
      </c>
      <c r="AB16" s="60">
        <f t="shared" si="8"/>
        <v>-4.2808666144609764E-3</v>
      </c>
      <c r="AC16" s="60">
        <f t="shared" si="9"/>
        <v>-4.2808666144609764E-3</v>
      </c>
    </row>
    <row r="17" spans="5:29" x14ac:dyDescent="0.3">
      <c r="E17" s="58" t="str">
        <f>RTD("cqg.rtd", ,"ContractData",F17, "Symbol",,"T")</f>
        <v>PAEH7</v>
      </c>
      <c r="F17" s="58" t="str">
        <f>'Symbols&amp;Data'!J16</f>
        <v>F.US.PAE?</v>
      </c>
      <c r="G17" s="61"/>
      <c r="H17" s="61"/>
      <c r="I17" s="61"/>
      <c r="J17" s="61"/>
      <c r="K17" s="62"/>
      <c r="M17" s="59">
        <f>RTD("cqg.rtd", ,"ContractData",F17, "NetLastQuoteToday",, "T")</f>
        <v>11.25</v>
      </c>
      <c r="N17" s="59">
        <f xml:space="preserve"> RTD("cqg.rtd",,"StudyData",E17, "ATR", "MAType=Sim,Period="&amp;'Symbols &amp; Paramters'!$G$29&amp;"", "ATR","D","-1","ALL",,,"False","T")</f>
        <v>23.22</v>
      </c>
      <c r="O17" s="60">
        <f t="shared" si="0"/>
        <v>4.8449612403100775E-3</v>
      </c>
      <c r="P17" s="59">
        <f t="shared" si="1"/>
        <v>4.8449612403100775E-3</v>
      </c>
      <c r="Q17" s="59" t="e">
        <f t="shared" si="2"/>
        <v>#N/A</v>
      </c>
      <c r="R17" s="60">
        <f t="shared" si="3"/>
        <v>4.8449612403100775E-3</v>
      </c>
      <c r="S17" s="61"/>
      <c r="T17" s="59" t="str">
        <f t="shared" si="10"/>
        <v>PAEH7</v>
      </c>
      <c r="U17" s="59" t="str">
        <f t="shared" si="11"/>
        <v>F.US.PAE?</v>
      </c>
      <c r="V17" s="59">
        <v>0</v>
      </c>
      <c r="W17" s="60">
        <f t="shared" si="4"/>
        <v>4.8449612403100775E-3</v>
      </c>
      <c r="X17" s="60">
        <f t="shared" si="5"/>
        <v>4.8449612403100775E-3</v>
      </c>
      <c r="Y17" s="60">
        <f t="shared" si="6"/>
        <v>4.8449612403100775E-3</v>
      </c>
      <c r="AA17" s="60">
        <f t="shared" si="7"/>
        <v>4.8449612403100775E-3</v>
      </c>
      <c r="AB17" s="60" t="e">
        <f t="shared" si="8"/>
        <v>#N/A</v>
      </c>
      <c r="AC17" s="60">
        <f t="shared" si="9"/>
        <v>4.8449612403100775E-3</v>
      </c>
    </row>
    <row r="18" spans="5:29" x14ac:dyDescent="0.3">
      <c r="E18" s="58" t="str">
        <f>RTD("cqg.rtd", ,"ContractData",F18, "Symbol",,"T")</f>
        <v>CPEH7</v>
      </c>
      <c r="F18" s="58" t="str">
        <f>'Symbols&amp;Data'!J17</f>
        <v>F.US.CPE?</v>
      </c>
      <c r="G18" s="61"/>
      <c r="H18" s="61"/>
      <c r="I18" s="61"/>
      <c r="J18" s="61"/>
      <c r="K18" s="62"/>
      <c r="M18" s="59">
        <f>RTD("cqg.rtd", ,"ContractData",F18, "NetLastQuoteToday",, "T")</f>
        <v>0.12250000000000001</v>
      </c>
      <c r="N18" s="59">
        <f xml:space="preserve"> RTD("cqg.rtd",,"StudyData",E18, "ATR", "MAType=Sim,Period="&amp;'Symbols &amp; Paramters'!$G$29&amp;"", "ATR","D","-1","ALL",,,"False","T")</f>
        <v>5.9450000000000003E-2</v>
      </c>
      <c r="O18" s="60">
        <f t="shared" si="0"/>
        <v>2.0605550883095042E-2</v>
      </c>
      <c r="P18" s="59">
        <f t="shared" si="1"/>
        <v>2.0605550883095042E-2</v>
      </c>
      <c r="Q18" s="59" t="e">
        <f t="shared" si="2"/>
        <v>#N/A</v>
      </c>
      <c r="R18" s="60">
        <f t="shared" si="3"/>
        <v>2.0605550883095042E-2</v>
      </c>
      <c r="T18" s="59" t="str">
        <f t="shared" si="10"/>
        <v>CPEH7</v>
      </c>
      <c r="U18" s="59" t="str">
        <f t="shared" si="11"/>
        <v>F.US.CPE?</v>
      </c>
      <c r="V18" s="59">
        <v>0</v>
      </c>
      <c r="W18" s="60">
        <f t="shared" si="4"/>
        <v>2.0605550883095042E-2</v>
      </c>
      <c r="X18" s="60">
        <f t="shared" si="5"/>
        <v>2.0605550883095042E-2</v>
      </c>
      <c r="Y18" s="60">
        <f t="shared" si="6"/>
        <v>2.0605550883095042E-2</v>
      </c>
      <c r="AA18" s="60">
        <f t="shared" si="7"/>
        <v>2.0605550883095042E-2</v>
      </c>
      <c r="AB18" s="60" t="e">
        <f t="shared" si="8"/>
        <v>#N/A</v>
      </c>
      <c r="AC18" s="60">
        <f t="shared" si="9"/>
        <v>2.0605550883095042E-2</v>
      </c>
    </row>
    <row r="19" spans="5:29" x14ac:dyDescent="0.3">
      <c r="E19" s="58" t="str">
        <f>RTD("cqg.rtd", ,"ContractData",F19, "Symbol",,"T")</f>
        <v>ZSEH7</v>
      </c>
      <c r="F19" s="58" t="str">
        <f>'Symbols&amp;Data'!J18</f>
        <v>F.US.ZSE?</v>
      </c>
      <c r="G19" s="61"/>
      <c r="H19" s="61"/>
      <c r="I19" s="61"/>
      <c r="J19" s="61"/>
      <c r="K19" s="62"/>
      <c r="M19" s="59">
        <f>RTD("cqg.rtd", ,"ContractData",F19, "NetLastQuoteToday",, "T")</f>
        <v>9.5</v>
      </c>
      <c r="N19" s="59">
        <f xml:space="preserve"> RTD("cqg.rtd",,"StudyData",E19, "ATR", "MAType=Sim,Period="&amp;'Symbols &amp; Paramters'!$G$29&amp;"", "ATR","D","-1","ALL",,,"False","T")</f>
        <v>16.837499999999999</v>
      </c>
      <c r="O19" s="60">
        <f t="shared" si="0"/>
        <v>5.642167780252413E-3</v>
      </c>
      <c r="P19" s="59">
        <f t="shared" si="1"/>
        <v>5.642167780252413E-3</v>
      </c>
      <c r="Q19" s="59" t="e">
        <f t="shared" si="2"/>
        <v>#N/A</v>
      </c>
      <c r="R19" s="60">
        <f t="shared" si="3"/>
        <v>5.642167780252413E-3</v>
      </c>
      <c r="T19" s="59" t="str">
        <f t="shared" si="10"/>
        <v>ZSEH7</v>
      </c>
      <c r="U19" s="59" t="str">
        <f t="shared" si="11"/>
        <v>F.US.ZSE?</v>
      </c>
      <c r="V19" s="59">
        <v>0</v>
      </c>
      <c r="W19" s="60">
        <f t="shared" si="4"/>
        <v>5.642167780252413E-3</v>
      </c>
      <c r="X19" s="60">
        <f t="shared" si="5"/>
        <v>5.642167780252413E-3</v>
      </c>
      <c r="Y19" s="60">
        <f t="shared" si="6"/>
        <v>5.642167780252413E-3</v>
      </c>
      <c r="AA19" s="60">
        <f t="shared" si="7"/>
        <v>5.642167780252413E-3</v>
      </c>
      <c r="AB19" s="60" t="e">
        <f t="shared" si="8"/>
        <v>#N/A</v>
      </c>
      <c r="AC19" s="60">
        <f t="shared" si="9"/>
        <v>5.642167780252413E-3</v>
      </c>
    </row>
    <row r="20" spans="5:29" x14ac:dyDescent="0.3">
      <c r="E20" s="58" t="str">
        <f>RTD("cqg.rtd", ,"ContractData",F20, "Symbol",,"T")</f>
        <v>ZLEH7</v>
      </c>
      <c r="F20" s="58" t="str">
        <f>'Symbols&amp;Data'!J19</f>
        <v>F.US.ZLE?</v>
      </c>
      <c r="G20" s="61"/>
      <c r="H20" s="61"/>
      <c r="I20" s="61"/>
      <c r="J20" s="61"/>
      <c r="K20" s="62"/>
      <c r="M20" s="59">
        <f>RTD("cqg.rtd", ,"ContractData",F20, "NetLastQuoteToday",, "T")</f>
        <v>0.08</v>
      </c>
      <c r="N20" s="59">
        <f xml:space="preserve"> RTD("cqg.rtd",,"StudyData",E20, "ATR", "MAType=Sim,Period="&amp;'Symbols &amp; Paramters'!$G$29&amp;"", "ATR","D","-1","ALL",,,"False","T")</f>
        <v>0.63649999999999995</v>
      </c>
      <c r="O20" s="60">
        <f t="shared" si="0"/>
        <v>1.2568735271013356E-3</v>
      </c>
      <c r="P20" s="59">
        <f t="shared" si="1"/>
        <v>1.2568735271013356E-3</v>
      </c>
      <c r="Q20" s="59" t="e">
        <f t="shared" si="2"/>
        <v>#N/A</v>
      </c>
      <c r="R20" s="60">
        <f t="shared" si="3"/>
        <v>1.2568735271013356E-3</v>
      </c>
      <c r="T20" s="59" t="str">
        <f t="shared" si="10"/>
        <v>ZLEH7</v>
      </c>
      <c r="U20" s="59" t="str">
        <f t="shared" si="11"/>
        <v>F.US.ZLE?</v>
      </c>
      <c r="V20" s="59">
        <v>0</v>
      </c>
      <c r="W20" s="60">
        <f t="shared" si="4"/>
        <v>1.2568735271013356E-3</v>
      </c>
      <c r="X20" s="60">
        <f t="shared" si="5"/>
        <v>1.2568735271013356E-3</v>
      </c>
      <c r="Y20" s="60">
        <f t="shared" si="6"/>
        <v>1.2568735271013356E-3</v>
      </c>
      <c r="AA20" s="60">
        <f t="shared" si="7"/>
        <v>1.2568735271013356E-3</v>
      </c>
      <c r="AB20" s="60" t="e">
        <f t="shared" si="8"/>
        <v>#N/A</v>
      </c>
      <c r="AC20" s="60">
        <f t="shared" si="9"/>
        <v>1.2568735271013356E-3</v>
      </c>
    </row>
    <row r="21" spans="5:29" x14ac:dyDescent="0.3">
      <c r="E21" s="58" t="str">
        <f>RTD("cqg.rtd", ,"ContractData",F21, "Symbol",,"T")</f>
        <v>ZMEH7</v>
      </c>
      <c r="F21" s="58" t="str">
        <f>'Symbols&amp;Data'!J20</f>
        <v>F.US.ZME?</v>
      </c>
      <c r="G21" s="61"/>
      <c r="H21" s="61"/>
      <c r="I21" s="61"/>
      <c r="J21" s="61"/>
      <c r="K21" s="62"/>
      <c r="M21" s="59">
        <f>RTD("cqg.rtd", ,"ContractData",F21, "NetLastQuoteToday",, "T")</f>
        <v>5.4</v>
      </c>
      <c r="N21" s="59">
        <f xml:space="preserve"> RTD("cqg.rtd",,"StudyData",E21, "ATR", "MAType=Sim,Period="&amp;'Symbols &amp; Paramters'!$G$29&amp;"", "ATR","D","-1","ALL",,,"False","T")</f>
        <v>7.3150000000000004</v>
      </c>
      <c r="O21" s="60">
        <f t="shared" si="0"/>
        <v>7.3820915926179091E-3</v>
      </c>
      <c r="P21" s="59">
        <f t="shared" si="1"/>
        <v>7.3820915926179091E-3</v>
      </c>
      <c r="Q21" s="59" t="e">
        <f t="shared" si="2"/>
        <v>#N/A</v>
      </c>
      <c r="R21" s="60">
        <f t="shared" si="3"/>
        <v>7.3820915926179091E-3</v>
      </c>
      <c r="T21" s="59" t="str">
        <f t="shared" si="10"/>
        <v>ZMEH7</v>
      </c>
      <c r="U21" s="59" t="str">
        <f t="shared" si="11"/>
        <v>F.US.ZME?</v>
      </c>
      <c r="V21" s="59">
        <v>0</v>
      </c>
      <c r="W21" s="60">
        <f t="shared" si="4"/>
        <v>7.3820915926179091E-3</v>
      </c>
      <c r="X21" s="60">
        <f t="shared" si="5"/>
        <v>7.3820915926179091E-3</v>
      </c>
      <c r="Y21" s="60">
        <f t="shared" si="6"/>
        <v>7.3820915926179091E-3</v>
      </c>
      <c r="AA21" s="60">
        <f t="shared" si="7"/>
        <v>7.3820915926179091E-3</v>
      </c>
      <c r="AB21" s="60" t="e">
        <f t="shared" si="8"/>
        <v>#N/A</v>
      </c>
      <c r="AC21" s="60">
        <f t="shared" si="9"/>
        <v>7.3820915926179091E-3</v>
      </c>
    </row>
    <row r="22" spans="5:29" x14ac:dyDescent="0.3">
      <c r="E22" s="58" t="str">
        <f>RTD("cqg.rtd", ,"ContractData",F22, "Symbol",,"T")</f>
        <v>ZWAH7</v>
      </c>
      <c r="F22" s="58" t="str">
        <f>'Symbols&amp;Data'!J21</f>
        <v>F.US.ZWA?</v>
      </c>
      <c r="G22" s="61"/>
      <c r="H22" s="61"/>
      <c r="I22" s="61"/>
      <c r="J22" s="61"/>
      <c r="K22" s="62"/>
      <c r="M22" s="59">
        <f>RTD("cqg.rtd", ,"ContractData",F22, "NetLastQuoteToday",, "T")</f>
        <v>6.25</v>
      </c>
      <c r="N22" s="59">
        <f xml:space="preserve"> RTD("cqg.rtd",,"StudyData",E22, "ATR", "MAType=Sim,Period="&amp;'Symbols &amp; Paramters'!$G$29&amp;"", "ATR","D","-1","ALL",,,"False","T")</f>
        <v>9.2874999999999996</v>
      </c>
      <c r="O22" s="60">
        <f t="shared" si="0"/>
        <v>6.7294751009421274E-3</v>
      </c>
      <c r="P22" s="59">
        <f t="shared" si="1"/>
        <v>6.7294751009421274E-3</v>
      </c>
      <c r="Q22" s="59" t="e">
        <f t="shared" si="2"/>
        <v>#N/A</v>
      </c>
      <c r="R22" s="60">
        <f t="shared" si="3"/>
        <v>6.7294751009421274E-3</v>
      </c>
      <c r="T22" s="59" t="str">
        <f t="shared" si="10"/>
        <v>ZWAH7</v>
      </c>
      <c r="U22" s="59" t="str">
        <f t="shared" si="11"/>
        <v>F.US.ZWA?</v>
      </c>
      <c r="V22" s="59">
        <v>0</v>
      </c>
      <c r="W22" s="60">
        <f t="shared" si="4"/>
        <v>6.7294751009421274E-3</v>
      </c>
      <c r="X22" s="60">
        <f t="shared" si="5"/>
        <v>6.7294751009421274E-3</v>
      </c>
      <c r="Y22" s="60">
        <f t="shared" si="6"/>
        <v>6.7294751009421274E-3</v>
      </c>
      <c r="AA22" s="60">
        <f t="shared" si="7"/>
        <v>6.7294751009421274E-3</v>
      </c>
      <c r="AB22" s="60" t="e">
        <f t="shared" si="8"/>
        <v>#N/A</v>
      </c>
      <c r="AC22" s="60">
        <f t="shared" si="9"/>
        <v>6.7294751009421274E-3</v>
      </c>
    </row>
    <row r="23" spans="5:29" x14ac:dyDescent="0.3">
      <c r="E23" s="58" t="str">
        <f>RTD("cqg.rtd", ,"ContractData",F23, "Symbol",,"T")</f>
        <v>KWEH7</v>
      </c>
      <c r="F23" s="58" t="str">
        <f>'Symbols&amp;Data'!J22</f>
        <v>F.US.KWE?</v>
      </c>
      <c r="G23" s="61"/>
      <c r="H23" s="61"/>
      <c r="I23" s="61"/>
      <c r="J23" s="61"/>
      <c r="K23" s="62"/>
      <c r="M23" s="59">
        <f>RTD("cqg.rtd", ,"ContractData",F23, "NetLastQuoteToday",, "T")</f>
        <v>11.75</v>
      </c>
      <c r="N23" s="59">
        <f xml:space="preserve"> RTD("cqg.rtd",,"StudyData",E23, "ATR", "MAType=Sim,Period="&amp;'Symbols &amp; Paramters'!$G$29&amp;"", "ATR","D","-1","ALL",,,"False","T")</f>
        <v>9.2750000000000004</v>
      </c>
      <c r="O23" s="60">
        <f t="shared" si="0"/>
        <v>1.2668463611859837E-2</v>
      </c>
      <c r="P23" s="59">
        <f t="shared" si="1"/>
        <v>1.2668463611859837E-2</v>
      </c>
      <c r="Q23" s="59" t="e">
        <f t="shared" si="2"/>
        <v>#N/A</v>
      </c>
      <c r="R23" s="60">
        <f t="shared" si="3"/>
        <v>1.2668463611859837E-2</v>
      </c>
      <c r="T23" s="59" t="str">
        <f t="shared" si="10"/>
        <v>KWEH7</v>
      </c>
      <c r="U23" s="59" t="str">
        <f t="shared" si="11"/>
        <v>F.US.KWE?</v>
      </c>
      <c r="V23" s="59">
        <v>0</v>
      </c>
      <c r="W23" s="60">
        <f t="shared" si="4"/>
        <v>1.2668463611859837E-2</v>
      </c>
      <c r="X23" s="60">
        <f t="shared" si="5"/>
        <v>1.2668463611859837E-2</v>
      </c>
      <c r="Y23" s="60">
        <f t="shared" si="6"/>
        <v>1.2668463611859837E-2</v>
      </c>
      <c r="AA23" s="60">
        <f t="shared" si="7"/>
        <v>1.2668463611859837E-2</v>
      </c>
      <c r="AB23" s="60" t="e">
        <f t="shared" si="8"/>
        <v>#N/A</v>
      </c>
      <c r="AC23" s="60">
        <f t="shared" si="9"/>
        <v>1.2668463611859837E-2</v>
      </c>
    </row>
    <row r="24" spans="5:29" x14ac:dyDescent="0.3">
      <c r="E24" s="58" t="str">
        <f>RTD("cqg.rtd", ,"ContractData",F24, "Symbol",,"T")</f>
        <v>ZREH7</v>
      </c>
      <c r="F24" s="58" t="str">
        <f>'Symbols&amp;Data'!J23</f>
        <v>F.US.ZRE?</v>
      </c>
      <c r="G24" s="61"/>
      <c r="H24" s="61"/>
      <c r="I24" s="61"/>
      <c r="J24" s="61"/>
      <c r="K24" s="62"/>
      <c r="M24" s="59">
        <f>RTD("cqg.rtd", ,"ContractData",F24, "NetLastQuoteToday",, "T")</f>
        <v>0.115</v>
      </c>
      <c r="N24" s="59">
        <f xml:space="preserve"> RTD("cqg.rtd",,"StudyData",E24, "ATR", "MAType=Sim,Period="&amp;'Symbols &amp; Paramters'!$G$29&amp;"", "ATR","D","-1","ALL",,,"False","T")</f>
        <v>0.17100000000000001</v>
      </c>
      <c r="O24" s="60">
        <f t="shared" si="0"/>
        <v>6.7251461988304092E-3</v>
      </c>
      <c r="P24" s="59">
        <f t="shared" si="1"/>
        <v>6.7251461988304092E-3</v>
      </c>
      <c r="Q24" s="59" t="e">
        <f t="shared" si="2"/>
        <v>#N/A</v>
      </c>
      <c r="R24" s="60">
        <f t="shared" si="3"/>
        <v>6.7251461988304092E-3</v>
      </c>
      <c r="T24" s="59" t="str">
        <f t="shared" si="10"/>
        <v>ZREH7</v>
      </c>
      <c r="U24" s="59" t="str">
        <f t="shared" si="11"/>
        <v>F.US.ZRE?</v>
      </c>
      <c r="V24" s="59">
        <v>0</v>
      </c>
      <c r="W24" s="60">
        <f t="shared" si="4"/>
        <v>6.7251461988304092E-3</v>
      </c>
      <c r="X24" s="60">
        <f t="shared" si="5"/>
        <v>6.7251461988304092E-3</v>
      </c>
      <c r="Y24" s="60">
        <f t="shared" si="6"/>
        <v>6.7251461988304092E-3</v>
      </c>
      <c r="AA24" s="60">
        <f t="shared" si="7"/>
        <v>6.7251461988304092E-3</v>
      </c>
      <c r="AB24" s="60" t="e">
        <f t="shared" si="8"/>
        <v>#N/A</v>
      </c>
      <c r="AC24" s="60">
        <f t="shared" si="9"/>
        <v>6.7251461988304092E-3</v>
      </c>
    </row>
    <row r="25" spans="5:29" x14ac:dyDescent="0.3">
      <c r="E25" s="58" t="str">
        <f>RTD("cqg.rtd", ,"ContractData",F25, "Symbol",,"T")</f>
        <v>ZOEH7</v>
      </c>
      <c r="F25" s="58" t="str">
        <f>'Symbols&amp;Data'!J24</f>
        <v>F.US.ZOE?</v>
      </c>
      <c r="G25" s="61"/>
      <c r="H25" s="61"/>
      <c r="I25" s="61"/>
      <c r="J25" s="61"/>
      <c r="K25" s="62"/>
      <c r="M25" s="59">
        <f>RTD("cqg.rtd", ,"ContractData",F25, "NetLastQuoteToday",, "T")</f>
        <v>5</v>
      </c>
      <c r="N25" s="59">
        <f xml:space="preserve"> RTD("cqg.rtd",,"StudyData",E25, "ATR", "MAType=Sim,Period="&amp;'Symbols &amp; Paramters'!$G$29&amp;"", "ATR","D","-1","ALL",,,"False","T")</f>
        <v>8.5625</v>
      </c>
      <c r="O25" s="60">
        <f t="shared" si="0"/>
        <v>5.8394160583941602E-3</v>
      </c>
      <c r="P25" s="59">
        <f t="shared" si="1"/>
        <v>5.8394160583941602E-3</v>
      </c>
      <c r="Q25" s="59" t="e">
        <f t="shared" si="2"/>
        <v>#N/A</v>
      </c>
      <c r="R25" s="60">
        <f t="shared" si="3"/>
        <v>5.8394160583941602E-3</v>
      </c>
      <c r="T25" s="59" t="str">
        <f t="shared" si="10"/>
        <v>ZOEH7</v>
      </c>
      <c r="U25" s="59" t="str">
        <f t="shared" si="11"/>
        <v>F.US.ZOE?</v>
      </c>
      <c r="V25" s="59">
        <v>0</v>
      </c>
      <c r="W25" s="60">
        <f t="shared" si="4"/>
        <v>5.8394160583941602E-3</v>
      </c>
      <c r="X25" s="60">
        <f t="shared" si="5"/>
        <v>5.8394160583941602E-3</v>
      </c>
      <c r="Y25" s="60">
        <f t="shared" si="6"/>
        <v>5.8394160583941602E-3</v>
      </c>
      <c r="AA25" s="60">
        <f t="shared" si="7"/>
        <v>5.8394160583941602E-3</v>
      </c>
      <c r="AB25" s="60" t="e">
        <f t="shared" si="8"/>
        <v>#N/A</v>
      </c>
      <c r="AC25" s="60">
        <f t="shared" si="9"/>
        <v>5.8394160583941602E-3</v>
      </c>
    </row>
    <row r="26" spans="5:29" x14ac:dyDescent="0.3">
      <c r="E26" s="58" t="str">
        <f>RTD("cqg.rtd", ,"ContractData",F26, "Symbol",,"T")</f>
        <v>GLEJ7</v>
      </c>
      <c r="F26" s="58" t="str">
        <f>'Symbols&amp;Data'!J25</f>
        <v>F.US.GLE?</v>
      </c>
      <c r="G26" s="61"/>
      <c r="H26" s="61"/>
      <c r="I26" s="61"/>
      <c r="J26" s="61"/>
      <c r="K26" s="62"/>
      <c r="M26" s="59">
        <f>RTD("cqg.rtd", ,"ContractData",F26, "NetLastQuoteToday",, "T")</f>
        <v>-1.575</v>
      </c>
      <c r="N26" s="59">
        <f xml:space="preserve"> RTD("cqg.rtd",,"StudyData",E26, "ATR", "MAType=Sim,Period="&amp;'Symbols &amp; Paramters'!$G$29&amp;"", "ATR","D","-1","ALL",,,"False","T")</f>
        <v>1.645</v>
      </c>
      <c r="O26" s="60">
        <f t="shared" si="0"/>
        <v>-9.5744680851063829E-3</v>
      </c>
      <c r="P26" s="59" t="e">
        <f t="shared" si="1"/>
        <v>#N/A</v>
      </c>
      <c r="Q26" s="59">
        <f t="shared" si="2"/>
        <v>-9.5744680851063829E-3</v>
      </c>
      <c r="R26" s="60">
        <f t="shared" si="3"/>
        <v>-9.5744680851063829E-3</v>
      </c>
      <c r="T26" s="59" t="str">
        <f t="shared" si="10"/>
        <v>GLEJ7</v>
      </c>
      <c r="U26" s="59" t="str">
        <f t="shared" si="11"/>
        <v>F.US.GLE?</v>
      </c>
      <c r="V26" s="59">
        <v>0</v>
      </c>
      <c r="W26" s="60">
        <f t="shared" si="4"/>
        <v>-9.5744680851063829E-3</v>
      </c>
      <c r="X26" s="60">
        <f t="shared" si="5"/>
        <v>-9.5744680851063829E-3</v>
      </c>
      <c r="Y26" s="60">
        <f t="shared" si="6"/>
        <v>-9.5744680851063829E-3</v>
      </c>
      <c r="AA26" s="60" t="e">
        <f t="shared" si="7"/>
        <v>#N/A</v>
      </c>
      <c r="AB26" s="60">
        <f t="shared" si="8"/>
        <v>-9.5744680851063829E-3</v>
      </c>
      <c r="AC26" s="60">
        <f t="shared" si="9"/>
        <v>-9.5744680851063829E-3</v>
      </c>
    </row>
    <row r="27" spans="5:29" x14ac:dyDescent="0.3">
      <c r="E27" s="58" t="str">
        <f>RTD("cqg.rtd", ,"ContractData",F27, "Symbol",,"T")</f>
        <v>HEJ7</v>
      </c>
      <c r="F27" s="58" t="str">
        <f>'Symbols&amp;Data'!J26</f>
        <v>F.US.HE?</v>
      </c>
      <c r="G27" s="61"/>
      <c r="H27" s="61"/>
      <c r="I27" s="61"/>
      <c r="J27" s="61"/>
      <c r="K27" s="62"/>
      <c r="M27" s="59">
        <f>RTD("cqg.rtd", ,"ContractData",F27, "NetLastQuoteToday",, "T")</f>
        <v>0.53500000000000003</v>
      </c>
      <c r="N27" s="59">
        <f xml:space="preserve"> RTD("cqg.rtd",,"StudyData",E27, "ATR", "MAType=Sim,Period="&amp;'Symbols &amp; Paramters'!$G$29&amp;"", "ATR","D","-1","ALL",,,"False","T")</f>
        <v>1.5587500000000001</v>
      </c>
      <c r="O27" s="60">
        <f t="shared" si="0"/>
        <v>3.4322373696872494E-3</v>
      </c>
      <c r="P27" s="59">
        <f t="shared" si="1"/>
        <v>3.4322373696872494E-3</v>
      </c>
      <c r="Q27" s="59" t="e">
        <f t="shared" si="2"/>
        <v>#N/A</v>
      </c>
      <c r="R27" s="60">
        <f t="shared" si="3"/>
        <v>3.4322373696872494E-3</v>
      </c>
      <c r="T27" s="59" t="str">
        <f t="shared" si="10"/>
        <v>HEJ7</v>
      </c>
      <c r="U27" s="59" t="str">
        <f t="shared" si="11"/>
        <v>F.US.HE?</v>
      </c>
      <c r="V27" s="59">
        <v>0</v>
      </c>
      <c r="W27" s="60">
        <f t="shared" si="4"/>
        <v>3.4322373696872494E-3</v>
      </c>
      <c r="X27" s="60">
        <f t="shared" si="5"/>
        <v>3.4322373696872494E-3</v>
      </c>
      <c r="Y27" s="60">
        <f t="shared" si="6"/>
        <v>3.4322373696872494E-3</v>
      </c>
      <c r="AA27" s="60">
        <f t="shared" si="7"/>
        <v>3.4322373696872494E-3</v>
      </c>
      <c r="AB27" s="60" t="e">
        <f t="shared" si="8"/>
        <v>#N/A</v>
      </c>
      <c r="AC27" s="60">
        <f t="shared" si="9"/>
        <v>3.4322373696872494E-3</v>
      </c>
    </row>
    <row r="28" spans="5:29" x14ac:dyDescent="0.3">
      <c r="E28" s="58" t="str">
        <f>RTD("cqg.rtd", ,"ContractData",F28, "Symbol",,"T")</f>
        <v>GFH7</v>
      </c>
      <c r="F28" s="58" t="str">
        <f>'Symbols&amp;Data'!J27</f>
        <v>F.US.GF?</v>
      </c>
      <c r="G28" s="61"/>
      <c r="H28" s="61"/>
      <c r="I28" s="61"/>
      <c r="J28" s="61"/>
      <c r="K28" s="62"/>
      <c r="M28" s="59">
        <f>RTD("cqg.rtd", ,"ContractData",F28, "NetLastQuoteToday",, "T")</f>
        <v>-1.4000000000000001</v>
      </c>
      <c r="N28" s="59">
        <f xml:space="preserve"> RTD("cqg.rtd",,"StudyData",E28, "ATR", "MAType=Sim,Period="&amp;'Symbols &amp; Paramters'!$G$29&amp;"", "ATR","D","-1","ALL",,,"False","T")</f>
        <v>2.17625</v>
      </c>
      <c r="O28" s="60">
        <f t="shared" si="0"/>
        <v>-6.4330844342331992E-3</v>
      </c>
      <c r="P28" s="59" t="e">
        <f t="shared" si="1"/>
        <v>#N/A</v>
      </c>
      <c r="Q28" s="59">
        <f t="shared" si="2"/>
        <v>-6.4330844342331992E-3</v>
      </c>
      <c r="R28" s="60">
        <f t="shared" si="3"/>
        <v>-6.4330844342331992E-3</v>
      </c>
      <c r="T28" s="59" t="str">
        <f t="shared" si="10"/>
        <v>GFH7</v>
      </c>
      <c r="U28" s="59" t="str">
        <f t="shared" si="11"/>
        <v>F.US.GF?</v>
      </c>
      <c r="V28" s="59">
        <v>0</v>
      </c>
      <c r="W28" s="60">
        <f t="shared" si="4"/>
        <v>-6.4330844342331992E-3</v>
      </c>
      <c r="X28" s="60">
        <f t="shared" si="5"/>
        <v>-6.4330844342331992E-3</v>
      </c>
      <c r="Y28" s="60">
        <f t="shared" si="6"/>
        <v>-6.4330844342331992E-3</v>
      </c>
      <c r="AA28" s="60" t="e">
        <f t="shared" si="7"/>
        <v>#N/A</v>
      </c>
      <c r="AB28" s="60">
        <f t="shared" si="8"/>
        <v>-6.4330844342331992E-3</v>
      </c>
      <c r="AC28" s="60">
        <f t="shared" si="9"/>
        <v>-6.4330844342331992E-3</v>
      </c>
    </row>
    <row r="29" spans="5:29" x14ac:dyDescent="0.3">
      <c r="E29" s="58" t="str">
        <f>RTD("cqg.rtd", ,"ContractData",F29, "Symbol",,"T")</f>
        <v>ERH7</v>
      </c>
      <c r="F29" s="58" t="str">
        <f>'Symbols&amp;Data'!J28</f>
        <v>F.US.ER?</v>
      </c>
      <c r="G29" s="61"/>
      <c r="H29" s="61"/>
      <c r="I29" s="61"/>
      <c r="J29" s="61"/>
      <c r="K29" s="62"/>
      <c r="M29" s="59">
        <f>RTD("cqg.rtd", ,"ContractData",F29, "NetLastQuoteToday",, "T")</f>
        <v>1.1000000000000001</v>
      </c>
      <c r="N29" s="59">
        <f xml:space="preserve"> RTD("cqg.rtd",,"StudyData",E29, "ATR", "MAType=Sim,Period="&amp;'Symbols &amp; Paramters'!$G$29&amp;"", "ATR","D","-1","ALL",,,"False","T")</f>
        <v>0.66500000000000004</v>
      </c>
      <c r="O29" s="60">
        <f t="shared" si="0"/>
        <v>1.6541353383458648E-2</v>
      </c>
      <c r="P29" s="59">
        <f t="shared" si="1"/>
        <v>1.6541353383458648E-2</v>
      </c>
      <c r="Q29" s="59" t="e">
        <f t="shared" si="2"/>
        <v>#N/A</v>
      </c>
      <c r="R29" s="60">
        <f t="shared" si="3"/>
        <v>1.6541353383458648E-2</v>
      </c>
      <c r="T29" s="59" t="str">
        <f t="shared" si="10"/>
        <v>ERH7</v>
      </c>
      <c r="U29" s="59" t="str">
        <f t="shared" si="11"/>
        <v>F.US.ER?</v>
      </c>
      <c r="V29" s="59">
        <v>0</v>
      </c>
      <c r="W29" s="60">
        <f t="shared" si="4"/>
        <v>1.6541353383458648E-2</v>
      </c>
      <c r="X29" s="60">
        <f t="shared" si="5"/>
        <v>1.6541353383458648E-2</v>
      </c>
      <c r="Y29" s="60">
        <f t="shared" si="6"/>
        <v>1.6541353383458648E-2</v>
      </c>
      <c r="AA29" s="60">
        <f t="shared" si="7"/>
        <v>1.6541353383458648E-2</v>
      </c>
      <c r="AB29" s="60" t="e">
        <f t="shared" si="8"/>
        <v>#N/A</v>
      </c>
      <c r="AC29" s="60">
        <f t="shared" si="9"/>
        <v>1.6541353383458648E-2</v>
      </c>
    </row>
    <row r="30" spans="5:29" x14ac:dyDescent="0.3">
      <c r="E30" s="58" t="str">
        <f>RTD("cqg.rtd", ,"ContractData",F30, "Symbol",,"T")</f>
        <v>CLEH7</v>
      </c>
      <c r="F30" s="58" t="str">
        <f>'Symbols&amp;Data'!J29</f>
        <v>F.US.CLE?</v>
      </c>
      <c r="G30" s="61"/>
      <c r="H30" s="61"/>
      <c r="I30" s="61"/>
      <c r="J30" s="61"/>
      <c r="K30" s="62"/>
      <c r="M30" s="59">
        <f>RTD("cqg.rtd", ,"ContractData",F30, "NetLastQuoteToday",, "T")</f>
        <v>0.78</v>
      </c>
      <c r="N30" s="59">
        <f xml:space="preserve"> RTD("cqg.rtd",,"StudyData",E30, "ATR", "MAType=Sim,Period="&amp;'Symbols &amp; Paramters'!$G$29&amp;"", "ATR","D","-1","ALL",,,"False","T")</f>
        <v>1.2230000000000001</v>
      </c>
      <c r="O30" s="60">
        <f>(M30/N30)/100</f>
        <v>6.3777596075224848E-3</v>
      </c>
      <c r="P30" s="59">
        <f t="shared" si="1"/>
        <v>6.3777596075224848E-3</v>
      </c>
      <c r="Q30" s="59" t="e">
        <f t="shared" si="2"/>
        <v>#N/A</v>
      </c>
      <c r="R30" s="60">
        <f t="shared" si="3"/>
        <v>6.3777596075224848E-3</v>
      </c>
      <c r="T30" s="59" t="str">
        <f t="shared" si="10"/>
        <v>CLEH7</v>
      </c>
      <c r="U30" s="59" t="str">
        <f t="shared" si="11"/>
        <v>F.US.CLE?</v>
      </c>
      <c r="V30" s="59">
        <v>0</v>
      </c>
      <c r="W30" s="60">
        <f t="shared" si="4"/>
        <v>6.3777596075224848E-3</v>
      </c>
      <c r="X30" s="60">
        <f t="shared" si="5"/>
        <v>6.3777596075224848E-3</v>
      </c>
      <c r="Y30" s="60">
        <f t="shared" si="6"/>
        <v>6.3777596075224848E-3</v>
      </c>
      <c r="AA30" s="60">
        <f t="shared" si="7"/>
        <v>6.3777596075224848E-3</v>
      </c>
      <c r="AB30" s="60" t="e">
        <f t="shared" si="8"/>
        <v>#N/A</v>
      </c>
      <c r="AC30" s="60">
        <f t="shared" si="9"/>
        <v>6.3777596075224848E-3</v>
      </c>
    </row>
    <row r="31" spans="5:29" x14ac:dyDescent="0.3">
      <c r="E31" s="58" t="str">
        <f>RTD("cqg.rtd", ,"ContractData",F31, "Symbol",,"T")</f>
        <v>HOEH7</v>
      </c>
      <c r="F31" s="58" t="str">
        <f>'Symbols&amp;Data'!J30</f>
        <v>F.US.HOE?</v>
      </c>
      <c r="G31" s="61"/>
      <c r="H31" s="61"/>
      <c r="I31" s="61"/>
      <c r="J31" s="61"/>
      <c r="K31" s="62"/>
      <c r="M31" s="59">
        <f>RTD("cqg.rtd", ,"ContractData",F31, "NetLastQuoteToday",, "T")</f>
        <v>2.35E-2</v>
      </c>
      <c r="N31" s="59">
        <f xml:space="preserve"> RTD("cqg.rtd",,"StudyData",E31, "ATR", "MAType=Sim,Period="&amp;'Symbols &amp; Paramters'!$G$29&amp;"", "ATR","D","-1","ALL",,,"False","T")</f>
        <v>3.9149999999999997E-2</v>
      </c>
      <c r="O31" s="60">
        <f t="shared" si="0"/>
        <v>6.0025542784163475E-3</v>
      </c>
      <c r="P31" s="59">
        <f t="shared" si="1"/>
        <v>6.0025542784163475E-3</v>
      </c>
      <c r="Q31" s="59" t="e">
        <f t="shared" si="2"/>
        <v>#N/A</v>
      </c>
      <c r="R31" s="60">
        <f t="shared" si="3"/>
        <v>6.0025542784163475E-3</v>
      </c>
      <c r="T31" s="59" t="str">
        <f t="shared" si="10"/>
        <v>HOEH7</v>
      </c>
      <c r="U31" s="59" t="str">
        <f t="shared" si="11"/>
        <v>F.US.HOE?</v>
      </c>
      <c r="V31" s="59">
        <v>0</v>
      </c>
      <c r="W31" s="60">
        <f t="shared" si="4"/>
        <v>6.0025542784163475E-3</v>
      </c>
      <c r="X31" s="60">
        <f t="shared" si="5"/>
        <v>6.0025542784163475E-3</v>
      </c>
      <c r="Y31" s="60">
        <f t="shared" si="6"/>
        <v>6.0025542784163475E-3</v>
      </c>
      <c r="AA31" s="60">
        <f t="shared" si="7"/>
        <v>6.0025542784163475E-3</v>
      </c>
      <c r="AB31" s="60" t="e">
        <f t="shared" si="8"/>
        <v>#N/A</v>
      </c>
      <c r="AC31" s="60">
        <f t="shared" si="9"/>
        <v>6.0025542784163475E-3</v>
      </c>
    </row>
    <row r="32" spans="5:29" x14ac:dyDescent="0.3">
      <c r="E32" s="58" t="str">
        <f>RTD("cqg.rtd", ,"ContractData",F32, "Symbol",,"T")</f>
        <v>RBEH7</v>
      </c>
      <c r="F32" s="58" t="str">
        <f>'Symbols&amp;Data'!J31</f>
        <v>F.US.RBE?</v>
      </c>
      <c r="G32" s="61"/>
      <c r="H32" s="61"/>
      <c r="I32" s="61"/>
      <c r="J32" s="61"/>
      <c r="K32" s="62"/>
      <c r="M32" s="59">
        <f>RTD("cqg.rtd", ,"ContractData",F32, "NetLastQuoteToday",, "T")</f>
        <v>1.8100000000000002E-2</v>
      </c>
      <c r="N32" s="59">
        <f xml:space="preserve"> RTD("cqg.rtd",,"StudyData",E32, "ATR", "MAType=Sim,Period="&amp;'Symbols &amp; Paramters'!$G$29&amp;"", "ATR","D","-1","ALL",,,"False","T")</f>
        <v>4.7184999999999998E-2</v>
      </c>
      <c r="O32" s="60">
        <f t="shared" si="0"/>
        <v>3.8359648193281772E-3</v>
      </c>
      <c r="P32" s="59">
        <f t="shared" si="1"/>
        <v>3.8359648193281772E-3</v>
      </c>
      <c r="Q32" s="59" t="e">
        <f t="shared" si="2"/>
        <v>#N/A</v>
      </c>
      <c r="R32" s="60">
        <f t="shared" si="3"/>
        <v>3.8359648193281772E-3</v>
      </c>
      <c r="T32" s="59" t="str">
        <f t="shared" si="10"/>
        <v>RBEH7</v>
      </c>
      <c r="U32" s="59" t="str">
        <f t="shared" si="11"/>
        <v>F.US.RBE?</v>
      </c>
      <c r="V32" s="59">
        <v>0</v>
      </c>
      <c r="W32" s="60">
        <f t="shared" si="4"/>
        <v>3.8359648193281772E-3</v>
      </c>
      <c r="X32" s="60">
        <f t="shared" si="5"/>
        <v>3.8359648193281772E-3</v>
      </c>
      <c r="Y32" s="60">
        <f t="shared" si="6"/>
        <v>3.8359648193281772E-3</v>
      </c>
      <c r="AA32" s="60">
        <f t="shared" si="7"/>
        <v>3.8359648193281772E-3</v>
      </c>
      <c r="AB32" s="60" t="e">
        <f t="shared" si="8"/>
        <v>#N/A</v>
      </c>
      <c r="AC32" s="60">
        <f t="shared" si="9"/>
        <v>3.8359648193281772E-3</v>
      </c>
    </row>
    <row r="33" spans="5:29" x14ac:dyDescent="0.3">
      <c r="E33" s="58" t="str">
        <f>RTD("cqg.rtd", ,"ContractData",F33, "Symbol",,"T")</f>
        <v>NGEH7</v>
      </c>
      <c r="F33" s="58" t="str">
        <f>'Symbols&amp;Data'!J32</f>
        <v>F.US.NGE?</v>
      </c>
      <c r="G33" s="61"/>
      <c r="H33" s="61"/>
      <c r="I33" s="61"/>
      <c r="J33" s="61"/>
      <c r="K33" s="62"/>
      <c r="M33" s="59">
        <f>RTD("cqg.rtd", ,"ContractData",F33, "NetLastQuoteToday",, "T")</f>
        <v>-0.10200000000000001</v>
      </c>
      <c r="N33" s="59">
        <f xml:space="preserve"> RTD("cqg.rtd",,"StudyData",E33, "ATR", "MAType=Sim,Period="&amp;'Symbols &amp; Paramters'!$G$29&amp;"", "ATR","D","-1","ALL",,,"False","T")</f>
        <v>0.12655</v>
      </c>
      <c r="O33" s="60">
        <f t="shared" si="0"/>
        <v>-8.0600553141050978E-3</v>
      </c>
      <c r="P33" s="59" t="e">
        <f t="shared" si="1"/>
        <v>#N/A</v>
      </c>
      <c r="Q33" s="59">
        <f t="shared" si="2"/>
        <v>-8.0600553141050978E-3</v>
      </c>
      <c r="R33" s="60">
        <f t="shared" si="3"/>
        <v>-8.0600553141050978E-3</v>
      </c>
      <c r="T33" s="59" t="str">
        <f t="shared" si="10"/>
        <v>NGEH7</v>
      </c>
      <c r="U33" s="59" t="str">
        <f t="shared" si="11"/>
        <v>F.US.NGE?</v>
      </c>
      <c r="V33" s="59">
        <v>0</v>
      </c>
      <c r="W33" s="60">
        <f t="shared" si="4"/>
        <v>-8.0600553141050978E-3</v>
      </c>
      <c r="X33" s="60">
        <f t="shared" si="5"/>
        <v>-8.0600553141050978E-3</v>
      </c>
      <c r="Y33" s="60">
        <f t="shared" si="6"/>
        <v>-8.0600553141050978E-3</v>
      </c>
      <c r="AA33" s="60" t="e">
        <f t="shared" si="7"/>
        <v>#N/A</v>
      </c>
      <c r="AB33" s="60">
        <f t="shared" si="8"/>
        <v>-8.0600553141050978E-3</v>
      </c>
      <c r="AC33" s="60">
        <f t="shared" si="9"/>
        <v>-8.0600553141050978E-3</v>
      </c>
    </row>
    <row r="34" spans="5:29" x14ac:dyDescent="0.3">
      <c r="E34" s="58" t="str">
        <f>RTD("cqg.rtd", ,"ContractData",F34, "Symbol",,"T")</f>
        <v>DA6H7</v>
      </c>
      <c r="F34" s="58" t="str">
        <f>'Symbols&amp;Data'!J33</f>
        <v>F.US.DA6?</v>
      </c>
      <c r="G34" s="61"/>
      <c r="H34" s="61"/>
      <c r="I34" s="61"/>
      <c r="J34" s="61"/>
      <c r="K34" s="62"/>
      <c r="M34" s="59">
        <f>RTD("cqg.rtd", ,"ContractData",F34, "NetLastQuoteToday",, "T")</f>
        <v>4.5000000000000005E-3</v>
      </c>
      <c r="N34" s="59">
        <f xml:space="preserve"> RTD("cqg.rtd",,"StudyData",E34, "ATR", "MAType=Sim,Period="&amp;'Symbols &amp; Paramters'!$G$29&amp;"", "ATR","D","-1","ALL",,,"False","T")</f>
        <v>6.77E-3</v>
      </c>
      <c r="O34" s="60">
        <f t="shared" si="0"/>
        <v>6.6469719350073864E-3</v>
      </c>
      <c r="P34" s="59">
        <f t="shared" si="1"/>
        <v>6.6469719350073864E-3</v>
      </c>
      <c r="Q34" s="59" t="e">
        <f t="shared" si="2"/>
        <v>#N/A</v>
      </c>
      <c r="R34" s="60">
        <f t="shared" si="3"/>
        <v>6.6469719350073864E-3</v>
      </c>
      <c r="T34" s="59" t="str">
        <f t="shared" si="10"/>
        <v>DA6H7</v>
      </c>
      <c r="U34" s="59" t="str">
        <f t="shared" si="11"/>
        <v>F.US.DA6?</v>
      </c>
      <c r="V34" s="59">
        <v>0</v>
      </c>
      <c r="W34" s="60">
        <f t="shared" si="4"/>
        <v>6.6469719350073864E-3</v>
      </c>
      <c r="X34" s="60">
        <f t="shared" si="5"/>
        <v>6.6469719350073864E-3</v>
      </c>
      <c r="Y34" s="60">
        <f t="shared" si="6"/>
        <v>6.6469719350073864E-3</v>
      </c>
      <c r="AA34" s="60">
        <f t="shared" si="7"/>
        <v>6.6469719350073864E-3</v>
      </c>
      <c r="AB34" s="60" t="e">
        <f t="shared" si="8"/>
        <v>#N/A</v>
      </c>
      <c r="AC34" s="60">
        <f t="shared" si="9"/>
        <v>6.6469719350073864E-3</v>
      </c>
    </row>
    <row r="35" spans="5:29" x14ac:dyDescent="0.3">
      <c r="E35" s="58" t="str">
        <f>RTD("cqg.rtd", ,"ContractData",F35, "Symbol",,"T")</f>
        <v>AJYH7</v>
      </c>
      <c r="F35" s="58" t="str">
        <f>'Symbols&amp;Data'!J34</f>
        <v>F.US.AJY?</v>
      </c>
      <c r="G35" s="61"/>
      <c r="H35" s="61"/>
      <c r="I35" s="61"/>
      <c r="J35" s="61"/>
      <c r="K35" s="62"/>
      <c r="M35" s="59">
        <f>RTD("cqg.rtd", ,"ContractData",F35, "NetLastQuoteToday",, "T")</f>
        <v>0.45</v>
      </c>
      <c r="N35" s="59">
        <f xml:space="preserve"> RTD("cqg.rtd",,"StudyData",E35, "ATR", "MAType=Sim,Period="&amp;'Symbols &amp; Paramters'!$G$29&amp;"", "ATR","D","-1","ALL",,,"False","T")</f>
        <v>0.73350000000000004</v>
      </c>
      <c r="O35" s="60">
        <f t="shared" si="0"/>
        <v>6.1349693251533744E-3</v>
      </c>
      <c r="P35" s="59">
        <f t="shared" si="1"/>
        <v>6.1349693251533744E-3</v>
      </c>
      <c r="Q35" s="59" t="e">
        <f t="shared" si="2"/>
        <v>#N/A</v>
      </c>
      <c r="R35" s="60">
        <f t="shared" si="3"/>
        <v>6.1349693251533744E-3</v>
      </c>
      <c r="T35" s="59" t="str">
        <f t="shared" si="10"/>
        <v>AJYH7</v>
      </c>
      <c r="U35" s="59" t="str">
        <f t="shared" si="11"/>
        <v>F.US.AJY?</v>
      </c>
      <c r="V35" s="59">
        <v>0</v>
      </c>
      <c r="W35" s="60">
        <f t="shared" si="4"/>
        <v>6.1349693251533744E-3</v>
      </c>
      <c r="X35" s="60">
        <f t="shared" si="5"/>
        <v>6.1349693251533744E-3</v>
      </c>
      <c r="Y35" s="60">
        <f t="shared" si="6"/>
        <v>6.1349693251533744E-3</v>
      </c>
      <c r="AA35" s="60">
        <f t="shared" si="7"/>
        <v>6.1349693251533744E-3</v>
      </c>
      <c r="AB35" s="60" t="e">
        <f t="shared" si="8"/>
        <v>#N/A</v>
      </c>
      <c r="AC35" s="60">
        <f t="shared" si="9"/>
        <v>6.1349693251533744E-3</v>
      </c>
    </row>
    <row r="36" spans="5:29" x14ac:dyDescent="0.3">
      <c r="E36" s="58" t="str">
        <f>RTD("cqg.rtd", ,"ContractData",F36, "Symbol",,"T")</f>
        <v>BR6H7</v>
      </c>
      <c r="F36" s="58" t="str">
        <f>'Symbols&amp;Data'!J35</f>
        <v>F.US.BR6?</v>
      </c>
      <c r="G36" s="61"/>
      <c r="H36" s="61"/>
      <c r="I36" s="61"/>
      <c r="J36" s="61"/>
      <c r="K36" s="62"/>
      <c r="M36" s="59">
        <f>RTD("cqg.rtd", ,"ContractData",F36, "NetLastQuoteToday",, "T")</f>
        <v>9.0000000000000008E-4</v>
      </c>
      <c r="N36" s="59">
        <f xml:space="preserve"> RTD("cqg.rtd",,"StudyData",E36, "ATR", "MAType=Sim,Period="&amp;'Symbols &amp; Paramters'!$G$29&amp;"", "ATR","D","-1","ALL",,,"False","T")</f>
        <v>3.2525000000000002E-3</v>
      </c>
      <c r="O36" s="60">
        <f t="shared" si="0"/>
        <v>2.7671022290545731E-3</v>
      </c>
      <c r="P36" s="59">
        <f t="shared" si="1"/>
        <v>2.7671022290545731E-3</v>
      </c>
      <c r="Q36" s="59" t="e">
        <f t="shared" si="2"/>
        <v>#N/A</v>
      </c>
      <c r="R36" s="60">
        <f t="shared" si="3"/>
        <v>2.7671022290545731E-3</v>
      </c>
      <c r="T36" s="59" t="str">
        <f t="shared" si="10"/>
        <v>BR6H7</v>
      </c>
      <c r="U36" s="59" t="str">
        <f t="shared" si="11"/>
        <v>F.US.BR6?</v>
      </c>
      <c r="V36" s="59">
        <v>0</v>
      </c>
      <c r="W36" s="60">
        <f t="shared" si="4"/>
        <v>2.7671022290545731E-3</v>
      </c>
      <c r="X36" s="60">
        <f t="shared" si="5"/>
        <v>2.7671022290545731E-3</v>
      </c>
      <c r="Y36" s="60">
        <f t="shared" si="6"/>
        <v>2.7671022290545731E-3</v>
      </c>
      <c r="AA36" s="60">
        <f t="shared" si="7"/>
        <v>2.7671022290545731E-3</v>
      </c>
      <c r="AB36" s="60" t="e">
        <f t="shared" si="8"/>
        <v>#N/A</v>
      </c>
      <c r="AC36" s="60">
        <f t="shared" si="9"/>
        <v>2.7671022290545731E-3</v>
      </c>
    </row>
    <row r="37" spans="5:29" x14ac:dyDescent="0.3">
      <c r="E37" s="58" t="str">
        <f>RTD("cqg.rtd", ,"ContractData",F37, "Symbol",,"T")</f>
        <v>BP6H7</v>
      </c>
      <c r="F37" s="58" t="str">
        <f>'Symbols&amp;Data'!J36</f>
        <v>F.US.BP6?</v>
      </c>
      <c r="G37" s="61"/>
      <c r="H37" s="61"/>
      <c r="I37" s="61"/>
      <c r="J37" s="61"/>
      <c r="K37" s="62"/>
      <c r="M37" s="59">
        <f>RTD("cqg.rtd", ,"ContractData",F37, "NetLastQuoteToday",, "T")</f>
        <v>-1E-3</v>
      </c>
      <c r="N37" s="59">
        <f xml:space="preserve"> RTD("cqg.rtd",,"StudyData",E37, "ATR", "MAType=Sim,Period="&amp;'Symbols &amp; Paramters'!$G$29&amp;"", "ATR","D","-1","ALL",,,"False","T")</f>
        <v>1.4540000000000001E-2</v>
      </c>
      <c r="O37" s="60">
        <f t="shared" si="0"/>
        <v>-6.8775790921595599E-4</v>
      </c>
      <c r="P37" s="59" t="e">
        <f t="shared" si="1"/>
        <v>#N/A</v>
      </c>
      <c r="Q37" s="59">
        <f t="shared" si="2"/>
        <v>-6.8775790921595599E-4</v>
      </c>
      <c r="R37" s="60">
        <f t="shared" si="3"/>
        <v>-6.8775790921595599E-4</v>
      </c>
      <c r="T37" s="59" t="str">
        <f t="shared" si="10"/>
        <v>BP6H7</v>
      </c>
      <c r="U37" s="59" t="str">
        <f t="shared" si="11"/>
        <v>F.US.BP6?</v>
      </c>
      <c r="V37" s="59">
        <v>0</v>
      </c>
      <c r="W37" s="60">
        <f t="shared" si="4"/>
        <v>-6.8775790921595599E-4</v>
      </c>
      <c r="X37" s="60">
        <f t="shared" si="5"/>
        <v>-6.8775790921595599E-4</v>
      </c>
      <c r="Y37" s="60">
        <f t="shared" si="6"/>
        <v>-6.8775790921595599E-4</v>
      </c>
      <c r="AA37" s="60" t="e">
        <f t="shared" si="7"/>
        <v>#N/A</v>
      </c>
      <c r="AB37" s="60">
        <f t="shared" si="8"/>
        <v>-6.8775790921595599E-4</v>
      </c>
      <c r="AC37" s="60">
        <f t="shared" si="9"/>
        <v>-6.8775790921595599E-4</v>
      </c>
    </row>
    <row r="38" spans="5:29" x14ac:dyDescent="0.3">
      <c r="E38" s="58" t="str">
        <f>RTD("cqg.rtd", ,"ContractData",F38, "Symbol",,"T")</f>
        <v>PJYH7</v>
      </c>
      <c r="F38" s="58" t="str">
        <f>'Symbols&amp;Data'!J37</f>
        <v>F.US.PJY?</v>
      </c>
      <c r="G38" s="61"/>
      <c r="H38" s="61"/>
      <c r="I38" s="61"/>
      <c r="J38" s="61"/>
      <c r="K38" s="62"/>
      <c r="M38" s="59">
        <f>RTD("cqg.rtd", ,"ContractData",F38, "NetLastQuoteToday",, "T")</f>
        <v>-0.12</v>
      </c>
      <c r="N38" s="59">
        <f xml:space="preserve"> RTD("cqg.rtd",,"StudyData",E38, "ATR", "MAType=Sim,Period="&amp;'Symbols &amp; Paramters'!$G$29&amp;"", "ATR","D","-1","ALL",,,"False","T")</f>
        <v>1.58</v>
      </c>
      <c r="O38" s="60">
        <f t="shared" si="0"/>
        <v>-7.5949367088607583E-4</v>
      </c>
      <c r="P38" s="59" t="e">
        <f t="shared" si="1"/>
        <v>#N/A</v>
      </c>
      <c r="Q38" s="59">
        <f t="shared" si="2"/>
        <v>-7.5949367088607583E-4</v>
      </c>
      <c r="R38" s="60">
        <f t="shared" si="3"/>
        <v>-7.5949367088607583E-4</v>
      </c>
      <c r="T38" s="59" t="str">
        <f t="shared" si="10"/>
        <v>PJYH7</v>
      </c>
      <c r="U38" s="59" t="str">
        <f t="shared" si="11"/>
        <v>F.US.PJY?</v>
      </c>
      <c r="V38" s="59">
        <v>0</v>
      </c>
      <c r="W38" s="60">
        <f t="shared" si="4"/>
        <v>-7.5949367088607583E-4</v>
      </c>
      <c r="X38" s="60">
        <f t="shared" si="5"/>
        <v>-7.5949367088607583E-4</v>
      </c>
      <c r="Y38" s="60">
        <f t="shared" si="6"/>
        <v>-7.5949367088607583E-4</v>
      </c>
      <c r="AA38" s="60" t="e">
        <f t="shared" si="7"/>
        <v>#N/A</v>
      </c>
      <c r="AB38" s="60">
        <f t="shared" si="8"/>
        <v>-7.5949367088607583E-4</v>
      </c>
      <c r="AC38" s="60">
        <f t="shared" si="9"/>
        <v>-7.5949367088607583E-4</v>
      </c>
    </row>
    <row r="39" spans="5:29" x14ac:dyDescent="0.3">
      <c r="E39" s="58" t="str">
        <f>RTD("cqg.rtd", ,"ContractData",F39, "Symbol",,"T")</f>
        <v>CA6H7</v>
      </c>
      <c r="F39" s="58" t="str">
        <f>'Symbols&amp;Data'!J38</f>
        <v>F.US.CA6?</v>
      </c>
      <c r="G39" s="61"/>
      <c r="H39" s="61"/>
      <c r="I39" s="61"/>
      <c r="J39" s="61"/>
      <c r="K39" s="62"/>
      <c r="M39" s="59">
        <f>RTD("cqg.rtd", ,"ContractData",F39, "NetLastQuoteToday",, "T")</f>
        <v>2.5500000000000002E-3</v>
      </c>
      <c r="N39" s="59">
        <f xml:space="preserve"> RTD("cqg.rtd",,"StudyData",E39, "ATR", "MAType=Sim,Period="&amp;'Symbols &amp; Paramters'!$G$29&amp;"", "ATR","D","-1","ALL",,,"False","T")</f>
        <v>6.6525000000000004E-3</v>
      </c>
      <c r="O39" s="60">
        <f t="shared" si="0"/>
        <v>3.8331454340473511E-3</v>
      </c>
      <c r="P39" s="59">
        <f t="shared" si="1"/>
        <v>3.8331454340473511E-3</v>
      </c>
      <c r="Q39" s="59" t="e">
        <f t="shared" si="2"/>
        <v>#N/A</v>
      </c>
      <c r="R39" s="60">
        <f t="shared" si="3"/>
        <v>3.8331454340473511E-3</v>
      </c>
      <c r="T39" s="59" t="str">
        <f t="shared" si="10"/>
        <v>CA6H7</v>
      </c>
      <c r="U39" s="59" t="str">
        <f t="shared" si="11"/>
        <v>F.US.CA6?</v>
      </c>
      <c r="V39" s="59">
        <v>0</v>
      </c>
      <c r="W39" s="60">
        <f t="shared" si="4"/>
        <v>3.8331454340473511E-3</v>
      </c>
      <c r="X39" s="60">
        <f t="shared" si="5"/>
        <v>3.8331454340473511E-3</v>
      </c>
      <c r="Y39" s="60">
        <f t="shared" si="6"/>
        <v>3.8331454340473511E-3</v>
      </c>
      <c r="AA39" s="60">
        <f t="shared" si="7"/>
        <v>3.8331454340473511E-3</v>
      </c>
      <c r="AB39" s="60" t="e">
        <f t="shared" si="8"/>
        <v>#N/A</v>
      </c>
      <c r="AC39" s="60">
        <f t="shared" si="9"/>
        <v>3.8331454340473511E-3</v>
      </c>
    </row>
    <row r="40" spans="5:29" x14ac:dyDescent="0.3">
      <c r="E40" s="58" t="str">
        <f>RTD("cqg.rtd", ,"ContractData",F40, "Symbol",,"T")</f>
        <v>EU6H7</v>
      </c>
      <c r="F40" s="58" t="str">
        <f>'Symbols&amp;Data'!J39</f>
        <v>F.US.EU6?</v>
      </c>
      <c r="G40" s="61"/>
      <c r="H40" s="61"/>
      <c r="I40" s="61"/>
      <c r="J40" s="61"/>
      <c r="K40" s="62"/>
      <c r="M40" s="59">
        <f>RTD("cqg.rtd", ,"ContractData",F40, "NetLastQuoteToday",, "T")</f>
        <v>-2.5500000000000002E-3</v>
      </c>
      <c r="N40" s="59">
        <f xml:space="preserve"> RTD("cqg.rtd",,"StudyData",E40, "ATR", "MAType=Sim,Period="&amp;'Symbols &amp; Paramters'!$G$29&amp;"", "ATR","D","-1","ALL",,,"False","T")</f>
        <v>8.7375000000000005E-3</v>
      </c>
      <c r="O40" s="60">
        <f t="shared" si="0"/>
        <v>-2.9184549356223179E-3</v>
      </c>
      <c r="P40" s="59" t="e">
        <f t="shared" si="1"/>
        <v>#N/A</v>
      </c>
      <c r="Q40" s="59">
        <f t="shared" si="2"/>
        <v>-2.9184549356223179E-3</v>
      </c>
      <c r="R40" s="60">
        <f t="shared" si="3"/>
        <v>-2.9184549356223179E-3</v>
      </c>
      <c r="T40" s="59" t="str">
        <f t="shared" si="10"/>
        <v>EU6H7</v>
      </c>
      <c r="U40" s="59" t="str">
        <f t="shared" si="11"/>
        <v>F.US.EU6?</v>
      </c>
      <c r="V40" s="59">
        <v>0</v>
      </c>
      <c r="W40" s="60">
        <f t="shared" si="4"/>
        <v>-2.9184549356223179E-3</v>
      </c>
      <c r="X40" s="60">
        <f t="shared" si="5"/>
        <v>-2.9184549356223179E-3</v>
      </c>
      <c r="Y40" s="60">
        <f t="shared" si="6"/>
        <v>-2.9184549356223179E-3</v>
      </c>
      <c r="AA40" s="60" t="e">
        <f t="shared" si="7"/>
        <v>#N/A</v>
      </c>
      <c r="AB40" s="60">
        <f t="shared" si="8"/>
        <v>-2.9184549356223179E-3</v>
      </c>
      <c r="AC40" s="60">
        <f t="shared" si="9"/>
        <v>-2.9184549356223179E-3</v>
      </c>
    </row>
    <row r="41" spans="5:29" x14ac:dyDescent="0.3">
      <c r="E41" s="58" t="str">
        <f>RTD("cqg.rtd", ,"ContractData",F41, "Symbol",,"T")</f>
        <v>EADH7</v>
      </c>
      <c r="F41" s="58" t="str">
        <f>'Symbols&amp;Data'!J40</f>
        <v>F.US.EAD?</v>
      </c>
      <c r="G41" s="61"/>
      <c r="H41" s="61"/>
      <c r="I41" s="61"/>
      <c r="J41" s="61"/>
      <c r="K41" s="62"/>
      <c r="M41" s="59">
        <f>RTD("cqg.rtd", ,"ContractData",F41, "NetLastQuoteToday",, "T")</f>
        <v>-1.1000000000000001E-2</v>
      </c>
      <c r="N41" s="59">
        <f xml:space="preserve"> RTD("cqg.rtd",,"StudyData",E41, "ATR", "MAType=Sim,Period="&amp;'Symbols &amp; Paramters'!$G$29&amp;"", "ATR","D","-1","ALL",,,"False","T")</f>
        <v>5.8100000000000001E-3</v>
      </c>
      <c r="O41" s="60">
        <f t="shared" si="0"/>
        <v>-1.8932874354561102E-2</v>
      </c>
      <c r="P41" s="59" t="e">
        <f t="shared" si="1"/>
        <v>#N/A</v>
      </c>
      <c r="Q41" s="59">
        <f t="shared" si="2"/>
        <v>-1.8932874354561102E-2</v>
      </c>
      <c r="R41" s="60">
        <f t="shared" si="3"/>
        <v>-1.8932874354561102E-2</v>
      </c>
      <c r="T41" s="59" t="str">
        <f t="shared" si="10"/>
        <v>EADH7</v>
      </c>
      <c r="U41" s="59" t="str">
        <f t="shared" si="11"/>
        <v>F.US.EAD?</v>
      </c>
      <c r="V41" s="59">
        <v>0</v>
      </c>
      <c r="W41" s="60">
        <f t="shared" si="4"/>
        <v>-1.8932874354561102E-2</v>
      </c>
      <c r="X41" s="60">
        <f t="shared" si="5"/>
        <v>-1.8932874354561102E-2</v>
      </c>
      <c r="Y41" s="60">
        <f t="shared" si="6"/>
        <v>-1.8932874354561102E-2</v>
      </c>
      <c r="AA41" s="60" t="e">
        <f t="shared" si="7"/>
        <v>#N/A</v>
      </c>
      <c r="AB41" s="60">
        <f t="shared" si="8"/>
        <v>-1.8932874354561102E-2</v>
      </c>
      <c r="AC41" s="60">
        <f t="shared" si="9"/>
        <v>-1.8932874354561102E-2</v>
      </c>
    </row>
    <row r="42" spans="5:29" x14ac:dyDescent="0.3">
      <c r="E42" s="58" t="str">
        <f>RTD("cqg.rtd", ,"ContractData",F42, "Symbol",,"T")</f>
        <v>YRH7</v>
      </c>
      <c r="F42" s="58" t="str">
        <f>'Symbols&amp;Data'!J41</f>
        <v>F.US.YR?</v>
      </c>
      <c r="G42" s="61"/>
      <c r="H42" s="61"/>
      <c r="I42" s="61"/>
      <c r="J42" s="61"/>
      <c r="K42" s="62"/>
      <c r="M42" s="59">
        <f>RTD("cqg.rtd", ,"ContractData",F42, "NetLastQuoteToday",, "T")</f>
        <v>-0.35000000000000003</v>
      </c>
      <c r="N42" s="59">
        <f xml:space="preserve"> RTD("cqg.rtd",,"StudyData",E42, "ATR", "MAType=Sim,Period="&amp;'Symbols &amp; Paramters'!$G$29&amp;"", "ATR","D","-1","ALL",,,"False","T")</f>
        <v>1.0215000000000001</v>
      </c>
      <c r="O42" s="60">
        <f t="shared" si="0"/>
        <v>-3.4263338228095941E-3</v>
      </c>
      <c r="P42" s="59" t="e">
        <f t="shared" si="1"/>
        <v>#N/A</v>
      </c>
      <c r="Q42" s="59">
        <f t="shared" si="2"/>
        <v>-3.4263338228095941E-3</v>
      </c>
      <c r="R42" s="60">
        <f t="shared" si="3"/>
        <v>-3.4263338228095941E-3</v>
      </c>
      <c r="T42" s="59" t="str">
        <f t="shared" si="10"/>
        <v>YRH7</v>
      </c>
      <c r="U42" s="59" t="str">
        <f t="shared" si="11"/>
        <v>F.US.YR?</v>
      </c>
      <c r="V42" s="59">
        <v>0</v>
      </c>
      <c r="W42" s="60">
        <f t="shared" si="4"/>
        <v>-3.4263338228095941E-3</v>
      </c>
      <c r="X42" s="60">
        <f t="shared" si="5"/>
        <v>-3.4263338228095941E-3</v>
      </c>
      <c r="Y42" s="60">
        <f t="shared" si="6"/>
        <v>-3.4263338228095941E-3</v>
      </c>
      <c r="AA42" s="60" t="e">
        <f t="shared" si="7"/>
        <v>#N/A</v>
      </c>
      <c r="AB42" s="60">
        <f t="shared" si="8"/>
        <v>-3.4263338228095941E-3</v>
      </c>
      <c r="AC42" s="60">
        <f t="shared" si="9"/>
        <v>-3.4263338228095941E-3</v>
      </c>
    </row>
    <row r="43" spans="5:29" x14ac:dyDescent="0.3">
      <c r="E43" s="58" t="str">
        <f>RTD("cqg.rtd", ,"ContractData",F43, "Symbol",,"T")</f>
        <v>FRH7</v>
      </c>
      <c r="F43" s="58" t="str">
        <f>'Symbols&amp;Data'!J42</f>
        <v>F.US.FR?</v>
      </c>
      <c r="G43" s="61"/>
      <c r="H43" s="61"/>
      <c r="I43" s="61"/>
      <c r="J43" s="61"/>
      <c r="K43" s="62"/>
      <c r="M43" s="59">
        <f>RTD("cqg.rtd", ,"ContractData",F43, "NetLastQuoteToday",, "T")</f>
        <v>-6.9999999999999999E-4</v>
      </c>
      <c r="N43" s="59">
        <f xml:space="preserve"> RTD("cqg.rtd",,"StudyData",E43, "ATR", "MAType=Sim,Period="&amp;'Symbols &amp; Paramters'!$G$29&amp;"", "ATR","D","-1","ALL",,,"False","T")</f>
        <v>3.3800000000000002E-3</v>
      </c>
      <c r="O43" s="60">
        <f t="shared" si="0"/>
        <v>-2.071005917159763E-3</v>
      </c>
      <c r="P43" s="59" t="e">
        <f t="shared" si="1"/>
        <v>#N/A</v>
      </c>
      <c r="Q43" s="59">
        <f t="shared" si="2"/>
        <v>-2.071005917159763E-3</v>
      </c>
      <c r="R43" s="60">
        <f t="shared" si="3"/>
        <v>-2.071005917159763E-3</v>
      </c>
      <c r="T43" s="59" t="str">
        <f t="shared" si="10"/>
        <v>FRH7</v>
      </c>
      <c r="U43" s="59" t="str">
        <f t="shared" si="11"/>
        <v>F.US.FR?</v>
      </c>
      <c r="V43" s="59">
        <v>0</v>
      </c>
      <c r="W43" s="60">
        <f t="shared" si="4"/>
        <v>-2.071005917159763E-3</v>
      </c>
      <c r="X43" s="60">
        <f t="shared" si="5"/>
        <v>-2.071005917159763E-3</v>
      </c>
      <c r="Y43" s="60">
        <f t="shared" si="6"/>
        <v>-2.071005917159763E-3</v>
      </c>
      <c r="AA43" s="60" t="e">
        <f t="shared" si="7"/>
        <v>#N/A</v>
      </c>
      <c r="AB43" s="60">
        <f t="shared" si="8"/>
        <v>-2.071005917159763E-3</v>
      </c>
      <c r="AC43" s="60">
        <f t="shared" si="9"/>
        <v>-2.071005917159763E-3</v>
      </c>
    </row>
    <row r="44" spans="5:29" x14ac:dyDescent="0.3">
      <c r="E44" s="58" t="str">
        <f>RTD("cqg.rtd", ,"ContractData",F44, "Symbol",,"T")</f>
        <v>EBH7</v>
      </c>
      <c r="F44" s="58" t="str">
        <f>'Symbols&amp;Data'!J43</f>
        <v>F.US.EB?</v>
      </c>
      <c r="G44" s="61"/>
      <c r="H44" s="61"/>
      <c r="I44" s="61"/>
      <c r="J44" s="61"/>
      <c r="K44" s="62"/>
      <c r="M44" s="59">
        <f>RTD("cqg.rtd", ,"ContractData",F44, "NetLastQuoteToday",, "T")</f>
        <v>-1.3500000000000001E-3</v>
      </c>
      <c r="N44" s="59">
        <f xml:space="preserve"> RTD("cqg.rtd",,"StudyData",E44, "ATR", "MAType=Sim,Period="&amp;'Symbols &amp; Paramters'!$G$29&amp;"", "ATR","D","-1","ALL",,,"False","T")</f>
        <v>8.3000000000000001E-3</v>
      </c>
      <c r="O44" s="60">
        <f t="shared" si="0"/>
        <v>-1.6265060240963855E-3</v>
      </c>
      <c r="P44" s="59" t="e">
        <f t="shared" si="1"/>
        <v>#N/A</v>
      </c>
      <c r="Q44" s="59">
        <f t="shared" si="2"/>
        <v>-1.6265060240963855E-3</v>
      </c>
      <c r="R44" s="60">
        <f t="shared" si="3"/>
        <v>-1.6265060240963855E-3</v>
      </c>
      <c r="T44" s="59" t="str">
        <f t="shared" si="10"/>
        <v>EBH7</v>
      </c>
      <c r="U44" s="59" t="str">
        <f t="shared" si="11"/>
        <v>F.US.EB?</v>
      </c>
      <c r="V44" s="59">
        <v>0</v>
      </c>
      <c r="W44" s="60">
        <f t="shared" si="4"/>
        <v>-1.6265060240963855E-3</v>
      </c>
      <c r="X44" s="60">
        <f t="shared" si="5"/>
        <v>-1.6265060240963855E-3</v>
      </c>
      <c r="Y44" s="60">
        <f t="shared" si="6"/>
        <v>-1.6265060240963855E-3</v>
      </c>
      <c r="AA44" s="60" t="e">
        <f t="shared" si="7"/>
        <v>#N/A</v>
      </c>
      <c r="AB44" s="60">
        <f t="shared" si="8"/>
        <v>-1.6265060240963855E-3</v>
      </c>
      <c r="AC44" s="60">
        <f t="shared" si="9"/>
        <v>-1.6265060240963855E-3</v>
      </c>
    </row>
    <row r="45" spans="5:29" x14ac:dyDescent="0.3">
      <c r="E45" s="58" t="str">
        <f>RTD("cqg.rtd", ,"ContractData",F45, "Symbol",,"T")</f>
        <v>ECDH7</v>
      </c>
      <c r="F45" s="58" t="str">
        <f>'Symbols&amp;Data'!J44</f>
        <v>F.US.ECD?</v>
      </c>
      <c r="G45" s="61"/>
      <c r="H45" s="61"/>
      <c r="I45" s="61"/>
      <c r="J45" s="61"/>
      <c r="K45" s="62"/>
      <c r="M45" s="59">
        <f>RTD("cqg.rtd", ,"ContractData",F45, "NetLastQuoteToday",, "T")</f>
        <v>-8.3000000000000001E-3</v>
      </c>
      <c r="N45" s="59">
        <f xml:space="preserve"> RTD("cqg.rtd",,"StudyData",E45, "ATR", "MAType=Sim,Period="&amp;'Symbols &amp; Paramters'!$G$29&amp;"", "ATR","D","-1","ALL",,,"False","T")</f>
        <v>7.8949999999999992E-3</v>
      </c>
      <c r="O45" s="60">
        <f t="shared" si="0"/>
        <v>-1.0512982900569982E-2</v>
      </c>
      <c r="P45" s="59" t="e">
        <f t="shared" si="1"/>
        <v>#N/A</v>
      </c>
      <c r="Q45" s="59">
        <f t="shared" si="2"/>
        <v>-1.0512982900569982E-2</v>
      </c>
      <c r="R45" s="60">
        <f t="shared" si="3"/>
        <v>-1.0512982900569982E-2</v>
      </c>
      <c r="T45" s="59" t="str">
        <f t="shared" si="10"/>
        <v>ECDH7</v>
      </c>
      <c r="U45" s="59" t="str">
        <f t="shared" si="11"/>
        <v>F.US.ECD?</v>
      </c>
      <c r="V45" s="59">
        <v>0</v>
      </c>
      <c r="W45" s="60">
        <f t="shared" si="4"/>
        <v>-1.0512982900569982E-2</v>
      </c>
      <c r="X45" s="60">
        <f t="shared" si="5"/>
        <v>-1.0512982900569982E-2</v>
      </c>
      <c r="Y45" s="60">
        <f t="shared" si="6"/>
        <v>-1.0512982900569982E-2</v>
      </c>
      <c r="AA45" s="60" t="e">
        <f t="shared" si="7"/>
        <v>#N/A</v>
      </c>
      <c r="AB45" s="60">
        <f t="shared" si="8"/>
        <v>-1.0512982900569982E-2</v>
      </c>
      <c r="AC45" s="60">
        <f t="shared" si="9"/>
        <v>-1.0512982900569982E-2</v>
      </c>
    </row>
    <row r="46" spans="5:29" x14ac:dyDescent="0.3">
      <c r="E46" s="58" t="str">
        <f>RTD("cqg.rtd", ,"ContractData",F46, "Symbol",,"T")</f>
        <v>SIRH7</v>
      </c>
      <c r="F46" s="58" t="str">
        <f>'Symbols&amp;Data'!J45</f>
        <v>F.US.SIR?</v>
      </c>
      <c r="G46" s="61"/>
      <c r="H46" s="61"/>
      <c r="I46" s="61"/>
      <c r="J46" s="61"/>
      <c r="K46" s="62"/>
      <c r="M46" s="59">
        <f>RTD("cqg.rtd", ,"ContractData",F46, "NetLastQuoteToday",, "T")</f>
        <v>-0.61</v>
      </c>
      <c r="N46" s="59">
        <f xml:space="preserve"> RTD("cqg.rtd",,"StudyData",E46, "ATR", "MAType=Sim,Period="&amp;'Symbols &amp; Paramters'!$G$29&amp;"", "ATR","D","-1","ALL",,,"False","T")</f>
        <v>0.5</v>
      </c>
      <c r="O46" s="60">
        <f t="shared" si="0"/>
        <v>-1.2199999999999999E-2</v>
      </c>
      <c r="P46" s="59" t="e">
        <f t="shared" si="1"/>
        <v>#N/A</v>
      </c>
      <c r="Q46" s="59">
        <f t="shared" si="2"/>
        <v>-1.2199999999999999E-2</v>
      </c>
      <c r="R46" s="60">
        <f t="shared" si="3"/>
        <v>-1.2199999999999999E-2</v>
      </c>
      <c r="T46" s="59" t="str">
        <f t="shared" si="10"/>
        <v>SIRH7</v>
      </c>
      <c r="U46" s="59" t="str">
        <f t="shared" si="11"/>
        <v>F.US.SIR?</v>
      </c>
      <c r="V46" s="59">
        <v>0</v>
      </c>
      <c r="W46" s="60">
        <f t="shared" si="4"/>
        <v>-1.2199999999999999E-2</v>
      </c>
      <c r="X46" s="60">
        <f t="shared" si="5"/>
        <v>-1.2199999999999999E-2</v>
      </c>
      <c r="Y46" s="60">
        <f t="shared" si="6"/>
        <v>-1.2199999999999999E-2</v>
      </c>
      <c r="AA46" s="60" t="e">
        <f t="shared" si="7"/>
        <v>#N/A</v>
      </c>
      <c r="AB46" s="60">
        <f t="shared" si="8"/>
        <v>-1.2199999999999999E-2</v>
      </c>
      <c r="AC46" s="60">
        <f t="shared" si="9"/>
        <v>-1.2199999999999999E-2</v>
      </c>
    </row>
    <row r="47" spans="5:29" x14ac:dyDescent="0.3">
      <c r="E47" s="58" t="str">
        <f>RTD("cqg.rtd", ,"ContractData",F47, "Symbol",,"T")</f>
        <v>JY6H7</v>
      </c>
      <c r="F47" s="58" t="str">
        <f>'Symbols&amp;Data'!J46</f>
        <v>F.US.JY6?</v>
      </c>
      <c r="G47" s="61"/>
      <c r="H47" s="61"/>
      <c r="I47" s="61"/>
      <c r="J47" s="61"/>
      <c r="K47" s="62"/>
      <c r="M47" s="59">
        <f>RTD("cqg.rtd", ,"ContractData",F47, "NetLastQuoteToday",, "T")</f>
        <v>3.0000000000000001E-6</v>
      </c>
      <c r="N47" s="59">
        <f xml:space="preserve"> RTD("cqg.rtd",,"StudyData",E47, "ATR", "MAType=Sim,Period="&amp;'Symbols &amp; Paramters'!$G$29&amp;"", "ATR","D","-1","ALL",,,"False","T")</f>
        <v>1.1307E-4</v>
      </c>
      <c r="O47" s="60">
        <f t="shared" si="0"/>
        <v>2.6532236667551072E-4</v>
      </c>
      <c r="P47" s="59">
        <f t="shared" si="1"/>
        <v>2.6532236667551072E-4</v>
      </c>
      <c r="Q47" s="59" t="e">
        <f t="shared" si="2"/>
        <v>#N/A</v>
      </c>
      <c r="R47" s="60">
        <f t="shared" si="3"/>
        <v>2.6532236667551072E-4</v>
      </c>
      <c r="T47" s="59" t="str">
        <f t="shared" si="10"/>
        <v>JY6H7</v>
      </c>
      <c r="U47" s="59" t="str">
        <f t="shared" si="11"/>
        <v>F.US.JY6?</v>
      </c>
      <c r="V47" s="59">
        <v>0</v>
      </c>
      <c r="W47" s="60">
        <f t="shared" si="4"/>
        <v>2.6532236667551072E-4</v>
      </c>
      <c r="X47" s="60">
        <f t="shared" si="5"/>
        <v>2.6532236667551072E-4</v>
      </c>
      <c r="Y47" s="60">
        <f t="shared" si="6"/>
        <v>2.6532236667551072E-4</v>
      </c>
      <c r="AA47" s="60">
        <f t="shared" si="7"/>
        <v>2.6532236667551072E-4</v>
      </c>
      <c r="AB47" s="60" t="e">
        <f t="shared" si="8"/>
        <v>#N/A</v>
      </c>
      <c r="AC47" s="60">
        <f t="shared" si="9"/>
        <v>2.6532236667551072E-4</v>
      </c>
    </row>
    <row r="48" spans="5:29" x14ac:dyDescent="0.3">
      <c r="E48" s="58" t="str">
        <f>RTD("cqg.rtd", ,"ContractData",F48, "Symbol",,"T")</f>
        <v>MX6H7</v>
      </c>
      <c r="F48" s="58" t="str">
        <f>'Symbols&amp;Data'!J47</f>
        <v>F.US.MX6?</v>
      </c>
      <c r="G48" s="61"/>
      <c r="H48" s="61"/>
      <c r="I48" s="61"/>
      <c r="J48" s="61"/>
      <c r="K48" s="62"/>
      <c r="M48" s="59">
        <f>RTD("cqg.rtd", ,"ContractData",F48, "NetLastQuoteToday",, "T")</f>
        <v>1.5999999999999999E-4</v>
      </c>
      <c r="N48" s="59">
        <f xml:space="preserve"> RTD("cqg.rtd",,"StudyData",E48, "ATR", "MAType=Sim,Period="&amp;'Symbols &amp; Paramters'!$G$29&amp;"", "ATR","D","-1","ALL",,,"False","T")</f>
        <v>7.6800000000000002E-4</v>
      </c>
      <c r="O48" s="60">
        <f t="shared" si="0"/>
        <v>2.0833333333333333E-3</v>
      </c>
      <c r="P48" s="59">
        <f t="shared" si="1"/>
        <v>2.0833333333333333E-3</v>
      </c>
      <c r="Q48" s="59" t="e">
        <f t="shared" si="2"/>
        <v>#N/A</v>
      </c>
      <c r="R48" s="60">
        <f t="shared" si="3"/>
        <v>2.0833333333333333E-3</v>
      </c>
      <c r="T48" s="59" t="str">
        <f t="shared" si="10"/>
        <v>MX6H7</v>
      </c>
      <c r="U48" s="59" t="str">
        <f t="shared" si="11"/>
        <v>F.US.MX6?</v>
      </c>
      <c r="V48" s="59">
        <v>0</v>
      </c>
      <c r="W48" s="60">
        <f t="shared" si="4"/>
        <v>2.0833333333333333E-3</v>
      </c>
      <c r="X48" s="60">
        <f t="shared" si="5"/>
        <v>2.0833333333333333E-3</v>
      </c>
      <c r="Y48" s="60">
        <f t="shared" si="6"/>
        <v>2.0833333333333333E-3</v>
      </c>
      <c r="AA48" s="60">
        <f t="shared" si="7"/>
        <v>2.0833333333333333E-3</v>
      </c>
      <c r="AB48" s="60" t="e">
        <f t="shared" si="8"/>
        <v>#N/A</v>
      </c>
      <c r="AC48" s="60">
        <f t="shared" si="9"/>
        <v>2.0833333333333333E-3</v>
      </c>
    </row>
    <row r="49" spans="5:29" x14ac:dyDescent="0.3">
      <c r="E49" s="58" t="str">
        <f>RTD("cqg.rtd", ,"ContractData",F49, "Symbol",,"T")</f>
        <v>NE6H7</v>
      </c>
      <c r="F49" s="58" t="str">
        <f>'Symbols&amp;Data'!J48</f>
        <v>F.US.NE6?</v>
      </c>
      <c r="G49" s="61"/>
      <c r="H49" s="61"/>
      <c r="I49" s="61"/>
      <c r="J49" s="61"/>
      <c r="K49" s="62"/>
      <c r="M49" s="59">
        <f>RTD("cqg.rtd", ,"ContractData",F49, "NetLastQuoteToday",, "T")</f>
        <v>8.0000000000000004E-4</v>
      </c>
      <c r="N49" s="59">
        <f xml:space="preserve"> RTD("cqg.rtd",,"StudyData",E49, "ATR", "MAType=Sim,Period="&amp;'Symbols &amp; Paramters'!$G$29&amp;"", "ATR","D","-1","ALL",,,"False","T")</f>
        <v>8.5500000000000003E-3</v>
      </c>
      <c r="O49" s="60">
        <f t="shared" si="0"/>
        <v>9.3567251461988297E-4</v>
      </c>
      <c r="P49" s="59">
        <f t="shared" si="1"/>
        <v>9.3567251461988297E-4</v>
      </c>
      <c r="Q49" s="59" t="e">
        <f t="shared" si="2"/>
        <v>#N/A</v>
      </c>
      <c r="R49" s="60">
        <f t="shared" si="3"/>
        <v>9.3567251461988297E-4</v>
      </c>
      <c r="T49" s="59" t="str">
        <f t="shared" si="10"/>
        <v>NE6H7</v>
      </c>
      <c r="U49" s="59" t="str">
        <f t="shared" si="11"/>
        <v>F.US.NE6?</v>
      </c>
      <c r="V49" s="59">
        <v>0</v>
      </c>
      <c r="W49" s="60">
        <f t="shared" si="4"/>
        <v>9.3567251461988297E-4</v>
      </c>
      <c r="X49" s="60">
        <f t="shared" si="5"/>
        <v>9.3567251461988297E-4</v>
      </c>
      <c r="Y49" s="60">
        <f t="shared" si="6"/>
        <v>9.3567251461988297E-4</v>
      </c>
      <c r="AA49" s="60">
        <f t="shared" si="7"/>
        <v>9.3567251461988297E-4</v>
      </c>
      <c r="AB49" s="60" t="e">
        <f t="shared" si="8"/>
        <v>#N/A</v>
      </c>
      <c r="AC49" s="60">
        <f t="shared" si="9"/>
        <v>9.3567251461988297E-4</v>
      </c>
    </row>
    <row r="50" spans="5:29" x14ac:dyDescent="0.3">
      <c r="E50" s="58" t="str">
        <f>RTD("cqg.rtd", ,"ContractData",F50, "Symbol",,"T")</f>
        <v>NK6H7</v>
      </c>
      <c r="F50" s="58" t="str">
        <f>'Symbols&amp;Data'!J49</f>
        <v>F.US.NK6?</v>
      </c>
      <c r="G50" s="61"/>
      <c r="H50" s="61"/>
      <c r="I50" s="61"/>
      <c r="J50" s="61"/>
      <c r="K50" s="62"/>
      <c r="M50" s="59">
        <f>RTD("cqg.rtd", ,"ContractData",F50, "NetLastQuoteToday",, "T")</f>
        <v>-6.4000000000000005E-4</v>
      </c>
      <c r="N50" s="59">
        <f xml:space="preserve"> RTD("cqg.rtd",,"StudyData",E50, "ATR", "MAType=Sim,Period="&amp;'Symbols &amp; Paramters'!$G$29&amp;"", "ATR","D","-1","ALL",,,"False","T")</f>
        <v>6.8300000000000001E-4</v>
      </c>
      <c r="O50" s="60">
        <f t="shared" si="0"/>
        <v>-9.370424597364568E-3</v>
      </c>
      <c r="P50" s="59" t="e">
        <f t="shared" si="1"/>
        <v>#N/A</v>
      </c>
      <c r="Q50" s="59">
        <f t="shared" si="2"/>
        <v>-9.370424597364568E-3</v>
      </c>
      <c r="R50" s="60">
        <f t="shared" si="3"/>
        <v>-9.370424597364568E-3</v>
      </c>
      <c r="T50" s="59" t="str">
        <f t="shared" si="10"/>
        <v>NK6H7</v>
      </c>
      <c r="U50" s="59" t="str">
        <f t="shared" si="11"/>
        <v>F.US.NK6?</v>
      </c>
      <c r="V50" s="59">
        <v>0</v>
      </c>
      <c r="W50" s="60">
        <f t="shared" si="4"/>
        <v>-9.370424597364568E-3</v>
      </c>
      <c r="X50" s="60">
        <f t="shared" si="5"/>
        <v>-9.370424597364568E-3</v>
      </c>
      <c r="Y50" s="60">
        <f t="shared" si="6"/>
        <v>-9.370424597364568E-3</v>
      </c>
      <c r="AA50" s="60" t="e">
        <f t="shared" si="7"/>
        <v>#N/A</v>
      </c>
      <c r="AB50" s="60">
        <f t="shared" si="8"/>
        <v>-9.370424597364568E-3</v>
      </c>
      <c r="AC50" s="60">
        <f t="shared" si="9"/>
        <v>-9.370424597364568E-3</v>
      </c>
    </row>
    <row r="51" spans="5:29" x14ac:dyDescent="0.3">
      <c r="E51" s="58" t="str">
        <f>RTD("cqg.rtd", ,"ContractData",F51, "Symbol",,"T")</f>
        <v>GPLNH7</v>
      </c>
      <c r="F51" s="58" t="str">
        <f>'Symbols&amp;Data'!J50</f>
        <v>F.US.GPLN?</v>
      </c>
      <c r="G51" s="61"/>
      <c r="H51" s="61"/>
      <c r="I51" s="61"/>
      <c r="J51" s="61"/>
      <c r="K51" s="62"/>
      <c r="M51" s="59">
        <f>RTD("cqg.rtd", ,"ContractData",F51, "NetLastQuoteToday",, "T")</f>
        <v>-2.0000000000000002E-5</v>
      </c>
      <c r="N51" s="59">
        <f xml:space="preserve"> RTD("cqg.rtd",,"StudyData",E51, "ATR", "MAType=Sim,Period="&amp;'Symbols &amp; Paramters'!$G$29&amp;"", "ATR","D","-1","ALL",,,"False","T")</f>
        <v>1.2999999999999999E-3</v>
      </c>
      <c r="O51" s="60">
        <f t="shared" si="0"/>
        <v>-1.5384615384615388E-4</v>
      </c>
      <c r="P51" s="59" t="e">
        <f t="shared" si="1"/>
        <v>#N/A</v>
      </c>
      <c r="Q51" s="59">
        <f t="shared" si="2"/>
        <v>-1.5384615384615388E-4</v>
      </c>
      <c r="R51" s="60">
        <f t="shared" si="3"/>
        <v>-1.5384615384615388E-4</v>
      </c>
      <c r="T51" s="59" t="str">
        <f t="shared" si="10"/>
        <v>GPLNH7</v>
      </c>
      <c r="U51" s="59" t="str">
        <f t="shared" si="11"/>
        <v>F.US.GPLN?</v>
      </c>
      <c r="V51" s="59">
        <v>0</v>
      </c>
      <c r="W51" s="60">
        <f t="shared" si="4"/>
        <v>-1.5384615384615388E-4</v>
      </c>
      <c r="X51" s="60">
        <f t="shared" si="5"/>
        <v>-1.5384615384615388E-4</v>
      </c>
      <c r="Y51" s="60">
        <f t="shared" si="6"/>
        <v>-1.5384615384615388E-4</v>
      </c>
      <c r="AA51" s="60" t="e">
        <f t="shared" si="7"/>
        <v>#N/A</v>
      </c>
      <c r="AB51" s="60">
        <f t="shared" si="8"/>
        <v>-1.5384615384615388E-4</v>
      </c>
      <c r="AC51" s="60">
        <f t="shared" si="9"/>
        <v>-1.5384615384615388E-4</v>
      </c>
    </row>
    <row r="52" spans="5:29" x14ac:dyDescent="0.3">
      <c r="E52" s="58" t="str">
        <f>RTD("cqg.rtd", ,"ContractData",F52, "Symbol",,"T")</f>
        <v>RU6H7</v>
      </c>
      <c r="F52" s="58" t="str">
        <f>'Symbols&amp;Data'!J51</f>
        <v>F.US.RU6?</v>
      </c>
      <c r="G52" s="61"/>
      <c r="H52" s="61"/>
      <c r="I52" s="61"/>
      <c r="J52" s="61"/>
      <c r="K52" s="62"/>
      <c r="M52" s="59">
        <f>RTD("cqg.rtd", ,"ContractData",F52, "NetLastQuoteToday",, "T")</f>
        <v>1.85E-4</v>
      </c>
      <c r="N52" s="59">
        <f xml:space="preserve"> RTD("cqg.rtd",,"StudyData",E52, "ATR", "MAType=Sim,Period="&amp;'Symbols &amp; Paramters'!$G$29&amp;"", "ATR","D","-1","ALL",,,"False","T")</f>
        <v>1.7674999999999999E-4</v>
      </c>
      <c r="O52" s="60">
        <f t="shared" si="0"/>
        <v>1.0466760961810468E-2</v>
      </c>
      <c r="P52" s="59">
        <f t="shared" si="1"/>
        <v>1.0466760961810468E-2</v>
      </c>
      <c r="Q52" s="59" t="e">
        <f t="shared" si="2"/>
        <v>#N/A</v>
      </c>
      <c r="R52" s="60">
        <f t="shared" si="3"/>
        <v>1.0466760961810468E-2</v>
      </c>
      <c r="T52" s="59" t="str">
        <f t="shared" si="10"/>
        <v>RU6H7</v>
      </c>
      <c r="U52" s="59" t="str">
        <f t="shared" si="11"/>
        <v>F.US.RU6?</v>
      </c>
      <c r="V52" s="59">
        <v>0</v>
      </c>
      <c r="W52" s="60">
        <f t="shared" si="4"/>
        <v>1.0466760961810468E-2</v>
      </c>
      <c r="X52" s="60">
        <f t="shared" si="5"/>
        <v>1.0466760961810468E-2</v>
      </c>
      <c r="Y52" s="60">
        <f t="shared" si="6"/>
        <v>1.0466760961810468E-2</v>
      </c>
      <c r="AA52" s="60">
        <f t="shared" si="7"/>
        <v>1.0466760961810468E-2</v>
      </c>
      <c r="AB52" s="60" t="e">
        <f t="shared" si="8"/>
        <v>#N/A</v>
      </c>
      <c r="AC52" s="60">
        <f t="shared" si="9"/>
        <v>1.0466760961810468E-2</v>
      </c>
    </row>
    <row r="53" spans="5:29" x14ac:dyDescent="0.3">
      <c r="E53" s="58" t="str">
        <f>RTD("cqg.rtd", ,"ContractData",F53, "Symbol",,"T")</f>
        <v>SA6H7</v>
      </c>
      <c r="F53" s="58" t="str">
        <f>'Symbols&amp;Data'!J52</f>
        <v>F.US.SA6?</v>
      </c>
      <c r="G53" s="61"/>
      <c r="H53" s="61"/>
      <c r="I53" s="61"/>
      <c r="J53" s="61"/>
      <c r="K53" s="62"/>
      <c r="M53" s="59">
        <f>RTD("cqg.rtd", ,"ContractData",F53, "NetLastQuoteToday",, "T")</f>
        <v>2.0000000000000001E-4</v>
      </c>
      <c r="N53" s="59">
        <f xml:space="preserve"> RTD("cqg.rtd",,"StudyData",E53, "ATR", "MAType=Sim,Period="&amp;'Symbols &amp; Paramters'!$G$29&amp;"", "ATR","D","-1","ALL",,,"False","T")</f>
        <v>1.0562499999999999E-3</v>
      </c>
      <c r="O53" s="60">
        <f t="shared" si="0"/>
        <v>1.8934911242603552E-3</v>
      </c>
      <c r="P53" s="59">
        <f t="shared" si="1"/>
        <v>1.8934911242603552E-3</v>
      </c>
      <c r="Q53" s="59" t="e">
        <f t="shared" si="2"/>
        <v>#N/A</v>
      </c>
      <c r="R53" s="60">
        <f t="shared" si="3"/>
        <v>1.8934911242603552E-3</v>
      </c>
      <c r="T53" s="59" t="str">
        <f t="shared" si="10"/>
        <v>SA6H7</v>
      </c>
      <c r="U53" s="59" t="str">
        <f t="shared" si="11"/>
        <v>F.US.SA6?</v>
      </c>
      <c r="V53" s="59">
        <v>0</v>
      </c>
      <c r="W53" s="60">
        <f t="shared" si="4"/>
        <v>1.8934911242603552E-3</v>
      </c>
      <c r="X53" s="60">
        <f t="shared" si="5"/>
        <v>1.8934911242603552E-3</v>
      </c>
      <c r="Y53" s="60">
        <f t="shared" si="6"/>
        <v>1.8934911242603552E-3</v>
      </c>
      <c r="AA53" s="60">
        <f t="shared" si="7"/>
        <v>1.8934911242603552E-3</v>
      </c>
      <c r="AB53" s="60" t="e">
        <f t="shared" si="8"/>
        <v>#N/A</v>
      </c>
      <c r="AC53" s="60">
        <f t="shared" si="9"/>
        <v>1.8934911242603552E-3</v>
      </c>
    </row>
    <row r="54" spans="5:29" x14ac:dyDescent="0.3">
      <c r="E54" s="58" t="str">
        <f>RTD("cqg.rtd", ,"ContractData",F54, "Symbol",,"T")</f>
        <v>SK6H7</v>
      </c>
      <c r="F54" s="58" t="str">
        <f>'Symbols&amp;Data'!J53</f>
        <v>F.US.SK6?</v>
      </c>
      <c r="G54" s="61"/>
      <c r="H54" s="61"/>
      <c r="I54" s="61"/>
      <c r="J54" s="61"/>
      <c r="K54" s="62"/>
      <c r="M54" s="59">
        <f>RTD("cqg.rtd", ,"ContractData",F54, "NetLastQuoteToday",, "T")</f>
        <v>-2.5000000000000001E-4</v>
      </c>
      <c r="N54" s="59">
        <f xml:space="preserve"> RTD("cqg.rtd",,"StudyData",E54, "ATR", "MAType=Sim,Period="&amp;'Symbols &amp; Paramters'!$G$29&amp;"", "ATR","D","-1","ALL",,,"False","T")</f>
        <v>7.7249999999999997E-4</v>
      </c>
      <c r="O54" s="60">
        <f t="shared" si="0"/>
        <v>-3.2362459546925572E-3</v>
      </c>
      <c r="P54" s="59" t="e">
        <f t="shared" si="1"/>
        <v>#N/A</v>
      </c>
      <c r="Q54" s="59">
        <f t="shared" si="2"/>
        <v>-3.2362459546925572E-3</v>
      </c>
      <c r="R54" s="60">
        <f t="shared" si="3"/>
        <v>-3.2362459546925572E-3</v>
      </c>
      <c r="T54" s="59" t="str">
        <f t="shared" si="10"/>
        <v>SK6H7</v>
      </c>
      <c r="U54" s="59" t="str">
        <f t="shared" si="11"/>
        <v>F.US.SK6?</v>
      </c>
      <c r="V54" s="59">
        <v>0</v>
      </c>
      <c r="W54" s="60">
        <f t="shared" si="4"/>
        <v>-3.2362459546925572E-3</v>
      </c>
      <c r="X54" s="60">
        <f t="shared" si="5"/>
        <v>-3.2362459546925572E-3</v>
      </c>
      <c r="Y54" s="60">
        <f t="shared" si="6"/>
        <v>-3.2362459546925572E-3</v>
      </c>
      <c r="AA54" s="60" t="e">
        <f t="shared" si="7"/>
        <v>#N/A</v>
      </c>
      <c r="AB54" s="60">
        <f t="shared" si="8"/>
        <v>-3.2362459546925572E-3</v>
      </c>
      <c r="AC54" s="60">
        <f t="shared" si="9"/>
        <v>-3.2362459546925572E-3</v>
      </c>
    </row>
    <row r="55" spans="5:29" x14ac:dyDescent="0.3">
      <c r="E55" s="58" t="str">
        <f>RTD("cqg.rtd", ,"ContractData",F55, "Symbol",,"T")</f>
        <v>SF6H7</v>
      </c>
      <c r="F55" s="58" t="str">
        <f>'Symbols&amp;Data'!J54</f>
        <v>F.US.SF6?</v>
      </c>
      <c r="G55" s="61"/>
      <c r="H55" s="61"/>
      <c r="I55" s="61"/>
      <c r="J55" s="61"/>
      <c r="K55" s="62"/>
      <c r="M55" s="59">
        <f>RTD("cqg.rtd", ,"ContractData",F55, "NetLastQuoteToday",, "T")</f>
        <v>-1.6000000000000001E-3</v>
      </c>
      <c r="N55" s="59">
        <f xml:space="preserve"> RTD("cqg.rtd",,"StudyData",E55, "ATR", "MAType=Sim,Period="&amp;'Symbols &amp; Paramters'!$G$29&amp;"", "ATR","D","-1","ALL",,,"False","T")</f>
        <v>8.0300000000000007E-3</v>
      </c>
      <c r="O55" s="60">
        <f t="shared" si="0"/>
        <v>-1.9925280199252801E-3</v>
      </c>
      <c r="P55" s="59" t="e">
        <f t="shared" si="1"/>
        <v>#N/A</v>
      </c>
      <c r="Q55" s="59">
        <f t="shared" si="2"/>
        <v>-1.9925280199252801E-3</v>
      </c>
      <c r="R55" s="60">
        <f t="shared" si="3"/>
        <v>-1.9925280199252801E-3</v>
      </c>
      <c r="T55" s="59" t="str">
        <f t="shared" si="10"/>
        <v>SF6H7</v>
      </c>
      <c r="U55" s="59" t="str">
        <f t="shared" si="11"/>
        <v>F.US.SF6?</v>
      </c>
      <c r="V55" s="59">
        <v>0</v>
      </c>
      <c r="W55" s="60">
        <f t="shared" si="4"/>
        <v>-1.9925280199252801E-3</v>
      </c>
      <c r="X55" s="60">
        <f t="shared" si="5"/>
        <v>-1.9925280199252801E-3</v>
      </c>
      <c r="Y55" s="60">
        <f t="shared" si="6"/>
        <v>-1.9925280199252801E-3</v>
      </c>
      <c r="AA55" s="60" t="e">
        <f t="shared" si="7"/>
        <v>#N/A</v>
      </c>
      <c r="AB55" s="60">
        <f t="shared" si="8"/>
        <v>-1.9925280199252801E-3</v>
      </c>
      <c r="AC55" s="60">
        <f t="shared" si="9"/>
        <v>-1.9925280199252801E-3</v>
      </c>
    </row>
    <row r="56" spans="5:29" x14ac:dyDescent="0.3">
      <c r="E56" s="58"/>
      <c r="F56" s="58"/>
      <c r="G56" s="61"/>
      <c r="H56" s="61"/>
      <c r="I56" s="61"/>
      <c r="J56" s="61"/>
      <c r="K56" s="62"/>
    </row>
    <row r="57" spans="5:29" x14ac:dyDescent="0.3">
      <c r="F57" s="58"/>
    </row>
    <row r="58" spans="5:29" x14ac:dyDescent="0.3">
      <c r="F58" s="58"/>
    </row>
    <row r="59" spans="5:29" x14ac:dyDescent="0.3">
      <c r="F59" s="58"/>
    </row>
  </sheetData>
  <sheetProtection algorithmName="SHA-512" hashValue="3Oyr7T1wmtpaYjSVR8wZnR5m3fSF9YK3TDcTYlqC7ujyMj0AVvxgq71f0eTyNdnVkqSImkSTKYM4QBI5AW5Meg==" saltValue="4jbODYhLfAiCPMW+qXcMs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MainDisplay</vt:lpstr>
      <vt:lpstr>MainDisplay (2)</vt:lpstr>
      <vt:lpstr>Symbols &amp; Paramters</vt:lpstr>
      <vt:lpstr>Symbols&amp;Data</vt:lpstr>
      <vt:lpstr>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2017-01-03T15:01:02Z</dcterms:created>
  <dcterms:modified xsi:type="dcterms:W3CDTF">2017-02-10T21:39:09Z</dcterms:modified>
</cp:coreProperties>
</file>