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showHorizontalScroll="0" showVerticalScroll="0" xWindow="0" yWindow="0" windowWidth="28800" windowHeight="13620"/>
  </bookViews>
  <sheets>
    <sheet name="All Contracts" sheetId="1" r:id="rId1"/>
    <sheet name="Sheet1" sheetId="2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4" i="1" l="1"/>
  <c r="K172" i="1"/>
  <c r="K170" i="1"/>
  <c r="K168" i="1"/>
  <c r="K166" i="1"/>
  <c r="K164" i="1"/>
  <c r="K162" i="1"/>
  <c r="K159" i="1"/>
  <c r="K157" i="1"/>
  <c r="K155" i="1"/>
  <c r="K153" i="1"/>
  <c r="K151" i="1"/>
  <c r="K149" i="1"/>
  <c r="K146" i="1"/>
  <c r="K144" i="1"/>
  <c r="K142" i="1"/>
  <c r="K140" i="1"/>
  <c r="K138" i="1"/>
  <c r="K136" i="1"/>
  <c r="K133" i="1"/>
  <c r="K131" i="1"/>
  <c r="K129" i="1"/>
  <c r="K127" i="1"/>
  <c r="K125" i="1"/>
  <c r="K123" i="1"/>
  <c r="K120" i="1"/>
  <c r="K118" i="1"/>
  <c r="K116" i="1"/>
  <c r="K114" i="1"/>
  <c r="K112" i="1"/>
  <c r="K110" i="1"/>
  <c r="K107" i="1"/>
  <c r="K105" i="1"/>
  <c r="K103" i="1"/>
  <c r="K101" i="1"/>
  <c r="K99" i="1"/>
  <c r="K97" i="1"/>
  <c r="K94" i="1"/>
  <c r="K92" i="1"/>
  <c r="K90" i="1"/>
  <c r="K88" i="1"/>
  <c r="K86" i="1"/>
  <c r="K84" i="1"/>
  <c r="K81" i="1"/>
  <c r="K79" i="1"/>
  <c r="K77" i="1"/>
  <c r="K75" i="1"/>
  <c r="K73" i="1"/>
  <c r="K71" i="1"/>
  <c r="K68" i="1"/>
  <c r="K66" i="1"/>
  <c r="K64" i="1"/>
  <c r="K62" i="1"/>
  <c r="K60" i="1"/>
  <c r="K58" i="1"/>
  <c r="K55" i="1"/>
  <c r="K53" i="1"/>
  <c r="K47" i="1"/>
  <c r="O58" i="1" l="1"/>
  <c r="M112" i="1"/>
  <c r="M75" i="1"/>
  <c r="K45" i="1"/>
  <c r="AB2" i="1"/>
  <c r="A162" i="2" l="1"/>
  <c r="A160" i="2"/>
  <c r="A158" i="2"/>
  <c r="A156" i="2"/>
  <c r="A154" i="2"/>
  <c r="A152" i="2"/>
  <c r="A150" i="2"/>
  <c r="A148" i="2"/>
  <c r="A146" i="2"/>
  <c r="A144" i="2"/>
  <c r="A142" i="2"/>
  <c r="A140" i="2"/>
  <c r="A138" i="2"/>
  <c r="A136" i="2"/>
  <c r="A134" i="2"/>
  <c r="A132" i="2"/>
  <c r="A130" i="2"/>
  <c r="A128" i="2"/>
  <c r="A126" i="2"/>
  <c r="A124" i="2"/>
  <c r="A122" i="2"/>
  <c r="A120" i="2"/>
  <c r="A118" i="2"/>
  <c r="A116" i="2"/>
  <c r="A114" i="2"/>
  <c r="A112" i="2"/>
  <c r="A110" i="2"/>
  <c r="A108" i="2"/>
  <c r="A106" i="2"/>
  <c r="A104" i="2"/>
  <c r="A102" i="2"/>
  <c r="A100" i="2"/>
  <c r="A98" i="2"/>
  <c r="A96" i="2"/>
  <c r="A94" i="2"/>
  <c r="A92" i="2"/>
  <c r="A90" i="2"/>
  <c r="A88" i="2"/>
  <c r="A86" i="2"/>
  <c r="A84" i="2"/>
  <c r="A82" i="2"/>
  <c r="A80" i="2"/>
  <c r="A78" i="2"/>
  <c r="A76" i="2"/>
  <c r="A74" i="2"/>
  <c r="A72" i="2"/>
  <c r="A70" i="2"/>
  <c r="A68" i="2"/>
  <c r="A66" i="2"/>
  <c r="A64" i="2"/>
  <c r="A62" i="2"/>
  <c r="A60" i="2"/>
  <c r="A58" i="2"/>
  <c r="A56" i="2"/>
  <c r="A54" i="2"/>
  <c r="A52" i="2"/>
  <c r="B82" i="2"/>
  <c r="B80" i="2"/>
  <c r="B72" i="2"/>
  <c r="B78" i="2"/>
  <c r="B70" i="2"/>
  <c r="B76" i="2"/>
  <c r="B74" i="2"/>
  <c r="B92" i="2"/>
  <c r="B94" i="2"/>
  <c r="B54" i="2"/>
  <c r="B52" i="2"/>
  <c r="B86" i="2"/>
  <c r="B84" i="2"/>
  <c r="B110" i="2"/>
  <c r="B68" i="2"/>
  <c r="B66" i="2"/>
  <c r="B64" i="2"/>
  <c r="B62" i="2"/>
  <c r="B60" i="2"/>
  <c r="B58" i="2"/>
  <c r="B56" i="2"/>
  <c r="B156" i="2"/>
  <c r="B144" i="2"/>
  <c r="B146" i="2"/>
  <c r="B140" i="2"/>
  <c r="B138" i="2"/>
  <c r="B136" i="2"/>
  <c r="B142" i="2"/>
  <c r="B90" i="2"/>
  <c r="B152" i="2"/>
  <c r="B134" i="2"/>
  <c r="B150" i="2"/>
  <c r="B154" i="2"/>
  <c r="B148" i="2"/>
  <c r="B162" i="2"/>
  <c r="B88" i="2"/>
  <c r="B100" i="2"/>
  <c r="B96" i="2"/>
  <c r="B160" i="2"/>
  <c r="B158" i="2"/>
  <c r="B98" i="2"/>
  <c r="B130" i="2"/>
  <c r="B108" i="2"/>
  <c r="B112" i="2"/>
  <c r="B114" i="2"/>
  <c r="B106" i="2"/>
  <c r="B132" i="2"/>
  <c r="B102" i="2"/>
  <c r="B104" i="2"/>
  <c r="B128" i="2"/>
  <c r="B126" i="2"/>
  <c r="B124" i="2"/>
  <c r="B122" i="2"/>
  <c r="B120" i="2"/>
  <c r="B118" i="2"/>
  <c r="B116" i="2"/>
  <c r="C162" i="2" l="1"/>
  <c r="C160" i="2"/>
  <c r="C158" i="2"/>
  <c r="C156" i="2"/>
  <c r="C154" i="2"/>
  <c r="C152" i="2"/>
  <c r="C150" i="2"/>
  <c r="C148" i="2"/>
  <c r="C146" i="2"/>
  <c r="C144" i="2"/>
  <c r="C142" i="2"/>
  <c r="C140" i="2"/>
  <c r="C138" i="2"/>
  <c r="C136" i="2"/>
  <c r="C134" i="2"/>
  <c r="C132" i="2"/>
  <c r="C130" i="2"/>
  <c r="C128" i="2"/>
  <c r="C126" i="2"/>
  <c r="C124" i="2"/>
  <c r="C122" i="2"/>
  <c r="C120" i="2"/>
  <c r="C118" i="2"/>
  <c r="C116" i="2"/>
  <c r="C114" i="2"/>
  <c r="C112" i="2"/>
  <c r="C110" i="2"/>
  <c r="C108" i="2"/>
  <c r="C106" i="2"/>
  <c r="C104" i="2"/>
  <c r="C102" i="2"/>
  <c r="C100" i="2"/>
  <c r="C98" i="2"/>
  <c r="C96" i="2"/>
  <c r="C94" i="2"/>
  <c r="C92" i="2"/>
  <c r="C90" i="2"/>
  <c r="C88" i="2"/>
  <c r="C86" i="2"/>
  <c r="C84" i="2"/>
  <c r="C82" i="2"/>
  <c r="C80" i="2"/>
  <c r="C78" i="2"/>
  <c r="C76" i="2"/>
  <c r="C74" i="2"/>
  <c r="C72" i="2"/>
  <c r="C70" i="2"/>
  <c r="C68" i="2"/>
  <c r="C66" i="2"/>
  <c r="C64" i="2"/>
  <c r="C62" i="2"/>
  <c r="C60" i="2"/>
  <c r="C58" i="2"/>
  <c r="C56" i="2"/>
  <c r="C54" i="2"/>
  <c r="C52" i="2"/>
  <c r="H82" i="2"/>
  <c r="H80" i="2"/>
  <c r="H72" i="2"/>
  <c r="H78" i="2"/>
  <c r="H74" i="2"/>
  <c r="H76" i="2"/>
  <c r="H70" i="2"/>
  <c r="H92" i="2"/>
  <c r="H52" i="2"/>
  <c r="H94" i="2"/>
  <c r="H86" i="2"/>
  <c r="H110" i="2"/>
  <c r="H84" i="2"/>
  <c r="H68" i="2"/>
  <c r="H66" i="2"/>
  <c r="H64" i="2"/>
  <c r="H62" i="2"/>
  <c r="H60" i="2"/>
  <c r="H54" i="2"/>
  <c r="H58" i="2"/>
  <c r="H56" i="2"/>
  <c r="H142" i="2"/>
  <c r="H140" i="2"/>
  <c r="H138" i="2"/>
  <c r="H144" i="2"/>
  <c r="H136" i="2"/>
  <c r="H90" i="2"/>
  <c r="H134" i="2"/>
  <c r="H152" i="2"/>
  <c r="H150" i="2"/>
  <c r="H156" i="2"/>
  <c r="H154" i="2"/>
  <c r="H146" i="2"/>
  <c r="H148" i="2"/>
  <c r="H100" i="2"/>
  <c r="H98" i="2"/>
  <c r="H160" i="2"/>
  <c r="H96" i="2"/>
  <c r="H158" i="2"/>
  <c r="H162" i="2"/>
  <c r="H88" i="2"/>
  <c r="H114" i="2"/>
  <c r="H106" i="2"/>
  <c r="H130" i="2"/>
  <c r="H104" i="2"/>
  <c r="H128" i="2"/>
  <c r="H132" i="2"/>
  <c r="H124" i="2"/>
  <c r="H126" i="2"/>
  <c r="H122" i="2"/>
  <c r="H102" i="2"/>
  <c r="H108" i="2"/>
  <c r="H120" i="2"/>
  <c r="H118" i="2"/>
  <c r="H116" i="2"/>
  <c r="H112" i="2"/>
  <c r="D162" i="2" l="1"/>
  <c r="I162" i="2" s="1"/>
  <c r="J162" i="2" s="1"/>
  <c r="K162" i="2" s="1"/>
  <c r="E162" i="2"/>
  <c r="D160" i="2"/>
  <c r="I160" i="2" s="1"/>
  <c r="J160" i="2" s="1"/>
  <c r="K160" i="2" s="1"/>
  <c r="E160" i="2"/>
  <c r="E158" i="2"/>
  <c r="D158" i="2"/>
  <c r="I158" i="2" s="1"/>
  <c r="J158" i="2" s="1"/>
  <c r="K158" i="2" s="1"/>
  <c r="E156" i="2"/>
  <c r="D156" i="2"/>
  <c r="I156" i="2" s="1"/>
  <c r="J156" i="2" s="1"/>
  <c r="K156" i="2" s="1"/>
  <c r="D154" i="2"/>
  <c r="I154" i="2" s="1"/>
  <c r="J154" i="2" s="1"/>
  <c r="K154" i="2" s="1"/>
  <c r="E154" i="2"/>
  <c r="E152" i="2"/>
  <c r="D152" i="2"/>
  <c r="I152" i="2" s="1"/>
  <c r="J152" i="2" s="1"/>
  <c r="K152" i="2" s="1"/>
  <c r="E150" i="2"/>
  <c r="D150" i="2"/>
  <c r="I150" i="2" s="1"/>
  <c r="J150" i="2" s="1"/>
  <c r="K150" i="2" s="1"/>
  <c r="E148" i="2"/>
  <c r="D148" i="2"/>
  <c r="I148" i="2" s="1"/>
  <c r="J148" i="2" s="1"/>
  <c r="K148" i="2" s="1"/>
  <c r="E146" i="2"/>
  <c r="D146" i="2"/>
  <c r="I146" i="2" s="1"/>
  <c r="J146" i="2" s="1"/>
  <c r="K146" i="2" s="1"/>
  <c r="E144" i="2"/>
  <c r="D144" i="2"/>
  <c r="I144" i="2" s="1"/>
  <c r="J144" i="2" s="1"/>
  <c r="K144" i="2" s="1"/>
  <c r="E142" i="2"/>
  <c r="D142" i="2"/>
  <c r="I142" i="2" s="1"/>
  <c r="J142" i="2" s="1"/>
  <c r="K142" i="2" s="1"/>
  <c r="E140" i="2"/>
  <c r="D140" i="2"/>
  <c r="I140" i="2" s="1"/>
  <c r="J140" i="2" s="1"/>
  <c r="K140" i="2" s="1"/>
  <c r="E138" i="2"/>
  <c r="D138" i="2"/>
  <c r="I138" i="2" s="1"/>
  <c r="J138" i="2" s="1"/>
  <c r="K138" i="2" s="1"/>
  <c r="E136" i="2"/>
  <c r="D136" i="2"/>
  <c r="I136" i="2" s="1"/>
  <c r="J136" i="2" s="1"/>
  <c r="K136" i="2" s="1"/>
  <c r="E134" i="2"/>
  <c r="D134" i="2"/>
  <c r="I134" i="2" s="1"/>
  <c r="J134" i="2" s="1"/>
  <c r="K134" i="2" s="1"/>
  <c r="D132" i="2"/>
  <c r="I132" i="2" s="1"/>
  <c r="J132" i="2" s="1"/>
  <c r="K132" i="2" s="1"/>
  <c r="E132" i="2"/>
  <c r="E130" i="2"/>
  <c r="D130" i="2"/>
  <c r="I130" i="2" s="1"/>
  <c r="J130" i="2" s="1"/>
  <c r="K130" i="2" s="1"/>
  <c r="E128" i="2"/>
  <c r="D128" i="2"/>
  <c r="I128" i="2" s="1"/>
  <c r="J128" i="2" s="1"/>
  <c r="K128" i="2" s="1"/>
  <c r="E126" i="2"/>
  <c r="D126" i="2"/>
  <c r="I126" i="2" s="1"/>
  <c r="J126" i="2" s="1"/>
  <c r="K126" i="2" s="1"/>
  <c r="E124" i="2"/>
  <c r="D124" i="2"/>
  <c r="I124" i="2" s="1"/>
  <c r="J124" i="2" s="1"/>
  <c r="K124" i="2" s="1"/>
  <c r="E122" i="2"/>
  <c r="D122" i="2"/>
  <c r="I122" i="2" s="1"/>
  <c r="J122" i="2" s="1"/>
  <c r="K122" i="2" s="1"/>
  <c r="E120" i="2"/>
  <c r="D120" i="2"/>
  <c r="I120" i="2" s="1"/>
  <c r="J120" i="2" s="1"/>
  <c r="K120" i="2" s="1"/>
  <c r="E118" i="2"/>
  <c r="D118" i="2"/>
  <c r="I118" i="2" s="1"/>
  <c r="J118" i="2" s="1"/>
  <c r="K118" i="2" s="1"/>
  <c r="E116" i="2"/>
  <c r="D116" i="2"/>
  <c r="I116" i="2" s="1"/>
  <c r="J116" i="2" s="1"/>
  <c r="K116" i="2" s="1"/>
  <c r="E114" i="2"/>
  <c r="D114" i="2"/>
  <c r="I114" i="2" s="1"/>
  <c r="J114" i="2" s="1"/>
  <c r="K114" i="2" s="1"/>
  <c r="E112" i="2"/>
  <c r="D112" i="2"/>
  <c r="I112" i="2" s="1"/>
  <c r="J112" i="2" s="1"/>
  <c r="K112" i="2" s="1"/>
  <c r="E110" i="2"/>
  <c r="D110" i="2"/>
  <c r="I110" i="2" s="1"/>
  <c r="J110" i="2" s="1"/>
  <c r="K110" i="2" s="1"/>
  <c r="E108" i="2"/>
  <c r="D108" i="2"/>
  <c r="I108" i="2" s="1"/>
  <c r="J108" i="2" s="1"/>
  <c r="K108" i="2" s="1"/>
  <c r="E106" i="2"/>
  <c r="D106" i="2"/>
  <c r="I106" i="2" s="1"/>
  <c r="J106" i="2" s="1"/>
  <c r="K106" i="2" s="1"/>
  <c r="E104" i="2"/>
  <c r="D104" i="2"/>
  <c r="I104" i="2" s="1"/>
  <c r="J104" i="2" s="1"/>
  <c r="K104" i="2" s="1"/>
  <c r="E102" i="2"/>
  <c r="D102" i="2"/>
  <c r="I102" i="2" s="1"/>
  <c r="J102" i="2" s="1"/>
  <c r="K102" i="2" s="1"/>
  <c r="E100" i="2"/>
  <c r="D100" i="2"/>
  <c r="I100" i="2" s="1"/>
  <c r="J100" i="2" s="1"/>
  <c r="K100" i="2" s="1"/>
  <c r="D98" i="2"/>
  <c r="I98" i="2" s="1"/>
  <c r="J98" i="2" s="1"/>
  <c r="K98" i="2" s="1"/>
  <c r="E98" i="2"/>
  <c r="E96" i="2"/>
  <c r="D96" i="2"/>
  <c r="I96" i="2" s="1"/>
  <c r="J96" i="2" s="1"/>
  <c r="K96" i="2" s="1"/>
  <c r="D94" i="2"/>
  <c r="I94" i="2" s="1"/>
  <c r="J94" i="2" s="1"/>
  <c r="K94" i="2" s="1"/>
  <c r="E94" i="2"/>
  <c r="E92" i="2"/>
  <c r="D92" i="2"/>
  <c r="I92" i="2" s="1"/>
  <c r="J92" i="2" s="1"/>
  <c r="K92" i="2" s="1"/>
  <c r="E90" i="2"/>
  <c r="D90" i="2"/>
  <c r="I90" i="2" s="1"/>
  <c r="J90" i="2" s="1"/>
  <c r="K90" i="2" s="1"/>
  <c r="E88" i="2"/>
  <c r="D88" i="2"/>
  <c r="I88" i="2" s="1"/>
  <c r="J88" i="2" s="1"/>
  <c r="K88" i="2" s="1"/>
  <c r="D86" i="2"/>
  <c r="I86" i="2" s="1"/>
  <c r="J86" i="2" s="1"/>
  <c r="K86" i="2" s="1"/>
  <c r="E86" i="2"/>
  <c r="E84" i="2"/>
  <c r="D84" i="2"/>
  <c r="I84" i="2" s="1"/>
  <c r="J84" i="2" s="1"/>
  <c r="K84" i="2" s="1"/>
  <c r="E82" i="2"/>
  <c r="D82" i="2"/>
  <c r="I82" i="2" s="1"/>
  <c r="J82" i="2" s="1"/>
  <c r="K82" i="2" s="1"/>
  <c r="D80" i="2"/>
  <c r="I80" i="2" s="1"/>
  <c r="J80" i="2" s="1"/>
  <c r="K80" i="2" s="1"/>
  <c r="E80" i="2"/>
  <c r="E78" i="2"/>
  <c r="D78" i="2"/>
  <c r="I78" i="2" s="1"/>
  <c r="J78" i="2" s="1"/>
  <c r="K78" i="2" s="1"/>
  <c r="E76" i="2"/>
  <c r="D76" i="2"/>
  <c r="I76" i="2" s="1"/>
  <c r="J76" i="2" s="1"/>
  <c r="K76" i="2" s="1"/>
  <c r="E74" i="2"/>
  <c r="D74" i="2"/>
  <c r="I74" i="2" s="1"/>
  <c r="J74" i="2" s="1"/>
  <c r="K74" i="2" s="1"/>
  <c r="E72" i="2"/>
  <c r="D72" i="2"/>
  <c r="I72" i="2" s="1"/>
  <c r="J72" i="2" s="1"/>
  <c r="K72" i="2" s="1"/>
  <c r="E70" i="2"/>
  <c r="D70" i="2"/>
  <c r="I70" i="2" s="1"/>
  <c r="J70" i="2" s="1"/>
  <c r="K70" i="2" s="1"/>
  <c r="E68" i="2"/>
  <c r="D68" i="2"/>
  <c r="I68" i="2" s="1"/>
  <c r="J68" i="2" s="1"/>
  <c r="K68" i="2" s="1"/>
  <c r="E66" i="2"/>
  <c r="D66" i="2"/>
  <c r="I66" i="2" s="1"/>
  <c r="J66" i="2" s="1"/>
  <c r="K66" i="2" s="1"/>
  <c r="E64" i="2"/>
  <c r="D64" i="2"/>
  <c r="I64" i="2" s="1"/>
  <c r="J64" i="2" s="1"/>
  <c r="K64" i="2" s="1"/>
  <c r="E62" i="2"/>
  <c r="D62" i="2"/>
  <c r="I62" i="2" s="1"/>
  <c r="J62" i="2" s="1"/>
  <c r="K62" i="2" s="1"/>
  <c r="D60" i="2"/>
  <c r="I60" i="2" s="1"/>
  <c r="J60" i="2" s="1"/>
  <c r="K60" i="2" s="1"/>
  <c r="E60" i="2"/>
  <c r="E58" i="2"/>
  <c r="D58" i="2"/>
  <c r="I58" i="2" s="1"/>
  <c r="J58" i="2" s="1"/>
  <c r="K58" i="2" s="1"/>
  <c r="D56" i="2"/>
  <c r="I56" i="2" s="1"/>
  <c r="J56" i="2" s="1"/>
  <c r="K56" i="2" s="1"/>
  <c r="E56" i="2"/>
  <c r="E54" i="2"/>
  <c r="D54" i="2"/>
  <c r="I54" i="2" s="1"/>
  <c r="J54" i="2" s="1"/>
  <c r="K54" i="2" s="1"/>
  <c r="E52" i="2"/>
  <c r="D52" i="2"/>
  <c r="I52" i="2" s="1"/>
  <c r="J52" i="2" s="1"/>
  <c r="K52" i="2" s="1"/>
  <c r="A50" i="2"/>
  <c r="A12" i="2"/>
  <c r="A14" i="2" s="1"/>
  <c r="A16" i="2" s="1"/>
  <c r="A18" i="2" s="1"/>
  <c r="A20" i="2" s="1"/>
  <c r="A22" i="2" s="1"/>
  <c r="A24" i="2" s="1"/>
  <c r="A26" i="2" s="1"/>
  <c r="A28" i="2" s="1"/>
  <c r="A30" i="2" s="1"/>
  <c r="A32" i="2" s="1"/>
  <c r="A34" i="2" s="1"/>
  <c r="A36" i="2" s="1"/>
  <c r="A38" i="2" s="1"/>
  <c r="A40" i="2" s="1"/>
  <c r="A42" i="2" s="1"/>
  <c r="A44" i="2" s="1"/>
  <c r="A46" i="2" s="1"/>
  <c r="A48" i="2" s="1"/>
  <c r="A10" i="2"/>
  <c r="A8" i="2"/>
  <c r="A8" i="1"/>
  <c r="B50" i="2"/>
  <c r="B48" i="2"/>
  <c r="B44" i="2"/>
  <c r="B46" i="2"/>
  <c r="B6" i="1"/>
  <c r="B6" i="2"/>
  <c r="B8" i="1"/>
  <c r="K8" i="1"/>
  <c r="B42" i="2"/>
  <c r="A10" i="1" l="1"/>
  <c r="C50" i="2"/>
  <c r="C48" i="2"/>
  <c r="C46" i="2"/>
  <c r="C44" i="2"/>
  <c r="C42" i="2"/>
  <c r="L82" i="2"/>
  <c r="G82" i="2"/>
  <c r="F82" i="2"/>
  <c r="M82" i="2"/>
  <c r="F80" i="2"/>
  <c r="F78" i="2"/>
  <c r="G76" i="2"/>
  <c r="M80" i="2"/>
  <c r="G78" i="2"/>
  <c r="M76" i="2"/>
  <c r="M74" i="2"/>
  <c r="L80" i="2"/>
  <c r="M78" i="2"/>
  <c r="F76" i="2"/>
  <c r="L74" i="2"/>
  <c r="G80" i="2"/>
  <c r="L78" i="2"/>
  <c r="L76" i="2"/>
  <c r="G52" i="2"/>
  <c r="M52" i="2"/>
  <c r="G54" i="2"/>
  <c r="F94" i="2"/>
  <c r="F54" i="2"/>
  <c r="F52" i="2"/>
  <c r="G94" i="2"/>
  <c r="L52" i="2"/>
  <c r="F84" i="2"/>
  <c r="G84" i="2"/>
  <c r="F86" i="2"/>
  <c r="G86" i="2"/>
  <c r="G68" i="2"/>
  <c r="M84" i="2"/>
  <c r="F68" i="2"/>
  <c r="M66" i="2"/>
  <c r="F110" i="2"/>
  <c r="L92" i="2"/>
  <c r="L66" i="2"/>
  <c r="G110" i="2"/>
  <c r="M92" i="2"/>
  <c r="L84" i="2"/>
  <c r="H50" i="2"/>
  <c r="L60" i="2"/>
  <c r="F62" i="2"/>
  <c r="M60" i="2"/>
  <c r="L54" i="2"/>
  <c r="G62" i="2"/>
  <c r="G60" i="2"/>
  <c r="F60" i="2"/>
  <c r="M54" i="2"/>
  <c r="F58" i="2"/>
  <c r="M58" i="2"/>
  <c r="L58" i="2"/>
  <c r="G58" i="2"/>
  <c r="F56" i="2"/>
  <c r="M56" i="2"/>
  <c r="L56" i="2"/>
  <c r="G56" i="2"/>
  <c r="F146" i="2"/>
  <c r="G70" i="2"/>
  <c r="F70" i="2"/>
  <c r="L64" i="2"/>
  <c r="F156" i="2"/>
  <c r="M64" i="2"/>
  <c r="G146" i="2"/>
  <c r="G156" i="2"/>
  <c r="G66" i="2"/>
  <c r="F66" i="2"/>
  <c r="L68" i="2"/>
  <c r="M68" i="2"/>
  <c r="L144" i="2"/>
  <c r="M138" i="2"/>
  <c r="F140" i="2"/>
  <c r="M144" i="2"/>
  <c r="L138" i="2"/>
  <c r="G140" i="2"/>
  <c r="F152" i="2"/>
  <c r="G152" i="2"/>
  <c r="F134" i="2"/>
  <c r="G134" i="2"/>
  <c r="K10" i="1"/>
  <c r="L152" i="2"/>
  <c r="M152" i="2"/>
  <c r="B10" i="1"/>
  <c r="M156" i="2"/>
  <c r="G150" i="2"/>
  <c r="L156" i="2"/>
  <c r="M150" i="2"/>
  <c r="L150" i="2"/>
  <c r="F150" i="2"/>
  <c r="G154" i="2"/>
  <c r="F154" i="2"/>
  <c r="L154" i="2"/>
  <c r="M154" i="2"/>
  <c r="L148" i="2"/>
  <c r="F148" i="2"/>
  <c r="L146" i="2"/>
  <c r="M146" i="2"/>
  <c r="G148" i="2"/>
  <c r="M148" i="2"/>
  <c r="G162" i="2"/>
  <c r="G144" i="2"/>
  <c r="F138" i="2"/>
  <c r="L100" i="2"/>
  <c r="L70" i="2"/>
  <c r="G100" i="2"/>
  <c r="M140" i="2"/>
  <c r="M100" i="2"/>
  <c r="M94" i="2"/>
  <c r="M72" i="2"/>
  <c r="L140" i="2"/>
  <c r="L72" i="2"/>
  <c r="F144" i="2"/>
  <c r="G138" i="2"/>
  <c r="F100" i="2"/>
  <c r="M70" i="2"/>
  <c r="F162" i="2"/>
  <c r="L94" i="2"/>
  <c r="G158" i="2"/>
  <c r="M98" i="2"/>
  <c r="F92" i="2"/>
  <c r="F158" i="2"/>
  <c r="L98" i="2"/>
  <c r="L160" i="2"/>
  <c r="M136" i="2"/>
  <c r="F96" i="2"/>
  <c r="M160" i="2"/>
  <c r="L136" i="2"/>
  <c r="G96" i="2"/>
  <c r="G92" i="2"/>
  <c r="G74" i="2"/>
  <c r="F72" i="2"/>
  <c r="G72" i="2"/>
  <c r="F98" i="2"/>
  <c r="G98" i="2"/>
  <c r="F74" i="2"/>
  <c r="L142" i="2"/>
  <c r="M162" i="2"/>
  <c r="G142" i="2"/>
  <c r="M142" i="2"/>
  <c r="M90" i="2"/>
  <c r="L162" i="2"/>
  <c r="F142" i="2"/>
  <c r="L90" i="2"/>
  <c r="M96" i="2"/>
  <c r="L96" i="2"/>
  <c r="G132" i="2"/>
  <c r="F130" i="2"/>
  <c r="M106" i="2"/>
  <c r="L104" i="2"/>
  <c r="F102" i="2"/>
  <c r="M130" i="2"/>
  <c r="F106" i="2"/>
  <c r="F132" i="2"/>
  <c r="G130" i="2"/>
  <c r="L106" i="2"/>
  <c r="F104" i="2"/>
  <c r="G102" i="2"/>
  <c r="G108" i="2"/>
  <c r="G104" i="2"/>
  <c r="L130" i="2"/>
  <c r="M114" i="2"/>
  <c r="F108" i="2"/>
  <c r="G106" i="2"/>
  <c r="M104" i="2"/>
  <c r="L114" i="2"/>
  <c r="L132" i="2"/>
  <c r="M128" i="2"/>
  <c r="G126" i="2"/>
  <c r="F124" i="2"/>
  <c r="G124" i="2"/>
  <c r="M132" i="2"/>
  <c r="L128" i="2"/>
  <c r="M124" i="2"/>
  <c r="G128" i="2"/>
  <c r="L124" i="2"/>
  <c r="F128" i="2"/>
  <c r="F126" i="2"/>
  <c r="M126" i="2"/>
  <c r="M122" i="2"/>
  <c r="L126" i="2"/>
  <c r="L122" i="2"/>
  <c r="F122" i="2"/>
  <c r="G122" i="2"/>
  <c r="M102" i="2"/>
  <c r="L102" i="2"/>
  <c r="M108" i="2"/>
  <c r="L108" i="2"/>
  <c r="G120" i="2"/>
  <c r="M120" i="2"/>
  <c r="L120" i="2"/>
  <c r="F120" i="2"/>
  <c r="M118" i="2"/>
  <c r="G116" i="2"/>
  <c r="F116" i="2"/>
  <c r="L118" i="2"/>
  <c r="M116" i="2"/>
  <c r="F118" i="2"/>
  <c r="G118" i="2"/>
  <c r="L116" i="2"/>
  <c r="H48" i="2"/>
  <c r="H44" i="2"/>
  <c r="H46" i="2"/>
  <c r="F136" i="2"/>
  <c r="M88" i="2"/>
  <c r="G112" i="2"/>
  <c r="M86" i="2"/>
  <c r="F112" i="2"/>
  <c r="G136" i="2"/>
  <c r="L88" i="2"/>
  <c r="L86" i="2"/>
  <c r="L110" i="2"/>
  <c r="M110" i="2"/>
  <c r="M134" i="2"/>
  <c r="F6" i="1"/>
  <c r="L134" i="2"/>
  <c r="F90" i="2"/>
  <c r="F88" i="2"/>
  <c r="G90" i="2"/>
  <c r="G88" i="2"/>
  <c r="F114" i="2"/>
  <c r="G114" i="2"/>
  <c r="G160" i="2"/>
  <c r="L158" i="2"/>
  <c r="F160" i="2"/>
  <c r="M158" i="2"/>
  <c r="G64" i="2"/>
  <c r="F64" i="2"/>
  <c r="H42" i="2"/>
  <c r="M62" i="2"/>
  <c r="M112" i="2"/>
  <c r="L112" i="2"/>
  <c r="L62" i="2"/>
  <c r="A12" i="1" l="1"/>
  <c r="X175" i="1"/>
  <c r="U174" i="1"/>
  <c r="U175" i="1"/>
  <c r="X174" i="1"/>
  <c r="X173" i="1"/>
  <c r="X172" i="1"/>
  <c r="U173" i="1"/>
  <c r="U172" i="1"/>
  <c r="U170" i="1"/>
  <c r="U171" i="1"/>
  <c r="X171" i="1"/>
  <c r="X170" i="1"/>
  <c r="U168" i="1"/>
  <c r="X168" i="1"/>
  <c r="U169" i="1"/>
  <c r="X169" i="1"/>
  <c r="X167" i="1"/>
  <c r="U166" i="1"/>
  <c r="X166" i="1"/>
  <c r="U167" i="1"/>
  <c r="X164" i="1"/>
  <c r="X165" i="1"/>
  <c r="U165" i="1"/>
  <c r="U164" i="1"/>
  <c r="U162" i="1"/>
  <c r="U163" i="1"/>
  <c r="X163" i="1"/>
  <c r="X162" i="1"/>
  <c r="X159" i="1"/>
  <c r="U159" i="1"/>
  <c r="U160" i="1"/>
  <c r="X160" i="1"/>
  <c r="X157" i="1"/>
  <c r="U158" i="1"/>
  <c r="U157" i="1"/>
  <c r="X158" i="1"/>
  <c r="X156" i="1"/>
  <c r="X155" i="1"/>
  <c r="U155" i="1"/>
  <c r="U156" i="1"/>
  <c r="X153" i="1"/>
  <c r="U154" i="1"/>
  <c r="U153" i="1"/>
  <c r="X154" i="1"/>
  <c r="U152" i="1"/>
  <c r="X151" i="1"/>
  <c r="U151" i="1"/>
  <c r="X152" i="1"/>
  <c r="U150" i="1"/>
  <c r="U149" i="1"/>
  <c r="X149" i="1"/>
  <c r="X150" i="1"/>
  <c r="U146" i="1"/>
  <c r="X146" i="1"/>
  <c r="U147" i="1"/>
  <c r="X147" i="1"/>
  <c r="U144" i="1"/>
  <c r="X144" i="1"/>
  <c r="U145" i="1"/>
  <c r="X145" i="1"/>
  <c r="U142" i="1"/>
  <c r="X143" i="1"/>
  <c r="U143" i="1"/>
  <c r="X142" i="1"/>
  <c r="X140" i="1"/>
  <c r="U140" i="1"/>
  <c r="U141" i="1"/>
  <c r="X141" i="1"/>
  <c r="X138" i="1"/>
  <c r="U139" i="1"/>
  <c r="X139" i="1"/>
  <c r="U138" i="1"/>
  <c r="X136" i="1"/>
  <c r="U136" i="1"/>
  <c r="U137" i="1"/>
  <c r="X137" i="1"/>
  <c r="U133" i="1"/>
  <c r="X133" i="1"/>
  <c r="U134" i="1"/>
  <c r="X134" i="1"/>
  <c r="X131" i="1"/>
  <c r="U131" i="1"/>
  <c r="U132" i="1"/>
  <c r="X132" i="1"/>
  <c r="X129" i="1"/>
  <c r="U129" i="1"/>
  <c r="U130" i="1"/>
  <c r="X130" i="1"/>
  <c r="U127" i="1"/>
  <c r="X127" i="1"/>
  <c r="U128" i="1"/>
  <c r="X128" i="1"/>
  <c r="U125" i="1"/>
  <c r="U126" i="1"/>
  <c r="X126" i="1"/>
  <c r="X125" i="1"/>
  <c r="X124" i="1"/>
  <c r="X123" i="1"/>
  <c r="U123" i="1"/>
  <c r="U124" i="1"/>
  <c r="U120" i="1"/>
  <c r="X120" i="1"/>
  <c r="U121" i="1"/>
  <c r="X121" i="1"/>
  <c r="U118" i="1"/>
  <c r="U119" i="1"/>
  <c r="X119" i="1"/>
  <c r="X118" i="1"/>
  <c r="U116" i="1"/>
  <c r="U117" i="1"/>
  <c r="X117" i="1"/>
  <c r="X116" i="1"/>
  <c r="X114" i="1"/>
  <c r="U114" i="1"/>
  <c r="U115" i="1"/>
  <c r="X115" i="1"/>
  <c r="X113" i="1"/>
  <c r="X112" i="1"/>
  <c r="U112" i="1"/>
  <c r="U113" i="1"/>
  <c r="X111" i="1"/>
  <c r="X110" i="1"/>
  <c r="U110" i="1"/>
  <c r="U111" i="1"/>
  <c r="X107" i="1"/>
  <c r="U108" i="1"/>
  <c r="U107" i="1"/>
  <c r="X108" i="1"/>
  <c r="U106" i="1"/>
  <c r="X105" i="1"/>
  <c r="U105" i="1"/>
  <c r="X106" i="1"/>
  <c r="X103" i="1"/>
  <c r="X104" i="1"/>
  <c r="U104" i="1"/>
  <c r="U103" i="1"/>
  <c r="U102" i="1"/>
  <c r="U101" i="1"/>
  <c r="X101" i="1"/>
  <c r="X102" i="1"/>
  <c r="X99" i="1"/>
  <c r="U100" i="1"/>
  <c r="X100" i="1"/>
  <c r="U99" i="1"/>
  <c r="U97" i="1"/>
  <c r="U98" i="1"/>
  <c r="X98" i="1"/>
  <c r="X97" i="1"/>
  <c r="U94" i="1"/>
  <c r="X95" i="1"/>
  <c r="X94" i="1"/>
  <c r="U95" i="1"/>
  <c r="X92" i="1"/>
  <c r="U93" i="1"/>
  <c r="U92" i="1"/>
  <c r="X93" i="1"/>
  <c r="X91" i="1"/>
  <c r="X90" i="1"/>
  <c r="U91" i="1"/>
  <c r="U90" i="1"/>
  <c r="X88" i="1"/>
  <c r="U89" i="1"/>
  <c r="X89" i="1"/>
  <c r="U88" i="1"/>
  <c r="U86" i="1"/>
  <c r="X86" i="1"/>
  <c r="U87" i="1"/>
  <c r="X87" i="1"/>
  <c r="U84" i="1"/>
  <c r="U85" i="1"/>
  <c r="X85" i="1"/>
  <c r="X84" i="1"/>
  <c r="X81" i="1"/>
  <c r="U82" i="1"/>
  <c r="U81" i="1"/>
  <c r="X82" i="1"/>
  <c r="X79" i="1"/>
  <c r="U79" i="1"/>
  <c r="U80" i="1"/>
  <c r="X80" i="1"/>
  <c r="U77" i="1"/>
  <c r="U78" i="1"/>
  <c r="X78" i="1"/>
  <c r="X77" i="1"/>
  <c r="U75" i="1"/>
  <c r="U76" i="1"/>
  <c r="X76" i="1"/>
  <c r="X75" i="1"/>
  <c r="X74" i="1"/>
  <c r="U73" i="1"/>
  <c r="X73" i="1"/>
  <c r="U74" i="1"/>
  <c r="U71" i="1"/>
  <c r="X71" i="1"/>
  <c r="U72" i="1"/>
  <c r="X72" i="1"/>
  <c r="U68" i="1"/>
  <c r="X69" i="1"/>
  <c r="X68" i="1"/>
  <c r="U69" i="1"/>
  <c r="X67" i="1"/>
  <c r="X66" i="1"/>
  <c r="U67" i="1"/>
  <c r="U66" i="1"/>
  <c r="X64" i="1"/>
  <c r="X65" i="1"/>
  <c r="U65" i="1"/>
  <c r="U64" i="1"/>
  <c r="U63" i="1"/>
  <c r="X63" i="1"/>
  <c r="U62" i="1"/>
  <c r="X62" i="1"/>
  <c r="U61" i="1"/>
  <c r="X61" i="1"/>
  <c r="U60" i="1"/>
  <c r="X60" i="1"/>
  <c r="U58" i="1"/>
  <c r="U59" i="1"/>
  <c r="X58" i="1"/>
  <c r="X59" i="1"/>
  <c r="U55" i="1"/>
  <c r="U56" i="1"/>
  <c r="X56" i="1"/>
  <c r="X55" i="1"/>
  <c r="E50" i="2"/>
  <c r="D50" i="2"/>
  <c r="I50" i="2" s="1"/>
  <c r="J50" i="2" s="1"/>
  <c r="K50" i="2" s="1"/>
  <c r="D48" i="2"/>
  <c r="I48" i="2" s="1"/>
  <c r="J48" i="2" s="1"/>
  <c r="K48" i="2" s="1"/>
  <c r="E48" i="2"/>
  <c r="E46" i="2"/>
  <c r="D46" i="2"/>
  <c r="I46" i="2" s="1"/>
  <c r="J46" i="2" s="1"/>
  <c r="K46" i="2" s="1"/>
  <c r="D44" i="2"/>
  <c r="I44" i="2" s="1"/>
  <c r="J44" i="2" s="1"/>
  <c r="K44" i="2" s="1"/>
  <c r="E44" i="2"/>
  <c r="D42" i="2"/>
  <c r="I42" i="2" s="1"/>
  <c r="J42" i="2" s="1"/>
  <c r="K42" i="2" s="1"/>
  <c r="E42" i="2"/>
  <c r="L50" i="2"/>
  <c r="K12" i="1"/>
  <c r="B12" i="1"/>
  <c r="L48" i="2"/>
  <c r="M48" i="2"/>
  <c r="G44" i="2"/>
  <c r="F44" i="2"/>
  <c r="L42" i="2"/>
  <c r="G42" i="2"/>
  <c r="A14" i="1" l="1"/>
  <c r="Y149" i="1"/>
  <c r="Y144" i="1"/>
  <c r="Y175" i="1"/>
  <c r="T175" i="1"/>
  <c r="V175" i="1"/>
  <c r="W175" i="1" s="1"/>
  <c r="Y174" i="1"/>
  <c r="T174" i="1"/>
  <c r="V174" i="1"/>
  <c r="W174" i="1" s="1"/>
  <c r="V172" i="1"/>
  <c r="W172" i="1" s="1"/>
  <c r="Y172" i="1"/>
  <c r="T172" i="1"/>
  <c r="Y173" i="1"/>
  <c r="T173" i="1"/>
  <c r="V173" i="1"/>
  <c r="W173" i="1" s="1"/>
  <c r="T170" i="1"/>
  <c r="V170" i="1"/>
  <c r="W170" i="1" s="1"/>
  <c r="Y170" i="1"/>
  <c r="Y171" i="1"/>
  <c r="V171" i="1"/>
  <c r="W171" i="1" s="1"/>
  <c r="T171" i="1"/>
  <c r="V169" i="1"/>
  <c r="W169" i="1" s="1"/>
  <c r="T169" i="1"/>
  <c r="Y169" i="1"/>
  <c r="Y168" i="1"/>
  <c r="T168" i="1"/>
  <c r="V168" i="1"/>
  <c r="W168" i="1" s="1"/>
  <c r="V167" i="1"/>
  <c r="W167" i="1" s="1"/>
  <c r="T167" i="1"/>
  <c r="Y167" i="1"/>
  <c r="V166" i="1"/>
  <c r="W166" i="1" s="1"/>
  <c r="T166" i="1"/>
  <c r="Y166" i="1"/>
  <c r="Y165" i="1"/>
  <c r="T165" i="1"/>
  <c r="V165" i="1"/>
  <c r="W165" i="1" s="1"/>
  <c r="V164" i="1"/>
  <c r="W164" i="1" s="1"/>
  <c r="Y164" i="1"/>
  <c r="T164" i="1"/>
  <c r="Y163" i="1"/>
  <c r="T163" i="1"/>
  <c r="V163" i="1"/>
  <c r="W163" i="1" s="1"/>
  <c r="Y162" i="1"/>
  <c r="T162" i="1"/>
  <c r="V162" i="1"/>
  <c r="W162" i="1" s="1"/>
  <c r="T160" i="1"/>
  <c r="Y160" i="1"/>
  <c r="V160" i="1"/>
  <c r="W160" i="1" s="1"/>
  <c r="V159" i="1"/>
  <c r="W159" i="1" s="1"/>
  <c r="T159" i="1"/>
  <c r="Y159" i="1"/>
  <c r="V157" i="1"/>
  <c r="W157" i="1" s="1"/>
  <c r="T157" i="1"/>
  <c r="Y157" i="1"/>
  <c r="Y158" i="1"/>
  <c r="T158" i="1"/>
  <c r="V158" i="1"/>
  <c r="W158" i="1" s="1"/>
  <c r="Y156" i="1"/>
  <c r="T156" i="1"/>
  <c r="V156" i="1"/>
  <c r="W156" i="1" s="1"/>
  <c r="V155" i="1"/>
  <c r="W155" i="1" s="1"/>
  <c r="T155" i="1"/>
  <c r="Y155" i="1"/>
  <c r="V153" i="1"/>
  <c r="W153" i="1" s="1"/>
  <c r="Y153" i="1"/>
  <c r="T153" i="1"/>
  <c r="Y154" i="1"/>
  <c r="T154" i="1"/>
  <c r="V154" i="1"/>
  <c r="W154" i="1" s="1"/>
  <c r="T151" i="1"/>
  <c r="Y151" i="1"/>
  <c r="V151" i="1"/>
  <c r="W151" i="1" s="1"/>
  <c r="T152" i="1"/>
  <c r="Y152" i="1"/>
  <c r="V152" i="1"/>
  <c r="W152" i="1" s="1"/>
  <c r="V149" i="1"/>
  <c r="W149" i="1" s="1"/>
  <c r="T149" i="1"/>
  <c r="T150" i="1"/>
  <c r="V150" i="1"/>
  <c r="W150" i="1" s="1"/>
  <c r="Y150" i="1"/>
  <c r="Y147" i="1"/>
  <c r="V147" i="1"/>
  <c r="W147" i="1" s="1"/>
  <c r="T147" i="1"/>
  <c r="V146" i="1"/>
  <c r="W146" i="1" s="1"/>
  <c r="T146" i="1"/>
  <c r="Y146" i="1"/>
  <c r="Y145" i="1"/>
  <c r="T145" i="1"/>
  <c r="V145" i="1"/>
  <c r="W145" i="1" s="1"/>
  <c r="V144" i="1"/>
  <c r="W144" i="1" s="1"/>
  <c r="T144" i="1"/>
  <c r="T143" i="1"/>
  <c r="V143" i="1"/>
  <c r="W143" i="1" s="1"/>
  <c r="Y143" i="1"/>
  <c r="V142" i="1"/>
  <c r="W142" i="1" s="1"/>
  <c r="Y142" i="1"/>
  <c r="T142" i="1"/>
  <c r="Y141" i="1"/>
  <c r="T141" i="1"/>
  <c r="V141" i="1"/>
  <c r="W141" i="1" s="1"/>
  <c r="V140" i="1"/>
  <c r="W140" i="1" s="1"/>
  <c r="Y140" i="1"/>
  <c r="T140" i="1"/>
  <c r="Y139" i="1"/>
  <c r="T139" i="1"/>
  <c r="V139" i="1"/>
  <c r="W139" i="1" s="1"/>
  <c r="Y138" i="1"/>
  <c r="T138" i="1"/>
  <c r="V138" i="1"/>
  <c r="W138" i="1" s="1"/>
  <c r="T137" i="1"/>
  <c r="Y137" i="1"/>
  <c r="V137" i="1"/>
  <c r="W137" i="1" s="1"/>
  <c r="T136" i="1"/>
  <c r="V136" i="1"/>
  <c r="W136" i="1" s="1"/>
  <c r="Y136" i="1"/>
  <c r="V134" i="1"/>
  <c r="W134" i="1" s="1"/>
  <c r="T134" i="1"/>
  <c r="Y134" i="1"/>
  <c r="T133" i="1"/>
  <c r="V133" i="1"/>
  <c r="W133" i="1" s="1"/>
  <c r="Y133" i="1"/>
  <c r="T132" i="1"/>
  <c r="V132" i="1"/>
  <c r="W132" i="1" s="1"/>
  <c r="Y132" i="1"/>
  <c r="T131" i="1"/>
  <c r="Y131" i="1"/>
  <c r="V131" i="1"/>
  <c r="W131" i="1" s="1"/>
  <c r="T130" i="1"/>
  <c r="Y130" i="1"/>
  <c r="V130" i="1"/>
  <c r="W130" i="1" s="1"/>
  <c r="Y129" i="1"/>
  <c r="V129" i="1"/>
  <c r="W129" i="1" s="1"/>
  <c r="T129" i="1"/>
  <c r="T128" i="1"/>
  <c r="Y128" i="1"/>
  <c r="V128" i="1"/>
  <c r="W128" i="1" s="1"/>
  <c r="V127" i="1"/>
  <c r="W127" i="1" s="1"/>
  <c r="T127" i="1"/>
  <c r="Y127" i="1"/>
  <c r="Y125" i="1"/>
  <c r="V125" i="1"/>
  <c r="W125" i="1" s="1"/>
  <c r="T125" i="1"/>
  <c r="V126" i="1"/>
  <c r="W126" i="1" s="1"/>
  <c r="T126" i="1"/>
  <c r="Y126" i="1"/>
  <c r="T123" i="1"/>
  <c r="V123" i="1"/>
  <c r="W123" i="1" s="1"/>
  <c r="Y123" i="1"/>
  <c r="T124" i="1"/>
  <c r="Y124" i="1"/>
  <c r="V124" i="1"/>
  <c r="W124" i="1" s="1"/>
  <c r="V121" i="1"/>
  <c r="W121" i="1" s="1"/>
  <c r="Y121" i="1"/>
  <c r="T121" i="1"/>
  <c r="T120" i="1"/>
  <c r="V120" i="1"/>
  <c r="W120" i="1" s="1"/>
  <c r="Y120" i="1"/>
  <c r="T119" i="1"/>
  <c r="Y119" i="1"/>
  <c r="V119" i="1"/>
  <c r="W119" i="1" s="1"/>
  <c r="T118" i="1"/>
  <c r="V118" i="1"/>
  <c r="W118" i="1" s="1"/>
  <c r="Y118" i="1"/>
  <c r="T116" i="1"/>
  <c r="V116" i="1"/>
  <c r="W116" i="1" s="1"/>
  <c r="Y116" i="1"/>
  <c r="Y117" i="1"/>
  <c r="V117" i="1"/>
  <c r="W117" i="1" s="1"/>
  <c r="T117" i="1"/>
  <c r="Y115" i="1"/>
  <c r="T115" i="1"/>
  <c r="V115" i="1"/>
  <c r="W115" i="1" s="1"/>
  <c r="V114" i="1"/>
  <c r="W114" i="1" s="1"/>
  <c r="Y114" i="1"/>
  <c r="T114" i="1"/>
  <c r="Y113" i="1"/>
  <c r="V113" i="1"/>
  <c r="W113" i="1" s="1"/>
  <c r="T113" i="1"/>
  <c r="Y112" i="1"/>
  <c r="T112" i="1"/>
  <c r="V112" i="1"/>
  <c r="W112" i="1" s="1"/>
  <c r="T111" i="1"/>
  <c r="Y111" i="1"/>
  <c r="V111" i="1"/>
  <c r="W111" i="1" s="1"/>
  <c r="V110" i="1"/>
  <c r="W110" i="1" s="1"/>
  <c r="T110" i="1"/>
  <c r="Y110" i="1"/>
  <c r="T107" i="1"/>
  <c r="V107" i="1"/>
  <c r="W107" i="1" s="1"/>
  <c r="Y107" i="1"/>
  <c r="V108" i="1"/>
  <c r="W108" i="1" s="1"/>
  <c r="Y108" i="1"/>
  <c r="T108" i="1"/>
  <c r="Y106" i="1"/>
  <c r="T106" i="1"/>
  <c r="V106" i="1"/>
  <c r="W106" i="1" s="1"/>
  <c r="T105" i="1"/>
  <c r="Y105" i="1"/>
  <c r="V105" i="1"/>
  <c r="W105" i="1" s="1"/>
  <c r="T104" i="1"/>
  <c r="Y104" i="1"/>
  <c r="V104" i="1"/>
  <c r="W104" i="1" s="1"/>
  <c r="T103" i="1"/>
  <c r="Y103" i="1"/>
  <c r="V103" i="1"/>
  <c r="W103" i="1" s="1"/>
  <c r="V101" i="1"/>
  <c r="W101" i="1" s="1"/>
  <c r="Y101" i="1"/>
  <c r="T101" i="1"/>
  <c r="V102" i="1"/>
  <c r="W102" i="1" s="1"/>
  <c r="T102" i="1"/>
  <c r="Y102" i="1"/>
  <c r="Y100" i="1"/>
  <c r="V100" i="1"/>
  <c r="W100" i="1" s="1"/>
  <c r="T100" i="1"/>
  <c r="V99" i="1"/>
  <c r="W99" i="1" s="1"/>
  <c r="Y99" i="1"/>
  <c r="T99" i="1"/>
  <c r="T98" i="1"/>
  <c r="V98" i="1"/>
  <c r="W98" i="1" s="1"/>
  <c r="Y98" i="1"/>
  <c r="Y97" i="1"/>
  <c r="V97" i="1"/>
  <c r="W97" i="1" s="1"/>
  <c r="T97" i="1"/>
  <c r="V94" i="1"/>
  <c r="W94" i="1" s="1"/>
  <c r="Y94" i="1"/>
  <c r="T94" i="1"/>
  <c r="T95" i="1"/>
  <c r="Y95" i="1"/>
  <c r="V95" i="1"/>
  <c r="W95" i="1" s="1"/>
  <c r="T92" i="1"/>
  <c r="Y92" i="1"/>
  <c r="V92" i="1"/>
  <c r="W92" i="1" s="1"/>
  <c r="V93" i="1"/>
  <c r="W93" i="1" s="1"/>
  <c r="T93" i="1"/>
  <c r="Y93" i="1"/>
  <c r="T91" i="1"/>
  <c r="V91" i="1"/>
  <c r="W91" i="1" s="1"/>
  <c r="Y91" i="1"/>
  <c r="V90" i="1"/>
  <c r="W90" i="1" s="1"/>
  <c r="Y90" i="1"/>
  <c r="T90" i="1"/>
  <c r="Y88" i="1"/>
  <c r="V88" i="1"/>
  <c r="W88" i="1" s="1"/>
  <c r="T88" i="1"/>
  <c r="T89" i="1"/>
  <c r="V89" i="1"/>
  <c r="W89" i="1" s="1"/>
  <c r="Y89" i="1"/>
  <c r="V87" i="1"/>
  <c r="W87" i="1" s="1"/>
  <c r="T87" i="1"/>
  <c r="Y87" i="1"/>
  <c r="V86" i="1"/>
  <c r="W86" i="1" s="1"/>
  <c r="Y86" i="1"/>
  <c r="T86" i="1"/>
  <c r="V85" i="1"/>
  <c r="W85" i="1" s="1"/>
  <c r="T85" i="1"/>
  <c r="Y85" i="1"/>
  <c r="T84" i="1"/>
  <c r="V84" i="1"/>
  <c r="W84" i="1" s="1"/>
  <c r="Y84" i="1"/>
  <c r="Y81" i="1"/>
  <c r="T81" i="1"/>
  <c r="V81" i="1"/>
  <c r="W81" i="1" s="1"/>
  <c r="Y82" i="1"/>
  <c r="V82" i="1"/>
  <c r="W82" i="1" s="1"/>
  <c r="T82" i="1"/>
  <c r="T80" i="1"/>
  <c r="Y80" i="1"/>
  <c r="V80" i="1"/>
  <c r="W80" i="1" s="1"/>
  <c r="T79" i="1"/>
  <c r="V79" i="1"/>
  <c r="W79" i="1" s="1"/>
  <c r="Y79" i="1"/>
  <c r="T78" i="1"/>
  <c r="Y78" i="1"/>
  <c r="V78" i="1"/>
  <c r="W78" i="1" s="1"/>
  <c r="V77" i="1"/>
  <c r="W77" i="1" s="1"/>
  <c r="Y77" i="1"/>
  <c r="T77" i="1"/>
  <c r="T76" i="1"/>
  <c r="V76" i="1"/>
  <c r="W76" i="1" s="1"/>
  <c r="Y76" i="1"/>
  <c r="T75" i="1"/>
  <c r="V75" i="1"/>
  <c r="W75" i="1" s="1"/>
  <c r="Y75" i="1"/>
  <c r="Y73" i="1"/>
  <c r="V73" i="1"/>
  <c r="W73" i="1" s="1"/>
  <c r="T73" i="1"/>
  <c r="T74" i="1"/>
  <c r="V74" i="1"/>
  <c r="W74" i="1" s="1"/>
  <c r="Y74" i="1"/>
  <c r="Y71" i="1"/>
  <c r="T71" i="1"/>
  <c r="V71" i="1"/>
  <c r="W71" i="1" s="1"/>
  <c r="V72" i="1"/>
  <c r="W72" i="1" s="1"/>
  <c r="T72" i="1"/>
  <c r="Y72" i="1"/>
  <c r="T68" i="1"/>
  <c r="Y68" i="1"/>
  <c r="V68" i="1"/>
  <c r="W68" i="1" s="1"/>
  <c r="T69" i="1"/>
  <c r="Y69" i="1"/>
  <c r="V69" i="1"/>
  <c r="W69" i="1" s="1"/>
  <c r="T67" i="1"/>
  <c r="Y67" i="1"/>
  <c r="V67" i="1"/>
  <c r="W67" i="1" s="1"/>
  <c r="Y66" i="1"/>
  <c r="V66" i="1"/>
  <c r="W66" i="1" s="1"/>
  <c r="T66" i="1"/>
  <c r="T64" i="1"/>
  <c r="Y64" i="1"/>
  <c r="V64" i="1"/>
  <c r="W64" i="1" s="1"/>
  <c r="V65" i="1"/>
  <c r="W65" i="1" s="1"/>
  <c r="T65" i="1"/>
  <c r="Y65" i="1"/>
  <c r="Y63" i="1"/>
  <c r="T63" i="1"/>
  <c r="V63" i="1"/>
  <c r="W63" i="1" s="1"/>
  <c r="V62" i="1"/>
  <c r="W62" i="1" s="1"/>
  <c r="Y62" i="1"/>
  <c r="T62" i="1"/>
  <c r="V60" i="1"/>
  <c r="W60" i="1" s="1"/>
  <c r="T60" i="1"/>
  <c r="Y60" i="1"/>
  <c r="V61" i="1"/>
  <c r="W61" i="1" s="1"/>
  <c r="T61" i="1"/>
  <c r="Y61" i="1"/>
  <c r="V59" i="1"/>
  <c r="W59" i="1" s="1"/>
  <c r="Y59" i="1"/>
  <c r="T59" i="1"/>
  <c r="V58" i="1"/>
  <c r="W58" i="1" s="1"/>
  <c r="T58" i="1"/>
  <c r="Y58" i="1"/>
  <c r="Y55" i="1"/>
  <c r="T55" i="1"/>
  <c r="V55" i="1"/>
  <c r="W55" i="1" s="1"/>
  <c r="T56" i="1"/>
  <c r="Y56" i="1"/>
  <c r="V56" i="1"/>
  <c r="W56" i="1" s="1"/>
  <c r="X45" i="1"/>
  <c r="X47" i="1"/>
  <c r="X52" i="1"/>
  <c r="U46" i="1"/>
  <c r="B14" i="1"/>
  <c r="K14" i="1"/>
  <c r="M50" i="2"/>
  <c r="F50" i="2"/>
  <c r="G50" i="2"/>
  <c r="F48" i="2"/>
  <c r="G48" i="2"/>
  <c r="M44" i="2"/>
  <c r="G46" i="2"/>
  <c r="M46" i="2"/>
  <c r="L46" i="2"/>
  <c r="L44" i="2"/>
  <c r="F46" i="2"/>
  <c r="F42" i="2"/>
  <c r="M42" i="2"/>
  <c r="X54" i="1" l="1"/>
  <c r="U45" i="1"/>
  <c r="T45" i="1" s="1"/>
  <c r="A16" i="1"/>
  <c r="V45" i="1"/>
  <c r="W45" i="1" s="1"/>
  <c r="U53" i="1"/>
  <c r="T53" i="1" s="1"/>
  <c r="X50" i="1"/>
  <c r="X48" i="1"/>
  <c r="X51" i="1"/>
  <c r="U49" i="1"/>
  <c r="T49" i="1" s="1"/>
  <c r="X49" i="1"/>
  <c r="X53" i="1"/>
  <c r="U47" i="1"/>
  <c r="X46" i="1"/>
  <c r="U54" i="1"/>
  <c r="U52" i="1"/>
  <c r="U51" i="1"/>
  <c r="U50" i="1"/>
  <c r="U48" i="1"/>
  <c r="T46" i="1"/>
  <c r="K16" i="1"/>
  <c r="B16" i="1"/>
  <c r="Y45" i="1" l="1"/>
  <c r="A19" i="1"/>
  <c r="V49" i="1"/>
  <c r="W49" i="1" s="1"/>
  <c r="Y51" i="1"/>
  <c r="V51" i="1"/>
  <c r="V53" i="1"/>
  <c r="W53" i="1" s="1"/>
  <c r="Y53" i="1"/>
  <c r="Y49" i="1"/>
  <c r="V47" i="1"/>
  <c r="W47" i="1" s="1"/>
  <c r="T54" i="1"/>
  <c r="V54" i="1"/>
  <c r="W54" i="1" s="1"/>
  <c r="V52" i="1"/>
  <c r="W52" i="1" s="1"/>
  <c r="Y50" i="1"/>
  <c r="V50" i="1"/>
  <c r="W50" i="1" s="1"/>
  <c r="V48" i="1"/>
  <c r="W48" i="1" s="1"/>
  <c r="V46" i="1"/>
  <c r="W46" i="1" s="1"/>
  <c r="Y54" i="1"/>
  <c r="T48" i="1"/>
  <c r="T52" i="1"/>
  <c r="T51" i="1"/>
  <c r="Y47" i="1"/>
  <c r="Y46" i="1"/>
  <c r="Y52" i="1"/>
  <c r="T47" i="1"/>
  <c r="Y48" i="1"/>
  <c r="T50" i="1"/>
  <c r="L8" i="1"/>
  <c r="B19" i="1"/>
  <c r="K19" i="1"/>
  <c r="B34" i="2"/>
  <c r="B36" i="2"/>
  <c r="B40" i="2"/>
  <c r="B38" i="2"/>
  <c r="A21" i="1" l="1"/>
  <c r="C40" i="2"/>
  <c r="C38" i="2"/>
  <c r="C36" i="2"/>
  <c r="C34" i="2"/>
  <c r="B21" i="1"/>
  <c r="K21" i="1"/>
  <c r="B22" i="2"/>
  <c r="B20" i="2"/>
  <c r="H14" i="1"/>
  <c r="B16" i="2"/>
  <c r="B18" i="2"/>
  <c r="H12" i="1"/>
  <c r="H10" i="1"/>
  <c r="B24" i="2"/>
  <c r="H6" i="1"/>
  <c r="B26" i="2"/>
  <c r="B28" i="2"/>
  <c r="B30" i="2"/>
  <c r="H8" i="1"/>
  <c r="H34" i="2"/>
  <c r="B32" i="2"/>
  <c r="H36" i="2"/>
  <c r="H40" i="2"/>
  <c r="H38" i="2"/>
  <c r="A23" i="1" l="1"/>
  <c r="E40" i="2"/>
  <c r="D40" i="2"/>
  <c r="I40" i="2" s="1"/>
  <c r="J40" i="2" s="1"/>
  <c r="K40" i="2" s="1"/>
  <c r="E38" i="2"/>
  <c r="D38" i="2"/>
  <c r="I38" i="2" s="1"/>
  <c r="J38" i="2" s="1"/>
  <c r="K38" i="2" s="1"/>
  <c r="E36" i="2"/>
  <c r="D36" i="2"/>
  <c r="I36" i="2" s="1"/>
  <c r="J36" i="2" s="1"/>
  <c r="K36" i="2" s="1"/>
  <c r="D34" i="2"/>
  <c r="I34" i="2" s="1"/>
  <c r="J34" i="2" s="1"/>
  <c r="K34" i="2" s="1"/>
  <c r="E34" i="2"/>
  <c r="C32" i="2"/>
  <c r="C30" i="2"/>
  <c r="C28" i="2"/>
  <c r="C26" i="2"/>
  <c r="C24" i="2"/>
  <c r="C22" i="2"/>
  <c r="C20" i="2"/>
  <c r="C18" i="2"/>
  <c r="C16" i="2"/>
  <c r="L23" i="1"/>
  <c r="K23" i="1"/>
  <c r="B23" i="1"/>
  <c r="H20" i="2"/>
  <c r="H22" i="2"/>
  <c r="B14" i="2"/>
  <c r="H18" i="2"/>
  <c r="H16" i="2"/>
  <c r="B12" i="2"/>
  <c r="B10" i="2"/>
  <c r="H26" i="2"/>
  <c r="H24" i="2"/>
  <c r="H28" i="2"/>
  <c r="H30" i="2"/>
  <c r="M34" i="2"/>
  <c r="L34" i="2"/>
  <c r="G34" i="2"/>
  <c r="H32" i="2"/>
  <c r="B8" i="2"/>
  <c r="F34" i="2"/>
  <c r="F36" i="2"/>
  <c r="M40" i="2"/>
  <c r="M23" i="1" l="1"/>
  <c r="A25" i="1"/>
  <c r="E32" i="2"/>
  <c r="D32" i="2"/>
  <c r="I32" i="2" s="1"/>
  <c r="J32" i="2" s="1"/>
  <c r="K32" i="2" s="1"/>
  <c r="E30" i="2"/>
  <c r="D30" i="2"/>
  <c r="I30" i="2" s="1"/>
  <c r="J30" i="2" s="1"/>
  <c r="K30" i="2" s="1"/>
  <c r="E28" i="2"/>
  <c r="D28" i="2"/>
  <c r="I28" i="2" s="1"/>
  <c r="J28" i="2" s="1"/>
  <c r="K28" i="2" s="1"/>
  <c r="E26" i="2"/>
  <c r="D26" i="2"/>
  <c r="I26" i="2" s="1"/>
  <c r="J26" i="2" s="1"/>
  <c r="K26" i="2" s="1"/>
  <c r="D24" i="2"/>
  <c r="I24" i="2" s="1"/>
  <c r="J24" i="2" s="1"/>
  <c r="K24" i="2" s="1"/>
  <c r="E24" i="2"/>
  <c r="E22" i="2"/>
  <c r="D22" i="2"/>
  <c r="I22" i="2" s="1"/>
  <c r="E20" i="2"/>
  <c r="D20" i="2"/>
  <c r="I20" i="2" s="1"/>
  <c r="E18" i="2"/>
  <c r="D18" i="2"/>
  <c r="I18" i="2" s="1"/>
  <c r="E16" i="2"/>
  <c r="D16" i="2"/>
  <c r="I16" i="2" s="1"/>
  <c r="C14" i="2"/>
  <c r="C12" i="2"/>
  <c r="C10" i="2"/>
  <c r="C8" i="2"/>
  <c r="H14" i="2"/>
  <c r="H10" i="2"/>
  <c r="H12" i="2"/>
  <c r="F18" i="2"/>
  <c r="G18" i="2"/>
  <c r="F20" i="2"/>
  <c r="G20" i="2"/>
  <c r="K25" i="1"/>
  <c r="F26" i="2"/>
  <c r="B25" i="1"/>
  <c r="G26" i="2"/>
  <c r="M26" i="2"/>
  <c r="L24" i="2"/>
  <c r="G28" i="2"/>
  <c r="F28" i="2"/>
  <c r="H8" i="2"/>
  <c r="G36" i="2"/>
  <c r="L36" i="2"/>
  <c r="M36" i="2"/>
  <c r="L32" i="2"/>
  <c r="L40" i="2"/>
  <c r="F38" i="2"/>
  <c r="G40" i="2"/>
  <c r="F40" i="2"/>
  <c r="G38" i="2"/>
  <c r="L38" i="2"/>
  <c r="M38" i="2"/>
  <c r="A27" i="1" l="1"/>
  <c r="X42" i="1"/>
  <c r="U42" i="1"/>
  <c r="X40" i="1"/>
  <c r="U40" i="1"/>
  <c r="U36" i="1"/>
  <c r="X36" i="1"/>
  <c r="X38" i="1"/>
  <c r="U38" i="1"/>
  <c r="U39" i="1"/>
  <c r="X39" i="1"/>
  <c r="X37" i="1"/>
  <c r="U37" i="1"/>
  <c r="X43" i="1"/>
  <c r="U43" i="1"/>
  <c r="U41" i="1"/>
  <c r="X41" i="1"/>
  <c r="J18" i="2"/>
  <c r="K18" i="2" s="1"/>
  <c r="J22" i="2"/>
  <c r="K22" i="2" s="1"/>
  <c r="J16" i="2"/>
  <c r="K16" i="2" s="1"/>
  <c r="J20" i="2"/>
  <c r="K20" i="2" s="1"/>
  <c r="E14" i="2"/>
  <c r="D14" i="2"/>
  <c r="I14" i="2" s="1"/>
  <c r="E12" i="2"/>
  <c r="D12" i="2"/>
  <c r="I12" i="2" s="1"/>
  <c r="J12" i="2" s="1"/>
  <c r="D10" i="2"/>
  <c r="I10" i="2" s="1"/>
  <c r="E10" i="2"/>
  <c r="D8" i="2"/>
  <c r="I8" i="2" s="1"/>
  <c r="E8" i="2"/>
  <c r="R5" i="1"/>
  <c r="Z21" i="1"/>
  <c r="Z23" i="1"/>
  <c r="P23" i="1"/>
  <c r="Z6" i="1"/>
  <c r="P21" i="1"/>
  <c r="Z19" i="1"/>
  <c r="P16" i="1"/>
  <c r="Z16" i="1"/>
  <c r="P14" i="1"/>
  <c r="P19" i="1"/>
  <c r="Z14" i="1"/>
  <c r="Z10" i="1"/>
  <c r="Z12" i="1"/>
  <c r="P10" i="1"/>
  <c r="P12" i="1"/>
  <c r="Z8" i="1"/>
  <c r="Z27" i="1"/>
  <c r="Z25" i="1"/>
  <c r="P27" i="1"/>
  <c r="P6" i="1"/>
  <c r="P8" i="1"/>
  <c r="P25" i="1"/>
  <c r="G12" i="2"/>
  <c r="F12" i="2"/>
  <c r="G10" i="2"/>
  <c r="F10" i="2"/>
  <c r="F22" i="2"/>
  <c r="G22" i="2"/>
  <c r="M18" i="2"/>
  <c r="M16" i="2"/>
  <c r="M24" i="2"/>
  <c r="F24" i="2"/>
  <c r="K6" i="1"/>
  <c r="L26" i="2"/>
  <c r="B27" i="1"/>
  <c r="G24" i="2"/>
  <c r="L28" i="2"/>
  <c r="M28" i="2"/>
  <c r="K27" i="1"/>
  <c r="F30" i="2"/>
  <c r="L30" i="2"/>
  <c r="M30" i="2"/>
  <c r="G30" i="2"/>
  <c r="G32" i="2"/>
  <c r="G8" i="2"/>
  <c r="M32" i="2"/>
  <c r="F32" i="2"/>
  <c r="F8" i="2"/>
  <c r="F16" i="2"/>
  <c r="G16" i="2"/>
  <c r="E2" i="1"/>
  <c r="N176" i="1"/>
  <c r="A29" i="1" l="1"/>
  <c r="V43" i="1"/>
  <c r="W43" i="1" s="1"/>
  <c r="V42" i="1"/>
  <c r="V37" i="1"/>
  <c r="W37" i="1" s="1"/>
  <c r="V38" i="1"/>
  <c r="W38" i="1" s="1"/>
  <c r="V40" i="1"/>
  <c r="W40" i="1" s="1"/>
  <c r="V39" i="1"/>
  <c r="W39" i="1" s="1"/>
  <c r="V36" i="1"/>
  <c r="W36" i="1" s="1"/>
  <c r="V41" i="1"/>
  <c r="W41" i="1" s="1"/>
  <c r="T42" i="1"/>
  <c r="Y42" i="1"/>
  <c r="T40" i="1"/>
  <c r="Y40" i="1"/>
  <c r="T36" i="1"/>
  <c r="Y36" i="1"/>
  <c r="X34" i="1"/>
  <c r="U34" i="1"/>
  <c r="T38" i="1"/>
  <c r="Y38" i="1"/>
  <c r="X16" i="1"/>
  <c r="U16" i="1"/>
  <c r="U19" i="1"/>
  <c r="X19" i="1"/>
  <c r="U23" i="1"/>
  <c r="X23" i="1"/>
  <c r="X25" i="1"/>
  <c r="U25" i="1"/>
  <c r="X27" i="1"/>
  <c r="X29" i="1"/>
  <c r="U29" i="1"/>
  <c r="U27" i="1"/>
  <c r="U32" i="1"/>
  <c r="X32" i="1"/>
  <c r="X21" i="1"/>
  <c r="U21" i="1"/>
  <c r="X30" i="1"/>
  <c r="U30" i="1"/>
  <c r="U33" i="1"/>
  <c r="X33" i="1"/>
  <c r="U28" i="1"/>
  <c r="X28" i="1"/>
  <c r="X35" i="1"/>
  <c r="U35" i="1"/>
  <c r="Y37" i="1"/>
  <c r="T37" i="1"/>
  <c r="T41" i="1"/>
  <c r="Y41" i="1"/>
  <c r="Y43" i="1"/>
  <c r="T43" i="1"/>
  <c r="T39" i="1"/>
  <c r="Y39" i="1"/>
  <c r="X17" i="1"/>
  <c r="X26" i="1"/>
  <c r="U26" i="1"/>
  <c r="X20" i="1"/>
  <c r="U8" i="1"/>
  <c r="S26" i="1"/>
  <c r="S25" i="1"/>
  <c r="J10" i="2"/>
  <c r="K10" i="2" s="1"/>
  <c r="K12" i="2"/>
  <c r="J8" i="2"/>
  <c r="K8" i="2" s="1"/>
  <c r="S27" i="1"/>
  <c r="S28" i="1"/>
  <c r="J14" i="2"/>
  <c r="K14" i="2" s="1"/>
  <c r="S17" i="1"/>
  <c r="S16" i="1"/>
  <c r="S23" i="1"/>
  <c r="S24" i="1"/>
  <c r="S21" i="1"/>
  <c r="S22" i="1"/>
  <c r="S20" i="1"/>
  <c r="S19" i="1"/>
  <c r="S11" i="1"/>
  <c r="S10" i="1"/>
  <c r="S15" i="1"/>
  <c r="S14" i="1"/>
  <c r="S12" i="1"/>
  <c r="S13" i="1"/>
  <c r="X8" i="1"/>
  <c r="S8" i="1"/>
  <c r="S9" i="1"/>
  <c r="S7" i="1"/>
  <c r="S6" i="1"/>
  <c r="C6" i="2"/>
  <c r="E6" i="2" s="1"/>
  <c r="AB6" i="1"/>
  <c r="AB8" i="1"/>
  <c r="AB10" i="1"/>
  <c r="AB12" i="1"/>
  <c r="AB14" i="1"/>
  <c r="AB16" i="1"/>
  <c r="AB19" i="1"/>
  <c r="AB21" i="1"/>
  <c r="AB23" i="1"/>
  <c r="AB25" i="1"/>
  <c r="AB27" i="1"/>
  <c r="A1" i="1"/>
  <c r="F1" i="1"/>
  <c r="D1" i="1"/>
  <c r="L21" i="1"/>
  <c r="L16" i="1"/>
  <c r="L19" i="1"/>
  <c r="L14" i="1"/>
  <c r="L10" i="1"/>
  <c r="L12" i="1"/>
  <c r="Z29" i="1"/>
  <c r="L27" i="1"/>
  <c r="L6" i="1"/>
  <c r="P29" i="1"/>
  <c r="L29" i="1"/>
  <c r="L25" i="1"/>
  <c r="G14" i="2"/>
  <c r="F14" i="2"/>
  <c r="F16" i="1"/>
  <c r="M10" i="2"/>
  <c r="L10" i="2"/>
  <c r="L22" i="2"/>
  <c r="M22" i="2"/>
  <c r="M20" i="2"/>
  <c r="L20" i="2"/>
  <c r="L18" i="2"/>
  <c r="L16" i="2"/>
  <c r="H6" i="2"/>
  <c r="F6" i="2"/>
  <c r="G6" i="2"/>
  <c r="K29" i="1"/>
  <c r="B29" i="1"/>
  <c r="M8" i="2"/>
  <c r="L8" i="2"/>
  <c r="T176" i="1"/>
  <c r="Y176" i="1"/>
  <c r="M6" i="1" l="1"/>
  <c r="S30" i="1"/>
  <c r="S29" i="1"/>
  <c r="AB29" i="1"/>
  <c r="A32" i="1"/>
  <c r="U20" i="1"/>
  <c r="V20" i="1" s="1"/>
  <c r="W20" i="1" s="1"/>
  <c r="U17" i="1"/>
  <c r="Y17" i="1" s="1"/>
  <c r="V27" i="1"/>
  <c r="W27" i="1" s="1"/>
  <c r="V21" i="1"/>
  <c r="W21" i="1" s="1"/>
  <c r="V25" i="1"/>
  <c r="W25" i="1" s="1"/>
  <c r="V23" i="1"/>
  <c r="W23" i="1" s="1"/>
  <c r="V26" i="1"/>
  <c r="W26" i="1" s="1"/>
  <c r="V16" i="1"/>
  <c r="W16" i="1" s="1"/>
  <c r="X22" i="1"/>
  <c r="X24" i="1"/>
  <c r="V19" i="1"/>
  <c r="W19" i="1" s="1"/>
  <c r="V33" i="1"/>
  <c r="W33" i="1" s="1"/>
  <c r="V32" i="1"/>
  <c r="W32" i="1" s="1"/>
  <c r="V34" i="1"/>
  <c r="W34" i="1" s="1"/>
  <c r="V29" i="1"/>
  <c r="W29" i="1" s="1"/>
  <c r="T8" i="1"/>
  <c r="V8" i="1"/>
  <c r="W8" i="1" s="1"/>
  <c r="V30" i="1"/>
  <c r="W30" i="1" s="1"/>
  <c r="V35" i="1"/>
  <c r="W35" i="1" s="1"/>
  <c r="V28" i="1"/>
  <c r="W28" i="1" s="1"/>
  <c r="U22" i="1"/>
  <c r="Y16" i="1"/>
  <c r="Y21" i="1"/>
  <c r="U12" i="1"/>
  <c r="U10" i="1"/>
  <c r="Y19" i="1"/>
  <c r="T34" i="1"/>
  <c r="Y34" i="1"/>
  <c r="U14" i="1"/>
  <c r="Y23" i="1"/>
  <c r="T27" i="1"/>
  <c r="Y27" i="1"/>
  <c r="T25" i="1"/>
  <c r="Y25" i="1"/>
  <c r="T29" i="1"/>
  <c r="Y29" i="1"/>
  <c r="T32" i="1"/>
  <c r="Y32" i="1"/>
  <c r="T30" i="1"/>
  <c r="Y30" i="1"/>
  <c r="T35" i="1"/>
  <c r="Y35" i="1"/>
  <c r="T33" i="1"/>
  <c r="Y33" i="1"/>
  <c r="T28" i="1"/>
  <c r="Y28" i="1"/>
  <c r="U24" i="1"/>
  <c r="T26" i="1"/>
  <c r="Y26" i="1"/>
  <c r="B1" i="1"/>
  <c r="C1" i="1" s="1"/>
  <c r="Y8" i="1"/>
  <c r="X12" i="1"/>
  <c r="T19" i="1"/>
  <c r="T16" i="1"/>
  <c r="X14" i="1"/>
  <c r="X10" i="1"/>
  <c r="T21" i="1"/>
  <c r="X11" i="1"/>
  <c r="D6" i="2"/>
  <c r="I6" i="2" s="1"/>
  <c r="J6" i="2" s="1"/>
  <c r="E1" i="1"/>
  <c r="Z32" i="1"/>
  <c r="L32" i="1"/>
  <c r="P32" i="1"/>
  <c r="N23" i="1"/>
  <c r="N21" i="1"/>
  <c r="N14" i="1"/>
  <c r="N19" i="1"/>
  <c r="N16" i="1"/>
  <c r="N12" i="1"/>
  <c r="M12" i="2"/>
  <c r="L12" i="2"/>
  <c r="N10" i="1"/>
  <c r="N6" i="1"/>
  <c r="N25" i="1"/>
  <c r="N27" i="1"/>
  <c r="B32" i="1"/>
  <c r="N29" i="1"/>
  <c r="K32" i="1"/>
  <c r="N32" i="1"/>
  <c r="N8" i="1"/>
  <c r="M14" i="2"/>
  <c r="L14" i="2"/>
  <c r="O6" i="1" l="1"/>
  <c r="S33" i="1"/>
  <c r="S32" i="1"/>
  <c r="AB32" i="1"/>
  <c r="A34" i="1"/>
  <c r="V17" i="1"/>
  <c r="W17" i="1" s="1"/>
  <c r="T20" i="1"/>
  <c r="Y20" i="1"/>
  <c r="T17" i="1"/>
  <c r="X13" i="1"/>
  <c r="V14" i="1"/>
  <c r="W14" i="1" s="1"/>
  <c r="V12" i="1"/>
  <c r="V10" i="1"/>
  <c r="W10" i="1" s="1"/>
  <c r="Y24" i="1"/>
  <c r="V24" i="1"/>
  <c r="W24" i="1" s="1"/>
  <c r="Y22" i="1"/>
  <c r="V22" i="1"/>
  <c r="W22" i="1" s="1"/>
  <c r="Y12" i="1"/>
  <c r="Y10" i="1"/>
  <c r="T24" i="1"/>
  <c r="U15" i="1"/>
  <c r="U13" i="1"/>
  <c r="U11" i="1"/>
  <c r="U9" i="1"/>
  <c r="Y14" i="1"/>
  <c r="T23" i="1"/>
  <c r="T22" i="1"/>
  <c r="T12" i="1"/>
  <c r="X9" i="1"/>
  <c r="K6" i="2"/>
  <c r="T14" i="1"/>
  <c r="X15" i="1"/>
  <c r="X6" i="1"/>
  <c r="U6" i="1"/>
  <c r="O14" i="1"/>
  <c r="O8" i="1"/>
  <c r="O10" i="1"/>
  <c r="O16" i="1"/>
  <c r="O25" i="1"/>
  <c r="O21" i="1"/>
  <c r="O29" i="1"/>
  <c r="O19" i="1"/>
  <c r="O23" i="1"/>
  <c r="O32" i="1"/>
  <c r="O27" i="1"/>
  <c r="O12" i="1"/>
  <c r="M14" i="1"/>
  <c r="J14" i="1"/>
  <c r="M16" i="1"/>
  <c r="J16" i="1"/>
  <c r="M25" i="1"/>
  <c r="J25" i="1"/>
  <c r="J10" i="1"/>
  <c r="M10" i="1"/>
  <c r="J21" i="1"/>
  <c r="M21" i="1"/>
  <c r="J29" i="1"/>
  <c r="M29" i="1"/>
  <c r="M12" i="1"/>
  <c r="J12" i="1"/>
  <c r="M19" i="1"/>
  <c r="J19" i="1"/>
  <c r="J23" i="1"/>
  <c r="M27" i="1"/>
  <c r="J27" i="1"/>
  <c r="M32" i="1"/>
  <c r="J32" i="1"/>
  <c r="J8" i="1"/>
  <c r="M8" i="1"/>
  <c r="J6" i="1"/>
  <c r="Z34" i="1"/>
  <c r="P34" i="1"/>
  <c r="L34" i="1"/>
  <c r="F21" i="1"/>
  <c r="F23" i="1"/>
  <c r="F14" i="1"/>
  <c r="F19" i="1"/>
  <c r="F12" i="1"/>
  <c r="F10" i="1"/>
  <c r="F25" i="1"/>
  <c r="M6" i="2"/>
  <c r="L6" i="2"/>
  <c r="F27" i="1"/>
  <c r="F32" i="1"/>
  <c r="F29" i="1"/>
  <c r="B34" i="1"/>
  <c r="N34" i="1"/>
  <c r="K34" i="1"/>
  <c r="F8" i="1"/>
  <c r="AA23" i="1"/>
  <c r="AA14" i="1"/>
  <c r="AA10" i="1"/>
  <c r="AA19" i="1"/>
  <c r="AA25" i="1"/>
  <c r="AA32" i="1"/>
  <c r="AA34" i="1"/>
  <c r="AA16" i="1"/>
  <c r="AA12" i="1"/>
  <c r="AA8" i="1"/>
  <c r="AA27" i="1"/>
  <c r="AA29" i="1"/>
  <c r="AA21" i="1"/>
  <c r="AA6" i="1"/>
  <c r="J34" i="1" l="1"/>
  <c r="M34" i="1"/>
  <c r="O34" i="1"/>
  <c r="AB34" i="1"/>
  <c r="S35" i="1"/>
  <c r="S34" i="1"/>
  <c r="A36" i="1"/>
  <c r="V6" i="1"/>
  <c r="T15" i="1"/>
  <c r="V15" i="1"/>
  <c r="W15" i="1" s="1"/>
  <c r="Y13" i="1"/>
  <c r="V13" i="1"/>
  <c r="W13" i="1" s="1"/>
  <c r="Y11" i="1"/>
  <c r="V11" i="1"/>
  <c r="W11" i="1" s="1"/>
  <c r="T9" i="1"/>
  <c r="V9" i="1"/>
  <c r="W9" i="1" s="1"/>
  <c r="Y15" i="1"/>
  <c r="T13" i="1"/>
  <c r="T11" i="1"/>
  <c r="Y9" i="1"/>
  <c r="Y6" i="1"/>
  <c r="T10" i="1"/>
  <c r="U7" i="1"/>
  <c r="X7" i="1"/>
  <c r="T6" i="1"/>
  <c r="G6" i="1"/>
  <c r="G10" i="1"/>
  <c r="G23" i="1"/>
  <c r="G12" i="1"/>
  <c r="G19" i="1"/>
  <c r="G32" i="1"/>
  <c r="G8" i="1"/>
  <c r="G16" i="1"/>
  <c r="G29" i="1"/>
  <c r="G21" i="1"/>
  <c r="G27" i="1"/>
  <c r="G25" i="1"/>
  <c r="G14" i="1"/>
  <c r="Z36" i="1"/>
  <c r="L36" i="1"/>
  <c r="P36" i="1"/>
  <c r="F34" i="1"/>
  <c r="N36" i="1"/>
  <c r="K36" i="1"/>
  <c r="B36" i="1"/>
  <c r="AA36" i="1"/>
  <c r="G34" i="1" l="1"/>
  <c r="J36" i="1"/>
  <c r="M36" i="1"/>
  <c r="O36" i="1"/>
  <c r="S37" i="1"/>
  <c r="S36" i="1"/>
  <c r="AB36" i="1"/>
  <c r="A38" i="1"/>
  <c r="V7" i="1"/>
  <c r="W7" i="1" s="1"/>
  <c r="T7" i="1"/>
  <c r="Y7" i="1"/>
  <c r="W6" i="1"/>
  <c r="W12" i="1"/>
  <c r="W42" i="1"/>
  <c r="Z38" i="1"/>
  <c r="L38" i="1"/>
  <c r="P38" i="1"/>
  <c r="F36" i="1"/>
  <c r="B38" i="1"/>
  <c r="N38" i="1"/>
  <c r="K38" i="1"/>
  <c r="AA38" i="1"/>
  <c r="M38" i="1" l="1"/>
  <c r="G36" i="1"/>
  <c r="AB38" i="1"/>
  <c r="S39" i="1"/>
  <c r="S38" i="1"/>
  <c r="J38" i="1"/>
  <c r="O38" i="1"/>
  <c r="A40" i="1"/>
  <c r="W51" i="1"/>
  <c r="Z40" i="1"/>
  <c r="L40" i="1"/>
  <c r="P40" i="1"/>
  <c r="F38" i="1"/>
  <c r="K40" i="1"/>
  <c r="N40" i="1"/>
  <c r="B40" i="1"/>
  <c r="AA40" i="1"/>
  <c r="G38" i="1" l="1"/>
  <c r="S41" i="1"/>
  <c r="S40" i="1"/>
  <c r="AB40" i="1"/>
  <c r="M40" i="1"/>
  <c r="J40" i="1"/>
  <c r="O40" i="1"/>
  <c r="A42" i="1"/>
  <c r="Z42" i="1"/>
  <c r="L42" i="1"/>
  <c r="P42" i="1"/>
  <c r="F40" i="1"/>
  <c r="N42" i="1"/>
  <c r="K42" i="1"/>
  <c r="B42" i="1"/>
  <c r="AA42" i="1"/>
  <c r="G40" i="1" l="1"/>
  <c r="S43" i="1"/>
  <c r="AB42" i="1"/>
  <c r="S42" i="1"/>
  <c r="J42" i="1"/>
  <c r="O42" i="1"/>
  <c r="M42" i="1"/>
  <c r="A45" i="1"/>
  <c r="Z45" i="1"/>
  <c r="L45" i="1"/>
  <c r="P45" i="1"/>
  <c r="F42" i="1"/>
  <c r="B45" i="1"/>
  <c r="N45" i="1"/>
  <c r="AA45" i="1"/>
  <c r="G42" i="1" l="1"/>
  <c r="S45" i="1"/>
  <c r="S46" i="1"/>
  <c r="AB45" i="1"/>
  <c r="O45" i="1"/>
  <c r="M45" i="1"/>
  <c r="J45" i="1"/>
  <c r="A47" i="1"/>
  <c r="Z47" i="1"/>
  <c r="L47" i="1"/>
  <c r="P47" i="1"/>
  <c r="N47" i="1"/>
  <c r="B47" i="1"/>
  <c r="F45" i="1"/>
  <c r="AA47" i="1"/>
  <c r="G45" i="1" l="1"/>
  <c r="J47" i="1"/>
  <c r="O47" i="1"/>
  <c r="M47" i="1"/>
  <c r="S48" i="1"/>
  <c r="S47" i="1"/>
  <c r="AB47" i="1"/>
  <c r="A49" i="1"/>
  <c r="Z49" i="1"/>
  <c r="P49" i="1"/>
  <c r="L49" i="1"/>
  <c r="F47" i="1"/>
  <c r="K49" i="1"/>
  <c r="B49" i="1"/>
  <c r="N49" i="1"/>
  <c r="AA49" i="1"/>
  <c r="G47" i="1" l="1"/>
  <c r="AB49" i="1"/>
  <c r="S49" i="1"/>
  <c r="S50" i="1"/>
  <c r="O49" i="1"/>
  <c r="M49" i="1"/>
  <c r="J49" i="1"/>
  <c r="A51" i="1"/>
  <c r="Z51" i="1"/>
  <c r="L51" i="1"/>
  <c r="P51" i="1"/>
  <c r="B51" i="1"/>
  <c r="K51" i="1"/>
  <c r="N51" i="1"/>
  <c r="F49" i="1"/>
  <c r="AA51" i="1"/>
  <c r="G49" i="1" l="1"/>
  <c r="J51" i="1"/>
  <c r="M51" i="1"/>
  <c r="O51" i="1"/>
  <c r="AB51" i="1"/>
  <c r="S51" i="1"/>
  <c r="S52" i="1"/>
  <c r="A53" i="1"/>
  <c r="Z53" i="1"/>
  <c r="P53" i="1"/>
  <c r="L53" i="1"/>
  <c r="B53" i="1"/>
  <c r="N53" i="1"/>
  <c r="F51" i="1"/>
  <c r="AA53" i="1"/>
  <c r="G51" i="1" l="1"/>
  <c r="S54" i="1"/>
  <c r="S53" i="1"/>
  <c r="AB53" i="1"/>
  <c r="J53" i="1"/>
  <c r="O53" i="1"/>
  <c r="M53" i="1"/>
  <c r="A55" i="1"/>
  <c r="P55" i="1"/>
  <c r="L55" i="1"/>
  <c r="Z55" i="1"/>
  <c r="F53" i="1"/>
  <c r="B55" i="1"/>
  <c r="N55" i="1"/>
  <c r="AA55" i="1"/>
  <c r="G53" i="1" l="1"/>
  <c r="AB55" i="1"/>
  <c r="S55" i="1"/>
  <c r="S56" i="1"/>
  <c r="O55" i="1"/>
  <c r="M55" i="1"/>
  <c r="J55" i="1"/>
  <c r="A58" i="1"/>
  <c r="Z58" i="1"/>
  <c r="L58" i="1"/>
  <c r="P58" i="1"/>
  <c r="F55" i="1"/>
  <c r="B58" i="1"/>
  <c r="N58" i="1"/>
  <c r="AA58" i="1"/>
  <c r="G55" i="1" l="1"/>
  <c r="M58" i="1"/>
  <c r="J58" i="1"/>
  <c r="S58" i="1"/>
  <c r="AB58" i="1"/>
  <c r="S59" i="1"/>
  <c r="A60" i="1"/>
  <c r="Z60" i="1"/>
  <c r="L60" i="1"/>
  <c r="P60" i="1"/>
  <c r="F58" i="1"/>
  <c r="N60" i="1"/>
  <c r="B60" i="1"/>
  <c r="AA60" i="1"/>
  <c r="G58" i="1" l="1"/>
  <c r="J60" i="1"/>
  <c r="M60" i="1"/>
  <c r="O60" i="1"/>
  <c r="S60" i="1"/>
  <c r="S61" i="1"/>
  <c r="AB60" i="1"/>
  <c r="A62" i="1"/>
  <c r="L62" i="1"/>
  <c r="Z62" i="1"/>
  <c r="P62" i="1"/>
  <c r="B62" i="1"/>
  <c r="N62" i="1"/>
  <c r="F60" i="1"/>
  <c r="AA62" i="1"/>
  <c r="G60" i="1" l="1"/>
  <c r="O62" i="1"/>
  <c r="J62" i="1"/>
  <c r="M62" i="1"/>
  <c r="S63" i="1"/>
  <c r="AB62" i="1"/>
  <c r="S62" i="1"/>
  <c r="A64" i="1"/>
  <c r="Z64" i="1"/>
  <c r="L64" i="1"/>
  <c r="P64" i="1"/>
  <c r="N64" i="1"/>
  <c r="B64" i="1"/>
  <c r="F62" i="1"/>
  <c r="AA64" i="1"/>
  <c r="G62" i="1" l="1"/>
  <c r="S64" i="1"/>
  <c r="AB64" i="1"/>
  <c r="S65" i="1"/>
  <c r="O64" i="1"/>
  <c r="J64" i="1"/>
  <c r="M64" i="1"/>
  <c r="A66" i="1"/>
  <c r="L66" i="1"/>
  <c r="Z66" i="1"/>
  <c r="P66" i="1"/>
  <c r="F64" i="1"/>
  <c r="B66" i="1"/>
  <c r="N66" i="1"/>
  <c r="AA66" i="1"/>
  <c r="G64" i="1" l="1"/>
  <c r="O66" i="1"/>
  <c r="M66" i="1"/>
  <c r="J66" i="1"/>
  <c r="AB66" i="1"/>
  <c r="S67" i="1"/>
  <c r="S66" i="1"/>
  <c r="A68" i="1"/>
  <c r="Z68" i="1"/>
  <c r="L68" i="1"/>
  <c r="P68" i="1"/>
  <c r="N68" i="1"/>
  <c r="B68" i="1"/>
  <c r="F66" i="1"/>
  <c r="AA68" i="1"/>
  <c r="G66" i="1" l="1"/>
  <c r="AB68" i="1"/>
  <c r="S68" i="1"/>
  <c r="S69" i="1"/>
  <c r="M68" i="1"/>
  <c r="O68" i="1"/>
  <c r="J68" i="1"/>
  <c r="A71" i="1"/>
  <c r="Z71" i="1"/>
  <c r="P71" i="1"/>
  <c r="L71" i="1"/>
  <c r="N71" i="1"/>
  <c r="B71" i="1"/>
  <c r="F68" i="1"/>
  <c r="AA71" i="1"/>
  <c r="G68" i="1" l="1"/>
  <c r="S71" i="1"/>
  <c r="S72" i="1"/>
  <c r="AB71" i="1"/>
  <c r="O71" i="1"/>
  <c r="M71" i="1"/>
  <c r="J71" i="1"/>
  <c r="A73" i="1"/>
  <c r="Z73" i="1"/>
  <c r="P73" i="1"/>
  <c r="L73" i="1"/>
  <c r="F71" i="1"/>
  <c r="N73" i="1"/>
  <c r="B73" i="1"/>
  <c r="AA73" i="1"/>
  <c r="G71" i="1" l="1"/>
  <c r="J73" i="1"/>
  <c r="M73" i="1"/>
  <c r="O73" i="1"/>
  <c r="AB73" i="1"/>
  <c r="S73" i="1"/>
  <c r="S74" i="1"/>
  <c r="A75" i="1"/>
  <c r="L75" i="1"/>
  <c r="P75" i="1"/>
  <c r="Z75" i="1"/>
  <c r="B75" i="1"/>
  <c r="N75" i="1"/>
  <c r="F73" i="1"/>
  <c r="AA75" i="1"/>
  <c r="G73" i="1" l="1"/>
  <c r="J75" i="1"/>
  <c r="O75" i="1"/>
  <c r="S75" i="1"/>
  <c r="S76" i="1"/>
  <c r="AB75" i="1"/>
  <c r="A77" i="1"/>
  <c r="P77" i="1"/>
  <c r="L77" i="1"/>
  <c r="Z77" i="1"/>
  <c r="N77" i="1"/>
  <c r="F75" i="1"/>
  <c r="B77" i="1"/>
  <c r="AA77" i="1"/>
  <c r="G75" i="1" l="1"/>
  <c r="S77" i="1"/>
  <c r="S78" i="1"/>
  <c r="AB77" i="1"/>
  <c r="J77" i="1"/>
  <c r="M77" i="1"/>
  <c r="O77" i="1"/>
  <c r="A79" i="1"/>
  <c r="P79" i="1"/>
  <c r="Z79" i="1"/>
  <c r="L79" i="1"/>
  <c r="F77" i="1"/>
  <c r="B79" i="1"/>
  <c r="N79" i="1"/>
  <c r="AA79" i="1"/>
  <c r="G77" i="1" l="1"/>
  <c r="AB79" i="1"/>
  <c r="S79" i="1"/>
  <c r="S80" i="1"/>
  <c r="J79" i="1"/>
  <c r="O79" i="1"/>
  <c r="M79" i="1"/>
  <c r="A81" i="1"/>
  <c r="L81" i="1"/>
  <c r="P81" i="1"/>
  <c r="Z81" i="1"/>
  <c r="F79" i="1"/>
  <c r="N81" i="1"/>
  <c r="B81" i="1"/>
  <c r="AA81" i="1"/>
  <c r="G79" i="1" l="1"/>
  <c r="J81" i="1"/>
  <c r="O81" i="1"/>
  <c r="M81" i="1"/>
  <c r="AB81" i="1"/>
  <c r="S81" i="1"/>
  <c r="S82" i="1"/>
  <c r="A84" i="1"/>
  <c r="Z84" i="1"/>
  <c r="P84" i="1"/>
  <c r="L84" i="1"/>
  <c r="F81" i="1"/>
  <c r="N84" i="1"/>
  <c r="B84" i="1"/>
  <c r="AA84" i="1"/>
  <c r="G81" i="1" l="1"/>
  <c r="M84" i="1"/>
  <c r="J84" i="1"/>
  <c r="O84" i="1"/>
  <c r="AB84" i="1"/>
  <c r="S84" i="1"/>
  <c r="S85" i="1"/>
  <c r="A86" i="1"/>
  <c r="L86" i="1"/>
  <c r="Z86" i="1"/>
  <c r="P86" i="1"/>
  <c r="F84" i="1"/>
  <c r="B86" i="1"/>
  <c r="N86" i="1"/>
  <c r="AA86" i="1"/>
  <c r="G84" i="1" l="1"/>
  <c r="AB86" i="1"/>
  <c r="S87" i="1"/>
  <c r="S86" i="1"/>
  <c r="J86" i="1"/>
  <c r="O86" i="1"/>
  <c r="M86" i="1"/>
  <c r="A88" i="1"/>
  <c r="P88" i="1"/>
  <c r="L88" i="1"/>
  <c r="Z88" i="1"/>
  <c r="N88" i="1"/>
  <c r="B88" i="1"/>
  <c r="F86" i="1"/>
  <c r="AA88" i="1"/>
  <c r="G86" i="1" l="1"/>
  <c r="S89" i="1"/>
  <c r="AB88" i="1"/>
  <c r="S88" i="1"/>
  <c r="J88" i="1"/>
  <c r="O88" i="1"/>
  <c r="M88" i="1"/>
  <c r="A90" i="1"/>
  <c r="Z90" i="1"/>
  <c r="P90" i="1"/>
  <c r="L90" i="1"/>
  <c r="F88" i="1"/>
  <c r="N90" i="1"/>
  <c r="B90" i="1"/>
  <c r="AA90" i="1"/>
  <c r="G88" i="1" l="1"/>
  <c r="S90" i="1"/>
  <c r="S91" i="1"/>
  <c r="AB90" i="1"/>
  <c r="M90" i="1"/>
  <c r="O90" i="1"/>
  <c r="J90" i="1"/>
  <c r="A92" i="1"/>
  <c r="Z92" i="1"/>
  <c r="L92" i="1"/>
  <c r="P92" i="1"/>
  <c r="B92" i="1"/>
  <c r="F90" i="1"/>
  <c r="N92" i="1"/>
  <c r="AA92" i="1"/>
  <c r="G90" i="1" l="1"/>
  <c r="AB92" i="1"/>
  <c r="S93" i="1"/>
  <c r="S92" i="1"/>
  <c r="M92" i="1"/>
  <c r="J92" i="1"/>
  <c r="O92" i="1"/>
  <c r="A94" i="1"/>
  <c r="Z94" i="1"/>
  <c r="P94" i="1"/>
  <c r="L94" i="1"/>
  <c r="F92" i="1"/>
  <c r="N94" i="1"/>
  <c r="B94" i="1"/>
  <c r="AA94" i="1"/>
  <c r="G92" i="1" l="1"/>
  <c r="S95" i="1"/>
  <c r="S94" i="1"/>
  <c r="AB94" i="1"/>
  <c r="O94" i="1"/>
  <c r="J94" i="1"/>
  <c r="M94" i="1"/>
  <c r="A97" i="1"/>
  <c r="L97" i="1"/>
  <c r="P97" i="1"/>
  <c r="Z97" i="1"/>
  <c r="B97" i="1"/>
  <c r="N97" i="1"/>
  <c r="F94" i="1"/>
  <c r="AA97" i="1"/>
  <c r="G94" i="1" l="1"/>
  <c r="S98" i="1"/>
  <c r="S97" i="1"/>
  <c r="AB97" i="1"/>
  <c r="M97" i="1"/>
  <c r="J97" i="1"/>
  <c r="O97" i="1"/>
  <c r="A99" i="1"/>
  <c r="Z99" i="1"/>
  <c r="P99" i="1"/>
  <c r="L99" i="1"/>
  <c r="N99" i="1"/>
  <c r="B99" i="1"/>
  <c r="F97" i="1"/>
  <c r="AA99" i="1"/>
  <c r="G97" i="1" l="1"/>
  <c r="S99" i="1"/>
  <c r="S100" i="1"/>
  <c r="AB99" i="1"/>
  <c r="M99" i="1"/>
  <c r="J99" i="1"/>
  <c r="O99" i="1"/>
  <c r="A101" i="1"/>
  <c r="P101" i="1"/>
  <c r="L101" i="1"/>
  <c r="Z101" i="1"/>
  <c r="F99" i="1"/>
  <c r="B101" i="1"/>
  <c r="N101" i="1"/>
  <c r="AA101" i="1"/>
  <c r="G99" i="1" l="1"/>
  <c r="S101" i="1"/>
  <c r="S102" i="1"/>
  <c r="AB101" i="1"/>
  <c r="J101" i="1"/>
  <c r="O101" i="1"/>
  <c r="M101" i="1"/>
  <c r="A103" i="1"/>
  <c r="Z103" i="1"/>
  <c r="P103" i="1"/>
  <c r="L103" i="1"/>
  <c r="F101" i="1"/>
  <c r="N103" i="1"/>
  <c r="B103" i="1"/>
  <c r="AA103" i="1"/>
  <c r="G101" i="1" l="1"/>
  <c r="S104" i="1"/>
  <c r="S103" i="1"/>
  <c r="AB103" i="1"/>
  <c r="J103" i="1"/>
  <c r="O103" i="1"/>
  <c r="M103" i="1"/>
  <c r="A105" i="1"/>
  <c r="Z105" i="1"/>
  <c r="P105" i="1"/>
  <c r="L105" i="1"/>
  <c r="F103" i="1"/>
  <c r="N105" i="1"/>
  <c r="B105" i="1"/>
  <c r="AA105" i="1"/>
  <c r="G103" i="1" l="1"/>
  <c r="M105" i="1"/>
  <c r="J105" i="1"/>
  <c r="O105" i="1"/>
  <c r="S105" i="1"/>
  <c r="S106" i="1"/>
  <c r="AB105" i="1"/>
  <c r="A107" i="1"/>
  <c r="Z107" i="1"/>
  <c r="L107" i="1"/>
  <c r="P107" i="1"/>
  <c r="N107" i="1"/>
  <c r="B107" i="1"/>
  <c r="F105" i="1"/>
  <c r="AA107" i="1"/>
  <c r="G105" i="1" l="1"/>
  <c r="M107" i="1"/>
  <c r="O107" i="1"/>
  <c r="J107" i="1"/>
  <c r="S107" i="1"/>
  <c r="AB107" i="1"/>
  <c r="S108" i="1"/>
  <c r="A110" i="1"/>
  <c r="Z110" i="1"/>
  <c r="P110" i="1"/>
  <c r="L110" i="1"/>
  <c r="F107" i="1"/>
  <c r="B110" i="1"/>
  <c r="N110" i="1"/>
  <c r="AA110" i="1"/>
  <c r="G107" i="1" l="1"/>
  <c r="M110" i="1"/>
  <c r="S111" i="1"/>
  <c r="S110" i="1"/>
  <c r="AB110" i="1"/>
  <c r="J110" i="1"/>
  <c r="O110" i="1"/>
  <c r="A112" i="1"/>
  <c r="Z112" i="1"/>
  <c r="P112" i="1"/>
  <c r="L112" i="1"/>
  <c r="F110" i="1"/>
  <c r="B112" i="1"/>
  <c r="N112" i="1"/>
  <c r="AA112" i="1"/>
  <c r="G110" i="1" l="1"/>
  <c r="S112" i="1"/>
  <c r="AB112" i="1"/>
  <c r="S113" i="1"/>
  <c r="J112" i="1"/>
  <c r="O112" i="1"/>
  <c r="A114" i="1"/>
  <c r="L114" i="1"/>
  <c r="P114" i="1"/>
  <c r="Z114" i="1"/>
  <c r="F112" i="1"/>
  <c r="B114" i="1"/>
  <c r="N114" i="1"/>
  <c r="AA114" i="1"/>
  <c r="G112" i="1" l="1"/>
  <c r="S114" i="1"/>
  <c r="AB114" i="1"/>
  <c r="S115" i="1"/>
  <c r="O114" i="1"/>
  <c r="J114" i="1"/>
  <c r="M114" i="1"/>
  <c r="A116" i="1"/>
  <c r="Z116" i="1"/>
  <c r="P116" i="1"/>
  <c r="L116" i="1"/>
  <c r="F114" i="1"/>
  <c r="B116" i="1"/>
  <c r="N116" i="1"/>
  <c r="AA116" i="1"/>
  <c r="G114" i="1" l="1"/>
  <c r="J116" i="1"/>
  <c r="M116" i="1"/>
  <c r="O116" i="1"/>
  <c r="AB116" i="1"/>
  <c r="S117" i="1"/>
  <c r="S116" i="1"/>
  <c r="A118" i="1"/>
  <c r="Z118" i="1"/>
  <c r="L118" i="1"/>
  <c r="P118" i="1"/>
  <c r="N118" i="1"/>
  <c r="B118" i="1"/>
  <c r="F116" i="1"/>
  <c r="AA118" i="1"/>
  <c r="G116" i="1" l="1"/>
  <c r="S118" i="1"/>
  <c r="S119" i="1"/>
  <c r="AB118" i="1"/>
  <c r="M118" i="1"/>
  <c r="J118" i="1"/>
  <c r="O118" i="1"/>
  <c r="A120" i="1"/>
  <c r="Z120" i="1"/>
  <c r="L120" i="1"/>
  <c r="P120" i="1"/>
  <c r="F118" i="1"/>
  <c r="B120" i="1"/>
  <c r="N120" i="1"/>
  <c r="AA120" i="1"/>
  <c r="G118" i="1" l="1"/>
  <c r="J120" i="1"/>
  <c r="O120" i="1"/>
  <c r="M120" i="1"/>
  <c r="S120" i="1"/>
  <c r="S121" i="1"/>
  <c r="AB120" i="1"/>
  <c r="A123" i="1"/>
  <c r="P123" i="1"/>
  <c r="L123" i="1"/>
  <c r="Z123" i="1"/>
  <c r="F120" i="1"/>
  <c r="N123" i="1"/>
  <c r="B123" i="1"/>
  <c r="AA123" i="1"/>
  <c r="G120" i="1" l="1"/>
  <c r="AB123" i="1"/>
  <c r="S123" i="1"/>
  <c r="S124" i="1"/>
  <c r="O123" i="1"/>
  <c r="M123" i="1"/>
  <c r="J123" i="1"/>
  <c r="A125" i="1"/>
  <c r="Z125" i="1"/>
  <c r="P125" i="1"/>
  <c r="L125" i="1"/>
  <c r="F123" i="1"/>
  <c r="N125" i="1"/>
  <c r="B125" i="1"/>
  <c r="AA125" i="1"/>
  <c r="G123" i="1" l="1"/>
  <c r="S126" i="1"/>
  <c r="S125" i="1"/>
  <c r="AB125" i="1"/>
  <c r="O125" i="1"/>
  <c r="M125" i="1"/>
  <c r="J125" i="1"/>
  <c r="A127" i="1"/>
  <c r="P127" i="1"/>
  <c r="L127" i="1"/>
  <c r="Z127" i="1"/>
  <c r="F125" i="1"/>
  <c r="N127" i="1"/>
  <c r="B127" i="1"/>
  <c r="AA127" i="1"/>
  <c r="G125" i="1" l="1"/>
  <c r="S128" i="1"/>
  <c r="AB127" i="1"/>
  <c r="S127" i="1"/>
  <c r="O127" i="1"/>
  <c r="M127" i="1"/>
  <c r="J127" i="1"/>
  <c r="A129" i="1"/>
  <c r="L129" i="1"/>
  <c r="P129" i="1"/>
  <c r="Z129" i="1"/>
  <c r="B129" i="1"/>
  <c r="N129" i="1"/>
  <c r="F127" i="1"/>
  <c r="AA129" i="1"/>
  <c r="G127" i="1" l="1"/>
  <c r="S130" i="1"/>
  <c r="AB129" i="1"/>
  <c r="S129" i="1"/>
  <c r="J129" i="1"/>
  <c r="O129" i="1"/>
  <c r="M129" i="1"/>
  <c r="A131" i="1"/>
  <c r="P131" i="1"/>
  <c r="L131" i="1"/>
  <c r="Z131" i="1"/>
  <c r="N131" i="1"/>
  <c r="B131" i="1"/>
  <c r="F129" i="1"/>
  <c r="AA131" i="1"/>
  <c r="G129" i="1" l="1"/>
  <c r="S131" i="1"/>
  <c r="AB131" i="1"/>
  <c r="S132" i="1"/>
  <c r="M131" i="1"/>
  <c r="O131" i="1"/>
  <c r="J131" i="1"/>
  <c r="A133" i="1"/>
  <c r="P133" i="1"/>
  <c r="L133" i="1"/>
  <c r="Z133" i="1"/>
  <c r="N133" i="1"/>
  <c r="B133" i="1"/>
  <c r="F131" i="1"/>
  <c r="AA133" i="1"/>
  <c r="G131" i="1" l="1"/>
  <c r="S134" i="1"/>
  <c r="AB133" i="1"/>
  <c r="S133" i="1"/>
  <c r="J133" i="1"/>
  <c r="M133" i="1"/>
  <c r="O133" i="1"/>
  <c r="A136" i="1"/>
  <c r="P136" i="1"/>
  <c r="L136" i="1"/>
  <c r="Z136" i="1"/>
  <c r="F133" i="1"/>
  <c r="N136" i="1"/>
  <c r="B136" i="1"/>
  <c r="AA136" i="1"/>
  <c r="G133" i="1" l="1"/>
  <c r="S136" i="1"/>
  <c r="S137" i="1"/>
  <c r="AB136" i="1"/>
  <c r="M136" i="1"/>
  <c r="O136" i="1"/>
  <c r="J136" i="1"/>
  <c r="A138" i="1"/>
  <c r="Z138" i="1"/>
  <c r="P138" i="1"/>
  <c r="L138" i="1"/>
  <c r="F136" i="1"/>
  <c r="N138" i="1"/>
  <c r="B138" i="1"/>
  <c r="AA138" i="1"/>
  <c r="G136" i="1" l="1"/>
  <c r="J138" i="1"/>
  <c r="M138" i="1"/>
  <c r="O138" i="1"/>
  <c r="S138" i="1"/>
  <c r="AB138" i="1"/>
  <c r="S139" i="1"/>
  <c r="A140" i="1"/>
  <c r="L140" i="1"/>
  <c r="P140" i="1"/>
  <c r="Z140" i="1"/>
  <c r="N140" i="1"/>
  <c r="B140" i="1"/>
  <c r="F138" i="1"/>
  <c r="AA140" i="1"/>
  <c r="G138" i="1" l="1"/>
  <c r="M140" i="1"/>
  <c r="O140" i="1"/>
  <c r="J140" i="1"/>
  <c r="AB140" i="1"/>
  <c r="S140" i="1"/>
  <c r="S141" i="1"/>
  <c r="A142" i="1"/>
  <c r="Z142" i="1"/>
  <c r="P142" i="1"/>
  <c r="L142" i="1"/>
  <c r="F140" i="1"/>
  <c r="B142" i="1"/>
  <c r="N142" i="1"/>
  <c r="AA142" i="1"/>
  <c r="G140" i="1" l="1"/>
  <c r="S142" i="1"/>
  <c r="S143" i="1"/>
  <c r="AB142" i="1"/>
  <c r="O142" i="1"/>
  <c r="J142" i="1"/>
  <c r="M142" i="1"/>
  <c r="A144" i="1"/>
  <c r="L144" i="1"/>
  <c r="P144" i="1"/>
  <c r="Z144" i="1"/>
  <c r="B144" i="1"/>
  <c r="N144" i="1"/>
  <c r="F142" i="1"/>
  <c r="AA144" i="1"/>
  <c r="G142" i="1" l="1"/>
  <c r="J144" i="1"/>
  <c r="M144" i="1"/>
  <c r="O144" i="1"/>
  <c r="S144" i="1"/>
  <c r="S145" i="1"/>
  <c r="AB144" i="1"/>
  <c r="A146" i="1"/>
  <c r="Z146" i="1"/>
  <c r="P146" i="1"/>
  <c r="L146" i="1"/>
  <c r="N146" i="1"/>
  <c r="B146" i="1"/>
  <c r="F144" i="1"/>
  <c r="AA146" i="1"/>
  <c r="G144" i="1" l="1"/>
  <c r="S146" i="1"/>
  <c r="AB146" i="1"/>
  <c r="S147" i="1"/>
  <c r="O146" i="1"/>
  <c r="M146" i="1"/>
  <c r="J146" i="1"/>
  <c r="A149" i="1"/>
  <c r="Z149" i="1"/>
  <c r="L149" i="1"/>
  <c r="P149" i="1"/>
  <c r="F146" i="1"/>
  <c r="B149" i="1"/>
  <c r="N149" i="1"/>
  <c r="AA149" i="1"/>
  <c r="G146" i="1" l="1"/>
  <c r="S149" i="1"/>
  <c r="S150" i="1"/>
  <c r="AB149" i="1"/>
  <c r="M149" i="1"/>
  <c r="J149" i="1"/>
  <c r="O149" i="1"/>
  <c r="A151" i="1"/>
  <c r="Z151" i="1"/>
  <c r="L151" i="1"/>
  <c r="P151" i="1"/>
  <c r="F149" i="1"/>
  <c r="N151" i="1"/>
  <c r="B151" i="1"/>
  <c r="AA151" i="1"/>
  <c r="G149" i="1" l="1"/>
  <c r="S151" i="1"/>
  <c r="S152" i="1"/>
  <c r="AB151" i="1"/>
  <c r="O151" i="1"/>
  <c r="J151" i="1"/>
  <c r="M151" i="1"/>
  <c r="A153" i="1"/>
  <c r="L153" i="1"/>
  <c r="P153" i="1"/>
  <c r="Z153" i="1"/>
  <c r="F151" i="1"/>
  <c r="B153" i="1"/>
  <c r="N153" i="1"/>
  <c r="AA153" i="1"/>
  <c r="G151" i="1" l="1"/>
  <c r="AB153" i="1"/>
  <c r="S153" i="1"/>
  <c r="S154" i="1"/>
  <c r="M153" i="1"/>
  <c r="J153" i="1"/>
  <c r="O153" i="1"/>
  <c r="A155" i="1"/>
  <c r="P155" i="1"/>
  <c r="L155" i="1"/>
  <c r="Z155" i="1"/>
  <c r="N155" i="1"/>
  <c r="B155" i="1"/>
  <c r="F153" i="1"/>
  <c r="AA155" i="1"/>
  <c r="G153" i="1" l="1"/>
  <c r="AB155" i="1"/>
  <c r="S155" i="1"/>
  <c r="S156" i="1"/>
  <c r="J155" i="1"/>
  <c r="M155" i="1"/>
  <c r="O155" i="1"/>
  <c r="A157" i="1"/>
  <c r="L157" i="1"/>
  <c r="P157" i="1"/>
  <c r="Z157" i="1"/>
  <c r="F155" i="1"/>
  <c r="N157" i="1"/>
  <c r="B157" i="1"/>
  <c r="AA157" i="1"/>
  <c r="G155" i="1" l="1"/>
  <c r="AB157" i="1"/>
  <c r="S157" i="1"/>
  <c r="S158" i="1"/>
  <c r="O157" i="1"/>
  <c r="M157" i="1"/>
  <c r="J157" i="1"/>
  <c r="A159" i="1"/>
  <c r="Z159" i="1"/>
  <c r="P159" i="1"/>
  <c r="L159" i="1"/>
  <c r="F157" i="1"/>
  <c r="N159" i="1"/>
  <c r="B159" i="1"/>
  <c r="AA159" i="1"/>
  <c r="G157" i="1" l="1"/>
  <c r="M159" i="1"/>
  <c r="J159" i="1"/>
  <c r="O159" i="1"/>
  <c r="S160" i="1"/>
  <c r="S159" i="1"/>
  <c r="AB159" i="1"/>
  <c r="A162" i="1"/>
  <c r="L162" i="1"/>
  <c r="P162" i="1"/>
  <c r="Z162" i="1"/>
  <c r="B162" i="1"/>
  <c r="N162" i="1"/>
  <c r="F159" i="1"/>
  <c r="AA162" i="1"/>
  <c r="G159" i="1" l="1"/>
  <c r="O162" i="1"/>
  <c r="J162" i="1"/>
  <c r="M162" i="1"/>
  <c r="S162" i="1"/>
  <c r="S163" i="1"/>
  <c r="AB162" i="1"/>
  <c r="A164" i="1"/>
  <c r="Z164" i="1"/>
  <c r="L164" i="1"/>
  <c r="P164" i="1"/>
  <c r="N164" i="1"/>
  <c r="B164" i="1"/>
  <c r="F162" i="1"/>
  <c r="AA164" i="1"/>
  <c r="G162" i="1" l="1"/>
  <c r="O164" i="1"/>
  <c r="M164" i="1"/>
  <c r="J164" i="1"/>
  <c r="AB164" i="1"/>
  <c r="S165" i="1"/>
  <c r="S164" i="1"/>
  <c r="A166" i="1"/>
  <c r="Z166" i="1"/>
  <c r="P166" i="1"/>
  <c r="L166" i="1"/>
  <c r="F164" i="1"/>
  <c r="N166" i="1"/>
  <c r="B166" i="1"/>
  <c r="AA166" i="1"/>
  <c r="G164" i="1" l="1"/>
  <c r="S166" i="1"/>
  <c r="S167" i="1"/>
  <c r="AB166" i="1"/>
  <c r="O166" i="1"/>
  <c r="M166" i="1"/>
  <c r="J166" i="1"/>
  <c r="A168" i="1"/>
  <c r="P168" i="1"/>
  <c r="L168" i="1"/>
  <c r="Z168" i="1"/>
  <c r="B168" i="1"/>
  <c r="N168" i="1"/>
  <c r="F166" i="1"/>
  <c r="AA168" i="1"/>
  <c r="G166" i="1" l="1"/>
  <c r="M168" i="1"/>
  <c r="O168" i="1"/>
  <c r="J168" i="1"/>
  <c r="AB168" i="1"/>
  <c r="S169" i="1"/>
  <c r="S168" i="1"/>
  <c r="A170" i="1"/>
  <c r="Z170" i="1"/>
  <c r="P170" i="1"/>
  <c r="L170" i="1"/>
  <c r="F168" i="1"/>
  <c r="N170" i="1"/>
  <c r="B170" i="1"/>
  <c r="AA170" i="1"/>
  <c r="G168" i="1" l="1"/>
  <c r="AB170" i="1"/>
  <c r="S171" i="1"/>
  <c r="S170" i="1"/>
  <c r="J170" i="1"/>
  <c r="O170" i="1"/>
  <c r="M170" i="1"/>
  <c r="A172" i="1"/>
  <c r="Z172" i="1"/>
  <c r="L172" i="1"/>
  <c r="P172" i="1"/>
  <c r="F170" i="1"/>
  <c r="N172" i="1"/>
  <c r="B172" i="1"/>
  <c r="AA172" i="1"/>
  <c r="G170" i="1" l="1"/>
  <c r="J172" i="1"/>
  <c r="M172" i="1"/>
  <c r="O172" i="1"/>
  <c r="S173" i="1"/>
  <c r="AB172" i="1"/>
  <c r="S172" i="1"/>
  <c r="A174" i="1"/>
  <c r="P174" i="1"/>
  <c r="L174" i="1"/>
  <c r="Z174" i="1"/>
  <c r="B174" i="1"/>
  <c r="N174" i="1"/>
  <c r="F172" i="1"/>
  <c r="AA174" i="1"/>
  <c r="G172" i="1" l="1"/>
  <c r="M174" i="1"/>
  <c r="O174" i="1"/>
  <c r="J174" i="1"/>
  <c r="S174" i="1"/>
  <c r="S175" i="1"/>
  <c r="AB174" i="1"/>
  <c r="F174" i="1"/>
  <c r="G174" i="1" l="1"/>
</calcChain>
</file>

<file path=xl/sharedStrings.xml><?xml version="1.0" encoding="utf-8"?>
<sst xmlns="http://schemas.openxmlformats.org/spreadsheetml/2006/main" count="57" uniqueCount="41">
  <si>
    <t>Expiration</t>
  </si>
  <si>
    <t>Days</t>
  </si>
  <si>
    <t>Until</t>
  </si>
  <si>
    <t>Date</t>
  </si>
  <si>
    <t>Today's Daily</t>
  </si>
  <si>
    <t>Traded Volume</t>
  </si>
  <si>
    <t>Vol MA</t>
  </si>
  <si>
    <t>Minute</t>
  </si>
  <si>
    <t>CHICAGO:</t>
  </si>
  <si>
    <t>NEW YORK:</t>
  </si>
  <si>
    <t>LONDON:</t>
  </si>
  <si>
    <t xml:space="preserve">Chicago: </t>
  </si>
  <si>
    <t>MA:</t>
  </si>
  <si>
    <t>Month</t>
  </si>
  <si>
    <t>COI</t>
  </si>
  <si>
    <t>POI</t>
  </si>
  <si>
    <t>F</t>
  </si>
  <si>
    <t>J</t>
  </si>
  <si>
    <t>G</t>
  </si>
  <si>
    <t>K</t>
  </si>
  <si>
    <t>H</t>
  </si>
  <si>
    <t>M</t>
  </si>
  <si>
    <t>N</t>
  </si>
  <si>
    <t>Q</t>
  </si>
  <si>
    <t>U</t>
  </si>
  <si>
    <t>V</t>
  </si>
  <si>
    <t>X</t>
  </si>
  <si>
    <t>Z</t>
  </si>
  <si>
    <t>Today's Leg Open Interest</t>
  </si>
  <si>
    <t>Spread Volume</t>
  </si>
  <si>
    <t>Leg Months</t>
  </si>
  <si>
    <t xml:space="preserve">  Copyright © 2016                       Designed by Thom Hartle</t>
  </si>
  <si>
    <t>QOS1??</t>
  </si>
  <si>
    <t>QO</t>
  </si>
  <si>
    <t>CQG ICE Brent 1-Month Calendar Spread Volume and OI Dashboard</t>
  </si>
  <si>
    <t>Open Interest</t>
  </si>
  <si>
    <t>Net Change</t>
  </si>
  <si>
    <t>&amp; Percentage Diff</t>
  </si>
  <si>
    <t xml:space="preserve">London: </t>
  </si>
  <si>
    <t>Yesterday's Volume</t>
  </si>
  <si>
    <t>Yesterday's OI &amp; Percentage 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</si>
</sst>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mmmm\ d\,\ yyyy;@"/>
    <numFmt numFmtId="165" formatCode="[$-F400]h:mm:ss\ AM/PM"/>
    <numFmt numFmtId="166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2"/>
      <color theme="0"/>
      <name val="Century Gothic"/>
      <family val="2"/>
    </font>
    <font>
      <sz val="12"/>
      <color theme="1"/>
      <name val="Century Gothic"/>
      <family val="2"/>
    </font>
    <font>
      <sz val="14"/>
      <color theme="1"/>
      <name val="Century Gothic"/>
      <family val="2"/>
    </font>
    <font>
      <sz val="22"/>
      <color rgb="FF00B050"/>
      <name val="Century Gothic"/>
      <family val="2"/>
    </font>
    <font>
      <sz val="14"/>
      <color theme="0"/>
      <name val="Century Gothic"/>
      <family val="2"/>
    </font>
    <font>
      <sz val="11"/>
      <color theme="0"/>
      <name val="Century Gothic"/>
      <family val="2"/>
    </font>
    <font>
      <sz val="28"/>
      <color theme="4"/>
      <name val="Century Gothic"/>
      <family val="2"/>
    </font>
    <font>
      <sz val="8"/>
      <color theme="1"/>
      <name val="Century Gothic"/>
      <family val="2"/>
    </font>
    <font>
      <sz val="18"/>
      <color theme="4"/>
      <name val="Century Gothic"/>
      <family val="2"/>
    </font>
  </fonts>
  <fills count="1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6600FF"/>
        <bgColor indexed="64"/>
      </patternFill>
    </fill>
    <fill>
      <gradientFill degree="90">
        <stop position="0">
          <color theme="1"/>
        </stop>
        <stop position="1">
          <color rgb="FF002060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patternFill patternType="solid">
        <fgColor theme="1"/>
        <bgColor auto="1"/>
      </pattern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45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135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45">
        <stop position="0">
          <color theme="1"/>
        </stop>
        <stop position="1">
          <color rgb="FF002060"/>
        </stop>
      </gradientFill>
    </fill>
    <fill>
      <gradientFill degree="225">
        <stop position="0">
          <color theme="1"/>
        </stop>
        <stop position="1">
          <color rgb="FF002060"/>
        </stop>
      </gradientFill>
    </fill>
    <fill>
      <gradientFill degree="135">
        <stop position="0">
          <color theme="1"/>
        </stop>
        <stop position="1">
          <color rgb="FF002060"/>
        </stop>
      </gradientFill>
    </fill>
    <fill>
      <gradientFill degree="315">
        <stop position="0">
          <color theme="1"/>
        </stop>
        <stop position="1">
          <color rgb="FF002060"/>
        </stop>
      </gradientFill>
    </fill>
  </fills>
  <borders count="16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</borders>
  <cellStyleXfs count="1">
    <xf numFmtId="0" fontId="0" fillId="0" borderId="0"/>
  </cellStyleXfs>
  <cellXfs count="185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shrinkToFit="1"/>
    </xf>
    <xf numFmtId="3" fontId="6" fillId="3" borderId="8" xfId="0" applyNumberFormat="1" applyFont="1" applyFill="1" applyBorder="1"/>
    <xf numFmtId="0" fontId="6" fillId="4" borderId="1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6" borderId="1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 shrinkToFit="1"/>
    </xf>
    <xf numFmtId="0" fontId="6" fillId="2" borderId="1" xfId="0" applyFont="1" applyFill="1" applyBorder="1" applyAlignment="1">
      <alignment horizontal="left" shrinkToFit="1"/>
    </xf>
    <xf numFmtId="0" fontId="6" fillId="4" borderId="8" xfId="0" applyFont="1" applyFill="1" applyBorder="1" applyAlignment="1">
      <alignment horizontal="left"/>
    </xf>
    <xf numFmtId="3" fontId="6" fillId="3" borderId="8" xfId="0" applyNumberFormat="1" applyFont="1" applyFill="1" applyBorder="1" applyAlignment="1">
      <alignment shrinkToFit="1"/>
    </xf>
    <xf numFmtId="0" fontId="4" fillId="7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2" borderId="0" xfId="0" applyFont="1" applyFill="1" applyBorder="1"/>
    <xf numFmtId="0" fontId="2" fillId="2" borderId="0" xfId="0" applyFont="1" applyFill="1" applyBorder="1" applyAlignment="1"/>
    <xf numFmtId="3" fontId="2" fillId="11" borderId="0" xfId="0" applyNumberFormat="1" applyFont="1" applyFill="1" applyBorder="1"/>
    <xf numFmtId="0" fontId="3" fillId="2" borderId="0" xfId="0" applyFont="1" applyFill="1" applyBorder="1" applyAlignment="1"/>
    <xf numFmtId="10" fontId="2" fillId="11" borderId="0" xfId="0" applyNumberFormat="1" applyFont="1" applyFill="1" applyBorder="1"/>
    <xf numFmtId="165" fontId="5" fillId="11" borderId="0" xfId="0" applyNumberFormat="1" applyFont="1" applyFill="1" applyBorder="1" applyAlignment="1">
      <alignment vertical="center"/>
    </xf>
    <xf numFmtId="0" fontId="4" fillId="11" borderId="0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left"/>
    </xf>
    <xf numFmtId="0" fontId="6" fillId="5" borderId="6" xfId="0" applyFont="1" applyFill="1" applyBorder="1" applyAlignment="1">
      <alignment horizontal="left"/>
    </xf>
    <xf numFmtId="3" fontId="2" fillId="3" borderId="7" xfId="0" applyNumberFormat="1" applyFont="1" applyFill="1" applyBorder="1" applyAlignment="1">
      <alignment horizontal="center" shrinkToFit="1"/>
    </xf>
    <xf numFmtId="0" fontId="6" fillId="10" borderId="1" xfId="0" applyFont="1" applyFill="1" applyBorder="1" applyAlignment="1">
      <alignment horizontal="center" shrinkToFit="1"/>
    </xf>
    <xf numFmtId="0" fontId="6" fillId="9" borderId="1" xfId="0" applyFont="1" applyFill="1" applyBorder="1" applyAlignment="1" applyProtection="1">
      <alignment horizontal="center" wrapText="1"/>
      <protection locked="0"/>
    </xf>
    <xf numFmtId="0" fontId="6" fillId="9" borderId="1" xfId="0" applyFont="1" applyFill="1" applyBorder="1" applyAlignment="1" applyProtection="1">
      <protection locked="0"/>
    </xf>
    <xf numFmtId="0" fontId="6" fillId="10" borderId="1" xfId="0" applyFont="1" applyFill="1" applyBorder="1" applyAlignment="1" applyProtection="1">
      <alignment horizontal="center" wrapText="1"/>
      <protection locked="0"/>
    </xf>
    <xf numFmtId="0" fontId="6" fillId="9" borderId="11" xfId="0" applyFont="1" applyFill="1" applyBorder="1" applyAlignment="1" applyProtection="1">
      <alignment horizontal="center"/>
      <protection locked="0"/>
    </xf>
    <xf numFmtId="0" fontId="6" fillId="9" borderId="10" xfId="0" applyFont="1" applyFill="1" applyBorder="1"/>
    <xf numFmtId="0" fontId="6" fillId="10" borderId="9" xfId="0" applyFont="1" applyFill="1" applyBorder="1" applyAlignment="1">
      <alignment horizontal="center"/>
    </xf>
    <xf numFmtId="0" fontId="6" fillId="10" borderId="4" xfId="0" applyFont="1" applyFill="1" applyBorder="1"/>
    <xf numFmtId="3" fontId="2" fillId="9" borderId="13" xfId="0" applyNumberFormat="1" applyFont="1" applyFill="1" applyBorder="1" applyAlignment="1">
      <alignment horizontal="left" vertical="center" shrinkToFit="1"/>
    </xf>
    <xf numFmtId="3" fontId="2" fillId="10" borderId="4" xfId="0" applyNumberFormat="1" applyFont="1" applyFill="1" applyBorder="1" applyAlignment="1">
      <alignment horizontal="right" vertical="center" shrinkToFit="1"/>
    </xf>
    <xf numFmtId="3" fontId="2" fillId="9" borderId="10" xfId="0" applyNumberFormat="1" applyFont="1" applyFill="1" applyBorder="1" applyAlignment="1">
      <alignment horizontal="left" vertical="center" shrinkToFit="1"/>
    </xf>
    <xf numFmtId="3" fontId="2" fillId="10" borderId="13" xfId="0" applyNumberFormat="1" applyFont="1" applyFill="1" applyBorder="1" applyAlignment="1">
      <alignment horizontal="right" vertical="center" shrinkToFit="1"/>
    </xf>
    <xf numFmtId="3" fontId="2" fillId="9" borderId="3" xfId="0" applyNumberFormat="1" applyFont="1" applyFill="1" applyBorder="1" applyAlignment="1">
      <alignment horizontal="left" vertical="center" shrinkToFit="1"/>
    </xf>
    <xf numFmtId="3" fontId="2" fillId="10" borderId="5" xfId="0" applyNumberFormat="1" applyFont="1" applyFill="1" applyBorder="1" applyAlignment="1">
      <alignment horizontal="right" vertical="center" shrinkToFit="1"/>
    </xf>
    <xf numFmtId="3" fontId="2" fillId="3" borderId="8" xfId="0" applyNumberFormat="1" applyFont="1" applyFill="1" applyBorder="1" applyAlignment="1">
      <alignment horizontal="center" vertical="center" shrinkToFit="1"/>
    </xf>
    <xf numFmtId="3" fontId="2" fillId="9" borderId="2" xfId="0" applyNumberFormat="1" applyFont="1" applyFill="1" applyBorder="1" applyAlignment="1">
      <alignment horizontal="left" vertical="center" shrinkToFit="1"/>
    </xf>
    <xf numFmtId="0" fontId="2" fillId="9" borderId="15" xfId="0" applyFont="1" applyFill="1" applyBorder="1" applyAlignment="1">
      <alignment horizontal="center" shrinkToFit="1"/>
    </xf>
    <xf numFmtId="0" fontId="2" fillId="10" borderId="14" xfId="0" applyFont="1" applyFill="1" applyBorder="1" applyAlignment="1">
      <alignment horizontal="center" shrinkToFit="1"/>
    </xf>
    <xf numFmtId="164" fontId="7" fillId="3" borderId="8" xfId="0" applyNumberFormat="1" applyFont="1" applyFill="1" applyBorder="1" applyAlignment="1">
      <alignment horizontal="left" shrinkToFit="1"/>
    </xf>
    <xf numFmtId="0" fontId="7" fillId="2" borderId="0" xfId="0" applyFont="1" applyFill="1" applyAlignment="1">
      <alignment shrinkToFit="1"/>
    </xf>
    <xf numFmtId="0" fontId="2" fillId="9" borderId="11" xfId="0" applyFont="1" applyFill="1" applyBorder="1" applyAlignment="1">
      <alignment horizontal="center" shrinkToFit="1"/>
    </xf>
    <xf numFmtId="0" fontId="2" fillId="9" borderId="11" xfId="0" applyFont="1" applyFill="1" applyBorder="1"/>
    <xf numFmtId="0" fontId="2" fillId="9" borderId="1" xfId="0" applyFont="1" applyFill="1" applyBorder="1" applyAlignment="1" applyProtection="1">
      <alignment horizontal="center" vertical="center" shrinkToFit="1"/>
      <protection locked="0"/>
    </xf>
    <xf numFmtId="0" fontId="2" fillId="9" borderId="1" xfId="0" applyFont="1" applyFill="1" applyBorder="1" applyAlignment="1">
      <alignment horizontal="center" vertical="center" shrinkToFit="1"/>
    </xf>
    <xf numFmtId="0" fontId="2" fillId="10" borderId="9" xfId="0" applyFont="1" applyFill="1" applyBorder="1" applyAlignment="1">
      <alignment horizontal="center" shrinkToFit="1"/>
    </xf>
    <xf numFmtId="0" fontId="2" fillId="10" borderId="9" xfId="0" applyFont="1" applyFill="1" applyBorder="1"/>
    <xf numFmtId="0" fontId="2" fillId="2" borderId="5" xfId="0" applyFont="1" applyFill="1" applyBorder="1" applyAlignment="1">
      <alignment shrinkToFit="1"/>
    </xf>
    <xf numFmtId="0" fontId="2" fillId="2" borderId="1" xfId="0" applyFont="1" applyFill="1" applyBorder="1" applyAlignment="1">
      <alignment shrinkToFit="1"/>
    </xf>
    <xf numFmtId="0" fontId="2" fillId="2" borderId="1" xfId="0" applyFont="1" applyFill="1" applyBorder="1"/>
    <xf numFmtId="3" fontId="2" fillId="3" borderId="11" xfId="0" applyNumberFormat="1" applyFont="1" applyFill="1" applyBorder="1"/>
    <xf numFmtId="0" fontId="2" fillId="3" borderId="11" xfId="0" applyFont="1" applyFill="1" applyBorder="1"/>
    <xf numFmtId="10" fontId="2" fillId="3" borderId="11" xfId="0" applyNumberFormat="1" applyFont="1" applyFill="1" applyBorder="1" applyAlignment="1">
      <alignment shrinkToFit="1"/>
    </xf>
    <xf numFmtId="3" fontId="2" fillId="3" borderId="11" xfId="0" applyNumberFormat="1" applyFont="1" applyFill="1" applyBorder="1" applyAlignment="1">
      <alignment horizontal="right" shrinkToFit="1"/>
    </xf>
    <xf numFmtId="0" fontId="2" fillId="2" borderId="1" xfId="0" applyFont="1" applyFill="1" applyBorder="1" applyAlignment="1">
      <alignment vertical="center"/>
    </xf>
    <xf numFmtId="0" fontId="6" fillId="2" borderId="0" xfId="0" applyFont="1" applyFill="1"/>
    <xf numFmtId="0" fontId="6" fillId="2" borderId="0" xfId="0" applyFont="1" applyFill="1" applyAlignment="1">
      <alignment shrinkToFit="1"/>
    </xf>
    <xf numFmtId="0" fontId="4" fillId="10" borderId="1" xfId="0" applyFont="1" applyFill="1" applyBorder="1" applyAlignment="1"/>
    <xf numFmtId="3" fontId="2" fillId="3" borderId="8" xfId="0" applyNumberFormat="1" applyFont="1" applyFill="1" applyBorder="1"/>
    <xf numFmtId="3" fontId="2" fillId="3" borderId="1" xfId="0" applyNumberFormat="1" applyFont="1" applyFill="1" applyBorder="1"/>
    <xf numFmtId="3" fontId="2" fillId="15" borderId="2" xfId="0" applyNumberFormat="1" applyFont="1" applyFill="1" applyBorder="1" applyAlignment="1">
      <alignment horizontal="left" vertical="center" shrinkToFit="1"/>
    </xf>
    <xf numFmtId="3" fontId="2" fillId="16" borderId="5" xfId="0" applyNumberFormat="1" applyFont="1" applyFill="1" applyBorder="1" applyAlignment="1">
      <alignment horizontal="right" vertical="center" shrinkToFit="1"/>
    </xf>
    <xf numFmtId="3" fontId="7" fillId="15" borderId="2" xfId="0" applyNumberFormat="1" applyFont="1" applyFill="1" applyBorder="1" applyAlignment="1">
      <alignment shrinkToFit="1"/>
    </xf>
    <xf numFmtId="3" fontId="7" fillId="16" borderId="5" xfId="0" applyNumberFormat="1" applyFont="1" applyFill="1" applyBorder="1" applyAlignment="1">
      <alignment shrinkToFit="1"/>
    </xf>
    <xf numFmtId="3" fontId="7" fillId="9" borderId="2" xfId="0" applyNumberFormat="1" applyFont="1" applyFill="1" applyBorder="1" applyAlignment="1">
      <alignment shrinkToFit="1"/>
    </xf>
    <xf numFmtId="3" fontId="7" fillId="10" borderId="5" xfId="0" applyNumberFormat="1" applyFont="1" applyFill="1" applyBorder="1" applyAlignment="1">
      <alignment shrinkToFit="1"/>
    </xf>
    <xf numFmtId="3" fontId="7" fillId="10" borderId="3" xfId="0" applyNumberFormat="1" applyFont="1" applyFill="1" applyBorder="1" applyAlignment="1">
      <alignment shrinkToFit="1"/>
    </xf>
    <xf numFmtId="3" fontId="6" fillId="3" borderId="9" xfId="0" applyNumberFormat="1" applyFont="1" applyFill="1" applyBorder="1"/>
    <xf numFmtId="3" fontId="6" fillId="3" borderId="9" xfId="0" applyNumberFormat="1" applyFont="1" applyFill="1" applyBorder="1" applyAlignment="1">
      <alignment shrinkToFit="1"/>
    </xf>
    <xf numFmtId="3" fontId="7" fillId="9" borderId="2" xfId="0" applyNumberFormat="1" applyFont="1" applyFill="1" applyBorder="1" applyAlignment="1">
      <alignment horizontal="left" shrinkToFit="1"/>
    </xf>
    <xf numFmtId="3" fontId="7" fillId="10" borderId="5" xfId="0" applyNumberFormat="1" applyFont="1" applyFill="1" applyBorder="1" applyAlignment="1">
      <alignment horizontal="left" shrinkToFit="1"/>
    </xf>
    <xf numFmtId="3" fontId="7" fillId="15" borderId="2" xfId="0" applyNumberFormat="1" applyFont="1" applyFill="1" applyBorder="1" applyAlignment="1">
      <alignment horizontal="left" shrinkToFit="1"/>
    </xf>
    <xf numFmtId="3" fontId="7" fillId="16" borderId="5" xfId="0" applyNumberFormat="1" applyFont="1" applyFill="1" applyBorder="1" applyAlignment="1">
      <alignment horizontal="left" shrinkToFit="1"/>
    </xf>
    <xf numFmtId="3" fontId="2" fillId="2" borderId="3" xfId="0" applyNumberFormat="1" applyFont="1" applyFill="1" applyBorder="1" applyAlignment="1">
      <alignment shrinkToFit="1"/>
    </xf>
    <xf numFmtId="3" fontId="2" fillId="2" borderId="13" xfId="0" applyNumberFormat="1" applyFont="1" applyFill="1" applyBorder="1" applyAlignment="1">
      <alignment shrinkToFit="1"/>
    </xf>
    <xf numFmtId="3" fontId="2" fillId="2" borderId="12" xfId="0" applyNumberFormat="1" applyFont="1" applyFill="1" applyBorder="1" applyAlignment="1">
      <alignment shrinkToFit="1"/>
    </xf>
    <xf numFmtId="3" fontId="2" fillId="2" borderId="13" xfId="0" applyNumberFormat="1" applyFont="1" applyFill="1" applyBorder="1"/>
    <xf numFmtId="3" fontId="2" fillId="2" borderId="0" xfId="0" applyNumberFormat="1" applyFont="1" applyFill="1" applyBorder="1" applyAlignment="1">
      <alignment shrinkToFit="1"/>
    </xf>
    <xf numFmtId="3" fontId="2" fillId="2" borderId="3" xfId="0" applyNumberFormat="1" applyFont="1" applyFill="1" applyBorder="1"/>
    <xf numFmtId="3" fontId="2" fillId="2" borderId="12" xfId="0" applyNumberFormat="1" applyFont="1" applyFill="1" applyBorder="1"/>
    <xf numFmtId="3" fontId="2" fillId="2" borderId="0" xfId="0" applyNumberFormat="1" applyFont="1" applyFill="1" applyBorder="1"/>
    <xf numFmtId="3" fontId="2" fillId="2" borderId="5" xfId="0" applyNumberFormat="1" applyFont="1" applyFill="1" applyBorder="1"/>
    <xf numFmtId="3" fontId="2" fillId="2" borderId="13" xfId="0" applyNumberFormat="1" applyFont="1" applyFill="1" applyBorder="1" applyAlignment="1">
      <alignment vertical="center"/>
    </xf>
    <xf numFmtId="3" fontId="2" fillId="2" borderId="3" xfId="0" applyNumberFormat="1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vertical="center"/>
    </xf>
    <xf numFmtId="3" fontId="2" fillId="2" borderId="5" xfId="0" applyNumberFormat="1" applyFont="1" applyFill="1" applyBorder="1" applyAlignment="1">
      <alignment vertical="center"/>
    </xf>
    <xf numFmtId="3" fontId="2" fillId="17" borderId="2" xfId="0" applyNumberFormat="1" applyFont="1" applyFill="1" applyBorder="1" applyAlignment="1">
      <alignment horizontal="left" vertical="center" shrinkToFit="1"/>
    </xf>
    <xf numFmtId="3" fontId="7" fillId="17" borderId="1" xfId="0" applyNumberFormat="1" applyFont="1" applyFill="1" applyBorder="1" applyAlignment="1">
      <alignment shrinkToFit="1"/>
    </xf>
    <xf numFmtId="3" fontId="2" fillId="18" borderId="5" xfId="0" applyNumberFormat="1" applyFont="1" applyFill="1" applyBorder="1" applyAlignment="1">
      <alignment horizontal="right" vertical="center" shrinkToFit="1"/>
    </xf>
    <xf numFmtId="3" fontId="7" fillId="18" borderId="1" xfId="0" applyNumberFormat="1" applyFont="1" applyFill="1" applyBorder="1" applyAlignment="1">
      <alignment shrinkToFit="1"/>
    </xf>
    <xf numFmtId="3" fontId="7" fillId="17" borderId="2" xfId="0" applyNumberFormat="1" applyFont="1" applyFill="1" applyBorder="1" applyAlignment="1">
      <alignment shrinkToFit="1"/>
    </xf>
    <xf numFmtId="3" fontId="7" fillId="18" borderId="5" xfId="0" applyNumberFormat="1" applyFont="1" applyFill="1" applyBorder="1" applyAlignment="1">
      <alignment shrinkToFit="1"/>
    </xf>
    <xf numFmtId="3" fontId="7" fillId="17" borderId="2" xfId="0" applyNumberFormat="1" applyFont="1" applyFill="1" applyBorder="1" applyAlignment="1">
      <alignment horizontal="left" shrinkToFit="1"/>
    </xf>
    <xf numFmtId="3" fontId="7" fillId="18" borderId="5" xfId="0" applyNumberFormat="1" applyFont="1" applyFill="1" applyBorder="1" applyAlignment="1">
      <alignment horizontal="left" shrinkToFit="1"/>
    </xf>
    <xf numFmtId="3" fontId="2" fillId="12" borderId="2" xfId="0" applyNumberFormat="1" applyFont="1" applyFill="1" applyBorder="1" applyAlignment="1">
      <alignment horizontal="left" vertical="center" shrinkToFit="1"/>
    </xf>
    <xf numFmtId="3" fontId="2" fillId="12" borderId="5" xfId="0" applyNumberFormat="1" applyFont="1" applyFill="1" applyBorder="1" applyAlignment="1">
      <alignment horizontal="right" vertical="center" shrinkToFit="1"/>
    </xf>
    <xf numFmtId="3" fontId="7" fillId="12" borderId="1" xfId="0" applyNumberFormat="1" applyFont="1" applyFill="1" applyBorder="1" applyAlignment="1">
      <alignment shrinkToFit="1"/>
    </xf>
    <xf numFmtId="3" fontId="7" fillId="12" borderId="2" xfId="0" applyNumberFormat="1" applyFont="1" applyFill="1" applyBorder="1" applyAlignment="1">
      <alignment shrinkToFit="1"/>
    </xf>
    <xf numFmtId="3" fontId="7" fillId="12" borderId="5" xfId="0" applyNumberFormat="1" applyFont="1" applyFill="1" applyBorder="1" applyAlignment="1">
      <alignment shrinkToFit="1"/>
    </xf>
    <xf numFmtId="3" fontId="7" fillId="12" borderId="2" xfId="0" applyNumberFormat="1" applyFont="1" applyFill="1" applyBorder="1" applyAlignment="1">
      <alignment horizontal="left" shrinkToFit="1"/>
    </xf>
    <xf numFmtId="3" fontId="7" fillId="12" borderId="5" xfId="0" applyNumberFormat="1" applyFont="1" applyFill="1" applyBorder="1" applyAlignment="1">
      <alignment horizontal="left" shrinkToFit="1"/>
    </xf>
    <xf numFmtId="0" fontId="6" fillId="3" borderId="9" xfId="0" applyFont="1" applyFill="1" applyBorder="1"/>
    <xf numFmtId="165" fontId="6" fillId="3" borderId="9" xfId="0" applyNumberFormat="1" applyFont="1" applyFill="1" applyBorder="1" applyAlignment="1">
      <alignment horizontal="left"/>
    </xf>
    <xf numFmtId="0" fontId="6" fillId="3" borderId="9" xfId="0" applyFont="1" applyFill="1" applyBorder="1" applyAlignment="1"/>
    <xf numFmtId="0" fontId="2" fillId="3" borderId="4" xfId="0" applyFont="1" applyFill="1" applyBorder="1" applyAlignment="1"/>
    <xf numFmtId="14" fontId="3" fillId="2" borderId="15" xfId="0" applyNumberFormat="1" applyFont="1" applyFill="1" applyBorder="1"/>
    <xf numFmtId="0" fontId="3" fillId="2" borderId="11" xfId="0" applyFont="1" applyFill="1" applyBorder="1" applyAlignment="1">
      <alignment shrinkToFit="1"/>
    </xf>
    <xf numFmtId="0" fontId="3" fillId="2" borderId="11" xfId="0" applyFont="1" applyFill="1" applyBorder="1"/>
    <xf numFmtId="165" fontId="3" fillId="2" borderId="11" xfId="0" applyNumberFormat="1" applyFont="1" applyFill="1" applyBorder="1"/>
    <xf numFmtId="0" fontId="3" fillId="2" borderId="11" xfId="0" applyNumberFormat="1" applyFont="1" applyFill="1" applyBorder="1"/>
    <xf numFmtId="0" fontId="1" fillId="2" borderId="11" xfId="0" applyFont="1" applyFill="1" applyBorder="1" applyAlignment="1">
      <alignment shrinkToFit="1"/>
    </xf>
    <xf numFmtId="0" fontId="2" fillId="2" borderId="11" xfId="0" applyFont="1" applyFill="1" applyBorder="1"/>
    <xf numFmtId="0" fontId="6" fillId="2" borderId="11" xfId="0" applyFont="1" applyFill="1" applyBorder="1"/>
    <xf numFmtId="0" fontId="6" fillId="2" borderId="11" xfId="0" applyFont="1" applyFill="1" applyBorder="1" applyAlignment="1">
      <alignment shrinkToFit="1"/>
    </xf>
    <xf numFmtId="0" fontId="2" fillId="2" borderId="11" xfId="0" applyFont="1" applyFill="1" applyBorder="1" applyAlignment="1">
      <alignment shrinkToFit="1"/>
    </xf>
    <xf numFmtId="0" fontId="2" fillId="2" borderId="10" xfId="0" applyFont="1" applyFill="1" applyBorder="1"/>
    <xf numFmtId="0" fontId="3" fillId="2" borderId="12" xfId="0" applyFont="1" applyFill="1" applyBorder="1"/>
    <xf numFmtId="0" fontId="9" fillId="2" borderId="12" xfId="0" applyFont="1" applyFill="1" applyBorder="1" applyAlignment="1">
      <alignment shrinkToFit="1"/>
    </xf>
    <xf numFmtId="0" fontId="3" fillId="2" borderId="14" xfId="0" applyFont="1" applyFill="1" applyBorder="1"/>
    <xf numFmtId="3" fontId="2" fillId="2" borderId="4" xfId="0" applyNumberFormat="1" applyFont="1" applyFill="1" applyBorder="1" applyAlignment="1">
      <alignment vertical="center"/>
    </xf>
    <xf numFmtId="166" fontId="7" fillId="11" borderId="14" xfId="0" applyNumberFormat="1" applyFont="1" applyFill="1" applyBorder="1" applyAlignment="1">
      <alignment shrinkToFit="1"/>
    </xf>
    <xf numFmtId="166" fontId="7" fillId="11" borderId="7" xfId="0" applyNumberFormat="1" applyFont="1" applyFill="1" applyBorder="1" applyAlignment="1">
      <alignment shrinkToFit="1"/>
    </xf>
    <xf numFmtId="166" fontId="7" fillId="11" borderId="7" xfId="0" applyNumberFormat="1" applyFont="1" applyFill="1" applyBorder="1" applyAlignment="1">
      <alignment horizontal="left" shrinkToFit="1"/>
    </xf>
    <xf numFmtId="166" fontId="7" fillId="11" borderId="15" xfId="0" applyNumberFormat="1" applyFont="1" applyFill="1" applyBorder="1" applyAlignment="1">
      <alignment shrinkToFit="1"/>
    </xf>
    <xf numFmtId="166" fontId="7" fillId="11" borderId="14" xfId="0" applyNumberFormat="1" applyFont="1" applyFill="1" applyBorder="1" applyAlignment="1">
      <alignment horizontal="left" shrinkToFit="1"/>
    </xf>
    <xf numFmtId="0" fontId="2" fillId="3" borderId="1" xfId="0" applyFont="1" applyFill="1" applyBorder="1"/>
    <xf numFmtId="0" fontId="2" fillId="3" borderId="6" xfId="0" applyFont="1" applyFill="1" applyBorder="1"/>
    <xf numFmtId="3" fontId="2" fillId="3" borderId="7" xfId="0" applyNumberFormat="1" applyFont="1" applyFill="1" applyBorder="1"/>
    <xf numFmtId="3" fontId="2" fillId="2" borderId="2" xfId="0" applyNumberFormat="1" applyFont="1" applyFill="1" applyBorder="1" applyAlignment="1">
      <alignment horizontal="center"/>
    </xf>
    <xf numFmtId="3" fontId="2" fillId="2" borderId="5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3" fontId="2" fillId="2" borderId="2" xfId="0" applyNumberFormat="1" applyFont="1" applyFill="1" applyBorder="1" applyAlignment="1">
      <alignment horizontal="center" shrinkToFit="1"/>
    </xf>
    <xf numFmtId="3" fontId="2" fillId="2" borderId="5" xfId="0" applyNumberFormat="1" applyFont="1" applyFill="1" applyBorder="1" applyAlignment="1">
      <alignment horizontal="center" shrinkToFit="1"/>
    </xf>
    <xf numFmtId="3" fontId="2" fillId="2" borderId="2" xfId="0" applyNumberFormat="1" applyFont="1" applyFill="1" applyBorder="1" applyAlignment="1">
      <alignment horizontal="center" vertical="center" shrinkToFit="1"/>
    </xf>
    <xf numFmtId="3" fontId="2" fillId="2" borderId="3" xfId="0" applyNumberFormat="1" applyFont="1" applyFill="1" applyBorder="1" applyAlignment="1">
      <alignment horizontal="center" vertical="center" shrinkToFit="1"/>
    </xf>
    <xf numFmtId="3" fontId="2" fillId="2" borderId="3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 shrinkToFit="1"/>
    </xf>
    <xf numFmtId="0" fontId="2" fillId="12" borderId="1" xfId="0" applyFont="1" applyFill="1" applyBorder="1" applyAlignment="1">
      <alignment horizontal="center" vertical="center" shrinkToFit="1"/>
    </xf>
    <xf numFmtId="0" fontId="2" fillId="14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13" borderId="1" xfId="0" applyFont="1" applyFill="1" applyBorder="1" applyAlignment="1">
      <alignment horizontal="center" vertical="center" shrinkToFit="1"/>
    </xf>
    <xf numFmtId="165" fontId="10" fillId="11" borderId="11" xfId="0" applyNumberFormat="1" applyFont="1" applyFill="1" applyBorder="1" applyAlignment="1">
      <alignment horizontal="left" vertical="center"/>
    </xf>
    <xf numFmtId="165" fontId="10" fillId="11" borderId="10" xfId="0" applyNumberFormat="1" applyFont="1" applyFill="1" applyBorder="1" applyAlignment="1">
      <alignment horizontal="left" vertical="center"/>
    </xf>
    <xf numFmtId="165" fontId="10" fillId="11" borderId="9" xfId="0" applyNumberFormat="1" applyFont="1" applyFill="1" applyBorder="1" applyAlignment="1">
      <alignment horizontal="left" vertical="center"/>
    </xf>
    <xf numFmtId="165" fontId="10" fillId="11" borderId="4" xfId="0" applyNumberFormat="1" applyFont="1" applyFill="1" applyBorder="1" applyAlignment="1">
      <alignment horizontal="left" vertical="center"/>
    </xf>
    <xf numFmtId="0" fontId="10" fillId="11" borderId="11" xfId="0" applyFont="1" applyFill="1" applyBorder="1" applyAlignment="1">
      <alignment horizontal="right" vertical="center"/>
    </xf>
    <xf numFmtId="0" fontId="10" fillId="11" borderId="9" xfId="0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center" vertical="center" shrinkToFit="1"/>
    </xf>
    <xf numFmtId="10" fontId="2" fillId="2" borderId="1" xfId="0" applyNumberFormat="1" applyFont="1" applyFill="1" applyBorder="1" applyAlignment="1">
      <alignment horizontal="center" vertical="center" shrinkToFit="1"/>
    </xf>
    <xf numFmtId="3" fontId="2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shrinkToFit="1"/>
    </xf>
    <xf numFmtId="0" fontId="2" fillId="10" borderId="5" xfId="0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 shrinkToFit="1"/>
    </xf>
    <xf numFmtId="164" fontId="7" fillId="2" borderId="5" xfId="0" applyNumberFormat="1" applyFont="1" applyFill="1" applyBorder="1" applyAlignment="1">
      <alignment horizontal="center" vertical="center" shrinkToFit="1"/>
    </xf>
    <xf numFmtId="164" fontId="7" fillId="2" borderId="11" xfId="0" applyNumberFormat="1" applyFont="1" applyFill="1" applyBorder="1" applyAlignment="1">
      <alignment horizontal="center" vertical="center" shrinkToFit="1"/>
    </xf>
    <xf numFmtId="164" fontId="7" fillId="2" borderId="9" xfId="0" applyNumberFormat="1" applyFont="1" applyFill="1" applyBorder="1" applyAlignment="1">
      <alignment horizontal="center" vertical="center" shrinkToFit="1"/>
    </xf>
    <xf numFmtId="165" fontId="6" fillId="3" borderId="9" xfId="0" applyNumberFormat="1" applyFont="1" applyFill="1" applyBorder="1" applyAlignment="1">
      <alignment horizontal="left"/>
    </xf>
    <xf numFmtId="3" fontId="2" fillId="2" borderId="5" xfId="0" applyNumberFormat="1" applyFont="1" applyFill="1" applyBorder="1" applyAlignment="1">
      <alignment horizontal="center" vertical="center" shrinkToFit="1"/>
    </xf>
    <xf numFmtId="0" fontId="2" fillId="9" borderId="2" xfId="0" applyFont="1" applyFill="1" applyBorder="1" applyAlignment="1">
      <alignment horizontal="center" vertical="center"/>
    </xf>
    <xf numFmtId="10" fontId="2" fillId="2" borderId="5" xfId="0" applyNumberFormat="1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shrinkToFit="1"/>
    </xf>
    <xf numFmtId="0" fontId="6" fillId="3" borderId="6" xfId="0" applyFont="1" applyFill="1" applyBorder="1" applyAlignment="1">
      <alignment horizontal="center" shrinkToFit="1"/>
    </xf>
    <xf numFmtId="0" fontId="8" fillId="12" borderId="11" xfId="0" applyFont="1" applyFill="1" applyBorder="1" applyAlignment="1">
      <alignment horizontal="center" vertical="center" shrinkToFit="1"/>
    </xf>
    <xf numFmtId="0" fontId="8" fillId="12" borderId="9" xfId="0" applyFont="1" applyFill="1" applyBorder="1" applyAlignment="1">
      <alignment horizontal="center" vertical="center" shrinkToFit="1"/>
    </xf>
    <xf numFmtId="0" fontId="2" fillId="3" borderId="9" xfId="0" applyFont="1" applyFill="1" applyBorder="1" applyAlignment="1">
      <alignment horizontal="right"/>
    </xf>
    <xf numFmtId="165" fontId="2" fillId="3" borderId="9" xfId="0" applyNumberFormat="1" applyFont="1" applyFill="1" applyBorder="1" applyAlignment="1">
      <alignment horizontal="left"/>
    </xf>
    <xf numFmtId="0" fontId="2" fillId="10" borderId="1" xfId="0" applyFont="1" applyFill="1" applyBorder="1" applyAlignment="1">
      <alignment horizontal="center" shrinkToFi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right" vertical="center"/>
    </xf>
    <xf numFmtId="165" fontId="10" fillId="11" borderId="1" xfId="0" applyNumberFormat="1" applyFont="1" applyFill="1" applyBorder="1" applyAlignment="1">
      <alignment horizontal="left" vertical="center"/>
    </xf>
    <xf numFmtId="165" fontId="10" fillId="11" borderId="7" xfId="0" applyNumberFormat="1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9" borderId="11" xfId="0" applyFont="1" applyFill="1" applyBorder="1" applyAlignment="1">
      <alignment horizontal="center"/>
    </xf>
    <xf numFmtId="0" fontId="2" fillId="10" borderId="9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 shrinkToFit="1"/>
    </xf>
    <xf numFmtId="0" fontId="0" fillId="2" borderId="0" xfId="0" applyFill="1"/>
    <xf numFmtId="0" fontId="0" fillId="2" borderId="0" xfId="0" quotePrefix="1" applyFill="1"/>
  </cellXfs>
  <cellStyles count="1">
    <cellStyle name="Normal" xfId="0" builtinId="0"/>
  </cellStyles>
  <dxfs count="276"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</dxfs>
  <tableStyles count="0" defaultTableStyle="TableStyleMedium2" defaultPivotStyle="PivotStyleLight16"/>
  <colors>
    <mruColors>
      <color rgb="FFCB6D51"/>
      <color rgb="FFC9C0BB"/>
      <color rgb="FFFFA000"/>
      <color rgb="FFFFF5EE"/>
      <color rgb="FFFFF5EF"/>
      <color rgb="FF66CCFF"/>
      <color rgb="FFFF3399"/>
      <color rgb="FF000000"/>
      <color rgb="FF66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 t="s">
        <v/>
        <stp/>
        <stp>StudyData</stp>
        <stp>QOS1??18</stp>
        <stp>Vol</stp>
        <stp>VolType=Exchange,CoCType=Contract</stp>
        <stp>Vol</stp>
        <stp>30</stp>
        <stp>0</stp>
        <stp>ALL</stp>
        <stp/>
        <stp/>
        <stp>TRUE</stp>
        <stp>T</stp>
        <tr r="Z42" s="1"/>
      </tp>
      <tp>
        <v>0</v>
        <stp/>
        <stp>StudyData</stp>
        <stp>QOS1??19</stp>
        <stp>Vol</stp>
        <stp>VolType=Exchange,CoCType=Contract</stp>
        <stp>Vol</stp>
        <stp>30</stp>
        <stp>0</stp>
        <stp>ALL</stp>
        <stp/>
        <stp/>
        <stp>TRUE</stp>
        <stp>T</stp>
        <tr r="Z45" s="1"/>
        <tr r="Z45" s="1"/>
      </tp>
      <tp t="s">
        <v/>
        <stp/>
        <stp>StudyData</stp>
        <stp>QOS1??12</stp>
        <stp>Vol</stp>
        <stp>VolType=Exchange,CoCType=Contract</stp>
        <stp>Vol</stp>
        <stp>30</stp>
        <stp>0</stp>
        <stp>ALL</stp>
        <stp/>
        <stp/>
        <stp>TRUE</stp>
        <stp>T</stp>
        <tr r="Z29" s="1"/>
      </tp>
      <tp>
        <v>2</v>
        <stp/>
        <stp>StudyData</stp>
        <stp>QOS1??13</stp>
        <stp>Vol</stp>
        <stp>VolType=Exchange,CoCType=Contract</stp>
        <stp>Vol</stp>
        <stp>30</stp>
        <stp>0</stp>
        <stp>ALL</stp>
        <stp/>
        <stp/>
        <stp>TRUE</stp>
        <stp>T</stp>
        <tr r="Z32" s="1"/>
        <tr r="Z32" s="1"/>
      </tp>
      <tp>
        <v>20</v>
        <stp/>
        <stp>StudyData</stp>
        <stp>QOS1??10</stp>
        <stp>Vol</stp>
        <stp>VolType=Exchange,CoCType=Contract</stp>
        <stp>Vol</stp>
        <stp>30</stp>
        <stp>0</stp>
        <stp>ALL</stp>
        <stp/>
        <stp/>
        <stp>TRUE</stp>
        <stp>T</stp>
        <tr r="Z25" s="1"/>
        <tr r="Z25" s="1"/>
      </tp>
      <tp t="s">
        <v/>
        <stp/>
        <stp>StudyData</stp>
        <stp>QOS1??11</stp>
        <stp>Vol</stp>
        <stp>VolType=Exchange,CoCType=Contract</stp>
        <stp>Vol</stp>
        <stp>30</stp>
        <stp>0</stp>
        <stp>ALL</stp>
        <stp/>
        <stp/>
        <stp>TRUE</stp>
        <stp>T</stp>
        <tr r="Z27" s="1"/>
      </tp>
      <tp>
        <v>5</v>
        <stp/>
        <stp>StudyData</stp>
        <stp>QOS1??16</stp>
        <stp>Vol</stp>
        <stp>VolType=Exchange,CoCType=Contract</stp>
        <stp>Vol</stp>
        <stp>30</stp>
        <stp>0</stp>
        <stp>ALL</stp>
        <stp/>
        <stp/>
        <stp>TRUE</stp>
        <stp>T</stp>
        <tr r="Z38" s="1"/>
        <tr r="Z38" s="1"/>
      </tp>
      <tp>
        <v>50</v>
        <stp/>
        <stp>StudyData</stp>
        <stp>QOS1??17</stp>
        <stp>Vol</stp>
        <stp>VolType=Exchange,CoCType=Contract</stp>
        <stp>Vol</stp>
        <stp>30</stp>
        <stp>0</stp>
        <stp>ALL</stp>
        <stp/>
        <stp/>
        <stp>TRUE</stp>
        <stp>T</stp>
        <tr r="Z40" s="1"/>
        <tr r="Z40" s="1"/>
      </tp>
      <tp>
        <v>1</v>
        <stp/>
        <stp>StudyData</stp>
        <stp>QOS1??14</stp>
        <stp>Vol</stp>
        <stp>VolType=Exchange,CoCType=Contract</stp>
        <stp>Vol</stp>
        <stp>30</stp>
        <stp>0</stp>
        <stp>ALL</stp>
        <stp/>
        <stp/>
        <stp>TRUE</stp>
        <stp>T</stp>
        <tr r="Z34" s="1"/>
        <tr r="Z34" s="1"/>
      </tp>
      <tp t="s">
        <v/>
        <stp/>
        <stp>StudyData</stp>
        <stp>QOS1??15</stp>
        <stp>Vol</stp>
        <stp>VolType=Exchange,CoCType=Contract</stp>
        <stp>Vol</stp>
        <stp>30</stp>
        <stp>0</stp>
        <stp>ALL</stp>
        <stp/>
        <stp/>
        <stp>TRUE</stp>
        <stp>T</stp>
        <tr r="Z36" s="1"/>
      </tp>
      <tp t="s">
        <v/>
        <stp/>
        <stp>StudyData</stp>
        <stp>QOS1??28</stp>
        <stp>Vol</stp>
        <stp>VolType=Exchange,CoCType=Contract</stp>
        <stp>Vol</stp>
        <stp>30</stp>
        <stp>0</stp>
        <stp>ALL</stp>
        <stp/>
        <stp/>
        <stp>TRUE</stp>
        <stp>T</stp>
        <tr r="Z64" s="1"/>
      </tp>
      <tp t="s">
        <v/>
        <stp/>
        <stp>StudyData</stp>
        <stp>QOS1??29</stp>
        <stp>Vol</stp>
        <stp>VolType=Exchange,CoCType=Contract</stp>
        <stp>Vol</stp>
        <stp>30</stp>
        <stp>0</stp>
        <stp>ALL</stp>
        <stp/>
        <stp/>
        <stp>TRUE</stp>
        <stp>T</stp>
        <tr r="Z66" s="1"/>
      </tp>
      <tp>
        <v>0</v>
        <stp/>
        <stp>StudyData</stp>
        <stp>QOS1??22</stp>
        <stp>Vol</stp>
        <stp>VolType=Exchange,CoCType=Contract</stp>
        <stp>Vol</stp>
        <stp>30</stp>
        <stp>0</stp>
        <stp>ALL</stp>
        <stp/>
        <stp/>
        <stp>TRUE</stp>
        <stp>T</stp>
        <tr r="Z51" s="1"/>
        <tr r="Z51" s="1"/>
      </tp>
      <tp t="s">
        <v/>
        <stp/>
        <stp>StudyData</stp>
        <stp>QOS1??23</stp>
        <stp>Vol</stp>
        <stp>VolType=Exchange,CoCType=Contract</stp>
        <stp>Vol</stp>
        <stp>30</stp>
        <stp>0</stp>
        <stp>ALL</stp>
        <stp/>
        <stp/>
        <stp>TRUE</stp>
        <stp>T</stp>
        <tr r="Z53" s="1"/>
      </tp>
      <tp t="s">
        <v/>
        <stp/>
        <stp>StudyData</stp>
        <stp>QOS1??20</stp>
        <stp>Vol</stp>
        <stp>VolType=Exchange,CoCType=Contract</stp>
        <stp>Vol</stp>
        <stp>30</stp>
        <stp>0</stp>
        <stp>ALL</stp>
        <stp/>
        <stp/>
        <stp>TRUE</stp>
        <stp>T</stp>
        <tr r="Z47" s="1"/>
      </tp>
      <tp>
        <v>0</v>
        <stp/>
        <stp>StudyData</stp>
        <stp>QOS1??21</stp>
        <stp>Vol</stp>
        <stp>VolType=Exchange,CoCType=Contract</stp>
        <stp>Vol</stp>
        <stp>30</stp>
        <stp>0</stp>
        <stp>ALL</stp>
        <stp/>
        <stp/>
        <stp>TRUE</stp>
        <stp>T</stp>
        <tr r="Z49" s="1"/>
        <tr r="Z49" s="1"/>
      </tp>
      <tp t="s">
        <v/>
        <stp/>
        <stp>StudyData</stp>
        <stp>QOS1??26</stp>
        <stp>Vol</stp>
        <stp>VolType=Exchange,CoCType=Contract</stp>
        <stp>Vol</stp>
        <stp>30</stp>
        <stp>0</stp>
        <stp>ALL</stp>
        <stp/>
        <stp/>
        <stp>TRUE</stp>
        <stp>T</stp>
        <tr r="Z60" s="1"/>
      </tp>
      <tp>
        <v>0</v>
        <stp/>
        <stp>StudyData</stp>
        <stp>QOS1??27</stp>
        <stp>Vol</stp>
        <stp>VolType=Exchange,CoCType=Contract</stp>
        <stp>Vol</stp>
        <stp>30</stp>
        <stp>0</stp>
        <stp>ALL</stp>
        <stp/>
        <stp/>
        <stp>TRUE</stp>
        <stp>T</stp>
        <tr r="Z62" s="1"/>
        <tr r="Z62" s="1"/>
      </tp>
      <tp>
        <v>0</v>
        <stp/>
        <stp>StudyData</stp>
        <stp>QOS1??24</stp>
        <stp>Vol</stp>
        <stp>VolType=Exchange,CoCType=Contract</stp>
        <stp>Vol</stp>
        <stp>30</stp>
        <stp>0</stp>
        <stp>ALL</stp>
        <stp/>
        <stp/>
        <stp>TRUE</stp>
        <stp>T</stp>
        <tr r="Z55" s="1"/>
        <tr r="Z55" s="1"/>
      </tp>
      <tp>
        <v>0</v>
        <stp/>
        <stp>StudyData</stp>
        <stp>QOS1??25</stp>
        <stp>Vol</stp>
        <stp>VolType=Exchange,CoCType=Contract</stp>
        <stp>Vol</stp>
        <stp>30</stp>
        <stp>0</stp>
        <stp>ALL</stp>
        <stp/>
        <stp/>
        <stp>TRUE</stp>
        <stp>T</stp>
        <tr r="Z58" s="1"/>
        <tr r="Z58" s="1"/>
      </tp>
      <tp t="s">
        <v/>
        <stp/>
        <stp>StudyData</stp>
        <stp>QOS1??38</stp>
        <stp>Vol</stp>
        <stp>VolType=Exchange,CoCType=Contract</stp>
        <stp>Vol</stp>
        <stp>30</stp>
        <stp>0</stp>
        <stp>ALL</stp>
        <stp/>
        <stp/>
        <stp>TRUE</stp>
        <stp>T</stp>
        <tr r="Z86" s="1"/>
      </tp>
      <tp t="s">
        <v/>
        <stp/>
        <stp>StudyData</stp>
        <stp>QOS1??39</stp>
        <stp>Vol</stp>
        <stp>VolType=Exchange,CoCType=Contract</stp>
        <stp>Vol</stp>
        <stp>30</stp>
        <stp>0</stp>
        <stp>ALL</stp>
        <stp/>
        <stp/>
        <stp>TRUE</stp>
        <stp>T</stp>
        <tr r="Z88" s="1"/>
      </tp>
      <tp t="s">
        <v/>
        <stp/>
        <stp>StudyData</stp>
        <stp>QOS1??32</stp>
        <stp>Vol</stp>
        <stp>VolType=Exchange,CoCType=Contract</stp>
        <stp>Vol</stp>
        <stp>30</stp>
        <stp>0</stp>
        <stp>ALL</stp>
        <stp/>
        <stp/>
        <stp>TRUE</stp>
        <stp>T</stp>
        <tr r="Z73" s="1"/>
      </tp>
      <tp t="s">
        <v/>
        <stp/>
        <stp>StudyData</stp>
        <stp>QOS1??33</stp>
        <stp>Vol</stp>
        <stp>VolType=Exchange,CoCType=Contract</stp>
        <stp>Vol</stp>
        <stp>30</stp>
        <stp>0</stp>
        <stp>ALL</stp>
        <stp/>
        <stp/>
        <stp>TRUE</stp>
        <stp>T</stp>
        <tr r="Z75" s="1"/>
      </tp>
      <tp t="s">
        <v/>
        <stp/>
        <stp>StudyData</stp>
        <stp>QOS1??30</stp>
        <stp>Vol</stp>
        <stp>VolType=Exchange,CoCType=Contract</stp>
        <stp>Vol</stp>
        <stp>30</stp>
        <stp>0</stp>
        <stp>ALL</stp>
        <stp/>
        <stp/>
        <stp>TRUE</stp>
        <stp>T</stp>
        <tr r="Z68" s="1"/>
      </tp>
      <tp>
        <v>0</v>
        <stp/>
        <stp>StudyData</stp>
        <stp>QOS1??31</stp>
        <stp>Vol</stp>
        <stp>VolType=Exchange,CoCType=Contract</stp>
        <stp>Vol</stp>
        <stp>30</stp>
        <stp>0</stp>
        <stp>ALL</stp>
        <stp/>
        <stp/>
        <stp>TRUE</stp>
        <stp>T</stp>
        <tr r="Z71" s="1"/>
        <tr r="Z71" s="1"/>
      </tp>
      <tp t="s">
        <v/>
        <stp/>
        <stp>StudyData</stp>
        <stp>QOS1??36</stp>
        <stp>Vol</stp>
        <stp>VolType=Exchange,CoCType=Contract</stp>
        <stp>Vol</stp>
        <stp>30</stp>
        <stp>0</stp>
        <stp>ALL</stp>
        <stp/>
        <stp/>
        <stp>TRUE</stp>
        <stp>T</stp>
        <tr r="Z81" s="1"/>
      </tp>
      <tp t="s">
        <v/>
        <stp/>
        <stp>StudyData</stp>
        <stp>QOS1??37</stp>
        <stp>Vol</stp>
        <stp>VolType=Exchange,CoCType=Contract</stp>
        <stp>Vol</stp>
        <stp>30</stp>
        <stp>0</stp>
        <stp>ALL</stp>
        <stp/>
        <stp/>
        <stp>TRUE</stp>
        <stp>T</stp>
        <tr r="Z84" s="1"/>
      </tp>
      <tp t="s">
        <v/>
        <stp/>
        <stp>StudyData</stp>
        <stp>QOS1??34</stp>
        <stp>Vol</stp>
        <stp>VolType=Exchange,CoCType=Contract</stp>
        <stp>Vol</stp>
        <stp>30</stp>
        <stp>0</stp>
        <stp>ALL</stp>
        <stp/>
        <stp/>
        <stp>TRUE</stp>
        <stp>T</stp>
        <tr r="Z77" s="1"/>
      </tp>
      <tp t="s">
        <v/>
        <stp/>
        <stp>StudyData</stp>
        <stp>QOS1??35</stp>
        <stp>Vol</stp>
        <stp>VolType=Exchange,CoCType=Contract</stp>
        <stp>Vol</stp>
        <stp>30</stp>
        <stp>0</stp>
        <stp>ALL</stp>
        <stp/>
        <stp/>
        <stp>TRUE</stp>
        <stp>T</stp>
        <tr r="Z79" s="1"/>
      </tp>
      <tp t="s">
        <v/>
        <stp/>
        <stp>StudyData</stp>
        <stp>QOS1??48</stp>
        <stp>Vol</stp>
        <stp>VolType=Exchange,CoCType=Contract</stp>
        <stp>Vol</stp>
        <stp>30</stp>
        <stp>0</stp>
        <stp>ALL</stp>
        <stp/>
        <stp/>
        <stp>TRUE</stp>
        <stp>T</stp>
        <tr r="Z107" s="1"/>
      </tp>
      <tp t="s">
        <v/>
        <stp/>
        <stp>StudyData</stp>
        <stp>QOS1??49</stp>
        <stp>Vol</stp>
        <stp>VolType=Exchange,CoCType=Contract</stp>
        <stp>Vol</stp>
        <stp>30</stp>
        <stp>0</stp>
        <stp>ALL</stp>
        <stp/>
        <stp/>
        <stp>TRUE</stp>
        <stp>T</stp>
        <tr r="Z110" s="1"/>
      </tp>
      <tp t="s">
        <v/>
        <stp/>
        <stp>StudyData</stp>
        <stp>QOS1??42</stp>
        <stp>Vol</stp>
        <stp>VolType=Exchange,CoCType=Contract</stp>
        <stp>Vol</stp>
        <stp>30</stp>
        <stp>0</stp>
        <stp>ALL</stp>
        <stp/>
        <stp/>
        <stp>TRUE</stp>
        <stp>T</stp>
        <tr r="Z94" s="1"/>
      </tp>
      <tp t="s">
        <v/>
        <stp/>
        <stp>StudyData</stp>
        <stp>QOS1??43</stp>
        <stp>Vol</stp>
        <stp>VolType=Exchange,CoCType=Contract</stp>
        <stp>Vol</stp>
        <stp>30</stp>
        <stp>0</stp>
        <stp>ALL</stp>
        <stp/>
        <stp/>
        <stp>TRUE</stp>
        <stp>T</stp>
        <tr r="Z97" s="1"/>
      </tp>
      <tp t="s">
        <v/>
        <stp/>
        <stp>StudyData</stp>
        <stp>QOS1??40</stp>
        <stp>Vol</stp>
        <stp>VolType=Exchange,CoCType=Contract</stp>
        <stp>Vol</stp>
        <stp>30</stp>
        <stp>0</stp>
        <stp>ALL</stp>
        <stp/>
        <stp/>
        <stp>TRUE</stp>
        <stp>T</stp>
        <tr r="Z90" s="1"/>
      </tp>
      <tp t="s">
        <v/>
        <stp/>
        <stp>StudyData</stp>
        <stp>QOS1??41</stp>
        <stp>Vol</stp>
        <stp>VolType=Exchange,CoCType=Contract</stp>
        <stp>Vol</stp>
        <stp>30</stp>
        <stp>0</stp>
        <stp>ALL</stp>
        <stp/>
        <stp/>
        <stp>TRUE</stp>
        <stp>T</stp>
        <tr r="Z92" s="1"/>
      </tp>
      <tp t="s">
        <v/>
        <stp/>
        <stp>StudyData</stp>
        <stp>QOS1??46</stp>
        <stp>Vol</stp>
        <stp>VolType=Exchange,CoCType=Contract</stp>
        <stp>Vol</stp>
        <stp>30</stp>
        <stp>0</stp>
        <stp>ALL</stp>
        <stp/>
        <stp/>
        <stp>TRUE</stp>
        <stp>T</stp>
        <tr r="Z103" s="1"/>
      </tp>
      <tp t="s">
        <v/>
        <stp/>
        <stp>StudyData</stp>
        <stp>QOS1??47</stp>
        <stp>Vol</stp>
        <stp>VolType=Exchange,CoCType=Contract</stp>
        <stp>Vol</stp>
        <stp>30</stp>
        <stp>0</stp>
        <stp>ALL</stp>
        <stp/>
        <stp/>
        <stp>TRUE</stp>
        <stp>T</stp>
        <tr r="Z105" s="1"/>
      </tp>
      <tp t="s">
        <v/>
        <stp/>
        <stp>StudyData</stp>
        <stp>QOS1??44</stp>
        <stp>Vol</stp>
        <stp>VolType=Exchange,CoCType=Contract</stp>
        <stp>Vol</stp>
        <stp>30</stp>
        <stp>0</stp>
        <stp>ALL</stp>
        <stp/>
        <stp/>
        <stp>TRUE</stp>
        <stp>T</stp>
        <tr r="Z99" s="1"/>
      </tp>
      <tp t="s">
        <v/>
        <stp/>
        <stp>StudyData</stp>
        <stp>QOS1??45</stp>
        <stp>Vol</stp>
        <stp>VolType=Exchange,CoCType=Contract</stp>
        <stp>Vol</stp>
        <stp>30</stp>
        <stp>0</stp>
        <stp>ALL</stp>
        <stp/>
        <stp/>
        <stp>TRUE</stp>
        <stp>T</stp>
        <tr r="Z101" s="1"/>
      </tp>
      <tp t="s">
        <v/>
        <stp/>
        <stp>StudyData</stp>
        <stp>QOS1??58</stp>
        <stp>Vol</stp>
        <stp>VolType=Exchange,CoCType=Contract</stp>
        <stp>Vol</stp>
        <stp>30</stp>
        <stp>0</stp>
        <stp>ALL</stp>
        <stp/>
        <stp/>
        <stp>TRUE</stp>
        <stp>T</stp>
        <tr r="Z129" s="1"/>
      </tp>
      <tp t="s">
        <v/>
        <stp/>
        <stp>StudyData</stp>
        <stp>QOS1??59</stp>
        <stp>Vol</stp>
        <stp>VolType=Exchange,CoCType=Contract</stp>
        <stp>Vol</stp>
        <stp>30</stp>
        <stp>0</stp>
        <stp>ALL</stp>
        <stp/>
        <stp/>
        <stp>TRUE</stp>
        <stp>T</stp>
        <tr r="Z131" s="1"/>
      </tp>
      <tp t="s">
        <v/>
        <stp/>
        <stp>StudyData</stp>
        <stp>QOS1??52</stp>
        <stp>Vol</stp>
        <stp>VolType=Exchange,CoCType=Contract</stp>
        <stp>Vol</stp>
        <stp>30</stp>
        <stp>0</stp>
        <stp>ALL</stp>
        <stp/>
        <stp/>
        <stp>TRUE</stp>
        <stp>T</stp>
        <tr r="Z116" s="1"/>
      </tp>
      <tp t="s">
        <v/>
        <stp/>
        <stp>StudyData</stp>
        <stp>QOS1??53</stp>
        <stp>Vol</stp>
        <stp>VolType=Exchange,CoCType=Contract</stp>
        <stp>Vol</stp>
        <stp>30</stp>
        <stp>0</stp>
        <stp>ALL</stp>
        <stp/>
        <stp/>
        <stp>TRUE</stp>
        <stp>T</stp>
        <tr r="Z118" s="1"/>
      </tp>
      <tp t="s">
        <v/>
        <stp/>
        <stp>StudyData</stp>
        <stp>QOS1??50</stp>
        <stp>Vol</stp>
        <stp>VolType=Exchange,CoCType=Contract</stp>
        <stp>Vol</stp>
        <stp>30</stp>
        <stp>0</stp>
        <stp>ALL</stp>
        <stp/>
        <stp/>
        <stp>TRUE</stp>
        <stp>T</stp>
        <tr r="Z112" s="1"/>
      </tp>
      <tp t="s">
        <v/>
        <stp/>
        <stp>StudyData</stp>
        <stp>QOS1??51</stp>
        <stp>Vol</stp>
        <stp>VolType=Exchange,CoCType=Contract</stp>
        <stp>Vol</stp>
        <stp>30</stp>
        <stp>0</stp>
        <stp>ALL</stp>
        <stp/>
        <stp/>
        <stp>TRUE</stp>
        <stp>T</stp>
        <tr r="Z114" s="1"/>
      </tp>
      <tp t="s">
        <v/>
        <stp/>
        <stp>StudyData</stp>
        <stp>QOS1??56</stp>
        <stp>Vol</stp>
        <stp>VolType=Exchange,CoCType=Contract</stp>
        <stp>Vol</stp>
        <stp>30</stp>
        <stp>0</stp>
        <stp>ALL</stp>
        <stp/>
        <stp/>
        <stp>TRUE</stp>
        <stp>T</stp>
        <tr r="Z125" s="1"/>
      </tp>
      <tp t="s">
        <v/>
        <stp/>
        <stp>StudyData</stp>
        <stp>QOS1??57</stp>
        <stp>Vol</stp>
        <stp>VolType=Exchange,CoCType=Contract</stp>
        <stp>Vol</stp>
        <stp>30</stp>
        <stp>0</stp>
        <stp>ALL</stp>
        <stp/>
        <stp/>
        <stp>TRUE</stp>
        <stp>T</stp>
        <tr r="Z127" s="1"/>
      </tp>
      <tp t="s">
        <v/>
        <stp/>
        <stp>StudyData</stp>
        <stp>QOS1??54</stp>
        <stp>Vol</stp>
        <stp>VolType=Exchange,CoCType=Contract</stp>
        <stp>Vol</stp>
        <stp>30</stp>
        <stp>0</stp>
        <stp>ALL</stp>
        <stp/>
        <stp/>
        <stp>TRUE</stp>
        <stp>T</stp>
        <tr r="Z120" s="1"/>
      </tp>
      <tp t="s">
        <v/>
        <stp/>
        <stp>StudyData</stp>
        <stp>QOS1??55</stp>
        <stp>Vol</stp>
        <stp>VolType=Exchange,CoCType=Contract</stp>
        <stp>Vol</stp>
        <stp>30</stp>
        <stp>0</stp>
        <stp>ALL</stp>
        <stp/>
        <stp/>
        <stp>TRUE</stp>
        <stp>T</stp>
        <tr r="Z123" s="1"/>
      </tp>
      <tp t="s">
        <v/>
        <stp/>
        <stp>StudyData</stp>
        <stp>QOS1??68</stp>
        <stp>Vol</stp>
        <stp>VolType=Exchange,CoCType=Contract</stp>
        <stp>Vol</stp>
        <stp>30</stp>
        <stp>0</stp>
        <stp>ALL</stp>
        <stp/>
        <stp/>
        <stp>TRUE</stp>
        <stp>T</stp>
        <tr r="Z151" s="1"/>
      </tp>
      <tp t="s">
        <v/>
        <stp/>
        <stp>StudyData</stp>
        <stp>QOS1??69</stp>
        <stp>Vol</stp>
        <stp>VolType=Exchange,CoCType=Contract</stp>
        <stp>Vol</stp>
        <stp>30</stp>
        <stp>0</stp>
        <stp>ALL</stp>
        <stp/>
        <stp/>
        <stp>TRUE</stp>
        <stp>T</stp>
        <tr r="Z153" s="1"/>
      </tp>
      <tp t="s">
        <v/>
        <stp/>
        <stp>StudyData</stp>
        <stp>QOS1??62</stp>
        <stp>Vol</stp>
        <stp>VolType=Exchange,CoCType=Contract</stp>
        <stp>Vol</stp>
        <stp>30</stp>
        <stp>0</stp>
        <stp>ALL</stp>
        <stp/>
        <stp/>
        <stp>TRUE</stp>
        <stp>T</stp>
        <tr r="Z138" s="1"/>
      </tp>
      <tp t="s">
        <v/>
        <stp/>
        <stp>StudyData</stp>
        <stp>QOS1??63</stp>
        <stp>Vol</stp>
        <stp>VolType=Exchange,CoCType=Contract</stp>
        <stp>Vol</stp>
        <stp>30</stp>
        <stp>0</stp>
        <stp>ALL</stp>
        <stp/>
        <stp/>
        <stp>TRUE</stp>
        <stp>T</stp>
        <tr r="Z140" s="1"/>
      </tp>
      <tp t="s">
        <v/>
        <stp/>
        <stp>StudyData</stp>
        <stp>QOS1??60</stp>
        <stp>Vol</stp>
        <stp>VolType=Exchange,CoCType=Contract</stp>
        <stp>Vol</stp>
        <stp>30</stp>
        <stp>0</stp>
        <stp>ALL</stp>
        <stp/>
        <stp/>
        <stp>TRUE</stp>
        <stp>T</stp>
        <tr r="Z133" s="1"/>
      </tp>
      <tp t="s">
        <v/>
        <stp/>
        <stp>StudyData</stp>
        <stp>QOS1??61</stp>
        <stp>Vol</stp>
        <stp>VolType=Exchange,CoCType=Contract</stp>
        <stp>Vol</stp>
        <stp>30</stp>
        <stp>0</stp>
        <stp>ALL</stp>
        <stp/>
        <stp/>
        <stp>TRUE</stp>
        <stp>T</stp>
        <tr r="Z136" s="1"/>
      </tp>
      <tp t="s">
        <v/>
        <stp/>
        <stp>StudyData</stp>
        <stp>QOS1??66</stp>
        <stp>Vol</stp>
        <stp>VolType=Exchange,CoCType=Contract</stp>
        <stp>Vol</stp>
        <stp>30</stp>
        <stp>0</stp>
        <stp>ALL</stp>
        <stp/>
        <stp/>
        <stp>TRUE</stp>
        <stp>T</stp>
        <tr r="Z146" s="1"/>
      </tp>
      <tp t="s">
        <v/>
        <stp/>
        <stp>StudyData</stp>
        <stp>QOS1??67</stp>
        <stp>Vol</stp>
        <stp>VolType=Exchange,CoCType=Contract</stp>
        <stp>Vol</stp>
        <stp>30</stp>
        <stp>0</stp>
        <stp>ALL</stp>
        <stp/>
        <stp/>
        <stp>TRUE</stp>
        <stp>T</stp>
        <tr r="Z149" s="1"/>
      </tp>
      <tp t="s">
        <v/>
        <stp/>
        <stp>StudyData</stp>
        <stp>QOS1??64</stp>
        <stp>Vol</stp>
        <stp>VolType=Exchange,CoCType=Contract</stp>
        <stp>Vol</stp>
        <stp>30</stp>
        <stp>0</stp>
        <stp>ALL</stp>
        <stp/>
        <stp/>
        <stp>TRUE</stp>
        <stp>T</stp>
        <tr r="Z142" s="1"/>
      </tp>
      <tp t="s">
        <v/>
        <stp/>
        <stp>StudyData</stp>
        <stp>QOS1??65</stp>
        <stp>Vol</stp>
        <stp>VolType=Exchange,CoCType=Contract</stp>
        <stp>Vol</stp>
        <stp>30</stp>
        <stp>0</stp>
        <stp>ALL</stp>
        <stp/>
        <stp/>
        <stp>TRUE</stp>
        <stp>T</stp>
        <tr r="Z144" s="1"/>
      </tp>
      <tp t="s">
        <v/>
        <stp/>
        <stp>StudyData</stp>
        <stp>QOS1??78</stp>
        <stp>Vol</stp>
        <stp>VolType=Exchange,CoCType=Contract</stp>
        <stp>Vol</stp>
        <stp>30</stp>
        <stp>0</stp>
        <stp>ALL</stp>
        <stp/>
        <stp/>
        <stp>TRUE</stp>
        <stp>T</stp>
        <tr r="Z172" s="1"/>
      </tp>
      <tp t="s">
        <v/>
        <stp/>
        <stp>StudyData</stp>
        <stp>QOS1??79</stp>
        <stp>Vol</stp>
        <stp>VolType=Exchange,CoCType=Contract</stp>
        <stp>Vol</stp>
        <stp>30</stp>
        <stp>0</stp>
        <stp>ALL</stp>
        <stp/>
        <stp/>
        <stp>TRUE</stp>
        <stp>T</stp>
        <tr r="Z174" s="1"/>
      </tp>
      <tp t="s">
        <v/>
        <stp/>
        <stp>StudyData</stp>
        <stp>QOS1??72</stp>
        <stp>Vol</stp>
        <stp>VolType=Exchange,CoCType=Contract</stp>
        <stp>Vol</stp>
        <stp>30</stp>
        <stp>0</stp>
        <stp>ALL</stp>
        <stp/>
        <stp/>
        <stp>TRUE</stp>
        <stp>T</stp>
        <tr r="Z159" s="1"/>
      </tp>
      <tp t="s">
        <v/>
        <stp/>
        <stp>StudyData</stp>
        <stp>QOS1??73</stp>
        <stp>Vol</stp>
        <stp>VolType=Exchange,CoCType=Contract</stp>
        <stp>Vol</stp>
        <stp>30</stp>
        <stp>0</stp>
        <stp>ALL</stp>
        <stp/>
        <stp/>
        <stp>TRUE</stp>
        <stp>T</stp>
        <tr r="Z162" s="1"/>
      </tp>
      <tp t="s">
        <v/>
        <stp/>
        <stp>StudyData</stp>
        <stp>QOS1??70</stp>
        <stp>Vol</stp>
        <stp>VolType=Exchange,CoCType=Contract</stp>
        <stp>Vol</stp>
        <stp>30</stp>
        <stp>0</stp>
        <stp>ALL</stp>
        <stp/>
        <stp/>
        <stp>TRUE</stp>
        <stp>T</stp>
        <tr r="Z155" s="1"/>
      </tp>
      <tp t="s">
        <v/>
        <stp/>
        <stp>StudyData</stp>
        <stp>QOS1??71</stp>
        <stp>Vol</stp>
        <stp>VolType=Exchange,CoCType=Contract</stp>
        <stp>Vol</stp>
        <stp>30</stp>
        <stp>0</stp>
        <stp>ALL</stp>
        <stp/>
        <stp/>
        <stp>TRUE</stp>
        <stp>T</stp>
        <tr r="Z157" s="1"/>
      </tp>
      <tp t="s">
        <v/>
        <stp/>
        <stp>StudyData</stp>
        <stp>QOS1??76</stp>
        <stp>Vol</stp>
        <stp>VolType=Exchange,CoCType=Contract</stp>
        <stp>Vol</stp>
        <stp>30</stp>
        <stp>0</stp>
        <stp>ALL</stp>
        <stp/>
        <stp/>
        <stp>TRUE</stp>
        <stp>T</stp>
        <tr r="Z168" s="1"/>
      </tp>
      <tp t="s">
        <v/>
        <stp/>
        <stp>StudyData</stp>
        <stp>QOS1??77</stp>
        <stp>Vol</stp>
        <stp>VolType=Exchange,CoCType=Contract</stp>
        <stp>Vol</stp>
        <stp>30</stp>
        <stp>0</stp>
        <stp>ALL</stp>
        <stp/>
        <stp/>
        <stp>TRUE</stp>
        <stp>T</stp>
        <tr r="Z170" s="1"/>
      </tp>
      <tp t="s">
        <v/>
        <stp/>
        <stp>StudyData</stp>
        <stp>QOS1??74</stp>
        <stp>Vol</stp>
        <stp>VolType=Exchange,CoCType=Contract</stp>
        <stp>Vol</stp>
        <stp>30</stp>
        <stp>0</stp>
        <stp>ALL</stp>
        <stp/>
        <stp/>
        <stp>TRUE</stp>
        <stp>T</stp>
        <tr r="Z164" s="1"/>
      </tp>
      <tp t="s">
        <v/>
        <stp/>
        <stp>StudyData</stp>
        <stp>QOS1??75</stp>
        <stp>Vol</stp>
        <stp>VolType=Exchange,CoCType=Contract</stp>
        <stp>Vol</stp>
        <stp>30</stp>
        <stp>0</stp>
        <stp>ALL</stp>
        <stp/>
        <stp/>
        <stp>TRUE</stp>
        <stp>T</stp>
        <tr r="Z166" s="1"/>
      </tp>
      <tp>
        <v>42527.458333333336</v>
        <stp/>
        <stp>StudyData</stp>
        <stp>QOS1??1</stp>
        <stp>Bar</stp>
        <stp/>
        <stp>Time</stp>
        <stp>30</stp>
        <stp/>
        <stp>all</stp>
        <stp/>
        <stp/>
        <stp>False</stp>
        <tr r="D1" s="1"/>
        <tr r="F1" s="1"/>
      </tp>
      <tp t="s">
        <v>ICE Brent Crude Calendar Spread 1, Mar 17, Apr 17</v>
        <stp/>
        <stp>ContractData</stp>
        <stp>QOS1??8</stp>
        <stp>LongDescription</stp>
        <tr r="B21" s="1"/>
      </tp>
      <tp t="s">
        <v>ICE Brent Crude Calendar Spread 1, Apr 17, May 17</v>
        <stp/>
        <stp>ContractData</stp>
        <stp>QOS1??9</stp>
        <stp>LongDescription</stp>
        <tr r="B23" s="1"/>
      </tp>
      <tp t="s">
        <v>ICE Brent Crude Calendar Spread 1, Nov 16, Dec 16</v>
        <stp/>
        <stp>ContractData</stp>
        <stp>QOS1??4</stp>
        <stp>LongDescription</stp>
        <tr r="B12" s="1"/>
      </tp>
      <tp t="s">
        <v>ICE Brent Crude Calendar Spread 1, Dec 16, Jan 17</v>
        <stp/>
        <stp>ContractData</stp>
        <stp>QOS1??5</stp>
        <stp>LongDescription</stp>
        <tr r="B14" s="1"/>
      </tp>
      <tp t="s">
        <v>ICE Brent Crude Calendar Spread 1, Jan 17, Feb 17</v>
        <stp/>
        <stp>ContractData</stp>
        <stp>QOS1??6</stp>
        <stp>LongDescription</stp>
        <tr r="B16" s="1"/>
      </tp>
      <tp t="s">
        <v>ICE Brent Crude Calendar Spread 1, Feb 17, Mar 17</v>
        <stp/>
        <stp>ContractData</stp>
        <stp>QOS1??7</stp>
        <stp>LongDescription</stp>
        <tr r="B19" s="1"/>
      </tp>
      <tp t="s">
        <v>ICE Brent Crude Calendar Spread 1, Aug 16, Sep 16</v>
        <stp/>
        <stp>ContractData</stp>
        <stp>QOS1??1</stp>
        <stp>LongDescription</stp>
        <tr r="B6" s="1"/>
      </tp>
      <tp t="s">
        <v>ICE Brent Crude Calendar Spread 1, Sep 16, Oct 16</v>
        <stp/>
        <stp>ContractData</stp>
        <stp>QOS1??2</stp>
        <stp>LongDescription</stp>
        <tr r="B8" s="1"/>
      </tp>
      <tp t="s">
        <v>ICE Brent Crude Calendar Spread 1, Oct 16, Nov 16</v>
        <stp/>
        <stp>ContractData</stp>
        <stp>QOS1??3</stp>
        <stp>LongDescription</stp>
        <tr r="B10" s="1"/>
      </tp>
      <tp>
        <v>638</v>
        <stp/>
        <stp>ContractData</stp>
        <stp>QOS1??8</stp>
        <stp>Y_CVol</stp>
        <tr r="N21" s="1"/>
      </tp>
      <tp>
        <v>476</v>
        <stp/>
        <stp>ContractData</stp>
        <stp>QOS1??9</stp>
        <stp>Y_CVol</stp>
        <tr r="N23" s="1"/>
      </tp>
      <tp>
        <v>10470</v>
        <stp/>
        <stp>ContractData</stp>
        <stp>QOS1??4</stp>
        <stp>Y_CVol</stp>
        <tr r="N12" s="1"/>
      </tp>
      <tp>
        <v>2464</v>
        <stp/>
        <stp>ContractData</stp>
        <stp>QOS1??5</stp>
        <stp>Y_CVol</stp>
        <tr r="N14" s="1"/>
      </tp>
      <tp>
        <v>1822</v>
        <stp/>
        <stp>ContractData</stp>
        <stp>QOS1??6</stp>
        <stp>Y_CVol</stp>
        <tr r="N16" s="1"/>
      </tp>
      <tp>
        <v>1099</v>
        <stp/>
        <stp>ContractData</stp>
        <stp>QOS1??7</stp>
        <stp>Y_CVol</stp>
        <tr r="N19" s="1"/>
      </tp>
      <tp>
        <v>47162</v>
        <stp/>
        <stp>ContractData</stp>
        <stp>QOS1??1</stp>
        <stp>Y_CVol</stp>
        <tr r="N6" s="1"/>
      </tp>
      <tp>
        <v>15398</v>
        <stp/>
        <stp>ContractData</stp>
        <stp>QOS1??2</stp>
        <stp>Y_CVol</stp>
        <tr r="N8" s="1"/>
      </tp>
      <tp>
        <v>10331</v>
        <stp/>
        <stp>ContractData</stp>
        <stp>QOS1??3</stp>
        <stp>Y_CVol</stp>
        <tr r="N10" s="1"/>
      </tp>
      <tp>
        <v>937</v>
        <stp/>
        <stp>ContractData</stp>
        <stp>QOS1??8</stp>
        <stp>T_CVol</stp>
        <tr r="K21" s="1"/>
      </tp>
      <tp>
        <v>125</v>
        <stp/>
        <stp>ContractData</stp>
        <stp>QOS1??9</stp>
        <stp>T_CVol</stp>
        <tr r="K23" s="1"/>
      </tp>
      <tp>
        <v>6781</v>
        <stp/>
        <stp>ContractData</stp>
        <stp>QOS1??4</stp>
        <stp>T_CVol</stp>
        <tr r="K12" s="1"/>
      </tp>
      <tp>
        <v>1712</v>
        <stp/>
        <stp>ContractData</stp>
        <stp>QOS1??5</stp>
        <stp>T_CVol</stp>
        <tr r="K14" s="1"/>
      </tp>
      <tp>
        <v>789</v>
        <stp/>
        <stp>ContractData</stp>
        <stp>QOS1??6</stp>
        <stp>T_CVol</stp>
        <tr r="K16" s="1"/>
      </tp>
      <tp>
        <v>812</v>
        <stp/>
        <stp>ContractData</stp>
        <stp>QOS1??7</stp>
        <stp>T_CVol</stp>
        <tr r="K19" s="1"/>
      </tp>
      <tp>
        <v>47351</v>
        <stp/>
        <stp>ContractData</stp>
        <stp>QOS1??1</stp>
        <stp>T_CVol</stp>
        <tr r="K6" s="1"/>
      </tp>
      <tp>
        <v>19871</v>
        <stp/>
        <stp>ContractData</stp>
        <stp>QOS1??2</stp>
        <stp>T_CVol</stp>
        <tr r="K8" s="1"/>
      </tp>
      <tp>
        <v>7898</v>
        <stp/>
        <stp>ContractData</stp>
        <stp>QOS1??3</stp>
        <stp>T_CVol</stp>
        <tr r="K10" s="1"/>
      </tp>
      <tp>
        <v>0</v>
        <stp/>
        <stp>ContractData</stp>
        <stp>QOM22</stp>
        <stp>P_OI</stp>
        <tr r="M144" s="2"/>
        <tr r="M144" s="2"/>
      </tp>
      <tp>
        <v>0</v>
        <stp/>
        <stp>ContractData</stp>
        <stp>QON22</stp>
        <stp>P_OI</stp>
        <tr r="M146" s="2"/>
        <tr r="M146" s="2"/>
      </tp>
      <tp>
        <v>0</v>
        <stp/>
        <stp>ContractData</stp>
        <stp>QOH22</stp>
        <stp>P_OI</stp>
        <tr r="M138" s="2"/>
        <tr r="M138" s="2"/>
      </tp>
      <tp>
        <v>0</v>
        <stp/>
        <stp>ContractData</stp>
        <stp>QOJ22</stp>
        <stp>P_OI</stp>
        <tr r="M140" s="2"/>
        <tr r="M140" s="2"/>
      </tp>
      <tp>
        <v>0</v>
        <stp/>
        <stp>ContractData</stp>
        <stp>QOK22</stp>
        <stp>P_OI</stp>
        <tr r="M142" s="2"/>
        <tr r="M142" s="2"/>
      </tp>
      <tp>
        <v>0</v>
        <stp/>
        <stp>ContractData</stp>
        <stp>QOF22</stp>
        <stp>P_OI</stp>
        <tr r="M134" s="2"/>
        <tr r="M134" s="2"/>
      </tp>
      <tp>
        <v>0</v>
        <stp/>
        <stp>ContractData</stp>
        <stp>QOG22</stp>
        <stp>P_OI</stp>
        <tr r="M136" s="2"/>
        <tr r="M136" s="2"/>
      </tp>
      <tp>
        <v>0</v>
        <stp/>
        <stp>ContractData</stp>
        <stp>QOX22</stp>
        <stp>P_OI</stp>
        <tr r="M154" s="2"/>
        <tr r="M154" s="2"/>
      </tp>
      <tp>
        <v>91</v>
        <stp/>
        <stp>ContractData</stp>
        <stp>QOZ22</stp>
        <stp>P_OI</stp>
        <tr r="M156" s="2"/>
        <tr r="M156" s="2"/>
      </tp>
      <tp>
        <v>0</v>
        <stp/>
        <stp>ContractData</stp>
        <stp>QOU22</stp>
        <stp>P_OI</stp>
        <tr r="M150" s="2"/>
        <tr r="M150" s="2"/>
      </tp>
      <tp>
        <v>0</v>
        <stp/>
        <stp>ContractData</stp>
        <stp>QOV22</stp>
        <stp>P_OI</stp>
        <tr r="M152" s="2"/>
        <tr r="M152" s="2"/>
      </tp>
      <tp>
        <v>0</v>
        <stp/>
        <stp>ContractData</stp>
        <stp>QOQ22</stp>
        <stp>P_OI</stp>
        <tr r="M148" s="2"/>
        <tr r="M148" s="2"/>
      </tp>
      <tp>
        <v>0</v>
        <stp/>
        <stp>ContractData</stp>
        <stp>QOH23</stp>
        <stp>P_OI</stp>
        <tr r="M162" s="2"/>
        <tr r="M162" s="2"/>
      </tp>
      <tp>
        <v>0</v>
        <stp/>
        <stp>ContractData</stp>
        <stp>QOF23</stp>
        <stp>P_OI</stp>
        <tr r="M158" s="2"/>
        <tr r="M158" s="2"/>
      </tp>
      <tp>
        <v>0</v>
        <stp/>
        <stp>ContractData</stp>
        <stp>QOG23</stp>
        <stp>P_OI</stp>
        <tr r="M160" s="2"/>
        <tr r="M160" s="2"/>
      </tp>
      <tp>
        <v>507</v>
        <stp/>
        <stp>ContractData</stp>
        <stp>QOM20</stp>
        <stp>P_OI</stp>
        <tr r="M96" s="2"/>
        <tr r="M96" s="2"/>
      </tp>
      <tp>
        <v>0</v>
        <stp/>
        <stp>ContractData</stp>
        <stp>QON20</stp>
        <stp>P_OI</stp>
        <tr r="M98" s="2"/>
        <tr r="M98" s="2"/>
      </tp>
      <tp>
        <v>0</v>
        <stp/>
        <stp>ContractData</stp>
        <stp>QOH20</stp>
        <stp>P_OI</stp>
        <tr r="M90" s="2"/>
        <tr r="M90" s="2"/>
      </tp>
      <tp>
        <v>0</v>
        <stp/>
        <stp>ContractData</stp>
        <stp>QOJ20</stp>
        <stp>P_OI</stp>
        <tr r="M92" s="2"/>
        <tr r="M92" s="2"/>
      </tp>
      <tp>
        <v>0</v>
        <stp/>
        <stp>ContractData</stp>
        <stp>QOK20</stp>
        <stp>P_OI</stp>
        <tr r="M94" s="2"/>
        <tr r="M94" s="2"/>
      </tp>
      <tp>
        <v>0</v>
        <stp/>
        <stp>ContractData</stp>
        <stp>QOF20</stp>
        <stp>P_OI</stp>
        <tr r="M86" s="2"/>
        <tr r="M86" s="2"/>
      </tp>
      <tp>
        <v>250</v>
        <stp/>
        <stp>ContractData</stp>
        <stp>QOG20</stp>
        <stp>P_OI</stp>
        <tr r="M88" s="2"/>
        <tr r="M88" s="2"/>
      </tp>
      <tp>
        <v>0</v>
        <stp/>
        <stp>ContractData</stp>
        <stp>QOX20</stp>
        <stp>P_OI</stp>
        <tr r="M106" s="2"/>
        <tr r="M106" s="2"/>
      </tp>
      <tp>
        <v>11801</v>
        <stp/>
        <stp>ContractData</stp>
        <stp>QOZ20</stp>
        <stp>P_OI</stp>
        <tr r="M108" s="2"/>
        <tr r="M108" s="2"/>
      </tp>
      <tp>
        <v>0</v>
        <stp/>
        <stp>ContractData</stp>
        <stp>QOU20</stp>
        <stp>P_OI</stp>
        <tr r="M102" s="2"/>
        <tr r="M102" s="2"/>
      </tp>
      <tp>
        <v>0</v>
        <stp/>
        <stp>ContractData</stp>
        <stp>QOV20</stp>
        <stp>P_OI</stp>
        <tr r="M104" s="2"/>
        <tr r="M104" s="2"/>
      </tp>
      <tp>
        <v>0</v>
        <stp/>
        <stp>ContractData</stp>
        <stp>QOQ20</stp>
        <stp>P_OI</stp>
        <tr r="M100" s="2"/>
        <tr r="M100" s="2"/>
      </tp>
      <tp>
        <v>0</v>
        <stp/>
        <stp>ContractData</stp>
        <stp>QOM21</stp>
        <stp>P_OI</stp>
        <tr r="M120" s="2"/>
        <tr r="M120" s="2"/>
      </tp>
      <tp>
        <v>0</v>
        <stp/>
        <stp>ContractData</stp>
        <stp>QON21</stp>
        <stp>P_OI</stp>
        <tr r="M122" s="2"/>
        <tr r="M122" s="2"/>
      </tp>
      <tp>
        <v>0</v>
        <stp/>
        <stp>ContractData</stp>
        <stp>QOH21</stp>
        <stp>P_OI</stp>
        <tr r="M114" s="2"/>
        <tr r="M114" s="2"/>
      </tp>
      <tp>
        <v>0</v>
        <stp/>
        <stp>ContractData</stp>
        <stp>QOJ21</stp>
        <stp>P_OI</stp>
        <tr r="M116" s="2"/>
        <tr r="M116" s="2"/>
      </tp>
      <tp>
        <v>0</v>
        <stp/>
        <stp>ContractData</stp>
        <stp>QOK21</stp>
        <stp>P_OI</stp>
        <tr r="M118" s="2"/>
        <tr r="M118" s="2"/>
      </tp>
      <tp>
        <v>0</v>
        <stp/>
        <stp>ContractData</stp>
        <stp>QOF21</stp>
        <stp>P_OI</stp>
        <tr r="M110" s="2"/>
        <tr r="M110" s="2"/>
      </tp>
      <tp>
        <v>250</v>
        <stp/>
        <stp>ContractData</stp>
        <stp>QOG21</stp>
        <stp>P_OI</stp>
        <tr r="M112" s="2"/>
        <tr r="M112" s="2"/>
      </tp>
      <tp>
        <v>0</v>
        <stp/>
        <stp>ContractData</stp>
        <stp>QOX21</stp>
        <stp>P_OI</stp>
        <tr r="M130" s="2"/>
        <tr r="M130" s="2"/>
      </tp>
      <tp>
        <v>3612</v>
        <stp/>
        <stp>ContractData</stp>
        <stp>QOZ21</stp>
        <stp>P_OI</stp>
        <tr r="M132" s="2"/>
        <tr r="M132" s="2"/>
      </tp>
      <tp>
        <v>0</v>
        <stp/>
        <stp>ContractData</stp>
        <stp>QOU21</stp>
        <stp>P_OI</stp>
        <tr r="M126" s="2"/>
        <tr r="M126" s="2"/>
      </tp>
      <tp>
        <v>0</v>
        <stp/>
        <stp>ContractData</stp>
        <stp>QOV21</stp>
        <stp>P_OI</stp>
        <tr r="M128" s="2"/>
        <tr r="M128" s="2"/>
      </tp>
      <tp>
        <v>0</v>
        <stp/>
        <stp>ContractData</stp>
        <stp>QOQ21</stp>
        <stp>P_OI</stp>
        <tr r="M124" s="2"/>
        <tr r="M124" s="2"/>
      </tp>
      <tp>
        <v>142256</v>
        <stp/>
        <stp>ContractData</stp>
        <stp>QOX16</stp>
        <stp>P_OI</stp>
        <tr r="M10" s="2"/>
        <tr r="M10" s="2"/>
      </tp>
      <tp>
        <v>340727</v>
        <stp/>
        <stp>ContractData</stp>
        <stp>QOZ16</stp>
        <stp>P_OI</stp>
        <tr r="M12" s="2"/>
        <tr r="M12" s="2"/>
      </tp>
      <tp>
        <v>313275</v>
        <stp/>
        <stp>ContractData</stp>
        <stp>QOU16</stp>
        <stp>P_OI</stp>
        <tr r="M6" s="2"/>
        <tr r="M6" s="2"/>
      </tp>
      <tp>
        <v>141570</v>
        <stp/>
        <stp>ContractData</stp>
        <stp>QOV16</stp>
        <stp>P_OI</stp>
        <tr r="M8" s="2"/>
        <tr r="M8" s="2"/>
      </tp>
      <tp>
        <v>88867</v>
        <stp/>
        <stp>ContractData</stp>
        <stp>QOM17</stp>
        <stp>P_OI</stp>
        <tr r="M24" s="2"/>
        <tr r="M24" s="2"/>
      </tp>
      <tp>
        <v>17680</v>
        <stp/>
        <stp>ContractData</stp>
        <stp>QON17</stp>
        <stp>P_OI</stp>
        <tr r="M26" s="2"/>
        <tr r="M26" s="2"/>
      </tp>
      <tp>
        <v>59582</v>
        <stp/>
        <stp>ContractData</stp>
        <stp>QOH17</stp>
        <stp>P_OI</stp>
        <tr r="M18" s="2"/>
        <tr r="M18" s="2"/>
      </tp>
      <tp>
        <v>19341</v>
        <stp/>
        <stp>ContractData</stp>
        <stp>QOJ17</stp>
        <stp>P_OI</stp>
        <tr r="M20" s="2"/>
        <tr r="M20" s="2"/>
      </tp>
      <tp>
        <v>22009</v>
        <stp/>
        <stp>ContractData</stp>
        <stp>QOK17</stp>
        <stp>P_OI</stp>
        <tr r="M22" s="2"/>
        <tr r="M22" s="2"/>
      </tp>
      <tp>
        <v>63380</v>
        <stp/>
        <stp>ContractData</stp>
        <stp>QOF17</stp>
        <stp>P_OI</stp>
        <tr r="M14" s="2"/>
        <tr r="M14" s="2"/>
      </tp>
      <tp>
        <v>54924</v>
        <stp/>
        <stp>ContractData</stp>
        <stp>QOG17</stp>
        <stp>P_OI</stp>
        <tr r="M16" s="2"/>
        <tr r="M16" s="2"/>
      </tp>
      <tp>
        <v>13778</v>
        <stp/>
        <stp>ContractData</stp>
        <stp>QOX17</stp>
        <stp>P_OI</stp>
        <tr r="M34" s="2"/>
        <tr r="M34" s="2"/>
      </tp>
      <tp>
        <v>172561</v>
        <stp/>
        <stp>ContractData</stp>
        <stp>QOZ17</stp>
        <stp>P_OI</stp>
        <tr r="M36" s="2"/>
        <tr r="M36" s="2"/>
      </tp>
      <tp>
        <v>28592</v>
        <stp/>
        <stp>ContractData</stp>
        <stp>QOU17</stp>
        <stp>P_OI</stp>
        <tr r="M30" s="2"/>
        <tr r="M30" s="2"/>
      </tp>
      <tp>
        <v>12088</v>
        <stp/>
        <stp>ContractData</stp>
        <stp>QOV17</stp>
        <stp>P_OI</stp>
        <tr r="M32" s="2"/>
        <tr r="M32" s="2"/>
      </tp>
      <tp>
        <v>13794</v>
        <stp/>
        <stp>ContractData</stp>
        <stp>QOQ17</stp>
        <stp>P_OI</stp>
        <tr r="M28" s="2"/>
        <tr r="M28" s="2"/>
      </tp>
      <tp>
        <v>31467</v>
        <stp/>
        <stp>ContractData</stp>
        <stp>QOM18</stp>
        <stp>P_OI</stp>
        <tr r="M48" s="2"/>
        <tr r="M48" s="2"/>
      </tp>
      <tp>
        <v>2642</v>
        <stp/>
        <stp>ContractData</stp>
        <stp>QON18</stp>
        <stp>P_OI</stp>
        <tr r="M50" s="2"/>
        <tr r="M50" s="2"/>
      </tp>
      <tp>
        <v>8645</v>
        <stp/>
        <stp>ContractData</stp>
        <stp>QOH18</stp>
        <stp>P_OI</stp>
        <tr r="M42" s="2"/>
        <tr r="M42" s="2"/>
      </tp>
      <tp>
        <v>4752</v>
        <stp/>
        <stp>ContractData</stp>
        <stp>QOJ18</stp>
        <stp>P_OI</stp>
        <tr r="M44" s="2"/>
        <tr r="M44" s="2"/>
      </tp>
      <tp>
        <v>4085</v>
        <stp/>
        <stp>ContractData</stp>
        <stp>QOK18</stp>
        <stp>P_OI</stp>
        <tr r="M46" s="2"/>
        <tr r="M46" s="2"/>
      </tp>
      <tp>
        <v>13147</v>
        <stp/>
        <stp>ContractData</stp>
        <stp>QOF18</stp>
        <stp>P_OI</stp>
        <tr r="M38" s="2"/>
        <tr r="M38" s="2"/>
      </tp>
      <tp>
        <v>9577</v>
        <stp/>
        <stp>ContractData</stp>
        <stp>QOG18</stp>
        <stp>P_OI</stp>
        <tr r="M40" s="2"/>
        <tr r="M40" s="2"/>
      </tp>
      <tp>
        <v>1266</v>
        <stp/>
        <stp>ContractData</stp>
        <stp>QOX18</stp>
        <stp>P_OI</stp>
        <tr r="M58" s="2"/>
        <tr r="M58" s="2"/>
      </tp>
      <tp>
        <v>72526</v>
        <stp/>
        <stp>ContractData</stp>
        <stp>QOZ18</stp>
        <stp>P_OI</stp>
        <tr r="M60" s="2"/>
        <tr r="M60" s="2"/>
      </tp>
      <tp>
        <v>4763</v>
        <stp/>
        <stp>ContractData</stp>
        <stp>QOU18</stp>
        <stp>P_OI</stp>
        <tr r="M54" s="2"/>
        <tr r="M54" s="2"/>
      </tp>
      <tp>
        <v>1215</v>
        <stp/>
        <stp>ContractData</stp>
        <stp>QOV18</stp>
        <stp>P_OI</stp>
        <tr r="M56" s="2"/>
        <tr r="M56" s="2"/>
      </tp>
      <tp>
        <v>2036</v>
        <stp/>
        <stp>ContractData</stp>
        <stp>QOQ18</stp>
        <stp>P_OI</stp>
        <tr r="M52" s="2"/>
        <tr r="M52" s="2"/>
      </tp>
      <tp>
        <v>6857</v>
        <stp/>
        <stp>ContractData</stp>
        <stp>QOM19</stp>
        <stp>P_OI</stp>
        <tr r="M72" s="2"/>
        <tr r="M72" s="2"/>
      </tp>
      <tp>
        <v>200</v>
        <stp/>
        <stp>ContractData</stp>
        <stp>QON19</stp>
        <stp>P_OI</stp>
        <tr r="M74" s="2"/>
        <tr r="M74" s="2"/>
      </tp>
      <tp>
        <v>1300</v>
        <stp/>
        <stp>ContractData</stp>
        <stp>QOH19</stp>
        <stp>P_OI</stp>
        <tr r="M66" s="2"/>
        <tr r="M66" s="2"/>
      </tp>
      <tp>
        <v>200</v>
        <stp/>
        <stp>ContractData</stp>
        <stp>QOJ19</stp>
        <stp>P_OI</stp>
        <tr r="M68" s="2"/>
        <tr r="M68" s="2"/>
      </tp>
      <tp>
        <v>200</v>
        <stp/>
        <stp>ContractData</stp>
        <stp>QOK19</stp>
        <stp>P_OI</stp>
        <tr r="M70" s="2"/>
        <tr r="M70" s="2"/>
      </tp>
      <tp>
        <v>2016</v>
        <stp/>
        <stp>ContractData</stp>
        <stp>QOF19</stp>
        <stp>P_OI</stp>
        <tr r="M62" s="2"/>
        <tr r="M62" s="2"/>
      </tp>
      <tp>
        <v>1875</v>
        <stp/>
        <stp>ContractData</stp>
        <stp>QOG19</stp>
        <stp>P_OI</stp>
        <tr r="M64" s="2"/>
        <tr r="M64" s="2"/>
      </tp>
      <tp>
        <v>200</v>
        <stp/>
        <stp>ContractData</stp>
        <stp>QOX19</stp>
        <stp>P_OI</stp>
        <tr r="M82" s="2"/>
        <tr r="M82" s="2"/>
      </tp>
      <tp>
        <v>24254</v>
        <stp/>
        <stp>ContractData</stp>
        <stp>QOZ19</stp>
        <stp>P_OI</stp>
        <tr r="M84" s="2"/>
        <tr r="M84" s="2"/>
      </tp>
      <tp>
        <v>900</v>
        <stp/>
        <stp>ContractData</stp>
        <stp>QOU19</stp>
        <stp>P_OI</stp>
        <tr r="M78" s="2"/>
        <tr r="M78" s="2"/>
      </tp>
      <tp>
        <v>300</v>
        <stp/>
        <stp>ContractData</stp>
        <stp>QOV19</stp>
        <stp>P_OI</stp>
        <tr r="M80" s="2"/>
        <tr r="M80" s="2"/>
      </tp>
      <tp>
        <v>4239</v>
        <stp/>
        <stp>ContractData</stp>
        <stp>QOQ19</stp>
        <stp>P_OI</stp>
        <tr r="M76" s="2"/>
        <tr r="M76" s="2"/>
      </tp>
      <tp t="s">
        <v>QOS1U6</v>
        <stp/>
        <stp>ContractData</stp>
        <stp>QOS1??2</stp>
        <stp>Symbol</stp>
        <tr r="B8" s="2"/>
      </tp>
      <tp t="s">
        <v>QOS1V6</v>
        <stp/>
        <stp>ContractData</stp>
        <stp>QOS1??3</stp>
        <stp>Symbol</stp>
        <tr r="B10" s="2"/>
      </tp>
      <tp t="s">
        <v>QOS1Q6</v>
        <stp/>
        <stp>ContractData</stp>
        <stp>QOS1??1</stp>
        <stp>Symbol</stp>
        <tr r="B6" s="2"/>
      </tp>
      <tp t="s">
        <v>QOS1F7</v>
        <stp/>
        <stp>ContractData</stp>
        <stp>QOS1??6</stp>
        <stp>Symbol</stp>
        <tr r="B16" s="2"/>
      </tp>
      <tp t="s">
        <v>QOS1G7</v>
        <stp/>
        <stp>ContractData</stp>
        <stp>QOS1??7</stp>
        <stp>Symbol</stp>
        <tr r="B18" s="2"/>
      </tp>
      <tp t="s">
        <v>QOS1X6</v>
        <stp/>
        <stp>ContractData</stp>
        <stp>QOS1??4</stp>
        <stp>Symbol</stp>
        <tr r="B12" s="2"/>
      </tp>
      <tp t="s">
        <v>QOS1Z6</v>
        <stp/>
        <stp>ContractData</stp>
        <stp>QOS1??5</stp>
        <stp>Symbol</stp>
        <tr r="B14" s="2"/>
      </tp>
      <tp t="s">
        <v>QOS1H7</v>
        <stp/>
        <stp>ContractData</stp>
        <stp>QOS1??8</stp>
        <stp>Symbol</stp>
        <tr r="B20" s="2"/>
      </tp>
      <tp t="s">
        <v>QOS1J7</v>
        <stp/>
        <stp>ContractData</stp>
        <stp>QOS1??9</stp>
        <stp>Symbol</stp>
        <tr r="B22" s="2"/>
      </tp>
      <tp>
        <v>3567</v>
        <stp/>
        <stp>StudyData</stp>
        <stp>Vol(QOS1??1) when (LocalDay(QOS1??1)=3 and LocalHour(QOS1??1)=11 and LocalMinute(QOS1??1)=0)</stp>
        <stp>Bar</stp>
        <stp/>
        <stp>Vol</stp>
        <stp>30</stp>
        <stp>0</stp>
        <tr r="AA6" s="1"/>
      </tp>
      <tp>
        <v>1629</v>
        <stp/>
        <stp>StudyData</stp>
        <stp>Vol(QOS1??2) when (LocalDay(QOS1??2)=3 and LocalHour(QOS1??2)=11 and LocalMinute(QOS1??2)=0)</stp>
        <stp>Bar</stp>
        <stp/>
        <stp>Vol</stp>
        <stp>30</stp>
        <stp>0</stp>
        <tr r="AA8" s="1"/>
      </tp>
      <tp>
        <v>315</v>
        <stp/>
        <stp>StudyData</stp>
        <stp>Vol(QOS1??3) when (LocalDay(QOS1??3)=3 and LocalHour(QOS1??3)=11 and LocalMinute(QOS1??3)=0)</stp>
        <stp>Bar</stp>
        <stp/>
        <stp>Vol</stp>
        <stp>30</stp>
        <stp>0</stp>
        <tr r="AA10" s="1"/>
      </tp>
      <tp>
        <v>207</v>
        <stp/>
        <stp>StudyData</stp>
        <stp>Vol(QOS1??4) when (LocalDay(QOS1??4)=3 and LocalHour(QOS1??4)=11 and LocalMinute(QOS1??4)=0)</stp>
        <stp>Bar</stp>
        <stp/>
        <stp>Vol</stp>
        <stp>30</stp>
        <stp>0</stp>
        <tr r="AA12" s="1"/>
      </tp>
      <tp>
        <v>187</v>
        <stp/>
        <stp>StudyData</stp>
        <stp>Vol(QOS1??5) when (LocalDay(QOS1??5)=3 and LocalHour(QOS1??5)=11 and LocalMinute(QOS1??5)=0)</stp>
        <stp>Bar</stp>
        <stp/>
        <stp>Vol</stp>
        <stp>30</stp>
        <stp>0</stp>
        <tr r="AA14" s="1"/>
      </tp>
      <tp>
        <v>113</v>
        <stp/>
        <stp>StudyData</stp>
        <stp>Vol(QOS1??6) when (LocalDay(QOS1??6)=3 and LocalHour(QOS1??6)=11 and LocalMinute(QOS1??6)=0)</stp>
        <stp>Bar</stp>
        <stp/>
        <stp>Vol</stp>
        <stp>30</stp>
        <stp>0</stp>
        <tr r="AA16" s="1"/>
      </tp>
      <tp>
        <v>67</v>
        <stp/>
        <stp>StudyData</stp>
        <stp>Vol(QOS1??7) when (LocalDay(QOS1??7)=3 and LocalHour(QOS1??7)=11 and LocalMinute(QOS1??7)=0)</stp>
        <stp>Bar</stp>
        <stp/>
        <stp>Vol</stp>
        <stp>30</stp>
        <stp>0</stp>
        <tr r="AA19" s="1"/>
      </tp>
      <tp>
        <v>18</v>
        <stp/>
        <stp>StudyData</stp>
        <stp>Vol(QOS1??8) when (LocalDay(QOS1??8)=3 and LocalHour(QOS1??8)=11 and LocalMinute(QOS1??8)=0)</stp>
        <stp>Bar</stp>
        <stp/>
        <stp>Vol</stp>
        <stp>30</stp>
        <stp>0</stp>
        <tr r="AA21" s="1"/>
      </tp>
      <tp>
        <v>9</v>
        <stp/>
        <stp>StudyData</stp>
        <stp>Vol(QOS1??9) when (LocalDay(QOS1??9)=3 and LocalHour(QOS1??9)=11 and LocalMinute(QOS1??9)=0)</stp>
        <stp>Bar</stp>
        <stp/>
        <stp>Vol</stp>
        <stp>30</stp>
        <stp>0</stp>
        <tr r="AA23" s="1"/>
      </tp>
      <tp>
        <v>0</v>
        <stp/>
        <stp>StudyData</stp>
        <stp>QOS1??9</stp>
        <stp>Vol</stp>
        <stp>VolType=Exchange,CoCType=Contract</stp>
        <stp>Vol</stp>
        <stp>30</stp>
        <stp>0</stp>
        <stp>ALL</stp>
        <stp/>
        <stp/>
        <stp>TRUE</stp>
        <stp>T</stp>
        <tr r="Z23" s="1"/>
        <tr r="Z23" s="1"/>
      </tp>
      <tp>
        <v>8</v>
        <stp/>
        <stp>StudyData</stp>
        <stp>QOS1??8</stp>
        <stp>Vol</stp>
        <stp>VolType=Exchange,CoCType=Contract</stp>
        <stp>Vol</stp>
        <stp>30</stp>
        <stp>0</stp>
        <stp>ALL</stp>
        <stp/>
        <stp/>
        <stp>TRUE</stp>
        <stp>T</stp>
        <tr r="Z21" s="1"/>
        <tr r="Z21" s="1"/>
      </tp>
      <tp>
        <v>168</v>
        <stp/>
        <stp>StudyData</stp>
        <stp>QOS1??5</stp>
        <stp>Vol</stp>
        <stp>VolType=Exchange,CoCType=Contract</stp>
        <stp>Vol</stp>
        <stp>30</stp>
        <stp>0</stp>
        <stp>ALL</stp>
        <stp/>
        <stp/>
        <stp>TRUE</stp>
        <stp>T</stp>
        <tr r="Z14" s="1"/>
        <tr r="Z14" s="1"/>
      </tp>
      <tp>
        <v>478</v>
        <stp/>
        <stp>StudyData</stp>
        <stp>QOS1??4</stp>
        <stp>Vol</stp>
        <stp>VolType=Exchange,CoCType=Contract</stp>
        <stp>Vol</stp>
        <stp>30</stp>
        <stp>0</stp>
        <stp>ALL</stp>
        <stp/>
        <stp/>
        <stp>TRUE</stp>
        <stp>T</stp>
        <tr r="Z12" s="1"/>
        <tr r="Z12" s="1"/>
      </tp>
      <tp>
        <v>26</v>
        <stp/>
        <stp>StudyData</stp>
        <stp>QOS1??7</stp>
        <stp>Vol</stp>
        <stp>VolType=Exchange,CoCType=Contract</stp>
        <stp>Vol</stp>
        <stp>30</stp>
        <stp>0</stp>
        <stp>ALL</stp>
        <stp/>
        <stp/>
        <stp>TRUE</stp>
        <stp>T</stp>
        <tr r="Z19" s="1"/>
        <tr r="Z19" s="1"/>
      </tp>
      <tp>
        <v>15</v>
        <stp/>
        <stp>StudyData</stp>
        <stp>QOS1??6</stp>
        <stp>Vol</stp>
        <stp>VolType=Exchange,CoCType=Contract</stp>
        <stp>Vol</stp>
        <stp>30</stp>
        <stp>0</stp>
        <stp>ALL</stp>
        <stp/>
        <stp/>
        <stp>TRUE</stp>
        <stp>T</stp>
        <tr r="Z16" s="1"/>
        <tr r="Z16" s="1"/>
      </tp>
      <tp>
        <v>2475</v>
        <stp/>
        <stp>StudyData</stp>
        <stp>QOS1??1</stp>
        <stp>Vol</stp>
        <stp>VolType=Exchange,CoCType=Contract</stp>
        <stp>Vol</stp>
        <stp>30</stp>
        <stp>0</stp>
        <stp>ALL</stp>
        <stp/>
        <stp/>
        <stp>TRUE</stp>
        <stp>T</stp>
        <tr r="Z6" s="1"/>
        <tr r="Z6" s="1"/>
      </tp>
      <tp>
        <v>272</v>
        <stp/>
        <stp>StudyData</stp>
        <stp>QOS1??3</stp>
        <stp>Vol</stp>
        <stp>VolType=Exchange,CoCType=Contract</stp>
        <stp>Vol</stp>
        <stp>30</stp>
        <stp>0</stp>
        <stp>ALL</stp>
        <stp/>
        <stp/>
        <stp>TRUE</stp>
        <stp>T</stp>
        <tr r="Z10" s="1"/>
        <tr r="Z10" s="1"/>
      </tp>
      <tp>
        <v>597</v>
        <stp/>
        <stp>StudyData</stp>
        <stp>QOS1??2</stp>
        <stp>Vol</stp>
        <stp>VolType=Exchange,CoCType=Contract</stp>
        <stp>Vol</stp>
        <stp>30</stp>
        <stp>0</stp>
        <stp>ALL</stp>
        <stp/>
        <stp/>
        <stp>TRUE</stp>
        <stp>T</stp>
        <tr r="Z8" s="1"/>
        <tr r="Z8" s="1"/>
      </tp>
      <tp>
        <v>584</v>
        <stp/>
        <stp>StudyData</stp>
        <stp>(MA(QOS1??10,Period:=20,MAType:=Sim,InputChoice:=ContractVol) when LocalYear(QOS1??10)=2016 And (LocalMonth(QOS1??10)=5 And LocalDay(QOS1??10)=11 ))</stp>
        <stp>Bar</stp>
        <stp/>
        <stp>Close</stp>
        <stp>D</stp>
        <stp>0</stp>
        <stp>all</stp>
        <stp/>
        <stp/>
        <stp>False</stp>
        <stp/>
        <stp/>
        <tr r="P25" s="1"/>
      </tp>
      <tp>
        <v>588</v>
        <stp/>
        <stp>StudyData</stp>
        <stp>(MA(QOS1??11,Period:=20,MAType:=Sim,InputChoice:=ContractVol) when LocalYear(QOS1??11)=2016 And (LocalMonth(QOS1??11)=5 And LocalDay(QOS1??11)=11 ))</stp>
        <stp>Bar</stp>
        <stp/>
        <stp>Close</stp>
        <stp>D</stp>
        <stp>0</stp>
        <stp>all</stp>
        <stp/>
        <stp/>
        <stp>False</stp>
        <stp/>
        <stp/>
        <tr r="P27" s="1"/>
      </tp>
      <tp>
        <v>215</v>
        <stp/>
        <stp>StudyData</stp>
        <stp>(MA(QOS1??12,Period:=20,MAType:=Sim,InputChoice:=ContractVol) when LocalYear(QOS1??12)=2016 And (LocalMonth(QOS1??12)=5 And LocalDay(QOS1??12)=11 ))</stp>
        <stp>Bar</stp>
        <stp/>
        <stp>Close</stp>
        <stp>D</stp>
        <stp>0</stp>
        <stp>all</stp>
        <stp/>
        <stp/>
        <stp>False</stp>
        <stp/>
        <stp/>
        <tr r="P29" s="1"/>
      </tp>
      <tp>
        <v>177</v>
        <stp/>
        <stp>StudyData</stp>
        <stp>(MA(QOS1??13,Period:=20,MAType:=Sim,InputChoice:=ContractVol) when LocalYear(QOS1??13)=2016 And (LocalMonth(QOS1??13)=5 And LocalDay(QOS1??13)=11 ))</stp>
        <stp>Bar</stp>
        <stp/>
        <stp>Close</stp>
        <stp>D</stp>
        <stp>0</stp>
        <stp>all</stp>
        <stp/>
        <stp/>
        <stp>False</stp>
        <stp/>
        <stp/>
        <tr r="P32" s="1"/>
      </tp>
      <tp>
        <v>149</v>
        <stp/>
        <stp>StudyData</stp>
        <stp>(MA(QOS1??14,Period:=20,MAType:=Sim,InputChoice:=ContractVol) when LocalYear(QOS1??14)=2016 And (LocalMonth(QOS1??14)=5 And LocalDay(QOS1??14)=11 ))</stp>
        <stp>Bar</stp>
        <stp/>
        <stp>Close</stp>
        <stp>D</stp>
        <stp>0</stp>
        <stp>all</stp>
        <stp/>
        <stp/>
        <stp>False</stp>
        <stp/>
        <stp/>
        <tr r="P34" s="1"/>
      </tp>
      <tp>
        <v>96</v>
        <stp/>
        <stp>StudyData</stp>
        <stp>(MA(QOS1??15,Period:=20,MAType:=Sim,InputChoice:=ContractVol) when LocalYear(QOS1??15)=2016 And (LocalMonth(QOS1??15)=5 And LocalDay(QOS1??15)=11 ))</stp>
        <stp>Bar</stp>
        <stp/>
        <stp>Close</stp>
        <stp>D</stp>
        <stp>0</stp>
        <stp>all</stp>
        <stp/>
        <stp/>
        <stp>False</stp>
        <stp/>
        <stp/>
        <tr r="P36" s="1"/>
      </tp>
      <tp>
        <v>265</v>
        <stp/>
        <stp>StudyData</stp>
        <stp>(MA(QOS1??16,Period:=20,MAType:=Sim,InputChoice:=ContractVol) when LocalYear(QOS1??16)=2016 And (LocalMonth(QOS1??16)=5 And LocalDay(QOS1??16)=11 ))</stp>
        <stp>Bar</stp>
        <stp/>
        <stp>Close</stp>
        <stp>D</stp>
        <stp>0</stp>
        <stp>all</stp>
        <stp/>
        <stp/>
        <stp>False</stp>
        <stp/>
        <stp/>
        <tr r="P38" s="1"/>
      </tp>
      <tp>
        <v>248</v>
        <stp/>
        <stp>StudyData</stp>
        <stp>(MA(QOS1??17,Period:=20,MAType:=Sim,InputChoice:=ContractVol) when LocalYear(QOS1??17)=2016 And (LocalMonth(QOS1??17)=5 And LocalDay(QOS1??17)=11 ))</stp>
        <stp>Bar</stp>
        <stp/>
        <stp>Close</stp>
        <stp>D</stp>
        <stp>0</stp>
        <stp>all</stp>
        <stp/>
        <stp/>
        <stp>False</stp>
        <stp/>
        <stp/>
        <tr r="P40" s="1"/>
      </tp>
      <tp>
        <v>125</v>
        <stp/>
        <stp>StudyData</stp>
        <stp>(MA(QOS1??18,Period:=20,MAType:=Sim,InputChoice:=ContractVol) when LocalYear(QOS1??18)=2016 And (LocalMonth(QOS1??18)=5 And LocalDay(QOS1??18)=11 ))</stp>
        <stp>Bar</stp>
        <stp/>
        <stp>Close</stp>
        <stp>D</stp>
        <stp>0</stp>
        <stp>all</stp>
        <stp/>
        <stp/>
        <stp>False</stp>
        <stp/>
        <stp/>
        <tr r="P42" s="1"/>
      </tp>
      <tp>
        <v>79</v>
        <stp/>
        <stp>StudyData</stp>
        <stp>(MA(QOS1??19,Period:=20,MAType:=Sim,InputChoice:=ContractVol) when LocalYear(QOS1??19)=2016 And (LocalMonth(QOS1??19)=5 And LocalDay(QOS1??19)=11 ))</stp>
        <stp>Bar</stp>
        <stp/>
        <stp>Close</stp>
        <stp>D</stp>
        <stp>0</stp>
        <stp>all</stp>
        <stp/>
        <stp/>
        <stp>False</stp>
        <stp/>
        <stp/>
        <tr r="P45" s="1"/>
      </tp>
      <tp>
        <v>48</v>
        <stp/>
        <stp>StudyData</stp>
        <stp>(MA(QOS1??20,Period:=20,MAType:=Sim,InputChoice:=ContractVol) when LocalYear(QOS1??20)=2016 And (LocalMonth(QOS1??20)=5 And LocalDay(QOS1??20)=11 ))</stp>
        <stp>Bar</stp>
        <stp/>
        <stp>Close</stp>
        <stp>D</stp>
        <stp>0</stp>
        <stp>all</stp>
        <stp/>
        <stp/>
        <stp>False</stp>
        <stp/>
        <stp/>
        <tr r="P47" s="1"/>
      </tp>
      <tp>
        <v>79</v>
        <stp/>
        <stp>StudyData</stp>
        <stp>(MA(QOS1??21,Period:=20,MAType:=Sim,InputChoice:=ContractVol) when LocalYear(QOS1??21)=2016 And (LocalMonth(QOS1??21)=5 And LocalDay(QOS1??21)=11 ))</stp>
        <stp>Bar</stp>
        <stp/>
        <stp>Close</stp>
        <stp>D</stp>
        <stp>0</stp>
        <stp>all</stp>
        <stp/>
        <stp/>
        <stp>False</stp>
        <stp/>
        <stp/>
        <tr r="P49" s="1"/>
      </tp>
      <tp>
        <v>193</v>
        <stp/>
        <stp>StudyData</stp>
        <stp>(MA(QOS1??22,Period:=20,MAType:=Sim,InputChoice:=ContractVol) when LocalYear(QOS1??22)=2016 And (LocalMonth(QOS1??22)=5 And LocalDay(QOS1??22)=11 ))</stp>
        <stp>Bar</stp>
        <stp/>
        <stp>Close</stp>
        <stp>D</stp>
        <stp>0</stp>
        <stp>all</stp>
        <stp/>
        <stp/>
        <stp>False</stp>
        <stp/>
        <stp/>
        <tr r="P51" s="1"/>
      </tp>
      <tp>
        <v>27</v>
        <stp/>
        <stp>StudyData</stp>
        <stp>(MA(QOS1??23,Period:=20,MAType:=Sim,InputChoice:=ContractVol) when LocalYear(QOS1??23)=2016 And (LocalMonth(QOS1??23)=5 And LocalDay(QOS1??23)=11 ))</stp>
        <stp>Bar</stp>
        <stp/>
        <stp>Close</stp>
        <stp>D</stp>
        <stp>0</stp>
        <stp>all</stp>
        <stp/>
        <stp/>
        <stp>False</stp>
        <stp/>
        <stp/>
        <tr r="P53" s="1"/>
      </tp>
      <tp>
        <v>80</v>
        <stp/>
        <stp>StudyData</stp>
        <stp>(MA(QOS1??24,Period:=20,MAType:=Sim,InputChoice:=ContractVol) when LocalYear(QOS1??24)=2016 And (LocalMonth(QOS1??24)=5 And LocalDay(QOS1??24)=11 ))</stp>
        <stp>Bar</stp>
        <stp/>
        <stp>Close</stp>
        <stp>D</stp>
        <stp>0</stp>
        <stp>all</stp>
        <stp/>
        <stp/>
        <stp>False</stp>
        <stp/>
        <stp/>
        <tr r="P55" s="1"/>
      </tp>
      <tp>
        <v>204</v>
        <stp/>
        <stp>StudyData</stp>
        <stp>(MA(QOS1??25,Period:=20,MAType:=Sim,InputChoice:=ContractVol) when LocalYear(QOS1??25)=2016 And (LocalMonth(QOS1??25)=5 And LocalDay(QOS1??25)=11 ))</stp>
        <stp>Bar</stp>
        <stp/>
        <stp>Close</stp>
        <stp>D</stp>
        <stp>0</stp>
        <stp>all</stp>
        <stp/>
        <stp/>
        <stp>False</stp>
        <stp/>
        <stp/>
        <tr r="P58" s="1"/>
      </tp>
      <tp>
        <v>29</v>
        <stp/>
        <stp>StudyData</stp>
        <stp>(MA(QOS1??26,Period:=20,MAType:=Sim,InputChoice:=ContractVol) when LocalYear(QOS1??26)=2016 And (LocalMonth(QOS1??26)=5 And LocalDay(QOS1??26)=11 ))</stp>
        <stp>Bar</stp>
        <stp/>
        <stp>Close</stp>
        <stp>D</stp>
        <stp>0</stp>
        <stp>all</stp>
        <stp/>
        <stp/>
        <stp>False</stp>
        <stp/>
        <stp/>
        <tr r="P60" s="1"/>
      </tp>
      <tp>
        <v>23</v>
        <stp/>
        <stp>StudyData</stp>
        <stp>(MA(QOS1??27,Period:=20,MAType:=Sim,InputChoice:=ContractVol) when LocalYear(QOS1??27)=2016 And (LocalMonth(QOS1??27)=5 And LocalDay(QOS1??27)=11 ))</stp>
        <stp>Bar</stp>
        <stp/>
        <stp>Close</stp>
        <stp>D</stp>
        <stp>0</stp>
        <stp>all</stp>
        <stp/>
        <stp/>
        <stp>False</stp>
        <stp/>
        <stp/>
        <tr r="P62" s="1"/>
      </tp>
      <tp>
        <v>52</v>
        <stp/>
        <stp>StudyData</stp>
        <stp>(MA(QOS1??28,Period:=20,MAType:=Sim,InputChoice:=ContractVol) when LocalYear(QOS1??28)=2016 And (LocalMonth(QOS1??28)=5 And LocalDay(QOS1??28)=11 ))</stp>
        <stp>Bar</stp>
        <stp/>
        <stp>Close</stp>
        <stp>D</stp>
        <stp>0</stp>
        <stp>all</stp>
        <stp/>
        <stp/>
        <stp>False</stp>
        <stp/>
        <stp/>
        <tr r="P64" s="1"/>
      </tp>
      <tp>
        <v>29</v>
        <stp/>
        <stp>StudyData</stp>
        <stp>(MA(QOS1??29,Period:=20,MAType:=Sim,InputChoice:=ContractVol) when LocalYear(QOS1??29)=2016 And (LocalMonth(QOS1??29)=5 And LocalDay(QOS1??29)=11 ))</stp>
        <stp>Bar</stp>
        <stp/>
        <stp>Close</stp>
        <stp>D</stp>
        <stp>0</stp>
        <stp>all</stp>
        <stp/>
        <stp/>
        <stp>False</stp>
        <stp/>
        <stp/>
        <tr r="P66" s="1"/>
      </tp>
      <tp>
        <v>440</v>
        <stp/>
        <stp>StudyData</stp>
        <stp>(MA(QOS1??30,Period:=20,MAType:=Sim,InputChoice:=ContractVol) when LocalYear(QOS1??30)=2016 And (LocalMonth(QOS1??30)=5 And LocalDay(QOS1??30)=11 ))</stp>
        <stp>Bar</stp>
        <stp/>
        <stp>Close</stp>
        <stp>D</stp>
        <stp>0</stp>
        <stp>all</stp>
        <stp/>
        <stp/>
        <stp>False</stp>
        <stp/>
        <stp/>
        <tr r="P68" s="1"/>
      </tp>
      <tp>
        <v>6</v>
        <stp/>
        <stp>StudyData</stp>
        <stp>(MA(QOS1??31,Period:=20,MAType:=Sim,InputChoice:=ContractVol) when LocalYear(QOS1??31)=2016 And (LocalMonth(QOS1??31)=5 And LocalDay(QOS1??31)=11 ))</stp>
        <stp>Bar</stp>
        <stp/>
        <stp>Close</stp>
        <stp>D</stp>
        <stp>0</stp>
        <stp>all</stp>
        <stp/>
        <stp/>
        <stp>False</stp>
        <stp/>
        <stp/>
        <tr r="P71" s="1"/>
      </tp>
      <tp t="s">
        <v/>
        <stp/>
        <stp>StudyData</stp>
        <stp>(MA(QOS1??32,Period:=20,MAType:=Sim,InputChoice:=ContractVol) when LocalYear(QOS1??32)=2016 And (LocalMonth(QOS1??32)=5 And LocalDay(QOS1??32)=11 ))</stp>
        <stp>Bar</stp>
        <stp/>
        <stp>Close</stp>
        <stp>D</stp>
        <stp>0</stp>
        <stp>all</stp>
        <stp/>
        <stp/>
        <stp>False</stp>
        <stp/>
        <stp/>
        <tr r="P73" s="1"/>
      </tp>
      <tp>
        <v>1</v>
        <stp/>
        <stp>StudyData</stp>
        <stp>(MA(QOS1??33,Period:=20,MAType:=Sim,InputChoice:=ContractVol) when LocalYear(QOS1??33)=2016 And (LocalMonth(QOS1??33)=5 And LocalDay(QOS1??33)=11 ))</stp>
        <stp>Bar</stp>
        <stp/>
        <stp>Close</stp>
        <stp>D</stp>
        <stp>0</stp>
        <stp>all</stp>
        <stp/>
        <stp/>
        <stp>False</stp>
        <stp/>
        <stp/>
        <tr r="P75" s="1"/>
      </tp>
      <tp t="s">
        <v/>
        <stp/>
        <stp>StudyData</stp>
        <stp>(MA(QOS1??34,Period:=20,MAType:=Sim,InputChoice:=ContractVol) when LocalYear(QOS1??34)=2016 And (LocalMonth(QOS1??34)=5 And LocalDay(QOS1??34)=11 ))</stp>
        <stp>Bar</stp>
        <stp/>
        <stp>Close</stp>
        <stp>D</stp>
        <stp>0</stp>
        <stp>all</stp>
        <stp/>
        <stp/>
        <stp>False</stp>
        <stp/>
        <stp/>
        <tr r="P77" s="1"/>
      </tp>
      <tp t="s">
        <v/>
        <stp/>
        <stp>StudyData</stp>
        <stp>(MA(QOS1??35,Period:=20,MAType:=Sim,InputChoice:=ContractVol) when LocalYear(QOS1??35)=2016 And (LocalMonth(QOS1??35)=5 And LocalDay(QOS1??35)=11 ))</stp>
        <stp>Bar</stp>
        <stp/>
        <stp>Close</stp>
        <stp>D</stp>
        <stp>0</stp>
        <stp>all</stp>
        <stp/>
        <stp/>
        <stp>False</stp>
        <stp/>
        <stp/>
        <tr r="P79" s="1"/>
      </tp>
      <tp t="s">
        <v/>
        <stp/>
        <stp>StudyData</stp>
        <stp>(MA(QOS1??36,Period:=20,MAType:=Sim,InputChoice:=ContractVol) when LocalYear(QOS1??36)=2016 And (LocalMonth(QOS1??36)=5 And LocalDay(QOS1??36)=11 ))</stp>
        <stp>Bar</stp>
        <stp/>
        <stp>Close</stp>
        <stp>D</stp>
        <stp>0</stp>
        <stp>all</stp>
        <stp/>
        <stp/>
        <stp>False</stp>
        <stp/>
        <stp/>
        <tr r="P81" s="1"/>
      </tp>
      <tp t="s">
        <v/>
        <stp/>
        <stp>StudyData</stp>
        <stp>(MA(QOS1??37,Period:=20,MAType:=Sim,InputChoice:=ContractVol) when LocalYear(QOS1??37)=2016 And (LocalMonth(QOS1??37)=5 And LocalDay(QOS1??37)=11 ))</stp>
        <stp>Bar</stp>
        <stp/>
        <stp>Close</stp>
        <stp>D</stp>
        <stp>0</stp>
        <stp>all</stp>
        <stp/>
        <stp/>
        <stp>False</stp>
        <stp/>
        <stp/>
        <tr r="P84" s="1"/>
      </tp>
      <tp t="s">
        <v/>
        <stp/>
        <stp>StudyData</stp>
        <stp>(MA(QOS1??38,Period:=20,MAType:=Sim,InputChoice:=ContractVol) when LocalYear(QOS1??38)=2016 And (LocalMonth(QOS1??38)=5 And LocalDay(QOS1??38)=11 ))</stp>
        <stp>Bar</stp>
        <stp/>
        <stp>Close</stp>
        <stp>D</stp>
        <stp>0</stp>
        <stp>all</stp>
        <stp/>
        <stp/>
        <stp>False</stp>
        <stp/>
        <stp/>
        <tr r="P86" s="1"/>
      </tp>
      <tp t="s">
        <v/>
        <stp/>
        <stp>StudyData</stp>
        <stp>(MA(QOS1??39,Period:=20,MAType:=Sim,InputChoice:=ContractVol) when LocalYear(QOS1??39)=2016 And (LocalMonth(QOS1??39)=5 And LocalDay(QOS1??39)=11 ))</stp>
        <stp>Bar</stp>
        <stp/>
        <stp>Close</stp>
        <stp>D</stp>
        <stp>0</stp>
        <stp>all</stp>
        <stp/>
        <stp/>
        <stp>False</stp>
        <stp/>
        <stp/>
        <tr r="P88" s="1"/>
      </tp>
      <tp t="s">
        <v/>
        <stp/>
        <stp>StudyData</stp>
        <stp>(MA(QOS1??40,Period:=20,MAType:=Sim,InputChoice:=ContractVol) when LocalYear(QOS1??40)=2016 And (LocalMonth(QOS1??40)=5 And LocalDay(QOS1??40)=11 ))</stp>
        <stp>Bar</stp>
        <stp/>
        <stp>Close</stp>
        <stp>D</stp>
        <stp>0</stp>
        <stp>all</stp>
        <stp/>
        <stp/>
        <stp>False</stp>
        <stp/>
        <stp/>
        <tr r="P90" s="1"/>
      </tp>
      <tp t="s">
        <v/>
        <stp/>
        <stp>StudyData</stp>
        <stp>(MA(QOS1??41,Period:=20,MAType:=Sim,InputChoice:=ContractVol) when LocalYear(QOS1??41)=2016 And (LocalMonth(QOS1??41)=5 And LocalDay(QOS1??41)=11 ))</stp>
        <stp>Bar</stp>
        <stp/>
        <stp>Close</stp>
        <stp>D</stp>
        <stp>0</stp>
        <stp>all</stp>
        <stp/>
        <stp/>
        <stp>False</stp>
        <stp/>
        <stp/>
        <tr r="P92" s="1"/>
      </tp>
      <tp t="s">
        <v/>
        <stp/>
        <stp>StudyData</stp>
        <stp>(MA(QOS1??42,Period:=20,MAType:=Sim,InputChoice:=ContractVol) when LocalYear(QOS1??42)=2016 And (LocalMonth(QOS1??42)=5 And LocalDay(QOS1??42)=11 ))</stp>
        <stp>Bar</stp>
        <stp/>
        <stp>Close</stp>
        <stp>D</stp>
        <stp>0</stp>
        <stp>all</stp>
        <stp/>
        <stp/>
        <stp>False</stp>
        <stp/>
        <stp/>
        <tr r="P94" s="1"/>
      </tp>
      <tp t="s">
        <v/>
        <stp/>
        <stp>StudyData</stp>
        <stp>(MA(QOS1??43,Period:=20,MAType:=Sim,InputChoice:=ContractVol) when LocalYear(QOS1??43)=2016 And (LocalMonth(QOS1??43)=5 And LocalDay(QOS1??43)=11 ))</stp>
        <stp>Bar</stp>
        <stp/>
        <stp>Close</stp>
        <stp>D</stp>
        <stp>0</stp>
        <stp>all</stp>
        <stp/>
        <stp/>
        <stp>False</stp>
        <stp/>
        <stp/>
        <tr r="P97" s="1"/>
      </tp>
      <tp t="s">
        <v/>
        <stp/>
        <stp>StudyData</stp>
        <stp>(MA(QOS1??44,Period:=20,MAType:=Sim,InputChoice:=ContractVol) when LocalYear(QOS1??44)=2016 And (LocalMonth(QOS1??44)=5 And LocalDay(QOS1??44)=11 ))</stp>
        <stp>Bar</stp>
        <stp/>
        <stp>Close</stp>
        <stp>D</stp>
        <stp>0</stp>
        <stp>all</stp>
        <stp/>
        <stp/>
        <stp>False</stp>
        <stp/>
        <stp/>
        <tr r="P99" s="1"/>
      </tp>
      <tp t="s">
        <v/>
        <stp/>
        <stp>StudyData</stp>
        <stp>(MA(QOS1??45,Period:=20,MAType:=Sim,InputChoice:=ContractVol) when LocalYear(QOS1??45)=2016 And (LocalMonth(QOS1??45)=5 And LocalDay(QOS1??45)=11 ))</stp>
        <stp>Bar</stp>
        <stp/>
        <stp>Close</stp>
        <stp>D</stp>
        <stp>0</stp>
        <stp>all</stp>
        <stp/>
        <stp/>
        <stp>False</stp>
        <stp/>
        <stp/>
        <tr r="P101" s="1"/>
      </tp>
      <tp t="s">
        <v/>
        <stp/>
        <stp>StudyData</stp>
        <stp>(MA(QOS1??46,Period:=20,MAType:=Sim,InputChoice:=ContractVol) when LocalYear(QOS1??46)=2016 And (LocalMonth(QOS1??46)=5 And LocalDay(QOS1??46)=11 ))</stp>
        <stp>Bar</stp>
        <stp/>
        <stp>Close</stp>
        <stp>D</stp>
        <stp>0</stp>
        <stp>all</stp>
        <stp/>
        <stp/>
        <stp>False</stp>
        <stp/>
        <stp/>
        <tr r="P103" s="1"/>
      </tp>
      <tp t="s">
        <v/>
        <stp/>
        <stp>StudyData</stp>
        <stp>(MA(QOS1??47,Period:=20,MAType:=Sim,InputChoice:=ContractVol) when LocalYear(QOS1??47)=2016 And (LocalMonth(QOS1??47)=5 And LocalDay(QOS1??47)=11 ))</stp>
        <stp>Bar</stp>
        <stp/>
        <stp>Close</stp>
        <stp>D</stp>
        <stp>0</stp>
        <stp>all</stp>
        <stp/>
        <stp/>
        <stp>False</stp>
        <stp/>
        <stp/>
        <tr r="P105" s="1"/>
      </tp>
      <tp t="s">
        <v/>
        <stp/>
        <stp>StudyData</stp>
        <stp>(MA(QOS1??48,Period:=20,MAType:=Sim,InputChoice:=ContractVol) when LocalYear(QOS1??48)=2016 And (LocalMonth(QOS1??48)=5 And LocalDay(QOS1??48)=11 ))</stp>
        <stp>Bar</stp>
        <stp/>
        <stp>Close</stp>
        <stp>D</stp>
        <stp>0</stp>
        <stp>all</stp>
        <stp/>
        <stp/>
        <stp>False</stp>
        <stp/>
        <stp/>
        <tr r="P107" s="1"/>
      </tp>
      <tp t="s">
        <v/>
        <stp/>
        <stp>StudyData</stp>
        <stp>(MA(QOS1??49,Period:=20,MAType:=Sim,InputChoice:=ContractVol) when LocalYear(QOS1??49)=2016 And (LocalMonth(QOS1??49)=5 And LocalDay(QOS1??49)=11 ))</stp>
        <stp>Bar</stp>
        <stp/>
        <stp>Close</stp>
        <stp>D</stp>
        <stp>0</stp>
        <stp>all</stp>
        <stp/>
        <stp/>
        <stp>False</stp>
        <stp/>
        <stp/>
        <tr r="P110" s="1"/>
      </tp>
      <tp t="s">
        <v/>
        <stp/>
        <stp>StudyData</stp>
        <stp>(MA(QOS1??50,Period:=20,MAType:=Sim,InputChoice:=ContractVol) when LocalYear(QOS1??50)=2016 And (LocalMonth(QOS1??50)=5 And LocalDay(QOS1??50)=11 ))</stp>
        <stp>Bar</stp>
        <stp/>
        <stp>Close</stp>
        <stp>D</stp>
        <stp>0</stp>
        <stp>all</stp>
        <stp/>
        <stp/>
        <stp>False</stp>
        <stp/>
        <stp/>
        <tr r="P112" s="1"/>
      </tp>
      <tp t="s">
        <v/>
        <stp/>
        <stp>StudyData</stp>
        <stp>(MA(QOS1??51,Period:=20,MAType:=Sim,InputChoice:=ContractVol) when LocalYear(QOS1??51)=2016 And (LocalMonth(QOS1??51)=5 And LocalDay(QOS1??51)=11 ))</stp>
        <stp>Bar</stp>
        <stp/>
        <stp>Close</stp>
        <stp>D</stp>
        <stp>0</stp>
        <stp>all</stp>
        <stp/>
        <stp/>
        <stp>False</stp>
        <stp/>
        <stp/>
        <tr r="P114" s="1"/>
      </tp>
      <tp t="s">
        <v/>
        <stp/>
        <stp>StudyData</stp>
        <stp>(MA(QOS1??52,Period:=20,MAType:=Sim,InputChoice:=ContractVol) when LocalYear(QOS1??52)=2016 And (LocalMonth(QOS1??52)=5 And LocalDay(QOS1??52)=11 ))</stp>
        <stp>Bar</stp>
        <stp/>
        <stp>Close</stp>
        <stp>D</stp>
        <stp>0</stp>
        <stp>all</stp>
        <stp/>
        <stp/>
        <stp>False</stp>
        <stp/>
        <stp/>
        <tr r="P116" s="1"/>
      </tp>
      <tp t="s">
        <v/>
        <stp/>
        <stp>StudyData</stp>
        <stp>(MA(QOS1??53,Period:=20,MAType:=Sim,InputChoice:=ContractVol) when LocalYear(QOS1??53)=2016 And (LocalMonth(QOS1??53)=5 And LocalDay(QOS1??53)=11 ))</stp>
        <stp>Bar</stp>
        <stp/>
        <stp>Close</stp>
        <stp>D</stp>
        <stp>0</stp>
        <stp>all</stp>
        <stp/>
        <stp/>
        <stp>False</stp>
        <stp/>
        <stp/>
        <tr r="P118" s="1"/>
      </tp>
      <tp t="s">
        <v/>
        <stp/>
        <stp>StudyData</stp>
        <stp>(MA(QOS1??54,Period:=20,MAType:=Sim,InputChoice:=ContractVol) when LocalYear(QOS1??54)=2016 And (LocalMonth(QOS1??54)=5 And LocalDay(QOS1??54)=11 ))</stp>
        <stp>Bar</stp>
        <stp/>
        <stp>Close</stp>
        <stp>D</stp>
        <stp>0</stp>
        <stp>all</stp>
        <stp/>
        <stp/>
        <stp>False</stp>
        <stp/>
        <stp/>
        <tr r="P120" s="1"/>
      </tp>
      <tp t="s">
        <v/>
        <stp/>
        <stp>StudyData</stp>
        <stp>(MA(QOS1??55,Period:=20,MAType:=Sim,InputChoice:=ContractVol) when LocalYear(QOS1??55)=2016 And (LocalMonth(QOS1??55)=5 And LocalDay(QOS1??55)=11 ))</stp>
        <stp>Bar</stp>
        <stp/>
        <stp>Close</stp>
        <stp>D</stp>
        <stp>0</stp>
        <stp>all</stp>
        <stp/>
        <stp/>
        <stp>False</stp>
        <stp/>
        <stp/>
        <tr r="P123" s="1"/>
      </tp>
      <tp t="s">
        <v/>
        <stp/>
        <stp>StudyData</stp>
        <stp>(MA(QOS1??56,Period:=20,MAType:=Sim,InputChoice:=ContractVol) when LocalYear(QOS1??56)=2016 And (LocalMonth(QOS1??56)=5 And LocalDay(QOS1??56)=11 ))</stp>
        <stp>Bar</stp>
        <stp/>
        <stp>Close</stp>
        <stp>D</stp>
        <stp>0</stp>
        <stp>all</stp>
        <stp/>
        <stp/>
        <stp>False</stp>
        <stp/>
        <stp/>
        <tr r="P125" s="1"/>
      </tp>
      <tp t="s">
        <v/>
        <stp/>
        <stp>StudyData</stp>
        <stp>(MA(QOS1??57,Period:=20,MAType:=Sim,InputChoice:=ContractVol) when LocalYear(QOS1??57)=2016 And (LocalMonth(QOS1??57)=5 And LocalDay(QOS1??57)=11 ))</stp>
        <stp>Bar</stp>
        <stp/>
        <stp>Close</stp>
        <stp>D</stp>
        <stp>0</stp>
        <stp>all</stp>
        <stp/>
        <stp/>
        <stp>False</stp>
        <stp/>
        <stp/>
        <tr r="P127" s="1"/>
      </tp>
      <tp t="s">
        <v/>
        <stp/>
        <stp>StudyData</stp>
        <stp>(MA(QOS1??58,Period:=20,MAType:=Sim,InputChoice:=ContractVol) when LocalYear(QOS1??58)=2016 And (LocalMonth(QOS1??58)=5 And LocalDay(QOS1??58)=11 ))</stp>
        <stp>Bar</stp>
        <stp/>
        <stp>Close</stp>
        <stp>D</stp>
        <stp>0</stp>
        <stp>all</stp>
        <stp/>
        <stp/>
        <stp>False</stp>
        <stp/>
        <stp/>
        <tr r="P129" s="1"/>
      </tp>
      <tp t="s">
        <v/>
        <stp/>
        <stp>StudyData</stp>
        <stp>(MA(QOS1??59,Period:=20,MAType:=Sim,InputChoice:=ContractVol) when LocalYear(QOS1??59)=2016 And (LocalMonth(QOS1??59)=5 And LocalDay(QOS1??59)=11 ))</stp>
        <stp>Bar</stp>
        <stp/>
        <stp>Close</stp>
        <stp>D</stp>
        <stp>0</stp>
        <stp>all</stp>
        <stp/>
        <stp/>
        <stp>False</stp>
        <stp/>
        <stp/>
        <tr r="P131" s="1"/>
      </tp>
      <tp t="s">
        <v/>
        <stp/>
        <stp>StudyData</stp>
        <stp>(MA(QOS1??60,Period:=20,MAType:=Sim,InputChoice:=ContractVol) when LocalYear(QOS1??60)=2016 And (LocalMonth(QOS1??60)=5 And LocalDay(QOS1??60)=11 ))</stp>
        <stp>Bar</stp>
        <stp/>
        <stp>Close</stp>
        <stp>D</stp>
        <stp>0</stp>
        <stp>all</stp>
        <stp/>
        <stp/>
        <stp>False</stp>
        <stp/>
        <stp/>
        <tr r="P133" s="1"/>
      </tp>
      <tp t="s">
        <v/>
        <stp/>
        <stp>StudyData</stp>
        <stp>(MA(QOS1??61,Period:=20,MAType:=Sim,InputChoice:=ContractVol) when LocalYear(QOS1??61)=2016 And (LocalMonth(QOS1??61)=5 And LocalDay(QOS1??61)=11 ))</stp>
        <stp>Bar</stp>
        <stp/>
        <stp>Close</stp>
        <stp>D</stp>
        <stp>0</stp>
        <stp>all</stp>
        <stp/>
        <stp/>
        <stp>False</stp>
        <stp/>
        <stp/>
        <tr r="P136" s="1"/>
      </tp>
      <tp t="s">
        <v/>
        <stp/>
        <stp>StudyData</stp>
        <stp>(MA(QOS1??62,Period:=20,MAType:=Sim,InputChoice:=ContractVol) when LocalYear(QOS1??62)=2016 And (LocalMonth(QOS1??62)=5 And LocalDay(QOS1??62)=11 ))</stp>
        <stp>Bar</stp>
        <stp/>
        <stp>Close</stp>
        <stp>D</stp>
        <stp>0</stp>
        <stp>all</stp>
        <stp/>
        <stp/>
        <stp>False</stp>
        <stp/>
        <stp/>
        <tr r="P138" s="1"/>
      </tp>
      <tp t="s">
        <v/>
        <stp/>
        <stp>StudyData</stp>
        <stp>(MA(QOS1??63,Period:=20,MAType:=Sim,InputChoice:=ContractVol) when LocalYear(QOS1??63)=2016 And (LocalMonth(QOS1??63)=5 And LocalDay(QOS1??63)=11 ))</stp>
        <stp>Bar</stp>
        <stp/>
        <stp>Close</stp>
        <stp>D</stp>
        <stp>0</stp>
        <stp>all</stp>
        <stp/>
        <stp/>
        <stp>False</stp>
        <stp/>
        <stp/>
        <tr r="P140" s="1"/>
      </tp>
      <tp t="s">
        <v/>
        <stp/>
        <stp>StudyData</stp>
        <stp>(MA(QOS1??64,Period:=20,MAType:=Sim,InputChoice:=ContractVol) when LocalYear(QOS1??64)=2016 And (LocalMonth(QOS1??64)=5 And LocalDay(QOS1??64)=11 ))</stp>
        <stp>Bar</stp>
        <stp/>
        <stp>Close</stp>
        <stp>D</stp>
        <stp>0</stp>
        <stp>all</stp>
        <stp/>
        <stp/>
        <stp>False</stp>
        <stp/>
        <stp/>
        <tr r="P142" s="1"/>
      </tp>
      <tp t="s">
        <v/>
        <stp/>
        <stp>StudyData</stp>
        <stp>(MA(QOS1??65,Period:=20,MAType:=Sim,InputChoice:=ContractVol) when LocalYear(QOS1??65)=2016 And (LocalMonth(QOS1??65)=5 And LocalDay(QOS1??65)=11 ))</stp>
        <stp>Bar</stp>
        <stp/>
        <stp>Close</stp>
        <stp>D</stp>
        <stp>0</stp>
        <stp>all</stp>
        <stp/>
        <stp/>
        <stp>False</stp>
        <stp/>
        <stp/>
        <tr r="P144" s="1"/>
      </tp>
      <tp t="s">
        <v/>
        <stp/>
        <stp>StudyData</stp>
        <stp>(MA(QOS1??66,Period:=20,MAType:=Sim,InputChoice:=ContractVol) when LocalYear(QOS1??66)=2016 And (LocalMonth(QOS1??66)=5 And LocalDay(QOS1??66)=11 ))</stp>
        <stp>Bar</stp>
        <stp/>
        <stp>Close</stp>
        <stp>D</stp>
        <stp>0</stp>
        <stp>all</stp>
        <stp/>
        <stp/>
        <stp>False</stp>
        <stp/>
        <stp/>
        <tr r="P146" s="1"/>
      </tp>
      <tp t="s">
        <v/>
        <stp/>
        <stp>StudyData</stp>
        <stp>(MA(QOS1??67,Period:=20,MAType:=Sim,InputChoice:=ContractVol) when LocalYear(QOS1??67)=2016 And (LocalMonth(QOS1??67)=5 And LocalDay(QOS1??67)=11 ))</stp>
        <stp>Bar</stp>
        <stp/>
        <stp>Close</stp>
        <stp>D</stp>
        <stp>0</stp>
        <stp>all</stp>
        <stp/>
        <stp/>
        <stp>False</stp>
        <stp/>
        <stp/>
        <tr r="P149" s="1"/>
      </tp>
      <tp t="s">
        <v/>
        <stp/>
        <stp>StudyData</stp>
        <stp>(MA(QOS1??68,Period:=20,MAType:=Sim,InputChoice:=ContractVol) when LocalYear(QOS1??68)=2016 And (LocalMonth(QOS1??68)=5 And LocalDay(QOS1??68)=11 ))</stp>
        <stp>Bar</stp>
        <stp/>
        <stp>Close</stp>
        <stp>D</stp>
        <stp>0</stp>
        <stp>all</stp>
        <stp/>
        <stp/>
        <stp>False</stp>
        <stp/>
        <stp/>
        <tr r="P151" s="1"/>
      </tp>
      <tp t="s">
        <v/>
        <stp/>
        <stp>StudyData</stp>
        <stp>(MA(QOS1??69,Period:=20,MAType:=Sim,InputChoice:=ContractVol) when LocalYear(QOS1??69)=2016 And (LocalMonth(QOS1??69)=5 And LocalDay(QOS1??69)=11 ))</stp>
        <stp>Bar</stp>
        <stp/>
        <stp>Close</stp>
        <stp>D</stp>
        <stp>0</stp>
        <stp>all</stp>
        <stp/>
        <stp/>
        <stp>False</stp>
        <stp/>
        <stp/>
        <tr r="P153" s="1"/>
      </tp>
      <tp t="s">
        <v/>
        <stp/>
        <stp>StudyData</stp>
        <stp>(MA(QOS1??70,Period:=20,MAType:=Sim,InputChoice:=ContractVol) when LocalYear(QOS1??70)=2016 And (LocalMonth(QOS1??70)=5 And LocalDay(QOS1??70)=11 ))</stp>
        <stp>Bar</stp>
        <stp/>
        <stp>Close</stp>
        <stp>D</stp>
        <stp>0</stp>
        <stp>all</stp>
        <stp/>
        <stp/>
        <stp>False</stp>
        <stp/>
        <stp/>
        <tr r="P155" s="1"/>
      </tp>
      <tp t="s">
        <v/>
        <stp/>
        <stp>StudyData</stp>
        <stp>(MA(QOS1??71,Period:=20,MAType:=Sim,InputChoice:=ContractVol) when LocalYear(QOS1??71)=2016 And (LocalMonth(QOS1??71)=5 And LocalDay(QOS1??71)=11 ))</stp>
        <stp>Bar</stp>
        <stp/>
        <stp>Close</stp>
        <stp>D</stp>
        <stp>0</stp>
        <stp>all</stp>
        <stp/>
        <stp/>
        <stp>False</stp>
        <stp/>
        <stp/>
        <tr r="P157" s="1"/>
      </tp>
      <tp t="s">
        <v/>
        <stp/>
        <stp>StudyData</stp>
        <stp>(MA(QOS1??72,Period:=20,MAType:=Sim,InputChoice:=ContractVol) when LocalYear(QOS1??72)=2016 And (LocalMonth(QOS1??72)=5 And LocalDay(QOS1??72)=11 ))</stp>
        <stp>Bar</stp>
        <stp/>
        <stp>Close</stp>
        <stp>D</stp>
        <stp>0</stp>
        <stp>all</stp>
        <stp/>
        <stp/>
        <stp>False</stp>
        <stp/>
        <stp/>
        <tr r="P159" s="1"/>
      </tp>
      <tp t="s">
        <v/>
        <stp/>
        <stp>StudyData</stp>
        <stp>(MA(QOS1??73,Period:=20,MAType:=Sim,InputChoice:=ContractVol) when LocalYear(QOS1??73)=2016 And (LocalMonth(QOS1??73)=5 And LocalDay(QOS1??73)=11 ))</stp>
        <stp>Bar</stp>
        <stp/>
        <stp>Close</stp>
        <stp>D</stp>
        <stp>0</stp>
        <stp>all</stp>
        <stp/>
        <stp/>
        <stp>False</stp>
        <stp/>
        <stp/>
        <tr r="P162" s="1"/>
      </tp>
      <tp t="s">
        <v/>
        <stp/>
        <stp>StudyData</stp>
        <stp>(MA(QOS1??74,Period:=20,MAType:=Sim,InputChoice:=ContractVol) when LocalYear(QOS1??74)=2016 And (LocalMonth(QOS1??74)=5 And LocalDay(QOS1??74)=11 ))</stp>
        <stp>Bar</stp>
        <stp/>
        <stp>Close</stp>
        <stp>D</stp>
        <stp>0</stp>
        <stp>all</stp>
        <stp/>
        <stp/>
        <stp>False</stp>
        <stp/>
        <stp/>
        <tr r="P164" s="1"/>
      </tp>
      <tp t="s">
        <v/>
        <stp/>
        <stp>StudyData</stp>
        <stp>(MA(QOS1??75,Period:=20,MAType:=Sim,InputChoice:=ContractVol) when LocalYear(QOS1??75)=2016 And (LocalMonth(QOS1??75)=5 And LocalDay(QOS1??75)=11 ))</stp>
        <stp>Bar</stp>
        <stp/>
        <stp>Close</stp>
        <stp>D</stp>
        <stp>0</stp>
        <stp>all</stp>
        <stp/>
        <stp/>
        <stp>False</stp>
        <stp/>
        <stp/>
        <tr r="P166" s="1"/>
      </tp>
      <tp t="s">
        <v/>
        <stp/>
        <stp>StudyData</stp>
        <stp>(MA(QOS1??76,Period:=20,MAType:=Sim,InputChoice:=ContractVol) when LocalYear(QOS1??76)=2016 And (LocalMonth(QOS1??76)=5 And LocalDay(QOS1??76)=11 ))</stp>
        <stp>Bar</stp>
        <stp/>
        <stp>Close</stp>
        <stp>D</stp>
        <stp>0</stp>
        <stp>all</stp>
        <stp/>
        <stp/>
        <stp>False</stp>
        <stp/>
        <stp/>
        <tr r="P168" s="1"/>
      </tp>
      <tp t="s">
        <v/>
        <stp/>
        <stp>StudyData</stp>
        <stp>(MA(QOS1??77,Period:=20,MAType:=Sim,InputChoice:=ContractVol) when LocalYear(QOS1??77)=2016 And (LocalMonth(QOS1??77)=5 And LocalDay(QOS1??77)=11 ))</stp>
        <stp>Bar</stp>
        <stp/>
        <stp>Close</stp>
        <stp>D</stp>
        <stp>0</stp>
        <stp>all</stp>
        <stp/>
        <stp/>
        <stp>False</stp>
        <stp/>
        <stp/>
        <tr r="P170" s="1"/>
      </tp>
      <tp t="s">
        <v/>
        <stp/>
        <stp>StudyData</stp>
        <stp>(MA(QOS1??78,Period:=20,MAType:=Sim,InputChoice:=ContractVol) when LocalYear(QOS1??78)=2016 And (LocalMonth(QOS1??78)=5 And LocalDay(QOS1??78)=11 ))</stp>
        <stp>Bar</stp>
        <stp/>
        <stp>Close</stp>
        <stp>D</stp>
        <stp>0</stp>
        <stp>all</stp>
        <stp/>
        <stp/>
        <stp>False</stp>
        <stp/>
        <stp/>
        <tr r="P172" s="1"/>
      </tp>
      <tp t="s">
        <v/>
        <stp/>
        <stp>StudyData</stp>
        <stp>(MA(QOS1??79,Period:=20,MAType:=Sim,InputChoice:=ContractVol) when LocalYear(QOS1??79)=2016 And (LocalMonth(QOS1??79)=5 And LocalDay(QOS1??79)=11 ))</stp>
        <stp>Bar</stp>
        <stp/>
        <stp>Close</stp>
        <stp>D</stp>
        <stp>0</stp>
        <stp>all</stp>
        <stp/>
        <stp/>
        <stp>False</stp>
        <stp/>
        <stp/>
        <tr r="P174" s="1"/>
      </tp>
      <tp>
        <v>44316</v>
        <stp/>
        <stp>ContractData</stp>
        <stp>QOS1??59</stp>
        <stp>ExpirationDate</stp>
        <stp/>
        <stp>D</stp>
        <tr r="F131" s="1"/>
      </tp>
      <tp>
        <v>44012</v>
        <stp/>
        <stp>ContractData</stp>
        <stp>QOS1??49</stp>
        <stp>ExpirationDate</stp>
        <stp/>
        <stp>D</stp>
        <tr r="F110" s="1"/>
      </tp>
      <tp>
        <v>44924</v>
        <stp/>
        <stp>ContractData</stp>
        <stp>QOS1??79</stp>
        <stp>ExpirationDate</stp>
        <stp/>
        <stp>D</stp>
        <tr r="F174" s="1"/>
      </tp>
      <tp>
        <v>44620</v>
        <stp/>
        <stp>ContractData</stp>
        <stp>QOS1??69</stp>
        <stp>ExpirationDate</stp>
        <stp/>
        <stp>D</stp>
        <tr r="F153" s="1"/>
      </tp>
      <tp>
        <v>43098</v>
        <stp/>
        <stp>ContractData</stp>
        <stp>QOS1??19</stp>
        <stp>ExpirationDate</stp>
        <stp/>
        <stp>D</stp>
        <tr r="F45" s="1"/>
      </tp>
      <tp>
        <v>43707</v>
        <stp/>
        <stp>ContractData</stp>
        <stp>QOS1??39</stp>
        <stp>ExpirationDate</stp>
        <stp/>
        <stp>D</stp>
        <tr r="F88" s="1"/>
      </tp>
      <tp>
        <v>43404</v>
        <stp/>
        <stp>ContractData</stp>
        <stp>QOS1??29</stp>
        <stp>ExpirationDate</stp>
        <stp/>
        <stp>D</stp>
        <tr r="F66" s="1"/>
      </tp>
      <tp>
        <v>44286</v>
        <stp/>
        <stp>ContractData</stp>
        <stp>QOS1??58</stp>
        <stp>ExpirationDate</stp>
        <stp/>
        <stp>D</stp>
        <tr r="F129" s="1"/>
      </tp>
      <tp>
        <v>43980</v>
        <stp/>
        <stp>ContractData</stp>
        <stp>QOS1??48</stp>
        <stp>ExpirationDate</stp>
        <stp/>
        <stp>D</stp>
        <tr r="F107" s="1"/>
      </tp>
      <tp>
        <v>44895</v>
        <stp/>
        <stp>ContractData</stp>
        <stp>QOS1??78</stp>
        <stp>ExpirationDate</stp>
        <stp/>
        <stp>D</stp>
        <tr r="F172" s="1"/>
      </tp>
      <tp>
        <v>44592</v>
        <stp/>
        <stp>ContractData</stp>
        <stp>QOS1??68</stp>
        <stp>ExpirationDate</stp>
        <stp/>
        <stp>D</stp>
        <tr r="F151" s="1"/>
      </tp>
      <tp>
        <v>43069</v>
        <stp/>
        <stp>ContractData</stp>
        <stp>QOS1??18</stp>
        <stp>ExpirationDate</stp>
        <stp/>
        <stp>D</stp>
        <tr r="F42" s="1"/>
      </tp>
      <tp>
        <v>43677</v>
        <stp/>
        <stp>ContractData</stp>
        <stp>QOS1??38</stp>
        <stp>ExpirationDate</stp>
        <stp/>
        <stp>D</stp>
        <tr r="F86" s="1"/>
      </tp>
      <tp>
        <v>43371</v>
        <stp/>
        <stp>ContractData</stp>
        <stp>QOS1??28</stp>
        <stp>ExpirationDate</stp>
        <stp/>
        <stp>D</stp>
        <tr r="F64" s="1"/>
      </tp>
      <tp t="s">
        <v>ICE Brent Crude Calendar Spread 1, Sep 19, Oct 19</v>
        <stp/>
        <stp>ContractData</stp>
        <stp>QOS1??38</stp>
        <stp>LongDescription</stp>
        <tr r="B86" s="1"/>
      </tp>
      <tp t="s">
        <v>ICE Brent Crude Calendar Spread 1, Oct 19, Nov 19</v>
        <stp/>
        <stp>ContractData</stp>
        <stp>QOS1??39</stp>
        <stp>LongDescription</stp>
        <tr r="B88" s="1"/>
      </tp>
      <tp t="s">
        <v>ICE Brent Crude Calendar Spread 1, Mar 19, Apr 19</v>
        <stp/>
        <stp>ContractData</stp>
        <stp>QOS1??32</stp>
        <stp>LongDescription</stp>
        <tr r="B73" s="1"/>
      </tp>
      <tp t="s">
        <v>ICE Brent Crude Calendar Spread 1, Apr 19, May 19</v>
        <stp/>
        <stp>ContractData</stp>
        <stp>QOS1??33</stp>
        <stp>LongDescription</stp>
        <tr r="B75" s="1"/>
      </tp>
      <tp t="s">
        <v>ICE Brent Crude Calendar Spread 1, Jan 19, Feb 19</v>
        <stp/>
        <stp>ContractData</stp>
        <stp>QOS1??30</stp>
        <stp>LongDescription</stp>
        <tr r="B68" s="1"/>
      </tp>
      <tp t="s">
        <v>ICE Brent Crude Calendar Spread 1, Feb 19, Mar 19</v>
        <stp/>
        <stp>ContractData</stp>
        <stp>QOS1??31</stp>
        <stp>LongDescription</stp>
        <tr r="B71" s="1"/>
      </tp>
      <tp t="s">
        <v>ICE Brent Crude Calendar Spread 1, Jul 19, Aug 19</v>
        <stp/>
        <stp>ContractData</stp>
        <stp>QOS1??36</stp>
        <stp>LongDescription</stp>
        <tr r="B81" s="1"/>
      </tp>
      <tp t="s">
        <v>ICE Brent Crude Calendar Spread 1, Aug 19, Sep 19</v>
        <stp/>
        <stp>ContractData</stp>
        <stp>QOS1??37</stp>
        <stp>LongDescription</stp>
        <tr r="B84" s="1"/>
      </tp>
      <tp t="s">
        <v>ICE Brent Crude Calendar Spread 1, May 19, Jun 19</v>
        <stp/>
        <stp>ContractData</stp>
        <stp>QOS1??34</stp>
        <stp>LongDescription</stp>
        <tr r="B77" s="1"/>
      </tp>
      <tp t="s">
        <v>ICE Brent Crude Calendar Spread 1, Jun 19, Jul 19</v>
        <stp/>
        <stp>ContractData</stp>
        <stp>QOS1??35</stp>
        <stp>LongDescription</stp>
        <tr r="B79" s="1"/>
      </tp>
      <tp t="s">
        <v>ICE Brent Crude Calendar Spread 1, Nov 18, Dec 18</v>
        <stp/>
        <stp>ContractData</stp>
        <stp>QOS1??28</stp>
        <stp>LongDescription</stp>
        <tr r="B64" s="1"/>
      </tp>
      <tp t="s">
        <v>ICE Brent Crude Calendar Spread 1, Dec 18, Jan 19</v>
        <stp/>
        <stp>ContractData</stp>
        <stp>QOS1??29</stp>
        <stp>LongDescription</stp>
        <tr r="B66" s="1"/>
      </tp>
      <tp t="s">
        <v>ICE Brent Crude Calendar Spread 1, May 18, Jun 18</v>
        <stp/>
        <stp>ContractData</stp>
        <stp>QOS1??22</stp>
        <stp>LongDescription</stp>
        <tr r="B51" s="1"/>
      </tp>
      <tp t="s">
        <v>ICE Brent Crude Calendar Spread 1, Jun 18, Jul 18</v>
        <stp/>
        <stp>ContractData</stp>
        <stp>QOS1??23</stp>
        <stp>LongDescription</stp>
        <tr r="B53" s="1"/>
      </tp>
      <tp t="s">
        <v>ICE Brent Crude Calendar Spread 1, Mar 18, Apr 18</v>
        <stp/>
        <stp>ContractData</stp>
        <stp>QOS1??20</stp>
        <stp>LongDescription</stp>
        <tr r="B47" s="1"/>
      </tp>
      <tp t="s">
        <v>ICE Brent Crude Calendar Spread 1, Apr 18, May 18</v>
        <stp/>
        <stp>ContractData</stp>
        <stp>QOS1??21</stp>
        <stp>LongDescription</stp>
        <tr r="B49" s="1"/>
      </tp>
      <tp t="s">
        <v>ICE Brent Crude Calendar Spread 1, Sep 18, Oct 18</v>
        <stp/>
        <stp>ContractData</stp>
        <stp>QOS1??26</stp>
        <stp>LongDescription</stp>
        <tr r="B60" s="1"/>
      </tp>
      <tp t="s">
        <v>ICE Brent Crude Calendar Spread 1, Oct 18, Nov 18</v>
        <stp/>
        <stp>ContractData</stp>
        <stp>QOS1??27</stp>
        <stp>LongDescription</stp>
        <tr r="B62" s="1"/>
      </tp>
      <tp t="s">
        <v>ICE Brent Crude Calendar Spread 1, Jul 18, Aug 18</v>
        <stp/>
        <stp>ContractData</stp>
        <stp>QOS1??24</stp>
        <stp>LongDescription</stp>
        <tr r="B55" s="1"/>
      </tp>
      <tp t="s">
        <v>ICE Brent Crude Calendar Spread 1, Aug 18, Sep 18</v>
        <stp/>
        <stp>ContractData</stp>
        <stp>QOS1??25</stp>
        <stp>LongDescription</stp>
        <tr r="B58" s="1"/>
      </tp>
      <tp t="s">
        <v>ICE Brent Crude Calendar Spread 1, Jan 18, Feb 18</v>
        <stp/>
        <stp>ContractData</stp>
        <stp>QOS1??18</stp>
        <stp>LongDescription</stp>
        <tr r="B42" s="1"/>
      </tp>
      <tp t="s">
        <v>ICE Brent Crude Calendar Spread 1, Feb 18, Mar 18</v>
        <stp/>
        <stp>ContractData</stp>
        <stp>QOS1??19</stp>
        <stp>LongDescription</stp>
        <tr r="B45" s="1"/>
      </tp>
      <tp t="s">
        <v>ICE Brent Crude Calendar Spread 1, Jul 17, Aug 17</v>
        <stp/>
        <stp>ContractData</stp>
        <stp>QOS1??12</stp>
        <stp>LongDescription</stp>
        <tr r="B29" s="1"/>
      </tp>
      <tp t="s">
        <v>ICE Brent Crude Calendar Spread 1, Aug 17, Sep 17</v>
        <stp/>
        <stp>ContractData</stp>
        <stp>QOS1??13</stp>
        <stp>LongDescription</stp>
        <tr r="B32" s="1"/>
      </tp>
      <tp t="s">
        <v>ICE Brent Crude Calendar Spread 1, May 17, Jun 17</v>
        <stp/>
        <stp>ContractData</stp>
        <stp>QOS1??10</stp>
        <stp>LongDescription</stp>
        <tr r="B25" s="1"/>
      </tp>
      <tp t="s">
        <v>ICE Brent Crude Calendar Spread 1, Jun 17, Jul 17</v>
        <stp/>
        <stp>ContractData</stp>
        <stp>QOS1??11</stp>
        <stp>LongDescription</stp>
        <tr r="B27" s="1"/>
      </tp>
      <tp t="s">
        <v>ICE Brent Crude Calendar Spread 1, Nov 17, Dec 17</v>
        <stp/>
        <stp>ContractData</stp>
        <stp>QOS1??16</stp>
        <stp>LongDescription</stp>
        <tr r="B38" s="1"/>
      </tp>
      <tp t="s">
        <v>ICE Brent Crude Calendar Spread 1, Dec 17, Jan 18</v>
        <stp/>
        <stp>ContractData</stp>
        <stp>QOS1??17</stp>
        <stp>LongDescription</stp>
        <tr r="B40" s="1"/>
      </tp>
      <tp t="s">
        <v>ICE Brent Crude Calendar Spread 1, Sep 17, Oct 17</v>
        <stp/>
        <stp>ContractData</stp>
        <stp>QOS1??14</stp>
        <stp>LongDescription</stp>
        <tr r="B34" s="1"/>
      </tp>
      <tp t="s">
        <v>ICE Brent Crude Calendar Spread 1, Oct 17, Nov 17</v>
        <stp/>
        <stp>ContractData</stp>
        <stp>QOS1??15</stp>
        <stp>LongDescription</stp>
        <tr r="B36" s="1"/>
      </tp>
      <tp t="s">
        <v>ICE Brent Crude Calendar Spread 1, Jan 23, Feb 23</v>
        <stp/>
        <stp>ContractData</stp>
        <stp>QOS1??78</stp>
        <stp>LongDescription</stp>
        <tr r="B172" s="1"/>
      </tp>
      <tp t="s">
        <v>ICE Brent Crude Calendar Spread 1, Feb 23, Mar 23</v>
        <stp/>
        <stp>ContractData</stp>
        <stp>QOS1??79</stp>
        <stp>LongDescription</stp>
        <tr r="B174" s="1"/>
      </tp>
      <tp t="s">
        <v>ICE Brent Crude Calendar Spread 1, Jul 22, Aug 22</v>
        <stp/>
        <stp>ContractData</stp>
        <stp>QOS1??72</stp>
        <stp>LongDescription</stp>
        <tr r="B159" s="1"/>
      </tp>
      <tp t="s">
        <v>ICE Brent Crude Calendar Spread 1, Aug 22, Sep 22</v>
        <stp/>
        <stp>ContractData</stp>
        <stp>QOS1??73</stp>
        <stp>LongDescription</stp>
        <tr r="B162" s="1"/>
      </tp>
      <tp t="s">
        <v>ICE Brent Crude Calendar Spread 1, May 22, Jun 22</v>
        <stp/>
        <stp>ContractData</stp>
        <stp>QOS1??70</stp>
        <stp>LongDescription</stp>
        <tr r="B155" s="1"/>
      </tp>
      <tp t="s">
        <v>ICE Brent Crude Calendar Spread 1, Jun 22, Jul 22</v>
        <stp/>
        <stp>ContractData</stp>
        <stp>QOS1??71</stp>
        <stp>LongDescription</stp>
        <tr r="B157" s="1"/>
      </tp>
      <tp t="s">
        <v>ICE Brent Crude Calendar Spread 1, Nov 22, Dec 22</v>
        <stp/>
        <stp>ContractData</stp>
        <stp>QOS1??76</stp>
        <stp>LongDescription</stp>
        <tr r="B168" s="1"/>
      </tp>
      <tp t="s">
        <v>ICE Brent Crude Calendar Spread 1, Dec 22, Jan 23</v>
        <stp/>
        <stp>ContractData</stp>
        <stp>QOS1??77</stp>
        <stp>LongDescription</stp>
        <tr r="B170" s="1"/>
      </tp>
      <tp t="s">
        <v>ICE Brent Crude Calendar Spread 1, Sep 22, Oct 22</v>
        <stp/>
        <stp>ContractData</stp>
        <stp>QOS1??74</stp>
        <stp>LongDescription</stp>
        <tr r="B164" s="1"/>
      </tp>
      <tp t="s">
        <v>ICE Brent Crude Calendar Spread 1, Oct 22, Nov 22</v>
        <stp/>
        <stp>ContractData</stp>
        <stp>QOS1??75</stp>
        <stp>LongDescription</stp>
        <tr r="B166" s="1"/>
      </tp>
      <tp t="s">
        <v>ICE Brent Crude Calendar Spread 1, Mar 22, Apr 22</v>
        <stp/>
        <stp>ContractData</stp>
        <stp>QOS1??68</stp>
        <stp>LongDescription</stp>
        <tr r="B151" s="1"/>
      </tp>
      <tp t="s">
        <v>ICE Brent Crude Calendar Spread 1, Apr 22, May 22</v>
        <stp/>
        <stp>ContractData</stp>
        <stp>QOS1??69</stp>
        <stp>LongDescription</stp>
        <tr r="B153" s="1"/>
      </tp>
      <tp t="s">
        <v>ICE Brent Crude Calendar Spread 1, Sep 21, Oct 21</v>
        <stp/>
        <stp>ContractData</stp>
        <stp>QOS1??62</stp>
        <stp>LongDescription</stp>
        <tr r="B138" s="1"/>
      </tp>
      <tp t="s">
        <v>ICE Brent Crude Calendar Spread 1, Oct 21, Nov 21</v>
        <stp/>
        <stp>ContractData</stp>
        <stp>QOS1??63</stp>
        <stp>LongDescription</stp>
        <tr r="B140" s="1"/>
      </tp>
      <tp t="s">
        <v>ICE Brent Crude Calendar Spread 1, Jul 21, Aug 21</v>
        <stp/>
        <stp>ContractData</stp>
        <stp>QOS1??60</stp>
        <stp>LongDescription</stp>
        <tr r="B133" s="1"/>
      </tp>
      <tp t="s">
        <v>ICE Brent Crude Calendar Spread 1, Aug 21, Sep 21</v>
        <stp/>
        <stp>ContractData</stp>
        <stp>QOS1??61</stp>
        <stp>LongDescription</stp>
        <tr r="B136" s="1"/>
      </tp>
      <tp t="s">
        <v>ICE Brent Crude Calendar Spread 1, Jan 22, Feb 22</v>
        <stp/>
        <stp>ContractData</stp>
        <stp>QOS1??66</stp>
        <stp>LongDescription</stp>
        <tr r="B146" s="1"/>
      </tp>
      <tp t="s">
        <v>ICE Brent Crude Calendar Spread 1, Feb 22, Mar 22</v>
        <stp/>
        <stp>ContractData</stp>
        <stp>QOS1??67</stp>
        <stp>LongDescription</stp>
        <tr r="B149" s="1"/>
      </tp>
      <tp t="s">
        <v>ICE Brent Crude Calendar Spread 1, Nov 21, Dec 21</v>
        <stp/>
        <stp>ContractData</stp>
        <stp>QOS1??64</stp>
        <stp>LongDescription</stp>
        <tr r="B142" s="1"/>
      </tp>
      <tp t="s">
        <v>ICE Brent Crude Calendar Spread 1, Dec 21, Jan 22</v>
        <stp/>
        <stp>ContractData</stp>
        <stp>QOS1??65</stp>
        <stp>LongDescription</stp>
        <tr r="B144" s="1"/>
      </tp>
      <tp t="s">
        <v>ICE Brent Crude Calendar Spread 1, May 21, Jun 21</v>
        <stp/>
        <stp>ContractData</stp>
        <stp>QOS1??58</stp>
        <stp>LongDescription</stp>
        <tr r="B129" s="1"/>
      </tp>
      <tp t="s">
        <v>ICE Brent Crude Calendar Spread 1, Jun 21, Jul 21</v>
        <stp/>
        <stp>ContractData</stp>
        <stp>QOS1??59</stp>
        <stp>LongDescription</stp>
        <tr r="B131" s="1"/>
      </tp>
      <tp t="s">
        <v>ICE Brent Crude Calendar Spread 1, Nov 20, Dec 20</v>
        <stp/>
        <stp>ContractData</stp>
        <stp>QOS1??52</stp>
        <stp>LongDescription</stp>
        <tr r="B116" s="1"/>
      </tp>
      <tp t="s">
        <v>ICE Brent Crude Calendar Spread 1, Dec 20, Jan 21</v>
        <stp/>
        <stp>ContractData</stp>
        <stp>QOS1??53</stp>
        <stp>LongDescription</stp>
        <tr r="B118" s="1"/>
      </tp>
      <tp t="s">
        <v>ICE Brent Crude Calendar Spread 1, Sep 20, Oct 20</v>
        <stp/>
        <stp>ContractData</stp>
        <stp>QOS1??50</stp>
        <stp>LongDescription</stp>
        <tr r="B112" s="1"/>
      </tp>
      <tp t="s">
        <v>ICE Brent Crude Calendar Spread 1, Oct 20, Nov 20</v>
        <stp/>
        <stp>ContractData</stp>
        <stp>QOS1??51</stp>
        <stp>LongDescription</stp>
        <tr r="B114" s="1"/>
      </tp>
      <tp t="s">
        <v>ICE Brent Crude Calendar Spread 1, Mar 21, Apr 21</v>
        <stp/>
        <stp>ContractData</stp>
        <stp>QOS1??56</stp>
        <stp>LongDescription</stp>
        <tr r="B125" s="1"/>
      </tp>
      <tp t="s">
        <v>ICE Brent Crude Calendar Spread 1, Apr 21, May 21</v>
        <stp/>
        <stp>ContractData</stp>
        <stp>QOS1??57</stp>
        <stp>LongDescription</stp>
        <tr r="B127" s="1"/>
      </tp>
      <tp t="s">
        <v>ICE Brent Crude Calendar Spread 1, Jan 21, Feb 21</v>
        <stp/>
        <stp>ContractData</stp>
        <stp>QOS1??54</stp>
        <stp>LongDescription</stp>
        <tr r="B120" s="1"/>
      </tp>
      <tp t="s">
        <v>ICE Brent Crude Calendar Spread 1, Feb 21, Mar 21</v>
        <stp/>
        <stp>ContractData</stp>
        <stp>QOS1??55</stp>
        <stp>LongDescription</stp>
        <tr r="B123" s="1"/>
      </tp>
      <tp t="s">
        <v>ICE Brent Crude Calendar Spread 1, Jul 20, Aug 20</v>
        <stp/>
        <stp>ContractData</stp>
        <stp>QOS1??48</stp>
        <stp>LongDescription</stp>
        <tr r="B107" s="1"/>
      </tp>
      <tp t="s">
        <v>ICE Brent Crude Calendar Spread 1, Aug 20, Sep 20</v>
        <stp/>
        <stp>ContractData</stp>
        <stp>QOS1??49</stp>
        <stp>LongDescription</stp>
        <tr r="B110" s="1"/>
      </tp>
      <tp t="s">
        <v>ICE Brent Crude Calendar Spread 1, Jan 20, Feb 20</v>
        <stp/>
        <stp>ContractData</stp>
        <stp>QOS1??42</stp>
        <stp>LongDescription</stp>
        <tr r="B94" s="1"/>
      </tp>
      <tp t="s">
        <v>ICE Brent Crude Calendar Spread 1, Feb 20, Mar 20</v>
        <stp/>
        <stp>ContractData</stp>
        <stp>QOS1??43</stp>
        <stp>LongDescription</stp>
        <tr r="B97" s="1"/>
      </tp>
      <tp t="s">
        <v>ICE Brent Crude Calendar Spread 1, Nov 19, Dec 19</v>
        <stp/>
        <stp>ContractData</stp>
        <stp>QOS1??40</stp>
        <stp>LongDescription</stp>
        <tr r="B90" s="1"/>
      </tp>
      <tp t="s">
        <v>ICE Brent Crude Calendar Spread 1, Dec 19, Jan 20</v>
        <stp/>
        <stp>ContractData</stp>
        <stp>QOS1??41</stp>
        <stp>LongDescription</stp>
        <tr r="B92" s="1"/>
      </tp>
      <tp t="s">
        <v>ICE Brent Crude Calendar Spread 1, May 20, Jun 20</v>
        <stp/>
        <stp>ContractData</stp>
        <stp>QOS1??46</stp>
        <stp>LongDescription</stp>
        <tr r="B103" s="1"/>
      </tp>
      <tp t="s">
        <v>ICE Brent Crude Calendar Spread 1, Jun 20, Jul 20</v>
        <stp/>
        <stp>ContractData</stp>
        <stp>QOS1??47</stp>
        <stp>LongDescription</stp>
        <tr r="B105" s="1"/>
      </tp>
      <tp t="s">
        <v>ICE Brent Crude Calendar Spread 1, Mar 20, Apr 20</v>
        <stp/>
        <stp>ContractData</stp>
        <stp>QOS1??44</stp>
        <stp>LongDescription</stp>
        <tr r="B99" s="1"/>
      </tp>
      <tp t="s">
        <v>ICE Brent Crude Calendar Spread 1, Apr 20, May 20</v>
        <stp/>
        <stp>ContractData</stp>
        <stp>QOS1??45</stp>
        <stp>LongDescription</stp>
        <tr r="B101" s="1"/>
      </tp>
      <tp>
        <v>44074</v>
        <stp/>
        <stp>ContractData</stp>
        <stp>QOS1??51</stp>
        <stp>ExpirationDate</stp>
        <stp/>
        <stp>D</stp>
        <tr r="F114" s="1"/>
      </tp>
      <tp>
        <v>43769</v>
        <stp/>
        <stp>ContractData</stp>
        <stp>QOS1??41</stp>
        <stp>ExpirationDate</stp>
        <stp/>
        <stp>D</stp>
        <tr r="F92" s="1"/>
      </tp>
      <tp>
        <v>44680</v>
        <stp/>
        <stp>ContractData</stp>
        <stp>QOS1??71</stp>
        <stp>ExpirationDate</stp>
        <stp/>
        <stp>D</stp>
        <tr r="F157" s="1"/>
      </tp>
      <tp>
        <v>44377</v>
        <stp/>
        <stp>ContractData</stp>
        <stp>QOS1??61</stp>
        <stp>ExpirationDate</stp>
        <stp/>
        <stp>D</stp>
        <tr r="F136" s="1"/>
      </tp>
      <tp>
        <v>42853</v>
        <stp/>
        <stp>ContractData</stp>
        <stp>QOS1??11</stp>
        <stp>ExpirationDate</stp>
        <stp/>
        <stp>D</stp>
        <tr r="F27" s="1"/>
      </tp>
      <tp>
        <v>43462</v>
        <stp/>
        <stp>ContractData</stp>
        <stp>QOS1??31</stp>
        <stp>ExpirationDate</stp>
        <stp/>
        <stp>D</stp>
        <tr r="F71" s="1"/>
      </tp>
      <tp>
        <v>43159</v>
        <stp/>
        <stp>ContractData</stp>
        <stp>QOS1??21</stp>
        <stp>ExpirationDate</stp>
        <stp/>
        <stp>D</stp>
        <tr r="F49" s="1"/>
      </tp>
      <tp>
        <v>44043</v>
        <stp/>
        <stp>ContractData</stp>
        <stp>QOS1??50</stp>
        <stp>ExpirationDate</stp>
        <stp/>
        <stp>D</stp>
        <tr r="F112" s="1"/>
      </tp>
      <tp>
        <v>43738</v>
        <stp/>
        <stp>ContractData</stp>
        <stp>QOS1??40</stp>
        <stp>ExpirationDate</stp>
        <stp/>
        <stp>D</stp>
        <tr r="F90" s="1"/>
      </tp>
      <tp>
        <v>44651</v>
        <stp/>
        <stp>ContractData</stp>
        <stp>QOS1??70</stp>
        <stp>ExpirationDate</stp>
        <stp/>
        <stp>D</stp>
        <tr r="F155" s="1"/>
      </tp>
      <tp>
        <v>44347</v>
        <stp/>
        <stp>ContractData</stp>
        <stp>QOS1??60</stp>
        <stp>ExpirationDate</stp>
        <stp/>
        <stp>D</stp>
        <tr r="F133" s="1"/>
      </tp>
      <tp>
        <v>42825</v>
        <stp/>
        <stp>ContractData</stp>
        <stp>QOS1??10</stp>
        <stp>ExpirationDate</stp>
        <stp/>
        <stp>D</stp>
        <tr r="F25" s="1"/>
      </tp>
      <tp>
        <v>43434</v>
        <stp/>
        <stp>ContractData</stp>
        <stp>QOS1??30</stp>
        <stp>ExpirationDate</stp>
        <stp/>
        <stp>D</stp>
        <tr r="F68" s="1"/>
      </tp>
      <tp>
        <v>43131</v>
        <stp/>
        <stp>ContractData</stp>
        <stp>QOS1??20</stp>
        <stp>ExpirationDate</stp>
        <stp/>
        <stp>D</stp>
        <tr r="F47" s="1"/>
      </tp>
      <tp>
        <v>44134</v>
        <stp/>
        <stp>ContractData</stp>
        <stp>QOS1??53</stp>
        <stp>ExpirationDate</stp>
        <stp/>
        <stp>D</stp>
        <tr r="F118" s="1"/>
      </tp>
      <tp>
        <v>43829</v>
        <stp/>
        <stp>ContractData</stp>
        <stp>QOS1??43</stp>
        <stp>ExpirationDate</stp>
        <stp/>
        <stp>D</stp>
        <tr r="F97" s="1"/>
      </tp>
      <tp>
        <v>44742</v>
        <stp/>
        <stp>ContractData</stp>
        <stp>QOS1??73</stp>
        <stp>ExpirationDate</stp>
        <stp/>
        <stp>D</stp>
        <tr r="F162" s="1"/>
      </tp>
      <tp>
        <v>44439</v>
        <stp/>
        <stp>ContractData</stp>
        <stp>QOS1??63</stp>
        <stp>ExpirationDate</stp>
        <stp/>
        <stp>D</stp>
        <tr r="F140" s="1"/>
      </tp>
      <tp>
        <v>42916</v>
        <stp/>
        <stp>ContractData</stp>
        <stp>QOS1??13</stp>
        <stp>ExpirationDate</stp>
        <stp/>
        <stp>D</stp>
        <tr r="F32" s="1"/>
      </tp>
      <tp>
        <v>43524</v>
        <stp/>
        <stp>ContractData</stp>
        <stp>QOS1??33</stp>
        <stp>ExpirationDate</stp>
        <stp/>
        <stp>D</stp>
        <tr r="F75" s="1"/>
      </tp>
      <tp>
        <v>43220</v>
        <stp/>
        <stp>ContractData</stp>
        <stp>QOS1??23</stp>
        <stp>ExpirationDate</stp>
        <stp/>
        <stp>D</stp>
        <tr r="F53" s="1"/>
      </tp>
      <tp>
        <v>44104</v>
        <stp/>
        <stp>ContractData</stp>
        <stp>QOS1??52</stp>
        <stp>ExpirationDate</stp>
        <stp/>
        <stp>D</stp>
        <tr r="F116" s="1"/>
      </tp>
      <tp>
        <v>43798</v>
        <stp/>
        <stp>ContractData</stp>
        <stp>QOS1??42</stp>
        <stp>ExpirationDate</stp>
        <stp/>
        <stp>D</stp>
        <tr r="F94" s="1"/>
      </tp>
      <tp>
        <v>44712</v>
        <stp/>
        <stp>ContractData</stp>
        <stp>QOS1??72</stp>
        <stp>ExpirationDate</stp>
        <stp/>
        <stp>D</stp>
        <tr r="F159" s="1"/>
      </tp>
      <tp>
        <v>44407</v>
        <stp/>
        <stp>ContractData</stp>
        <stp>QOS1??62</stp>
        <stp>ExpirationDate</stp>
        <stp/>
        <stp>D</stp>
        <tr r="F138" s="1"/>
      </tp>
      <tp>
        <v>42886</v>
        <stp/>
        <stp>ContractData</stp>
        <stp>QOS1??12</stp>
        <stp>ExpirationDate</stp>
        <stp/>
        <stp>D</stp>
        <tr r="F29" s="1"/>
      </tp>
      <tp>
        <v>43496</v>
        <stp/>
        <stp>ContractData</stp>
        <stp>QOS1??32</stp>
        <stp>ExpirationDate</stp>
        <stp/>
        <stp>D</stp>
        <tr r="F73" s="1"/>
      </tp>
      <tp>
        <v>43189</v>
        <stp/>
        <stp>ContractData</stp>
        <stp>QOS1??22</stp>
        <stp>ExpirationDate</stp>
        <stp/>
        <stp>D</stp>
        <tr r="F51" s="1"/>
      </tp>
      <tp>
        <v>44195</v>
        <stp/>
        <stp>ContractData</stp>
        <stp>QOS1??55</stp>
        <stp>ExpirationDate</stp>
        <stp/>
        <stp>D</stp>
        <tr r="F123" s="1"/>
      </tp>
      <tp>
        <v>43889</v>
        <stp/>
        <stp>ContractData</stp>
        <stp>QOS1??45</stp>
        <stp>ExpirationDate</stp>
        <stp/>
        <stp>D</stp>
        <tr r="F101" s="1"/>
      </tp>
      <tp>
        <v>44804</v>
        <stp/>
        <stp>ContractData</stp>
        <stp>QOS1??75</stp>
        <stp>ExpirationDate</stp>
        <stp/>
        <stp>D</stp>
        <tr r="F166" s="1"/>
      </tp>
      <tp>
        <v>44498</v>
        <stp/>
        <stp>ContractData</stp>
        <stp>QOS1??65</stp>
        <stp>ExpirationDate</stp>
        <stp/>
        <stp>D</stp>
        <tr r="F144" s="1"/>
      </tp>
      <tp>
        <v>42978</v>
        <stp/>
        <stp>ContractData</stp>
        <stp>QOS1??15</stp>
        <stp>ExpirationDate</stp>
        <stp/>
        <stp>D</stp>
        <tr r="F36" s="1"/>
      </tp>
      <tp>
        <v>43585</v>
        <stp/>
        <stp>ContractData</stp>
        <stp>QOS1??35</stp>
        <stp>ExpirationDate</stp>
        <stp/>
        <stp>D</stp>
        <tr r="F79" s="1"/>
      </tp>
      <tp>
        <v>43280</v>
        <stp/>
        <stp>ContractData</stp>
        <stp>QOS1??25</stp>
        <stp>ExpirationDate</stp>
        <stp/>
        <stp>D</stp>
        <tr r="F58" s="1"/>
      </tp>
      <tp>
        <v>44165</v>
        <stp/>
        <stp>ContractData</stp>
        <stp>QOS1??54</stp>
        <stp>ExpirationDate</stp>
        <stp/>
        <stp>D</stp>
        <tr r="F120" s="1"/>
      </tp>
      <tp>
        <v>43861</v>
        <stp/>
        <stp>ContractData</stp>
        <stp>QOS1??44</stp>
        <stp>ExpirationDate</stp>
        <stp/>
        <stp>D</stp>
        <tr r="F99" s="1"/>
      </tp>
      <tp>
        <v>44771</v>
        <stp/>
        <stp>ContractData</stp>
        <stp>QOS1??74</stp>
        <stp>ExpirationDate</stp>
        <stp/>
        <stp>D</stp>
        <tr r="F164" s="1"/>
      </tp>
      <tp>
        <v>44469</v>
        <stp/>
        <stp>ContractData</stp>
        <stp>QOS1??64</stp>
        <stp>ExpirationDate</stp>
        <stp/>
        <stp>D</stp>
        <tr r="F142" s="1"/>
      </tp>
      <tp>
        <v>42947</v>
        <stp/>
        <stp>ContractData</stp>
        <stp>QOS1??14</stp>
        <stp>ExpirationDate</stp>
        <stp/>
        <stp>D</stp>
        <tr r="F34" s="1"/>
      </tp>
      <tp>
        <v>43553</v>
        <stp/>
        <stp>ContractData</stp>
        <stp>QOS1??34</stp>
        <stp>ExpirationDate</stp>
        <stp/>
        <stp>D</stp>
        <tr r="F77" s="1"/>
      </tp>
      <tp>
        <v>43251</v>
        <stp/>
        <stp>ContractData</stp>
        <stp>QOS1??24</stp>
        <stp>ExpirationDate</stp>
        <stp/>
        <stp>D</stp>
        <tr r="F55" s="1"/>
      </tp>
      <tp>
        <v>44253</v>
        <stp/>
        <stp>ContractData</stp>
        <stp>QOS1??57</stp>
        <stp>ExpirationDate</stp>
        <stp/>
        <stp>D</stp>
        <tr r="F127" s="1"/>
      </tp>
      <tp>
        <v>43951</v>
        <stp/>
        <stp>ContractData</stp>
        <stp>QOS1??47</stp>
        <stp>ExpirationDate</stp>
        <stp/>
        <stp>D</stp>
        <tr r="F105" s="1"/>
      </tp>
      <tp>
        <v>44865</v>
        <stp/>
        <stp>ContractData</stp>
        <stp>QOS1??77</stp>
        <stp>ExpirationDate</stp>
        <stp/>
        <stp>D</stp>
        <tr r="F170" s="1"/>
      </tp>
      <tp>
        <v>44560</v>
        <stp/>
        <stp>ContractData</stp>
        <stp>QOS1??67</stp>
        <stp>ExpirationDate</stp>
        <stp/>
        <stp>D</stp>
        <tr r="F149" s="1"/>
      </tp>
      <tp>
        <v>43039</v>
        <stp/>
        <stp>ContractData</stp>
        <stp>QOS1??17</stp>
        <stp>ExpirationDate</stp>
        <stp/>
        <stp>D</stp>
        <tr r="F40" s="1"/>
      </tp>
      <tp>
        <v>43644</v>
        <stp/>
        <stp>ContractData</stp>
        <stp>QOS1??37</stp>
        <stp>ExpirationDate</stp>
        <stp/>
        <stp>D</stp>
        <tr r="F84" s="1"/>
      </tp>
      <tp>
        <v>43343</v>
        <stp/>
        <stp>ContractData</stp>
        <stp>QOS1??27</stp>
        <stp>ExpirationDate</stp>
        <stp/>
        <stp>D</stp>
        <tr r="F62" s="1"/>
      </tp>
      <tp>
        <v>44225</v>
        <stp/>
        <stp>ContractData</stp>
        <stp>QOS1??56</stp>
        <stp>ExpirationDate</stp>
        <stp/>
        <stp>D</stp>
        <tr r="F125" s="1"/>
      </tp>
      <tp>
        <v>43921</v>
        <stp/>
        <stp>ContractData</stp>
        <stp>QOS1??46</stp>
        <stp>ExpirationDate</stp>
        <stp/>
        <stp>D</stp>
        <tr r="F103" s="1"/>
      </tp>
      <tp>
        <v>44834</v>
        <stp/>
        <stp>ContractData</stp>
        <stp>QOS1??76</stp>
        <stp>ExpirationDate</stp>
        <stp/>
        <stp>D</stp>
        <tr r="F168" s="1"/>
      </tp>
      <tp>
        <v>44530</v>
        <stp/>
        <stp>ContractData</stp>
        <stp>QOS1??66</stp>
        <stp>ExpirationDate</stp>
        <stp/>
        <stp>D</stp>
        <tr r="F146" s="1"/>
      </tp>
      <tp>
        <v>43007</v>
        <stp/>
        <stp>ContractData</stp>
        <stp>QOS1??16</stp>
        <stp>ExpirationDate</stp>
        <stp/>
        <stp>D</stp>
        <tr r="F38" s="1"/>
      </tp>
      <tp>
        <v>43616</v>
        <stp/>
        <stp>ContractData</stp>
        <stp>QOS1??36</stp>
        <stp>ExpirationDate</stp>
        <stp/>
        <stp>D</stp>
        <tr r="F81" s="1"/>
      </tp>
      <tp>
        <v>43312</v>
        <stp/>
        <stp>ContractData</stp>
        <stp>QOS1??26</stp>
        <stp>ExpirationDate</stp>
        <stp/>
        <stp>D</stp>
        <tr r="F60" s="1"/>
      </tp>
      <tp>
        <v>9835.7999999999993</v>
        <stp/>
        <stp>StudyData</stp>
        <stp>QOS1??3</stp>
        <stp>MA</stp>
        <stp>InputChoice=ContractVol,MAType=Sim,Period=20</stp>
        <stp>MA</stp>
        <stp/>
        <stp/>
        <stp>all</stp>
        <stp/>
        <stp/>
        <stp/>
        <stp>T</stp>
        <tr r="L10" s="1"/>
      </tp>
      <tp>
        <v>17208.2</v>
        <stp/>
        <stp>StudyData</stp>
        <stp>QOS1??2</stp>
        <stp>MA</stp>
        <stp>InputChoice=ContractVol,MAType=Sim,Period=20</stp>
        <stp>MA</stp>
        <stp/>
        <stp/>
        <stp>all</stp>
        <stp/>
        <stp/>
        <stp/>
        <stp>T</stp>
        <tr r="L8" s="1"/>
      </tp>
      <tp>
        <v>37654.800000000003</v>
        <stp/>
        <stp>StudyData</stp>
        <stp>QOS1??1</stp>
        <stp>MA</stp>
        <stp>InputChoice=ContractVol,MAType=Sim,Period=20</stp>
        <stp>MA</stp>
        <stp/>
        <stp/>
        <stp>all</stp>
        <stp/>
        <stp/>
        <stp/>
        <stp>T</stp>
        <tr r="L6" s="1"/>
      </tp>
      <tp>
        <v>1843.1</v>
        <stp/>
        <stp>StudyData</stp>
        <stp>QOS1??7</stp>
        <stp>MA</stp>
        <stp>InputChoice=ContractVol,MAType=Sim,Period=20</stp>
        <stp>MA</stp>
        <stp/>
        <stp/>
        <stp>all</stp>
        <stp/>
        <stp/>
        <stp/>
        <stp>T</stp>
        <tr r="L19" s="1"/>
      </tp>
      <tp>
        <v>1954.8</v>
        <stp/>
        <stp>StudyData</stp>
        <stp>QOS1??6</stp>
        <stp>MA</stp>
        <stp>InputChoice=ContractVol,MAType=Sim,Period=20</stp>
        <stp>MA</stp>
        <stp/>
        <stp/>
        <stp>all</stp>
        <stp/>
        <stp/>
        <stp/>
        <stp>T</stp>
        <tr r="L16" s="1"/>
      </tp>
      <tp>
        <v>4488.95</v>
        <stp/>
        <stp>StudyData</stp>
        <stp>QOS1??5</stp>
        <stp>MA</stp>
        <stp>InputChoice=ContractVol,MAType=Sim,Period=20</stp>
        <stp>MA</stp>
        <stp/>
        <stp/>
        <stp>all</stp>
        <stp/>
        <stp/>
        <stp/>
        <stp>T</stp>
        <tr r="L14" s="1"/>
      </tp>
      <tp>
        <v>11233.45</v>
        <stp/>
        <stp>StudyData</stp>
        <stp>QOS1??4</stp>
        <stp>MA</stp>
        <stp>InputChoice=ContractVol,MAType=Sim,Period=20</stp>
        <stp>MA</stp>
        <stp/>
        <stp/>
        <stp>all</stp>
        <stp/>
        <stp/>
        <stp/>
        <stp>T</stp>
        <tr r="L12" s="1"/>
      </tp>
      <tp>
        <v>242</v>
        <stp/>
        <stp>StudyData</stp>
        <stp>QOS1??9</stp>
        <stp>MA</stp>
        <stp>InputChoice=ContractVol,MAType=Sim,Period=20</stp>
        <stp>MA</stp>
        <stp/>
        <stp/>
        <stp>all</stp>
        <stp/>
        <stp/>
        <stp/>
        <stp>T</stp>
        <tr r="L23" s="1"/>
      </tp>
      <tp>
        <v>792.05</v>
        <stp/>
        <stp>StudyData</stp>
        <stp>QOS1??8</stp>
        <stp>MA</stp>
        <stp>InputChoice=ContractVol,MAType=Sim,Period=20</stp>
        <stp>MA</stp>
        <stp/>
        <stp/>
        <stp>all</stp>
        <stp/>
        <stp/>
        <stp/>
        <stp>T</stp>
        <tr r="L21" s="1"/>
      </tp>
      <tp>
        <v>4239</v>
        <stp/>
        <stp>ContractData</stp>
        <stp>QOQ9</stp>
        <stp>POI</stp>
        <tr r="G78" s="2"/>
      </tp>
      <tp>
        <v>2036</v>
        <stp/>
        <stp>ContractData</stp>
        <stp>QOQ8</stp>
        <stp>POI</stp>
        <tr r="G54" s="2"/>
      </tp>
      <tp>
        <v>13794</v>
        <stp/>
        <stp>ContractData</stp>
        <stp>QOQ7</stp>
        <stp>POI</stp>
        <tr r="G30" s="2"/>
      </tp>
      <tp>
        <v>441621</v>
        <stp/>
        <stp>ContractData</stp>
        <stp>QOQ6</stp>
        <stp>POI</stp>
        <tr r="G6" s="2"/>
      </tp>
      <tp>
        <v>0</v>
        <stp/>
        <stp>ContractData</stp>
        <stp>QOQ1</stp>
        <stp>POI</stp>
        <tr r="G126" s="2"/>
      </tp>
      <tp>
        <v>0</v>
        <stp/>
        <stp>ContractData</stp>
        <stp>QOQ0</stp>
        <stp>POI</stp>
        <tr r="G102" s="2"/>
      </tp>
      <tp>
        <v>0</v>
        <stp/>
        <stp>ContractData</stp>
        <stp>QOQ2</stp>
        <stp>POI</stp>
        <tr r="G150" s="2"/>
      </tp>
      <tp>
        <v>300</v>
        <stp/>
        <stp>ContractData</stp>
        <stp>QOV9</stp>
        <stp>POI</stp>
        <tr r="G82" s="2"/>
      </tp>
      <tp>
        <v>1215</v>
        <stp/>
        <stp>ContractData</stp>
        <stp>QOV8</stp>
        <stp>POI</stp>
        <tr r="G58" s="2"/>
      </tp>
      <tp>
        <v>12088</v>
        <stp/>
        <stp>ContractData</stp>
        <stp>QOV7</stp>
        <stp>POI</stp>
        <tr r="G34" s="2"/>
      </tp>
      <tp>
        <v>141570</v>
        <stp/>
        <stp>ContractData</stp>
        <stp>QOV6</stp>
        <stp>POI</stp>
        <tr r="G10" s="2"/>
      </tp>
      <tp>
        <v>0</v>
        <stp/>
        <stp>ContractData</stp>
        <stp>QOV1</stp>
        <stp>POI</stp>
        <tr r="G130" s="2"/>
      </tp>
      <tp>
        <v>0</v>
        <stp/>
        <stp>ContractData</stp>
        <stp>QOV0</stp>
        <stp>POI</stp>
        <tr r="G106" s="2"/>
      </tp>
      <tp>
        <v>0</v>
        <stp/>
        <stp>ContractData</stp>
        <stp>QOV2</stp>
        <stp>POI</stp>
        <tr r="G154" s="2"/>
      </tp>
      <tp>
        <v>900</v>
        <stp/>
        <stp>ContractData</stp>
        <stp>QOU9</stp>
        <stp>POI</stp>
        <tr r="G80" s="2"/>
      </tp>
      <tp>
        <v>4763</v>
        <stp/>
        <stp>ContractData</stp>
        <stp>QOU8</stp>
        <stp>POI</stp>
        <tr r="G56" s="2"/>
      </tp>
      <tp>
        <v>28592</v>
        <stp/>
        <stp>ContractData</stp>
        <stp>QOU7</stp>
        <stp>POI</stp>
        <tr r="G32" s="2"/>
      </tp>
      <tp>
        <v>313275</v>
        <stp/>
        <stp>ContractData</stp>
        <stp>QOU6</stp>
        <stp>POI</stp>
        <tr r="G8" s="2"/>
      </tp>
      <tp>
        <v>0</v>
        <stp/>
        <stp>ContractData</stp>
        <stp>QOU1</stp>
        <stp>POI</stp>
        <tr r="G128" s="2"/>
      </tp>
      <tp>
        <v>0</v>
        <stp/>
        <stp>ContractData</stp>
        <stp>QOU0</stp>
        <stp>POI</stp>
        <tr r="G104" s="2"/>
      </tp>
      <tp>
        <v>0</v>
        <stp/>
        <stp>ContractData</stp>
        <stp>QOU2</stp>
        <stp>POI</stp>
        <tr r="G152" s="2"/>
      </tp>
      <tp>
        <v>24254</v>
        <stp/>
        <stp>ContractData</stp>
        <stp>QOZ9</stp>
        <stp>POI</stp>
        <tr r="G86" s="2"/>
      </tp>
      <tp>
        <v>72526</v>
        <stp/>
        <stp>ContractData</stp>
        <stp>QOZ8</stp>
        <stp>POI</stp>
        <tr r="G62" s="2"/>
      </tp>
      <tp>
        <v>172561</v>
        <stp/>
        <stp>ContractData</stp>
        <stp>QOZ7</stp>
        <stp>POI</stp>
        <tr r="G38" s="2"/>
      </tp>
      <tp>
        <v>340727</v>
        <stp/>
        <stp>ContractData</stp>
        <stp>QOZ6</stp>
        <stp>POI</stp>
        <tr r="G14" s="2"/>
      </tp>
      <tp>
        <v>3612</v>
        <stp/>
        <stp>ContractData</stp>
        <stp>QOZ1</stp>
        <stp>POI</stp>
        <tr r="G134" s="2"/>
      </tp>
      <tp>
        <v>11801</v>
        <stp/>
        <stp>ContractData</stp>
        <stp>QOZ0</stp>
        <stp>POI</stp>
        <tr r="G110" s="2"/>
      </tp>
      <tp>
        <v>91</v>
        <stp/>
        <stp>ContractData</stp>
        <stp>QOZ2</stp>
        <stp>POI</stp>
        <tr r="G158" s="2"/>
      </tp>
      <tp>
        <v>200</v>
        <stp/>
        <stp>ContractData</stp>
        <stp>QOX9</stp>
        <stp>POI</stp>
        <tr r="G84" s="2"/>
      </tp>
      <tp>
        <v>1266</v>
        <stp/>
        <stp>ContractData</stp>
        <stp>QOX8</stp>
        <stp>POI</stp>
        <tr r="G60" s="2"/>
      </tp>
      <tp>
        <v>13778</v>
        <stp/>
        <stp>ContractData</stp>
        <stp>QOX7</stp>
        <stp>POI</stp>
        <tr r="G36" s="2"/>
      </tp>
      <tp>
        <v>142256</v>
        <stp/>
        <stp>ContractData</stp>
        <stp>QOX6</stp>
        <stp>POI</stp>
        <tr r="G12" s="2"/>
      </tp>
      <tp>
        <v>0</v>
        <stp/>
        <stp>ContractData</stp>
        <stp>QOX1</stp>
        <stp>POI</stp>
        <tr r="G132" s="2"/>
      </tp>
      <tp>
        <v>0</v>
        <stp/>
        <stp>ContractData</stp>
        <stp>QOX0</stp>
        <stp>POI</stp>
        <tr r="G108" s="2"/>
      </tp>
      <tp>
        <v>0</v>
        <stp/>
        <stp>ContractData</stp>
        <stp>QOX2</stp>
        <stp>POI</stp>
        <tr r="G156" s="2"/>
      </tp>
      <tp>
        <v>1875</v>
        <stp/>
        <stp>ContractData</stp>
        <stp>QOG9</stp>
        <stp>POI</stp>
        <tr r="G66" s="2"/>
      </tp>
      <tp>
        <v>9577</v>
        <stp/>
        <stp>ContractData</stp>
        <stp>QOG8</stp>
        <stp>POI</stp>
        <tr r="G42" s="2"/>
      </tp>
      <tp>
        <v>54924</v>
        <stp/>
        <stp>ContractData</stp>
        <stp>QOG7</stp>
        <stp>POI</stp>
        <tr r="G18" s="2"/>
      </tp>
      <tp>
        <v>250</v>
        <stp/>
        <stp>ContractData</stp>
        <stp>QOG1</stp>
        <stp>POI</stp>
        <tr r="G114" s="2"/>
      </tp>
      <tp>
        <v>250</v>
        <stp/>
        <stp>ContractData</stp>
        <stp>QOG0</stp>
        <stp>POI</stp>
        <tr r="G90" s="2"/>
      </tp>
      <tp>
        <v>0</v>
        <stp/>
        <stp>ContractData</stp>
        <stp>QOG3</stp>
        <stp>POI</stp>
        <tr r="G162" s="2"/>
      </tp>
      <tp>
        <v>0</v>
        <stp/>
        <stp>ContractData</stp>
        <stp>QOG2</stp>
        <stp>POI</stp>
        <tr r="G138" s="2"/>
      </tp>
      <tp>
        <v>2016</v>
        <stp/>
        <stp>ContractData</stp>
        <stp>QOF9</stp>
        <stp>POI</stp>
        <tr r="G64" s="2"/>
      </tp>
      <tp>
        <v>13147</v>
        <stp/>
        <stp>ContractData</stp>
        <stp>QOF8</stp>
        <stp>POI</stp>
        <tr r="G40" s="2"/>
      </tp>
      <tp>
        <v>63380</v>
        <stp/>
        <stp>ContractData</stp>
        <stp>QOF7</stp>
        <stp>POI</stp>
        <tr r="G16" s="2"/>
      </tp>
      <tp>
        <v>0</v>
        <stp/>
        <stp>ContractData</stp>
        <stp>QOF1</stp>
        <stp>POI</stp>
        <tr r="G112" s="2"/>
      </tp>
      <tp>
        <v>0</v>
        <stp/>
        <stp>ContractData</stp>
        <stp>QOF0</stp>
        <stp>POI</stp>
        <tr r="G88" s="2"/>
      </tp>
      <tp>
        <v>0</v>
        <stp/>
        <stp>ContractData</stp>
        <stp>QOF3</stp>
        <stp>POI</stp>
        <tr r="G160" s="2"/>
      </tp>
      <tp>
        <v>0</v>
        <stp/>
        <stp>ContractData</stp>
        <stp>QOF2</stp>
        <stp>POI</stp>
        <tr r="G136" s="2"/>
      </tp>
      <tp>
        <v>200</v>
        <stp/>
        <stp>ContractData</stp>
        <stp>QOK9</stp>
        <stp>POI</stp>
        <tr r="G72" s="2"/>
      </tp>
      <tp>
        <v>4085</v>
        <stp/>
        <stp>ContractData</stp>
        <stp>QOK8</stp>
        <stp>POI</stp>
        <tr r="G48" s="2"/>
      </tp>
      <tp>
        <v>22009</v>
        <stp/>
        <stp>ContractData</stp>
        <stp>QOK7</stp>
        <stp>POI</stp>
        <tr r="G24" s="2"/>
      </tp>
      <tp>
        <v>0</v>
        <stp/>
        <stp>ContractData</stp>
        <stp>QOK1</stp>
        <stp>POI</stp>
        <tr r="G120" s="2"/>
      </tp>
      <tp>
        <v>0</v>
        <stp/>
        <stp>ContractData</stp>
        <stp>QOK0</stp>
        <stp>POI</stp>
        <tr r="G96" s="2"/>
      </tp>
      <tp>
        <v>0</v>
        <stp/>
        <stp>ContractData</stp>
        <stp>QOK2</stp>
        <stp>POI</stp>
        <tr r="G144" s="2"/>
      </tp>
      <tp>
        <v>200</v>
        <stp/>
        <stp>ContractData</stp>
        <stp>QOJ9</stp>
        <stp>POI</stp>
        <tr r="G70" s="2"/>
      </tp>
      <tp>
        <v>4752</v>
        <stp/>
        <stp>ContractData</stp>
        <stp>QOJ8</stp>
        <stp>POI</stp>
        <tr r="G46" s="2"/>
      </tp>
      <tp>
        <v>19341</v>
        <stp/>
        <stp>ContractData</stp>
        <stp>QOJ7</stp>
        <stp>POI</stp>
        <tr r="G22" s="2"/>
      </tp>
      <tp>
        <v>0</v>
        <stp/>
        <stp>ContractData</stp>
        <stp>QOJ1</stp>
        <stp>POI</stp>
        <tr r="G118" s="2"/>
      </tp>
      <tp>
        <v>0</v>
        <stp/>
        <stp>ContractData</stp>
        <stp>QOJ0</stp>
        <stp>POI</stp>
        <tr r="G94" s="2"/>
      </tp>
      <tp>
        <v>0</v>
        <stp/>
        <stp>ContractData</stp>
        <stp>QOJ2</stp>
        <stp>POI</stp>
        <tr r="G142" s="2"/>
      </tp>
      <tp>
        <v>1300</v>
        <stp/>
        <stp>ContractData</stp>
        <stp>QOH9</stp>
        <stp>POI</stp>
        <tr r="G68" s="2"/>
      </tp>
      <tp>
        <v>8645</v>
        <stp/>
        <stp>ContractData</stp>
        <stp>QOH8</stp>
        <stp>POI</stp>
        <tr r="G44" s="2"/>
      </tp>
      <tp>
        <v>59582</v>
        <stp/>
        <stp>ContractData</stp>
        <stp>QOH7</stp>
        <stp>POI</stp>
        <tr r="G20" s="2"/>
      </tp>
      <tp>
        <v>0</v>
        <stp/>
        <stp>ContractData</stp>
        <stp>QOH1</stp>
        <stp>POI</stp>
        <tr r="G116" s="2"/>
      </tp>
      <tp>
        <v>0</v>
        <stp/>
        <stp>ContractData</stp>
        <stp>QOH0</stp>
        <stp>POI</stp>
        <tr r="G92" s="2"/>
      </tp>
      <tp>
        <v>0</v>
        <stp/>
        <stp>ContractData</stp>
        <stp>QOH2</stp>
        <stp>POI</stp>
        <tr r="G140" s="2"/>
      </tp>
      <tp>
        <v>200</v>
        <stp/>
        <stp>ContractData</stp>
        <stp>QON9</stp>
        <stp>POI</stp>
        <tr r="G76" s="2"/>
      </tp>
      <tp>
        <v>2642</v>
        <stp/>
        <stp>ContractData</stp>
        <stp>QON8</stp>
        <stp>POI</stp>
        <tr r="G52" s="2"/>
      </tp>
      <tp>
        <v>17680</v>
        <stp/>
        <stp>ContractData</stp>
        <stp>QON7</stp>
        <stp>POI</stp>
        <tr r="G28" s="2"/>
      </tp>
      <tp>
        <v>0</v>
        <stp/>
        <stp>ContractData</stp>
        <stp>QON1</stp>
        <stp>POI</stp>
        <tr r="G124" s="2"/>
      </tp>
      <tp>
        <v>0</v>
        <stp/>
        <stp>ContractData</stp>
        <stp>QON0</stp>
        <stp>POI</stp>
        <tr r="G100" s="2"/>
      </tp>
      <tp>
        <v>0</v>
        <stp/>
        <stp>ContractData</stp>
        <stp>QON2</stp>
        <stp>POI</stp>
        <tr r="G148" s="2"/>
      </tp>
      <tp>
        <v>6857</v>
        <stp/>
        <stp>ContractData</stp>
        <stp>QOM9</stp>
        <stp>POI</stp>
        <tr r="G74" s="2"/>
      </tp>
      <tp>
        <v>31467</v>
        <stp/>
        <stp>ContractData</stp>
        <stp>QOM8</stp>
        <stp>POI</stp>
        <tr r="G50" s="2"/>
      </tp>
      <tp>
        <v>88867</v>
        <stp/>
        <stp>ContractData</stp>
        <stp>QOM7</stp>
        <stp>POI</stp>
        <tr r="G26" s="2"/>
      </tp>
      <tp>
        <v>0</v>
        <stp/>
        <stp>ContractData</stp>
        <stp>QOM1</stp>
        <stp>POI</stp>
        <tr r="G122" s="2"/>
      </tp>
      <tp>
        <v>507</v>
        <stp/>
        <stp>ContractData</stp>
        <stp>QOM0</stp>
        <stp>POI</stp>
        <tr r="G98" s="2"/>
      </tp>
      <tp>
        <v>0</v>
        <stp/>
        <stp>ContractData</stp>
        <stp>QOM2</stp>
        <stp>POI</stp>
        <tr r="G146" s="2"/>
      </tp>
      <tp t="s">
        <v/>
        <stp/>
        <stp>StudyData</stp>
        <stp>QOS1??64</stp>
        <stp>MA</stp>
        <stp>InputChoice=ContractVol,MAType=Sim,Period=20</stp>
        <stp>MA</stp>
        <stp/>
        <stp/>
        <stp>all</stp>
        <stp/>
        <stp/>
        <stp/>
        <stp>T</stp>
        <tr r="L142" s="1"/>
      </tp>
      <tp t="s">
        <v/>
        <stp/>
        <stp>StudyData</stp>
        <stp>QOS1??74</stp>
        <stp>MA</stp>
        <stp>InputChoice=ContractVol,MAType=Sim,Period=20</stp>
        <stp>MA</stp>
        <stp/>
        <stp/>
        <stp>all</stp>
        <stp/>
        <stp/>
        <stp/>
        <stp>T</stp>
        <tr r="L164" s="1"/>
      </tp>
      <tp t="s">
        <v/>
        <stp/>
        <stp>StudyData</stp>
        <stp>QOS1??44</stp>
        <stp>MA</stp>
        <stp>InputChoice=ContractVol,MAType=Sim,Period=20</stp>
        <stp>MA</stp>
        <stp/>
        <stp/>
        <stp>all</stp>
        <stp/>
        <stp/>
        <stp/>
        <stp>T</stp>
        <tr r="L99" s="1"/>
      </tp>
      <tp t="s">
        <v/>
        <stp/>
        <stp>StudyData</stp>
        <stp>QOS1??54</stp>
        <stp>MA</stp>
        <stp>InputChoice=ContractVol,MAType=Sim,Period=20</stp>
        <stp>MA</stp>
        <stp/>
        <stp/>
        <stp>all</stp>
        <stp/>
        <stp/>
        <stp/>
        <stp>T</stp>
        <tr r="L120" s="1"/>
      </tp>
      <tp>
        <v>9.25</v>
        <stp/>
        <stp>StudyData</stp>
        <stp>QOS1??24</stp>
        <stp>MA</stp>
        <stp>InputChoice=ContractVol,MAType=Sim,Period=20</stp>
        <stp>MA</stp>
        <stp/>
        <stp/>
        <stp>all</stp>
        <stp/>
        <stp/>
        <stp/>
        <stp>T</stp>
        <tr r="L55" s="1"/>
      </tp>
      <tp t="s">
        <v/>
        <stp/>
        <stp>StudyData</stp>
        <stp>QOS1??34</stp>
        <stp>MA</stp>
        <stp>InputChoice=ContractVol,MAType=Sim,Period=20</stp>
        <stp>MA</stp>
        <stp/>
        <stp/>
        <stp>all</stp>
        <stp/>
        <stp/>
        <stp/>
        <stp>T</stp>
        <tr r="L77" s="1"/>
      </tp>
      <tp>
        <v>118.15</v>
        <stp/>
        <stp>StudyData</stp>
        <stp>QOS1??14</stp>
        <stp>MA</stp>
        <stp>InputChoice=ContractVol,MAType=Sim,Period=20</stp>
        <stp>MA</stp>
        <stp/>
        <stp/>
        <stp>all</stp>
        <stp/>
        <stp/>
        <stp/>
        <stp>T</stp>
        <tr r="L34" s="1"/>
      </tp>
      <tp t="s">
        <v/>
        <stp/>
        <stp>StudyData</stp>
        <stp>QOS1??65</stp>
        <stp>MA</stp>
        <stp>InputChoice=ContractVol,MAType=Sim,Period=20</stp>
        <stp>MA</stp>
        <stp/>
        <stp/>
        <stp>all</stp>
        <stp/>
        <stp/>
        <stp/>
        <stp>T</stp>
        <tr r="L144" s="1"/>
      </tp>
      <tp t="s">
        <v/>
        <stp/>
        <stp>StudyData</stp>
        <stp>QOS1??75</stp>
        <stp>MA</stp>
        <stp>InputChoice=ContractVol,MAType=Sim,Period=20</stp>
        <stp>MA</stp>
        <stp/>
        <stp/>
        <stp>all</stp>
        <stp/>
        <stp/>
        <stp/>
        <stp>T</stp>
        <tr r="L166" s="1"/>
      </tp>
      <tp t="s">
        <v/>
        <stp/>
        <stp>StudyData</stp>
        <stp>QOS1??45</stp>
        <stp>MA</stp>
        <stp>InputChoice=ContractVol,MAType=Sim,Period=20</stp>
        <stp>MA</stp>
        <stp/>
        <stp/>
        <stp>all</stp>
        <stp/>
        <stp/>
        <stp/>
        <stp>T</stp>
        <tr r="L101" s="1"/>
      </tp>
      <tp t="s">
        <v/>
        <stp/>
        <stp>StudyData</stp>
        <stp>QOS1??55</stp>
        <stp>MA</stp>
        <stp>InputChoice=ContractVol,MAType=Sim,Period=20</stp>
        <stp>MA</stp>
        <stp/>
        <stp/>
        <stp>all</stp>
        <stp/>
        <stp/>
        <stp/>
        <stp>T</stp>
        <tr r="L123" s="1"/>
      </tp>
      <tp>
        <v>31.6</v>
        <stp/>
        <stp>StudyData</stp>
        <stp>QOS1??25</stp>
        <stp>MA</stp>
        <stp>InputChoice=ContractVol,MAType=Sim,Period=20</stp>
        <stp>MA</stp>
        <stp/>
        <stp/>
        <stp>all</stp>
        <stp/>
        <stp/>
        <stp/>
        <stp>T</stp>
        <tr r="L58" s="1"/>
      </tp>
      <tp t="s">
        <v/>
        <stp/>
        <stp>StudyData</stp>
        <stp>QOS1??35</stp>
        <stp>MA</stp>
        <stp>InputChoice=ContractVol,MAType=Sim,Period=20</stp>
        <stp>MA</stp>
        <stp/>
        <stp/>
        <stp>all</stp>
        <stp/>
        <stp/>
        <stp/>
        <stp>T</stp>
        <tr r="L79" s="1"/>
      </tp>
      <tp>
        <v>88.35</v>
        <stp/>
        <stp>StudyData</stp>
        <stp>QOS1??15</stp>
        <stp>MA</stp>
        <stp>InputChoice=ContractVol,MAType=Sim,Period=20</stp>
        <stp>MA</stp>
        <stp/>
        <stp/>
        <stp>all</stp>
        <stp/>
        <stp/>
        <stp/>
        <stp>T</stp>
        <tr r="L36" s="1"/>
      </tp>
      <tp>
        <v>0</v>
        <stp/>
        <stp>ContractData</stp>
        <stp>QOS1??48</stp>
        <stp>Y_CVol</stp>
        <tr r="N107" s="1"/>
      </tp>
      <tp>
        <v>0</v>
        <stp/>
        <stp>ContractData</stp>
        <stp>QOS1??49</stp>
        <stp>Y_CVol</stp>
        <tr r="N110" s="1"/>
      </tp>
      <tp>
        <v>0</v>
        <stp/>
        <stp>ContractData</stp>
        <stp>QOS1??42</stp>
        <stp>Y_CVol</stp>
        <tr r="N94" s="1"/>
      </tp>
      <tp>
        <v>0</v>
        <stp/>
        <stp>ContractData</stp>
        <stp>QOS1??43</stp>
        <stp>Y_CVol</stp>
        <tr r="N97" s="1"/>
      </tp>
      <tp>
        <v>0</v>
        <stp/>
        <stp>ContractData</stp>
        <stp>QOS1??40</stp>
        <stp>Y_CVol</stp>
        <tr r="N90" s="1"/>
      </tp>
      <tp>
        <v>0</v>
        <stp/>
        <stp>ContractData</stp>
        <stp>QOS1??41</stp>
        <stp>Y_CVol</stp>
        <tr r="N92" s="1"/>
      </tp>
      <tp>
        <v>0</v>
        <stp/>
        <stp>ContractData</stp>
        <stp>QOS1??46</stp>
        <stp>Y_CVol</stp>
        <tr r="N103" s="1"/>
      </tp>
      <tp>
        <v>0</v>
        <stp/>
        <stp>ContractData</stp>
        <stp>QOS1??47</stp>
        <stp>Y_CVol</stp>
        <tr r="N105" s="1"/>
      </tp>
      <tp>
        <v>0</v>
        <stp/>
        <stp>ContractData</stp>
        <stp>QOS1??44</stp>
        <stp>Y_CVol</stp>
        <tr r="N99" s="1"/>
      </tp>
      <tp>
        <v>0</v>
        <stp/>
        <stp>ContractData</stp>
        <stp>QOS1??45</stp>
        <stp>Y_CVol</stp>
        <tr r="N101" s="1"/>
      </tp>
      <tp>
        <v>0</v>
        <stp/>
        <stp>ContractData</stp>
        <stp>QOS1??58</stp>
        <stp>Y_CVol</stp>
        <tr r="N129" s="1"/>
      </tp>
      <tp>
        <v>0</v>
        <stp/>
        <stp>ContractData</stp>
        <stp>QOS1??59</stp>
        <stp>Y_CVol</stp>
        <tr r="N131" s="1"/>
      </tp>
      <tp>
        <v>0</v>
        <stp/>
        <stp>ContractData</stp>
        <stp>QOS1??52</stp>
        <stp>Y_CVol</stp>
        <tr r="N116" s="1"/>
      </tp>
      <tp>
        <v>0</v>
        <stp/>
        <stp>ContractData</stp>
        <stp>QOS1??53</stp>
        <stp>Y_CVol</stp>
        <tr r="N118" s="1"/>
      </tp>
      <tp>
        <v>0</v>
        <stp/>
        <stp>ContractData</stp>
        <stp>QOS1??50</stp>
        <stp>Y_CVol</stp>
        <tr r="N112" s="1"/>
      </tp>
      <tp>
        <v>0</v>
        <stp/>
        <stp>ContractData</stp>
        <stp>QOS1??51</stp>
        <stp>Y_CVol</stp>
        <tr r="N114" s="1"/>
      </tp>
      <tp>
        <v>0</v>
        <stp/>
        <stp>ContractData</stp>
        <stp>QOS1??56</stp>
        <stp>Y_CVol</stp>
        <tr r="N125" s="1"/>
      </tp>
      <tp>
        <v>0</v>
        <stp/>
        <stp>ContractData</stp>
        <stp>QOS1??57</stp>
        <stp>Y_CVol</stp>
        <tr r="N127" s="1"/>
      </tp>
      <tp>
        <v>0</v>
        <stp/>
        <stp>ContractData</stp>
        <stp>QOS1??54</stp>
        <stp>Y_CVol</stp>
        <tr r="N120" s="1"/>
      </tp>
      <tp>
        <v>0</v>
        <stp/>
        <stp>ContractData</stp>
        <stp>QOS1??55</stp>
        <stp>Y_CVol</stp>
        <tr r="N123" s="1"/>
      </tp>
      <tp>
        <v>0</v>
        <stp/>
        <stp>ContractData</stp>
        <stp>QOS1??68</stp>
        <stp>Y_CVol</stp>
        <tr r="N151" s="1"/>
      </tp>
      <tp>
        <v>0</v>
        <stp/>
        <stp>ContractData</stp>
        <stp>QOS1??69</stp>
        <stp>Y_CVol</stp>
        <tr r="N153" s="1"/>
      </tp>
      <tp>
        <v>0</v>
        <stp/>
        <stp>ContractData</stp>
        <stp>QOS1??62</stp>
        <stp>Y_CVol</stp>
        <tr r="N138" s="1"/>
      </tp>
      <tp>
        <v>0</v>
        <stp/>
        <stp>ContractData</stp>
        <stp>QOS1??63</stp>
        <stp>Y_CVol</stp>
        <tr r="N140" s="1"/>
      </tp>
      <tp>
        <v>0</v>
        <stp/>
        <stp>ContractData</stp>
        <stp>QOS1??60</stp>
        <stp>Y_CVol</stp>
        <tr r="N133" s="1"/>
      </tp>
      <tp>
        <v>0</v>
        <stp/>
        <stp>ContractData</stp>
        <stp>QOS1??61</stp>
        <stp>Y_CVol</stp>
        <tr r="N136" s="1"/>
      </tp>
      <tp>
        <v>0</v>
        <stp/>
        <stp>ContractData</stp>
        <stp>QOS1??66</stp>
        <stp>Y_CVol</stp>
        <tr r="N146" s="1"/>
      </tp>
      <tp>
        <v>0</v>
        <stp/>
        <stp>ContractData</stp>
        <stp>QOS1??67</stp>
        <stp>Y_CVol</stp>
        <tr r="N149" s="1"/>
      </tp>
      <tp>
        <v>0</v>
        <stp/>
        <stp>ContractData</stp>
        <stp>QOS1??64</stp>
        <stp>Y_CVol</stp>
        <tr r="N142" s="1"/>
      </tp>
      <tp>
        <v>0</v>
        <stp/>
        <stp>ContractData</stp>
        <stp>QOS1??65</stp>
        <stp>Y_CVol</stp>
        <tr r="N144" s="1"/>
      </tp>
      <tp>
        <v>0</v>
        <stp/>
        <stp>ContractData</stp>
        <stp>QOS1??78</stp>
        <stp>Y_CVol</stp>
        <tr r="N172" s="1"/>
      </tp>
      <tp>
        <v>0</v>
        <stp/>
        <stp>ContractData</stp>
        <stp>QOS1??79</stp>
        <stp>Y_CVol</stp>
        <tr r="N174" s="1"/>
      </tp>
      <tp>
        <v>0</v>
        <stp/>
        <stp>ContractData</stp>
        <stp>QOS1??72</stp>
        <stp>Y_CVol</stp>
        <tr r="N159" s="1"/>
      </tp>
      <tp>
        <v>0</v>
        <stp/>
        <stp>ContractData</stp>
        <stp>QOS1??73</stp>
        <stp>Y_CVol</stp>
        <tr r="N162" s="1"/>
      </tp>
      <tp>
        <v>0</v>
        <stp/>
        <stp>ContractData</stp>
        <stp>QOS1??70</stp>
        <stp>Y_CVol</stp>
        <tr r="N155" s="1"/>
      </tp>
      <tp>
        <v>0</v>
        <stp/>
        <stp>ContractData</stp>
        <stp>QOS1??71</stp>
        <stp>Y_CVol</stp>
        <tr r="N157" s="1"/>
      </tp>
      <tp>
        <v>0</v>
        <stp/>
        <stp>ContractData</stp>
        <stp>QOS1??76</stp>
        <stp>Y_CVol</stp>
        <tr r="N168" s="1"/>
      </tp>
      <tp>
        <v>0</v>
        <stp/>
        <stp>ContractData</stp>
        <stp>QOS1??77</stp>
        <stp>Y_CVol</stp>
        <tr r="N170" s="1"/>
      </tp>
      <tp>
        <v>0</v>
        <stp/>
        <stp>ContractData</stp>
        <stp>QOS1??74</stp>
        <stp>Y_CVol</stp>
        <tr r="N164" s="1"/>
      </tp>
      <tp>
        <v>0</v>
        <stp/>
        <stp>ContractData</stp>
        <stp>QOS1??75</stp>
        <stp>Y_CVol</stp>
        <tr r="N166" s="1"/>
      </tp>
      <tp>
        <v>82</v>
        <stp/>
        <stp>ContractData</stp>
        <stp>QOS1??18</stp>
        <stp>Y_CVol</stp>
        <tr r="N42" s="1"/>
      </tp>
      <tp>
        <v>14</v>
        <stp/>
        <stp>ContractData</stp>
        <stp>QOS1??19</stp>
        <stp>Y_CVol</stp>
        <tr r="N45" s="1"/>
      </tp>
      <tp>
        <v>242</v>
        <stp/>
        <stp>ContractData</stp>
        <stp>QOS1??12</stp>
        <stp>Y_CVol</stp>
        <tr r="N29" s="1"/>
      </tp>
      <tp>
        <v>106</v>
        <stp/>
        <stp>ContractData</stp>
        <stp>QOS1??13</stp>
        <stp>Y_CVol</stp>
        <tr r="N32" s="1"/>
      </tp>
      <tp>
        <v>372</v>
        <stp/>
        <stp>ContractData</stp>
        <stp>QOS1??10</stp>
        <stp>Y_CVol</stp>
        <tr r="N25" s="1"/>
      </tp>
      <tp>
        <v>268</v>
        <stp/>
        <stp>ContractData</stp>
        <stp>QOS1??11</stp>
        <stp>Y_CVol</stp>
        <tr r="N27" s="1"/>
      </tp>
      <tp>
        <v>378</v>
        <stp/>
        <stp>ContractData</stp>
        <stp>QOS1??16</stp>
        <stp>Y_CVol</stp>
        <tr r="N38" s="1"/>
      </tp>
      <tp>
        <v>146</v>
        <stp/>
        <stp>ContractData</stp>
        <stp>QOS1??17</stp>
        <stp>Y_CVol</stp>
        <tr r="N40" s="1"/>
      </tp>
      <tp>
        <v>86</v>
        <stp/>
        <stp>ContractData</stp>
        <stp>QOS1??14</stp>
        <stp>Y_CVol</stp>
        <tr r="N34" s="1"/>
      </tp>
      <tp>
        <v>33</v>
        <stp/>
        <stp>ContractData</stp>
        <stp>QOS1??15</stp>
        <stp>Y_CVol</stp>
        <tr r="N36" s="1"/>
      </tp>
      <tp>
        <v>0</v>
        <stp/>
        <stp>ContractData</stp>
        <stp>QOS1??28</stp>
        <stp>Y_CVol</stp>
        <tr r="N64" s="1"/>
      </tp>
      <tp>
        <v>0</v>
        <stp/>
        <stp>ContractData</stp>
        <stp>QOS1??29</stp>
        <stp>Y_CVol</stp>
        <tr r="N66" s="1"/>
      </tp>
      <tp>
        <v>12</v>
        <stp/>
        <stp>ContractData</stp>
        <stp>QOS1??22</stp>
        <stp>Y_CVol</stp>
        <tr r="N51" s="1"/>
      </tp>
      <tp>
        <v>35</v>
        <stp/>
        <stp>ContractData</stp>
        <stp>QOS1??23</stp>
        <stp>Y_CVol</stp>
        <tr r="N53" s="1"/>
      </tp>
      <tp>
        <v>15</v>
        <stp/>
        <stp>ContractData</stp>
        <stp>QOS1??20</stp>
        <stp>Y_CVol</stp>
        <tr r="N47" s="1"/>
      </tp>
      <tp>
        <v>0</v>
        <stp/>
        <stp>ContractData</stp>
        <stp>QOS1??21</stp>
        <stp>Y_CVol</stp>
        <tr r="N49" s="1"/>
      </tp>
      <tp>
        <v>0</v>
        <stp/>
        <stp>ContractData</stp>
        <stp>QOS1??26</stp>
        <stp>Y_CVol</stp>
        <tr r="N60" s="1"/>
      </tp>
      <tp>
        <v>0</v>
        <stp/>
        <stp>ContractData</stp>
        <stp>QOS1??27</stp>
        <stp>Y_CVol</stp>
        <tr r="N62" s="1"/>
      </tp>
      <tp>
        <v>1</v>
        <stp/>
        <stp>ContractData</stp>
        <stp>QOS1??24</stp>
        <stp>Y_CVol</stp>
        <tr r="N55" s="1"/>
      </tp>
      <tp>
        <v>0</v>
        <stp/>
        <stp>ContractData</stp>
        <stp>QOS1??25</stp>
        <stp>Y_CVol</stp>
        <tr r="N58" s="1"/>
      </tp>
      <tp>
        <v>0</v>
        <stp/>
        <stp>ContractData</stp>
        <stp>QOS1??38</stp>
        <stp>Y_CVol</stp>
        <tr r="N86" s="1"/>
      </tp>
      <tp>
        <v>0</v>
        <stp/>
        <stp>ContractData</stp>
        <stp>QOS1??39</stp>
        <stp>Y_CVol</stp>
        <tr r="N88" s="1"/>
      </tp>
      <tp>
        <v>0</v>
        <stp/>
        <stp>ContractData</stp>
        <stp>QOS1??32</stp>
        <stp>Y_CVol</stp>
        <tr r="N73" s="1"/>
      </tp>
      <tp>
        <v>0</v>
        <stp/>
        <stp>ContractData</stp>
        <stp>QOS1??33</stp>
        <stp>Y_CVol</stp>
        <tr r="N75" s="1"/>
      </tp>
      <tp>
        <v>0</v>
        <stp/>
        <stp>ContractData</stp>
        <stp>QOS1??30</stp>
        <stp>Y_CVol</stp>
        <tr r="N68" s="1"/>
      </tp>
      <tp>
        <v>0</v>
        <stp/>
        <stp>ContractData</stp>
        <stp>QOS1??31</stp>
        <stp>Y_CVol</stp>
        <tr r="N71" s="1"/>
      </tp>
      <tp>
        <v>0</v>
        <stp/>
        <stp>ContractData</stp>
        <stp>QOS1??36</stp>
        <stp>Y_CVol</stp>
        <tr r="N81" s="1"/>
      </tp>
      <tp>
        <v>0</v>
        <stp/>
        <stp>ContractData</stp>
        <stp>QOS1??37</stp>
        <stp>Y_CVol</stp>
        <tr r="N84" s="1"/>
      </tp>
      <tp>
        <v>0</v>
        <stp/>
        <stp>ContractData</stp>
        <stp>QOS1??34</stp>
        <stp>Y_CVol</stp>
        <tr r="N77" s="1"/>
      </tp>
      <tp>
        <v>0</v>
        <stp/>
        <stp>ContractData</stp>
        <stp>QOS1??35</stp>
        <stp>Y_CVol</stp>
        <tr r="N79" s="1"/>
      </tp>
      <tp>
        <v>0</v>
        <stp/>
        <stp>ContractData</stp>
        <stp>QOS1??48</stp>
        <stp>T_CVol</stp>
        <tr r="K107" s="1"/>
      </tp>
      <tp>
        <v>0</v>
        <stp/>
        <stp>ContractData</stp>
        <stp>QOS1??49</stp>
        <stp>T_CVol</stp>
        <tr r="K110" s="1"/>
      </tp>
      <tp>
        <v>0</v>
        <stp/>
        <stp>ContractData</stp>
        <stp>QOS1??42</stp>
        <stp>T_CVol</stp>
        <tr r="K94" s="1"/>
      </tp>
      <tp>
        <v>0</v>
        <stp/>
        <stp>ContractData</stp>
        <stp>QOS1??43</stp>
        <stp>T_CVol</stp>
        <tr r="K97" s="1"/>
      </tp>
      <tp>
        <v>0</v>
        <stp/>
        <stp>ContractData</stp>
        <stp>QOS1??40</stp>
        <stp>T_CVol</stp>
        <tr r="K90" s="1"/>
      </tp>
      <tp>
        <v>0</v>
        <stp/>
        <stp>ContractData</stp>
        <stp>QOS1??41</stp>
        <stp>T_CVol</stp>
        <tr r="K92" s="1"/>
      </tp>
      <tp>
        <v>0</v>
        <stp/>
        <stp>ContractData</stp>
        <stp>QOS1??46</stp>
        <stp>T_CVol</stp>
        <tr r="K103" s="1"/>
      </tp>
      <tp>
        <v>0</v>
        <stp/>
        <stp>ContractData</stp>
        <stp>QOS1??47</stp>
        <stp>T_CVol</stp>
        <tr r="K105" s="1"/>
      </tp>
      <tp>
        <v>0</v>
        <stp/>
        <stp>ContractData</stp>
        <stp>QOS1??44</stp>
        <stp>T_CVol</stp>
        <tr r="K99" s="1"/>
      </tp>
      <tp>
        <v>0</v>
        <stp/>
        <stp>ContractData</stp>
        <stp>QOS1??45</stp>
        <stp>T_CVol</stp>
        <tr r="K101" s="1"/>
      </tp>
      <tp>
        <v>0</v>
        <stp/>
        <stp>ContractData</stp>
        <stp>QOS1??58</stp>
        <stp>T_CVol</stp>
        <tr r="K129" s="1"/>
      </tp>
      <tp>
        <v>0</v>
        <stp/>
        <stp>ContractData</stp>
        <stp>QOS1??59</stp>
        <stp>T_CVol</stp>
        <tr r="K131" s="1"/>
      </tp>
      <tp>
        <v>0</v>
        <stp/>
        <stp>ContractData</stp>
        <stp>QOS1??52</stp>
        <stp>T_CVol</stp>
        <tr r="K116" s="1"/>
      </tp>
      <tp>
        <v>0</v>
        <stp/>
        <stp>ContractData</stp>
        <stp>QOS1??53</stp>
        <stp>T_CVol</stp>
        <tr r="K118" s="1"/>
      </tp>
      <tp>
        <v>0</v>
        <stp/>
        <stp>ContractData</stp>
        <stp>QOS1??50</stp>
        <stp>T_CVol</stp>
        <tr r="K112" s="1"/>
      </tp>
      <tp>
        <v>0</v>
        <stp/>
        <stp>ContractData</stp>
        <stp>QOS1??51</stp>
        <stp>T_CVol</stp>
        <tr r="K114" s="1"/>
      </tp>
      <tp>
        <v>0</v>
        <stp/>
        <stp>ContractData</stp>
        <stp>QOS1??56</stp>
        <stp>T_CVol</stp>
        <tr r="K125" s="1"/>
      </tp>
      <tp>
        <v>0</v>
        <stp/>
        <stp>ContractData</stp>
        <stp>QOS1??57</stp>
        <stp>T_CVol</stp>
        <tr r="K127" s="1"/>
      </tp>
      <tp>
        <v>0</v>
        <stp/>
        <stp>ContractData</stp>
        <stp>QOS1??54</stp>
        <stp>T_CVol</stp>
        <tr r="K120" s="1"/>
      </tp>
      <tp>
        <v>0</v>
        <stp/>
        <stp>ContractData</stp>
        <stp>QOS1??55</stp>
        <stp>T_CVol</stp>
        <tr r="K123" s="1"/>
      </tp>
      <tp>
        <v>0</v>
        <stp/>
        <stp>ContractData</stp>
        <stp>QOS1??68</stp>
        <stp>T_CVol</stp>
        <tr r="K151" s="1"/>
      </tp>
      <tp>
        <v>0</v>
        <stp/>
        <stp>ContractData</stp>
        <stp>QOS1??69</stp>
        <stp>T_CVol</stp>
        <tr r="K153" s="1"/>
      </tp>
      <tp>
        <v>0</v>
        <stp/>
        <stp>ContractData</stp>
        <stp>QOS1??62</stp>
        <stp>T_CVol</stp>
        <tr r="K138" s="1"/>
      </tp>
      <tp>
        <v>0</v>
        <stp/>
        <stp>ContractData</stp>
        <stp>QOS1??63</stp>
        <stp>T_CVol</stp>
        <tr r="K140" s="1"/>
      </tp>
      <tp>
        <v>0</v>
        <stp/>
        <stp>ContractData</stp>
        <stp>QOS1??60</stp>
        <stp>T_CVol</stp>
        <tr r="K133" s="1"/>
      </tp>
      <tp>
        <v>0</v>
        <stp/>
        <stp>ContractData</stp>
        <stp>QOS1??61</stp>
        <stp>T_CVol</stp>
        <tr r="K136" s="1"/>
      </tp>
      <tp>
        <v>0</v>
        <stp/>
        <stp>ContractData</stp>
        <stp>QOS1??66</stp>
        <stp>T_CVol</stp>
        <tr r="K146" s="1"/>
      </tp>
      <tp>
        <v>0</v>
        <stp/>
        <stp>ContractData</stp>
        <stp>QOS1??67</stp>
        <stp>T_CVol</stp>
        <tr r="K149" s="1"/>
      </tp>
      <tp>
        <v>0</v>
        <stp/>
        <stp>ContractData</stp>
        <stp>QOS1??64</stp>
        <stp>T_CVol</stp>
        <tr r="K142" s="1"/>
      </tp>
      <tp>
        <v>0</v>
        <stp/>
        <stp>ContractData</stp>
        <stp>QOS1??65</stp>
        <stp>T_CVol</stp>
        <tr r="K144" s="1"/>
      </tp>
      <tp>
        <v>0</v>
        <stp/>
        <stp>ContractData</stp>
        <stp>QOS1??78</stp>
        <stp>T_CVol</stp>
        <tr r="K172" s="1"/>
      </tp>
      <tp>
        <v>0</v>
        <stp/>
        <stp>ContractData</stp>
        <stp>QOS1??79</stp>
        <stp>T_CVol</stp>
        <tr r="K174" s="1"/>
      </tp>
      <tp>
        <v>0</v>
        <stp/>
        <stp>ContractData</stp>
        <stp>QOS1??72</stp>
        <stp>T_CVol</stp>
        <tr r="K159" s="1"/>
      </tp>
      <tp>
        <v>0</v>
        <stp/>
        <stp>ContractData</stp>
        <stp>QOS1??73</stp>
        <stp>T_CVol</stp>
        <tr r="K162" s="1"/>
      </tp>
      <tp>
        <v>0</v>
        <stp/>
        <stp>ContractData</stp>
        <stp>QOS1??70</stp>
        <stp>T_CVol</stp>
        <tr r="K155" s="1"/>
      </tp>
      <tp>
        <v>0</v>
        <stp/>
        <stp>ContractData</stp>
        <stp>QOS1??71</stp>
        <stp>T_CVol</stp>
        <tr r="K157" s="1"/>
      </tp>
      <tp>
        <v>0</v>
        <stp/>
        <stp>ContractData</stp>
        <stp>QOS1??76</stp>
        <stp>T_CVol</stp>
        <tr r="K168" s="1"/>
      </tp>
      <tp>
        <v>0</v>
        <stp/>
        <stp>ContractData</stp>
        <stp>QOS1??77</stp>
        <stp>T_CVol</stp>
        <tr r="K170" s="1"/>
      </tp>
      <tp>
        <v>0</v>
        <stp/>
        <stp>ContractData</stp>
        <stp>QOS1??74</stp>
        <stp>T_CVol</stp>
        <tr r="K164" s="1"/>
      </tp>
      <tp>
        <v>0</v>
        <stp/>
        <stp>ContractData</stp>
        <stp>QOS1??75</stp>
        <stp>T_CVol</stp>
        <tr r="K166" s="1"/>
      </tp>
      <tp>
        <v>36</v>
        <stp/>
        <stp>ContractData</stp>
        <stp>QOS1??18</stp>
        <stp>T_CVol</stp>
        <tr r="K42" s="1"/>
      </tp>
      <tp>
        <v>3</v>
        <stp/>
        <stp>ContractData</stp>
        <stp>QOS1??19</stp>
        <stp>T_CVol</stp>
        <tr r="K45" s="1"/>
      </tp>
      <tp>
        <v>98</v>
        <stp/>
        <stp>ContractData</stp>
        <stp>QOS1??12</stp>
        <stp>T_CVol</stp>
        <tr r="K29" s="1"/>
      </tp>
      <tp>
        <v>74</v>
        <stp/>
        <stp>ContractData</stp>
        <stp>QOS1??13</stp>
        <stp>T_CVol</stp>
        <tr r="K32" s="1"/>
      </tp>
      <tp>
        <v>195</v>
        <stp/>
        <stp>ContractData</stp>
        <stp>QOS1??10</stp>
        <stp>T_CVol</stp>
        <tr r="K25" s="1"/>
      </tp>
      <tp>
        <v>169</v>
        <stp/>
        <stp>ContractData</stp>
        <stp>QOS1??11</stp>
        <stp>T_CVol</stp>
        <tr r="K27" s="1"/>
      </tp>
      <tp>
        <v>167</v>
        <stp/>
        <stp>ContractData</stp>
        <stp>QOS1??16</stp>
        <stp>T_CVol</stp>
        <tr r="K38" s="1"/>
      </tp>
      <tp>
        <v>187</v>
        <stp/>
        <stp>ContractData</stp>
        <stp>QOS1??17</stp>
        <stp>T_CVol</stp>
        <tr r="K40" s="1"/>
      </tp>
      <tp>
        <v>13</v>
        <stp/>
        <stp>ContractData</stp>
        <stp>QOS1??14</stp>
        <stp>T_CVol</stp>
        <tr r="K34" s="1"/>
      </tp>
      <tp>
        <v>24</v>
        <stp/>
        <stp>ContractData</stp>
        <stp>QOS1??15</stp>
        <stp>T_CVol</stp>
        <tr r="K36" s="1"/>
      </tp>
      <tp>
        <v>0</v>
        <stp/>
        <stp>ContractData</stp>
        <stp>QOS1??28</stp>
        <stp>T_CVol</stp>
        <tr r="K64" s="1"/>
      </tp>
      <tp>
        <v>0</v>
        <stp/>
        <stp>ContractData</stp>
        <stp>QOS1??29</stp>
        <stp>T_CVol</stp>
        <tr r="K66" s="1"/>
      </tp>
      <tp>
        <v>0</v>
        <stp/>
        <stp>ContractData</stp>
        <stp>QOS1??22</stp>
        <stp>T_CVol</stp>
        <tr r="K51" s="1"/>
      </tp>
      <tp>
        <v>50</v>
        <stp/>
        <stp>ContractData</stp>
        <stp>QOS1??23</stp>
        <stp>T_CVol</stp>
        <tr r="K53" s="1"/>
      </tp>
      <tp>
        <v>0</v>
        <stp/>
        <stp>ContractData</stp>
        <stp>QOS1??20</stp>
        <stp>T_CVol</stp>
        <tr r="K47" s="1"/>
      </tp>
      <tp>
        <v>0</v>
        <stp/>
        <stp>ContractData</stp>
        <stp>QOS1??21</stp>
        <stp>T_CVol</stp>
        <tr r="K49" s="1"/>
      </tp>
      <tp>
        <v>0</v>
        <stp/>
        <stp>ContractData</stp>
        <stp>QOS1??26</stp>
        <stp>T_CVol</stp>
        <tr r="K60" s="1"/>
      </tp>
      <tp>
        <v>0</v>
        <stp/>
        <stp>ContractData</stp>
        <stp>QOS1??27</stp>
        <stp>T_CVol</stp>
        <tr r="K62" s="1"/>
      </tp>
      <tp>
        <v>0</v>
        <stp/>
        <stp>ContractData</stp>
        <stp>QOS1??24</stp>
        <stp>T_CVol</stp>
        <tr r="K55" s="1"/>
      </tp>
      <tp>
        <v>0</v>
        <stp/>
        <stp>ContractData</stp>
        <stp>QOS1??25</stp>
        <stp>T_CVol</stp>
        <tr r="K58" s="1"/>
      </tp>
      <tp>
        <v>0</v>
        <stp/>
        <stp>ContractData</stp>
        <stp>QOS1??38</stp>
        <stp>T_CVol</stp>
        <tr r="K86" s="1"/>
      </tp>
      <tp>
        <v>0</v>
        <stp/>
        <stp>ContractData</stp>
        <stp>QOS1??39</stp>
        <stp>T_CVol</stp>
        <tr r="K88" s="1"/>
      </tp>
      <tp>
        <v>0</v>
        <stp/>
        <stp>ContractData</stp>
        <stp>QOS1??32</stp>
        <stp>T_CVol</stp>
        <tr r="K73" s="1"/>
      </tp>
      <tp>
        <v>0</v>
        <stp/>
        <stp>ContractData</stp>
        <stp>QOS1??33</stp>
        <stp>T_CVol</stp>
        <tr r="K75" s="1"/>
      </tp>
      <tp>
        <v>0</v>
        <stp/>
        <stp>ContractData</stp>
        <stp>QOS1??30</stp>
        <stp>T_CVol</stp>
        <tr r="K68" s="1"/>
      </tp>
      <tp>
        <v>0</v>
        <stp/>
        <stp>ContractData</stp>
        <stp>QOS1??31</stp>
        <stp>T_CVol</stp>
        <tr r="K71" s="1"/>
      </tp>
      <tp>
        <v>0</v>
        <stp/>
        <stp>ContractData</stp>
        <stp>QOS1??36</stp>
        <stp>T_CVol</stp>
        <tr r="K81" s="1"/>
      </tp>
      <tp>
        <v>0</v>
        <stp/>
        <stp>ContractData</stp>
        <stp>QOS1??37</stp>
        <stp>T_CVol</stp>
        <tr r="K84" s="1"/>
      </tp>
      <tp>
        <v>0</v>
        <stp/>
        <stp>ContractData</stp>
        <stp>QOS1??34</stp>
        <stp>T_CVol</stp>
        <tr r="K77" s="1"/>
      </tp>
      <tp>
        <v>0</v>
        <stp/>
        <stp>ContractData</stp>
        <stp>QOS1??35</stp>
        <stp>T_CVol</stp>
        <tr r="K79" s="1"/>
      </tp>
      <tp t="s">
        <v/>
        <stp/>
        <stp>StudyData</stp>
        <stp>QOS1??66</stp>
        <stp>MA</stp>
        <stp>InputChoice=ContractVol,MAType=Sim,Period=20</stp>
        <stp>MA</stp>
        <stp/>
        <stp/>
        <stp>all</stp>
        <stp/>
        <stp/>
        <stp/>
        <stp>T</stp>
        <tr r="L146" s="1"/>
      </tp>
      <tp t="s">
        <v/>
        <stp/>
        <stp>StudyData</stp>
        <stp>QOS1??76</stp>
        <stp>MA</stp>
        <stp>InputChoice=ContractVol,MAType=Sim,Period=20</stp>
        <stp>MA</stp>
        <stp/>
        <stp/>
        <stp>all</stp>
        <stp/>
        <stp/>
        <stp/>
        <stp>T</stp>
        <tr r="L168" s="1"/>
      </tp>
      <tp t="s">
        <v/>
        <stp/>
        <stp>StudyData</stp>
        <stp>QOS1??46</stp>
        <stp>MA</stp>
        <stp>InputChoice=ContractVol,MAType=Sim,Period=20</stp>
        <stp>MA</stp>
        <stp/>
        <stp/>
        <stp>all</stp>
        <stp/>
        <stp/>
        <stp/>
        <stp>T</stp>
        <tr r="L103" s="1"/>
      </tp>
      <tp t="s">
        <v/>
        <stp/>
        <stp>StudyData</stp>
        <stp>QOS1??56</stp>
        <stp>MA</stp>
        <stp>InputChoice=ContractVol,MAType=Sim,Period=20</stp>
        <stp>MA</stp>
        <stp/>
        <stp/>
        <stp>all</stp>
        <stp/>
        <stp/>
        <stp/>
        <stp>T</stp>
        <tr r="L125" s="1"/>
      </tp>
      <tp>
        <v>47.05</v>
        <stp/>
        <stp>StudyData</stp>
        <stp>QOS1??26</stp>
        <stp>MA</stp>
        <stp>InputChoice=ContractVol,MAType=Sim,Period=20</stp>
        <stp>MA</stp>
        <stp/>
        <stp/>
        <stp>all</stp>
        <stp/>
        <stp/>
        <stp/>
        <stp>T</stp>
        <tr r="L60" s="1"/>
      </tp>
      <tp t="s">
        <v/>
        <stp/>
        <stp>StudyData</stp>
        <stp>QOS1??36</stp>
        <stp>MA</stp>
        <stp>InputChoice=ContractVol,MAType=Sim,Period=20</stp>
        <stp>MA</stp>
        <stp/>
        <stp/>
        <stp>all</stp>
        <stp/>
        <stp/>
        <stp/>
        <stp>T</stp>
        <tr r="L81" s="1"/>
      </tp>
      <tp>
        <v>239.05</v>
        <stp/>
        <stp>StudyData</stp>
        <stp>QOS1??16</stp>
        <stp>MA</stp>
        <stp>InputChoice=ContractVol,MAType=Sim,Period=20</stp>
        <stp>MA</stp>
        <stp/>
        <stp/>
        <stp>all</stp>
        <stp/>
        <stp/>
        <stp/>
        <stp>T</stp>
        <tr r="L38" s="1"/>
      </tp>
      <tp t="s">
        <v/>
        <stp/>
        <stp>StudyData</stp>
        <stp>QOS1??67</stp>
        <stp>MA</stp>
        <stp>InputChoice=ContractVol,MAType=Sim,Period=20</stp>
        <stp>MA</stp>
        <stp/>
        <stp/>
        <stp>all</stp>
        <stp/>
        <stp/>
        <stp/>
        <stp>T</stp>
        <tr r="L149" s="1"/>
      </tp>
      <tp t="s">
        <v/>
        <stp/>
        <stp>StudyData</stp>
        <stp>QOS1??77</stp>
        <stp>MA</stp>
        <stp>InputChoice=ContractVol,MAType=Sim,Period=20</stp>
        <stp>MA</stp>
        <stp/>
        <stp/>
        <stp>all</stp>
        <stp/>
        <stp/>
        <stp/>
        <stp>T</stp>
        <tr r="L170" s="1"/>
      </tp>
      <tp t="s">
        <v/>
        <stp/>
        <stp>StudyData</stp>
        <stp>QOS1??47</stp>
        <stp>MA</stp>
        <stp>InputChoice=ContractVol,MAType=Sim,Period=20</stp>
        <stp>MA</stp>
        <stp/>
        <stp/>
        <stp>all</stp>
        <stp/>
        <stp/>
        <stp/>
        <stp>T</stp>
        <tr r="L105" s="1"/>
      </tp>
      <tp t="s">
        <v/>
        <stp/>
        <stp>StudyData</stp>
        <stp>QOS1??57</stp>
        <stp>MA</stp>
        <stp>InputChoice=ContractVol,MAType=Sim,Period=20</stp>
        <stp>MA</stp>
        <stp/>
        <stp/>
        <stp>all</stp>
        <stp/>
        <stp/>
        <stp/>
        <stp>T</stp>
        <tr r="L127" s="1"/>
      </tp>
      <tp>
        <v>104.2</v>
        <stp/>
        <stp>StudyData</stp>
        <stp>QOS1??27</stp>
        <stp>MA</stp>
        <stp>InputChoice=ContractVol,MAType=Sim,Period=20</stp>
        <stp>MA</stp>
        <stp/>
        <stp/>
        <stp>all</stp>
        <stp/>
        <stp/>
        <stp/>
        <stp>T</stp>
        <tr r="L62" s="1"/>
      </tp>
      <tp t="s">
        <v/>
        <stp/>
        <stp>StudyData</stp>
        <stp>QOS1??37</stp>
        <stp>MA</stp>
        <stp>InputChoice=ContractVol,MAType=Sim,Period=20</stp>
        <stp>MA</stp>
        <stp/>
        <stp/>
        <stp>all</stp>
        <stp/>
        <stp/>
        <stp/>
        <stp>T</stp>
        <tr r="L84" s="1"/>
      </tp>
      <tp>
        <v>165.5</v>
        <stp/>
        <stp>StudyData</stp>
        <stp>QOS1??17</stp>
        <stp>MA</stp>
        <stp>InputChoice=ContractVol,MAType=Sim,Period=20</stp>
        <stp>MA</stp>
        <stp/>
        <stp/>
        <stp>all</stp>
        <stp/>
        <stp/>
        <stp/>
        <stp>T</stp>
        <tr r="L40" s="1"/>
      </tp>
      <tp t="s">
        <v/>
        <stp/>
        <stp>StudyData</stp>
        <stp>QOS1??60</stp>
        <stp>MA</stp>
        <stp>InputChoice=ContractVol,MAType=Sim,Period=20</stp>
        <stp>MA</stp>
        <stp/>
        <stp/>
        <stp>all</stp>
        <stp/>
        <stp/>
        <stp/>
        <stp>T</stp>
        <tr r="L133" s="1"/>
      </tp>
      <tp t="s">
        <v/>
        <stp/>
        <stp>StudyData</stp>
        <stp>QOS1??70</stp>
        <stp>MA</stp>
        <stp>InputChoice=ContractVol,MAType=Sim,Period=20</stp>
        <stp>MA</stp>
        <stp/>
        <stp/>
        <stp>all</stp>
        <stp/>
        <stp/>
        <stp/>
        <stp>T</stp>
        <tr r="L155" s="1"/>
      </tp>
      <tp t="s">
        <v/>
        <stp/>
        <stp>StudyData</stp>
        <stp>QOS1??40</stp>
        <stp>MA</stp>
        <stp>InputChoice=ContractVol,MAType=Sim,Period=20</stp>
        <stp>MA</stp>
        <stp/>
        <stp/>
        <stp>all</stp>
        <stp/>
        <stp/>
        <stp/>
        <stp>T</stp>
        <tr r="L90" s="1"/>
      </tp>
      <tp t="s">
        <v/>
        <stp/>
        <stp>StudyData</stp>
        <stp>QOS1??50</stp>
        <stp>MA</stp>
        <stp>InputChoice=ContractVol,MAType=Sim,Period=20</stp>
        <stp>MA</stp>
        <stp/>
        <stp/>
        <stp>all</stp>
        <stp/>
        <stp/>
        <stp/>
        <stp>T</stp>
        <tr r="L112" s="1"/>
      </tp>
      <tp>
        <v>40.25</v>
        <stp/>
        <stp>StudyData</stp>
        <stp>QOS1??20</stp>
        <stp>MA</stp>
        <stp>InputChoice=ContractVol,MAType=Sim,Period=20</stp>
        <stp>MA</stp>
        <stp/>
        <stp/>
        <stp>all</stp>
        <stp/>
        <stp/>
        <stp/>
        <stp>T</stp>
        <tr r="L47" s="1"/>
      </tp>
      <tp>
        <v>91</v>
        <stp/>
        <stp>StudyData</stp>
        <stp>QOS1??30</stp>
        <stp>MA</stp>
        <stp>InputChoice=ContractVol,MAType=Sim,Period=20</stp>
        <stp>MA</stp>
        <stp/>
        <stp/>
        <stp>all</stp>
        <stp/>
        <stp/>
        <stp/>
        <stp>T</stp>
        <tr r="L68" s="1"/>
      </tp>
      <tp>
        <v>400.7</v>
        <stp/>
        <stp>StudyData</stp>
        <stp>QOS1??10</stp>
        <stp>MA</stp>
        <stp>InputChoice=ContractVol,MAType=Sim,Period=20</stp>
        <stp>MA</stp>
        <stp/>
        <stp/>
        <stp>all</stp>
        <stp/>
        <stp/>
        <stp/>
        <stp>T</stp>
        <tr r="L25" s="1"/>
      </tp>
      <tp t="s">
        <v>ICE Brent Crude Calendar Spread 1, Aug 18, Sep 18</v>
        <stp/>
        <stp>ContractData</stp>
        <stp>QOS1Q8</stp>
        <stp>LongDescription</stp>
        <tr r="H54" s="2"/>
      </tp>
      <tp t="s">
        <v>ICE Brent Crude Calendar Spread 1, Aug 19, Sep 19</v>
        <stp/>
        <stp>ContractData</stp>
        <stp>QOS1Q9</stp>
        <stp>LongDescription</stp>
        <tr r="H78" s="2"/>
      </tp>
      <tp t="s">
        <v>ICE Brent Crude Calendar Spread 1, Aug 16, Sep 16</v>
        <stp/>
        <stp>ContractData</stp>
        <stp>QOS1Q6</stp>
        <stp>LongDescription</stp>
        <tr r="H6" s="2"/>
      </tp>
      <tp t="s">
        <v>ICE Brent Crude Calendar Spread 1, Aug 17, Sep 17</v>
        <stp/>
        <stp>ContractData</stp>
        <stp>QOS1Q7</stp>
        <stp>LongDescription</stp>
        <tr r="H30" s="2"/>
      </tp>
      <tp t="s">
        <v>ICE Brent Crude Calendar Spread 1, Aug 20, Sep 20</v>
        <stp/>
        <stp>ContractData</stp>
        <stp>QOS1Q0</stp>
        <stp>LongDescription</stp>
        <tr r="H102" s="2"/>
      </tp>
      <tp t="s">
        <v>ICE Brent Crude Calendar Spread 1, Aug 21, Sep 21</v>
        <stp/>
        <stp>ContractData</stp>
        <stp>QOS1Q1</stp>
        <stp>LongDescription</stp>
        <tr r="H126" s="2"/>
      </tp>
      <tp t="s">
        <v>ICE Brent Crude Calendar Spread 1, Aug 22, Sep 22</v>
        <stp/>
        <stp>ContractData</stp>
        <stp>QOS1Q2</stp>
        <stp>LongDescription</stp>
        <tr r="H150" s="2"/>
      </tp>
      <tp t="s">
        <v>ICE Brent Crude Calendar Spread 1, Sep 18, Oct 18</v>
        <stp/>
        <stp>ContractData</stp>
        <stp>QOS1U8</stp>
        <stp>LongDescription</stp>
        <tr r="H56" s="2"/>
      </tp>
      <tp t="s">
        <v>ICE Brent Crude Calendar Spread 1, Sep 19, Oct 19</v>
        <stp/>
        <stp>ContractData</stp>
        <stp>QOS1U9</stp>
        <stp>LongDescription</stp>
        <tr r="H80" s="2"/>
      </tp>
      <tp t="s">
        <v>ICE Brent Crude Calendar Spread 1, Sep 16, Oct 16</v>
        <stp/>
        <stp>ContractData</stp>
        <stp>QOS1U6</stp>
        <stp>LongDescription</stp>
        <tr r="H8" s="2"/>
      </tp>
      <tp t="s">
        <v>ICE Brent Crude Calendar Spread 1, Sep 17, Oct 17</v>
        <stp/>
        <stp>ContractData</stp>
        <stp>QOS1U7</stp>
        <stp>LongDescription</stp>
        <tr r="H32" s="2"/>
      </tp>
      <tp t="s">
        <v>ICE Brent Crude Calendar Spread 1, Sep 20, Oct 20</v>
        <stp/>
        <stp>ContractData</stp>
        <stp>QOS1U0</stp>
        <stp>LongDescription</stp>
        <tr r="H104" s="2"/>
      </tp>
      <tp t="s">
        <v>ICE Brent Crude Calendar Spread 1, Sep 21, Oct 21</v>
        <stp/>
        <stp>ContractData</stp>
        <stp>QOS1U1</stp>
        <stp>LongDescription</stp>
        <tr r="H128" s="2"/>
      </tp>
      <tp t="s">
        <v>ICE Brent Crude Calendar Spread 1, Sep 22, Oct 22</v>
        <stp/>
        <stp>ContractData</stp>
        <stp>QOS1U2</stp>
        <stp>LongDescription</stp>
        <tr r="H152" s="2"/>
      </tp>
      <tp t="s">
        <v>ICE Brent Crude Calendar Spread 1, Oct 18, Nov 18</v>
        <stp/>
        <stp>ContractData</stp>
        <stp>QOS1V8</stp>
        <stp>LongDescription</stp>
        <tr r="H58" s="2"/>
      </tp>
      <tp t="s">
        <v>ICE Brent Crude Calendar Spread 1, Oct 19, Nov 19</v>
        <stp/>
        <stp>ContractData</stp>
        <stp>QOS1V9</stp>
        <stp>LongDescription</stp>
        <tr r="H82" s="2"/>
      </tp>
      <tp t="s">
        <v>ICE Brent Crude Calendar Spread 1, Oct 16, Nov 16</v>
        <stp/>
        <stp>ContractData</stp>
        <stp>QOS1V6</stp>
        <stp>LongDescription</stp>
        <tr r="H10" s="2"/>
      </tp>
      <tp t="s">
        <v>ICE Brent Crude Calendar Spread 1, Oct 17, Nov 17</v>
        <stp/>
        <stp>ContractData</stp>
        <stp>QOS1V7</stp>
        <stp>LongDescription</stp>
        <tr r="H34" s="2"/>
      </tp>
      <tp t="s">
        <v>ICE Brent Crude Calendar Spread 1, Oct 20, Nov 20</v>
        <stp/>
        <stp>ContractData</stp>
        <stp>QOS1V0</stp>
        <stp>LongDescription</stp>
        <tr r="H106" s="2"/>
      </tp>
      <tp t="s">
        <v>ICE Brent Crude Calendar Spread 1, Oct 21, Nov 21</v>
        <stp/>
        <stp>ContractData</stp>
        <stp>QOS1V1</stp>
        <stp>LongDescription</stp>
        <tr r="H130" s="2"/>
      </tp>
      <tp t="s">
        <v>ICE Brent Crude Calendar Spread 1, Oct 22, Nov 22</v>
        <stp/>
        <stp>ContractData</stp>
        <stp>QOS1V2</stp>
        <stp>LongDescription</stp>
        <tr r="H154" s="2"/>
      </tp>
      <tp t="s">
        <v>ICE Brent Crude Calendar Spread 1, Nov 18, Dec 18</v>
        <stp/>
        <stp>ContractData</stp>
        <stp>QOS1X8</stp>
        <stp>LongDescription</stp>
        <tr r="H60" s="2"/>
      </tp>
      <tp t="s">
        <v>ICE Brent Crude Calendar Spread 1, Nov 19, Dec 19</v>
        <stp/>
        <stp>ContractData</stp>
        <stp>QOS1X9</stp>
        <stp>LongDescription</stp>
        <tr r="H84" s="2"/>
      </tp>
      <tp t="s">
        <v>ICE Brent Crude Calendar Spread 1, Nov 16, Dec 16</v>
        <stp/>
        <stp>ContractData</stp>
        <stp>QOS1X6</stp>
        <stp>LongDescription</stp>
        <tr r="H12" s="2"/>
      </tp>
      <tp t="s">
        <v>ICE Brent Crude Calendar Spread 1, Nov 17, Dec 17</v>
        <stp/>
        <stp>ContractData</stp>
        <stp>QOS1X7</stp>
        <stp>LongDescription</stp>
        <tr r="H36" s="2"/>
      </tp>
      <tp t="s">
        <v>ICE Brent Crude Calendar Spread 1, Nov 20, Dec 20</v>
        <stp/>
        <stp>ContractData</stp>
        <stp>QOS1X0</stp>
        <stp>LongDescription</stp>
        <tr r="H108" s="2"/>
      </tp>
      <tp t="s">
        <v>ICE Brent Crude Calendar Spread 1, Nov 21, Dec 21</v>
        <stp/>
        <stp>ContractData</stp>
        <stp>QOS1X1</stp>
        <stp>LongDescription</stp>
        <tr r="H132" s="2"/>
      </tp>
      <tp t="s">
        <v>ICE Brent Crude Calendar Spread 1, Nov 22, Dec 22</v>
        <stp/>
        <stp>ContractData</stp>
        <stp>QOS1X2</stp>
        <stp>LongDescription</stp>
        <tr r="H156" s="2"/>
      </tp>
      <tp t="s">
        <v>ICE Brent Crude Calendar Spread 1, Dec 18, Jan 19</v>
        <stp/>
        <stp>ContractData</stp>
        <stp>QOS1Z8</stp>
        <stp>LongDescription</stp>
        <tr r="H62" s="2"/>
      </tp>
      <tp t="s">
        <v>ICE Brent Crude Calendar Spread 1, Dec 19, Jan 20</v>
        <stp/>
        <stp>ContractData</stp>
        <stp>QOS1Z9</stp>
        <stp>LongDescription</stp>
        <tr r="H86" s="2"/>
      </tp>
      <tp t="s">
        <v>ICE Brent Crude Calendar Spread 1, Dec 16, Jan 17</v>
        <stp/>
        <stp>ContractData</stp>
        <stp>QOS1Z6</stp>
        <stp>LongDescription</stp>
        <tr r="H14" s="2"/>
      </tp>
      <tp t="s">
        <v>ICE Brent Crude Calendar Spread 1, Dec 17, Jan 18</v>
        <stp/>
        <stp>ContractData</stp>
        <stp>QOS1Z7</stp>
        <stp>LongDescription</stp>
        <tr r="H38" s="2"/>
      </tp>
      <tp t="s">
        <v>ICE Brent Crude Calendar Spread 1, Dec 20, Jan 21</v>
        <stp/>
        <stp>ContractData</stp>
        <stp>QOS1Z0</stp>
        <stp>LongDescription</stp>
        <tr r="H110" s="2"/>
      </tp>
      <tp t="s">
        <v>ICE Brent Crude Calendar Spread 1, Dec 21, Jan 22</v>
        <stp/>
        <stp>ContractData</stp>
        <stp>QOS1Z1</stp>
        <stp>LongDescription</stp>
        <tr r="H134" s="2"/>
      </tp>
      <tp t="s">
        <v>ICE Brent Crude Calendar Spread 1, Dec 22, Jan 23</v>
        <stp/>
        <stp>ContractData</stp>
        <stp>QOS1Z2</stp>
        <stp>LongDescription</stp>
        <tr r="H158" s="2"/>
      </tp>
      <tp t="s">
        <v>ICE Brent Crude Calendar Spread 1, Feb 18, Mar 18</v>
        <stp/>
        <stp>ContractData</stp>
        <stp>QOS1G8</stp>
        <stp>LongDescription</stp>
        <tr r="H42" s="2"/>
      </tp>
      <tp t="s">
        <v>ICE Brent Crude Calendar Spread 1, Feb 19, Mar 19</v>
        <stp/>
        <stp>ContractData</stp>
        <stp>QOS1G9</stp>
        <stp>LongDescription</stp>
        <tr r="H66" s="2"/>
      </tp>
      <tp t="s">
        <v>ICE Brent Crude Calendar Spread 1, Feb 17, Mar 17</v>
        <stp/>
        <stp>ContractData</stp>
        <stp>QOS1G7</stp>
        <stp>LongDescription</stp>
        <tr r="H18" s="2"/>
      </tp>
      <tp t="s">
        <v>ICE Brent Crude Calendar Spread 1, Feb 20, Mar 20</v>
        <stp/>
        <stp>ContractData</stp>
        <stp>QOS1G0</stp>
        <stp>LongDescription</stp>
        <tr r="H90" s="2"/>
      </tp>
      <tp t="s">
        <v>ICE Brent Crude Calendar Spread 1, Feb 21, Mar 21</v>
        <stp/>
        <stp>ContractData</stp>
        <stp>QOS1G1</stp>
        <stp>LongDescription</stp>
        <tr r="H114" s="2"/>
      </tp>
      <tp t="s">
        <v>ICE Brent Crude Calendar Spread 1, Feb 22, Mar 22</v>
        <stp/>
        <stp>ContractData</stp>
        <stp>QOS1G2</stp>
        <stp>LongDescription</stp>
        <tr r="H138" s="2"/>
      </tp>
      <tp t="s">
        <v>ICE Brent Crude Calendar Spread 1, Feb 23, Mar 23</v>
        <stp/>
        <stp>ContractData</stp>
        <stp>QOS1G3</stp>
        <stp>LongDescription</stp>
        <tr r="H162" s="2"/>
      </tp>
      <tp t="s">
        <v>ICE Brent Crude Calendar Spread 1, Jan 18, Feb 18</v>
        <stp/>
        <stp>ContractData</stp>
        <stp>QOS1F8</stp>
        <stp>LongDescription</stp>
        <tr r="H40" s="2"/>
      </tp>
      <tp t="s">
        <v>ICE Brent Crude Calendar Spread 1, Jan 19, Feb 19</v>
        <stp/>
        <stp>ContractData</stp>
        <stp>QOS1F9</stp>
        <stp>LongDescription</stp>
        <tr r="H64" s="2"/>
      </tp>
      <tp t="s">
        <v>ICE Brent Crude Calendar Spread 1, Jan 17, Feb 17</v>
        <stp/>
        <stp>ContractData</stp>
        <stp>QOS1F7</stp>
        <stp>LongDescription</stp>
        <tr r="H16" s="2"/>
      </tp>
      <tp t="s">
        <v>ICE Brent Crude Calendar Spread 1, Jan 20, Feb 20</v>
        <stp/>
        <stp>ContractData</stp>
        <stp>QOS1F0</stp>
        <stp>LongDescription</stp>
        <tr r="H88" s="2"/>
      </tp>
      <tp t="s">
        <v>ICE Brent Crude Calendar Spread 1, Jan 21, Feb 21</v>
        <stp/>
        <stp>ContractData</stp>
        <stp>QOS1F1</stp>
        <stp>LongDescription</stp>
        <tr r="H112" s="2"/>
      </tp>
      <tp t="s">
        <v>ICE Brent Crude Calendar Spread 1, Jan 22, Feb 22</v>
        <stp/>
        <stp>ContractData</stp>
        <stp>QOS1F2</stp>
        <stp>LongDescription</stp>
        <tr r="H136" s="2"/>
      </tp>
      <tp t="s">
        <v>ICE Brent Crude Calendar Spread 1, Jan 23, Feb 23</v>
        <stp/>
        <stp>ContractData</stp>
        <stp>QOS1F3</stp>
        <stp>LongDescription</stp>
        <tr r="H160" s="2"/>
      </tp>
      <tp t="s">
        <v>ICE Brent Crude Calendar Spread 1, Mar 18, Apr 18</v>
        <stp/>
        <stp>ContractData</stp>
        <stp>QOS1H8</stp>
        <stp>LongDescription</stp>
        <tr r="H44" s="2"/>
      </tp>
      <tp t="s">
        <v>ICE Brent Crude Calendar Spread 1, Mar 19, Apr 19</v>
        <stp/>
        <stp>ContractData</stp>
        <stp>QOS1H9</stp>
        <stp>LongDescription</stp>
        <tr r="H68" s="2"/>
      </tp>
      <tp t="s">
        <v>ICE Brent Crude Calendar Spread 1, Mar 17, Apr 17</v>
        <stp/>
        <stp>ContractData</stp>
        <stp>QOS1H7</stp>
        <stp>LongDescription</stp>
        <tr r="H20" s="2"/>
      </tp>
      <tp t="s">
        <v>ICE Brent Crude Calendar Spread 1, Mar 20, Apr 20</v>
        <stp/>
        <stp>ContractData</stp>
        <stp>QOS1H0</stp>
        <stp>LongDescription</stp>
        <tr r="H92" s="2"/>
      </tp>
      <tp t="s">
        <v>ICE Brent Crude Calendar Spread 1, Mar 21, Apr 21</v>
        <stp/>
        <stp>ContractData</stp>
        <stp>QOS1H1</stp>
        <stp>LongDescription</stp>
        <tr r="H116" s="2"/>
      </tp>
      <tp t="s">
        <v>ICE Brent Crude Calendar Spread 1, Mar 22, Apr 22</v>
        <stp/>
        <stp>ContractData</stp>
        <stp>QOS1H2</stp>
        <stp>LongDescription</stp>
        <tr r="H140" s="2"/>
      </tp>
      <tp t="s">
        <v>ICE Brent Crude Calendar Spread 1, May 18, Jun 18</v>
        <stp/>
        <stp>ContractData</stp>
        <stp>QOS1K8</stp>
        <stp>LongDescription</stp>
        <tr r="H48" s="2"/>
      </tp>
      <tp t="s">
        <v>ICE Brent Crude Calendar Spread 1, May 19, Jun 19</v>
        <stp/>
        <stp>ContractData</stp>
        <stp>QOS1K9</stp>
        <stp>LongDescription</stp>
        <tr r="H72" s="2"/>
      </tp>
      <tp t="s">
        <v>ICE Brent Crude Calendar Spread 1, May 17, Jun 17</v>
        <stp/>
        <stp>ContractData</stp>
        <stp>QOS1K7</stp>
        <stp>LongDescription</stp>
        <tr r="H24" s="2"/>
      </tp>
      <tp t="s">
        <v>ICE Brent Crude Calendar Spread 1, May 20, Jun 20</v>
        <stp/>
        <stp>ContractData</stp>
        <stp>QOS1K0</stp>
        <stp>LongDescription</stp>
        <tr r="H96" s="2"/>
      </tp>
      <tp t="s">
        <v>ICE Brent Crude Calendar Spread 1, May 21, Jun 21</v>
        <stp/>
        <stp>ContractData</stp>
        <stp>QOS1K1</stp>
        <stp>LongDescription</stp>
        <tr r="H120" s="2"/>
      </tp>
      <tp t="s">
        <v>ICE Brent Crude Calendar Spread 1, May 22, Jun 22</v>
        <stp/>
        <stp>ContractData</stp>
        <stp>QOS1K2</stp>
        <stp>LongDescription</stp>
        <tr r="H144" s="2"/>
      </tp>
      <tp t="s">
        <v>ICE Brent Crude Calendar Spread 1, Apr 18, May 18</v>
        <stp/>
        <stp>ContractData</stp>
        <stp>QOS1J8</stp>
        <stp>LongDescription</stp>
        <tr r="H46" s="2"/>
      </tp>
      <tp t="s">
        <v>ICE Brent Crude Calendar Spread 1, Apr 19, May 19</v>
        <stp/>
        <stp>ContractData</stp>
        <stp>QOS1J9</stp>
        <stp>LongDescription</stp>
        <tr r="H70" s="2"/>
      </tp>
      <tp t="s">
        <v>ICE Brent Crude Calendar Spread 1, Apr 17, May 17</v>
        <stp/>
        <stp>ContractData</stp>
        <stp>QOS1J7</stp>
        <stp>LongDescription</stp>
        <tr r="H22" s="2"/>
      </tp>
      <tp t="s">
        <v>ICE Brent Crude Calendar Spread 1, Apr 20, May 20</v>
        <stp/>
        <stp>ContractData</stp>
        <stp>QOS1J0</stp>
        <stp>LongDescription</stp>
        <tr r="H94" s="2"/>
      </tp>
      <tp t="s">
        <v>ICE Brent Crude Calendar Spread 1, Apr 21, May 21</v>
        <stp/>
        <stp>ContractData</stp>
        <stp>QOS1J1</stp>
        <stp>LongDescription</stp>
        <tr r="H118" s="2"/>
      </tp>
      <tp t="s">
        <v>ICE Brent Crude Calendar Spread 1, Apr 22, May 22</v>
        <stp/>
        <stp>ContractData</stp>
        <stp>QOS1J2</stp>
        <stp>LongDescription</stp>
        <tr r="H142" s="2"/>
      </tp>
      <tp t="s">
        <v>ICE Brent Crude Calendar Spread 1, Jun 18, Jul 18</v>
        <stp/>
        <stp>ContractData</stp>
        <stp>QOS1M8</stp>
        <stp>LongDescription</stp>
        <tr r="H50" s="2"/>
      </tp>
      <tp t="s">
        <v>ICE Brent Crude Calendar Spread 1, Jun 19, Jul 19</v>
        <stp/>
        <stp>ContractData</stp>
        <stp>QOS1M9</stp>
        <stp>LongDescription</stp>
        <tr r="H74" s="2"/>
      </tp>
      <tp t="s">
        <v>ICE Brent Crude Calendar Spread 1, Jun 17, Jul 17</v>
        <stp/>
        <stp>ContractData</stp>
        <stp>QOS1M7</stp>
        <stp>LongDescription</stp>
        <tr r="H26" s="2"/>
      </tp>
      <tp t="s">
        <v>ICE Brent Crude Calendar Spread 1, Jun 20, Jul 20</v>
        <stp/>
        <stp>ContractData</stp>
        <stp>QOS1M0</stp>
        <stp>LongDescription</stp>
        <tr r="H98" s="2"/>
      </tp>
      <tp t="s">
        <v>ICE Brent Crude Calendar Spread 1, Jun 21, Jul 21</v>
        <stp/>
        <stp>ContractData</stp>
        <stp>QOS1M1</stp>
        <stp>LongDescription</stp>
        <tr r="H122" s="2"/>
      </tp>
      <tp t="s">
        <v>ICE Brent Crude Calendar Spread 1, Jun 22, Jul 22</v>
        <stp/>
        <stp>ContractData</stp>
        <stp>QOS1M2</stp>
        <stp>LongDescription</stp>
        <tr r="H146" s="2"/>
      </tp>
      <tp t="s">
        <v>ICE Brent Crude Calendar Spread 1, Jul 18, Aug 18</v>
        <stp/>
        <stp>ContractData</stp>
        <stp>QOS1N8</stp>
        <stp>LongDescription</stp>
        <tr r="H52" s="2"/>
      </tp>
      <tp t="s">
        <v>ICE Brent Crude Calendar Spread 1, Jul 19, Aug 19</v>
        <stp/>
        <stp>ContractData</stp>
        <stp>QOS1N9</stp>
        <stp>LongDescription</stp>
        <tr r="H76" s="2"/>
      </tp>
      <tp t="s">
        <v>ICE Brent Crude Calendar Spread 1, Jul 17, Aug 17</v>
        <stp/>
        <stp>ContractData</stp>
        <stp>QOS1N7</stp>
        <stp>LongDescription</stp>
        <tr r="H28" s="2"/>
      </tp>
      <tp t="s">
        <v>ICE Brent Crude Calendar Spread 1, Jul 20, Aug 20</v>
        <stp/>
        <stp>ContractData</stp>
        <stp>QOS1N0</stp>
        <stp>LongDescription</stp>
        <tr r="H100" s="2"/>
      </tp>
      <tp t="s">
        <v>ICE Brent Crude Calendar Spread 1, Jul 21, Aug 21</v>
        <stp/>
        <stp>ContractData</stp>
        <stp>QOS1N1</stp>
        <stp>LongDescription</stp>
        <tr r="H124" s="2"/>
      </tp>
      <tp t="s">
        <v>ICE Brent Crude Calendar Spread 1, Jul 22, Aug 22</v>
        <stp/>
        <stp>ContractData</stp>
        <stp>QOS1N2</stp>
        <stp>LongDescription</stp>
        <tr r="H148" s="2"/>
      </tp>
      <tp t="s">
        <v/>
        <stp/>
        <stp>StudyData</stp>
        <stp>QOS1??61</stp>
        <stp>MA</stp>
        <stp>InputChoice=ContractVol,MAType=Sim,Period=20</stp>
        <stp>MA</stp>
        <stp/>
        <stp/>
        <stp>all</stp>
        <stp/>
        <stp/>
        <stp/>
        <stp>T</stp>
        <tr r="L136" s="1"/>
      </tp>
      <tp t="s">
        <v/>
        <stp/>
        <stp>StudyData</stp>
        <stp>QOS1??71</stp>
        <stp>MA</stp>
        <stp>InputChoice=ContractVol,MAType=Sim,Period=20</stp>
        <stp>MA</stp>
        <stp/>
        <stp/>
        <stp>all</stp>
        <stp/>
        <stp/>
        <stp/>
        <stp>T</stp>
        <tr r="L157" s="1"/>
      </tp>
      <tp t="s">
        <v/>
        <stp/>
        <stp>StudyData</stp>
        <stp>QOS1??41</stp>
        <stp>MA</stp>
        <stp>InputChoice=ContractVol,MAType=Sim,Period=20</stp>
        <stp>MA</stp>
        <stp/>
        <stp/>
        <stp>all</stp>
        <stp/>
        <stp/>
        <stp/>
        <stp>T</stp>
        <tr r="L92" s="1"/>
      </tp>
      <tp t="s">
        <v/>
        <stp/>
        <stp>StudyData</stp>
        <stp>QOS1??51</stp>
        <stp>MA</stp>
        <stp>InputChoice=ContractVol,MAType=Sim,Period=20</stp>
        <stp>MA</stp>
        <stp/>
        <stp/>
        <stp>all</stp>
        <stp/>
        <stp/>
        <stp/>
        <stp>T</stp>
        <tr r="L114" s="1"/>
      </tp>
      <tp>
        <v>30.5</v>
        <stp/>
        <stp>StudyData</stp>
        <stp>QOS1??21</stp>
        <stp>MA</stp>
        <stp>InputChoice=ContractVol,MAType=Sim,Period=20</stp>
        <stp>MA</stp>
        <stp/>
        <stp/>
        <stp>all</stp>
        <stp/>
        <stp/>
        <stp/>
        <stp>T</stp>
        <tr r="L49" s="1"/>
      </tp>
      <tp>
        <v>6</v>
        <stp/>
        <stp>StudyData</stp>
        <stp>QOS1??31</stp>
        <stp>MA</stp>
        <stp>InputChoice=ContractVol,MAType=Sim,Period=20</stp>
        <stp>MA</stp>
        <stp/>
        <stp/>
        <stp>all</stp>
        <stp/>
        <stp/>
        <stp/>
        <stp>T</stp>
        <tr r="L71" s="1"/>
      </tp>
      <tp>
        <v>446.3</v>
        <stp/>
        <stp>StudyData</stp>
        <stp>QOS1??11</stp>
        <stp>MA</stp>
        <stp>InputChoice=ContractVol,MAType=Sim,Period=20</stp>
        <stp>MA</stp>
        <stp/>
        <stp/>
        <stp>all</stp>
        <stp/>
        <stp/>
        <stp/>
        <stp>T</stp>
        <tr r="L27" s="1"/>
      </tp>
      <tp>
        <v>42527.478009259263</v>
        <stp/>
        <stp>SystemInfo</stp>
        <stp>Linetime</stp>
        <tr r="Y176" s="1"/>
        <tr r="T176" s="1"/>
        <tr r="N176" s="1"/>
        <tr r="E2" s="1"/>
        <tr r="AB2" s="1"/>
      </tp>
      <tp>
        <v>42794</v>
        <stp/>
        <stp>ContractData</stp>
        <stp>QOS1??9</stp>
        <stp>ExpirationDate</stp>
        <stp/>
        <stp>D</stp>
        <tr r="F23" s="1"/>
      </tp>
      <tp t="s">
        <v/>
        <stp/>
        <stp>StudyData</stp>
        <stp>QOS1??62</stp>
        <stp>MA</stp>
        <stp>InputChoice=ContractVol,MAType=Sim,Period=20</stp>
        <stp>MA</stp>
        <stp/>
        <stp/>
        <stp>all</stp>
        <stp/>
        <stp/>
        <stp/>
        <stp>T</stp>
        <tr r="L138" s="1"/>
      </tp>
      <tp t="s">
        <v/>
        <stp/>
        <stp>StudyData</stp>
        <stp>QOS1??72</stp>
        <stp>MA</stp>
        <stp>InputChoice=ContractVol,MAType=Sim,Period=20</stp>
        <stp>MA</stp>
        <stp/>
        <stp/>
        <stp>all</stp>
        <stp/>
        <stp/>
        <stp/>
        <stp>T</stp>
        <tr r="L159" s="1"/>
      </tp>
      <tp t="s">
        <v/>
        <stp/>
        <stp>StudyData</stp>
        <stp>QOS1??42</stp>
        <stp>MA</stp>
        <stp>InputChoice=ContractVol,MAType=Sim,Period=20</stp>
        <stp>MA</stp>
        <stp/>
        <stp/>
        <stp>all</stp>
        <stp/>
        <stp/>
        <stp/>
        <stp>T</stp>
        <tr r="L94" s="1"/>
      </tp>
      <tp t="s">
        <v/>
        <stp/>
        <stp>StudyData</stp>
        <stp>QOS1??52</stp>
        <stp>MA</stp>
        <stp>InputChoice=ContractVol,MAType=Sim,Period=20</stp>
        <stp>MA</stp>
        <stp/>
        <stp/>
        <stp>all</stp>
        <stp/>
        <stp/>
        <stp/>
        <stp>T</stp>
        <tr r="L116" s="1"/>
      </tp>
      <tp>
        <v>70</v>
        <stp/>
        <stp>StudyData</stp>
        <stp>QOS1??22</stp>
        <stp>MA</stp>
        <stp>InputChoice=ContractVol,MAType=Sim,Period=20</stp>
        <stp>MA</stp>
        <stp/>
        <stp/>
        <stp>all</stp>
        <stp/>
        <stp/>
        <stp/>
        <stp>T</stp>
        <tr r="L51" s="1"/>
      </tp>
      <tp t="s">
        <v/>
        <stp/>
        <stp>StudyData</stp>
        <stp>QOS1??32</stp>
        <stp>MA</stp>
        <stp>InputChoice=ContractVol,MAType=Sim,Period=20</stp>
        <stp>MA</stp>
        <stp/>
        <stp/>
        <stp>all</stp>
        <stp/>
        <stp/>
        <stp/>
        <stp>T</stp>
        <tr r="L73" s="1"/>
      </tp>
      <tp>
        <v>201.1</v>
        <stp/>
        <stp>StudyData</stp>
        <stp>QOS1??12</stp>
        <stp>MA</stp>
        <stp>InputChoice=ContractVol,MAType=Sim,Period=20</stp>
        <stp>MA</stp>
        <stp/>
        <stp/>
        <stp>all</stp>
        <stp/>
        <stp/>
        <stp/>
        <stp>T</stp>
        <tr r="L29" s="1"/>
      </tp>
      <tp>
        <v>42766</v>
        <stp/>
        <stp>ContractData</stp>
        <stp>QOS1??8</stp>
        <stp>ExpirationDate</stp>
        <stp/>
        <stp>D</stp>
        <tr r="F21" s="1"/>
      </tp>
      <tp t="s">
        <v/>
        <stp/>
        <stp>StudyData</stp>
        <stp>QOS1??63</stp>
        <stp>MA</stp>
        <stp>InputChoice=ContractVol,MAType=Sim,Period=20</stp>
        <stp>MA</stp>
        <stp/>
        <stp/>
        <stp>all</stp>
        <stp/>
        <stp/>
        <stp/>
        <stp>T</stp>
        <tr r="L140" s="1"/>
      </tp>
      <tp t="s">
        <v/>
        <stp/>
        <stp>StudyData</stp>
        <stp>QOS1??73</stp>
        <stp>MA</stp>
        <stp>InputChoice=ContractVol,MAType=Sim,Period=20</stp>
        <stp>MA</stp>
        <stp/>
        <stp/>
        <stp>all</stp>
        <stp/>
        <stp/>
        <stp/>
        <stp>T</stp>
        <tr r="L162" s="1"/>
      </tp>
      <tp t="s">
        <v/>
        <stp/>
        <stp>StudyData</stp>
        <stp>QOS1??43</stp>
        <stp>MA</stp>
        <stp>InputChoice=ContractVol,MAType=Sim,Period=20</stp>
        <stp>MA</stp>
        <stp/>
        <stp/>
        <stp>all</stp>
        <stp/>
        <stp/>
        <stp/>
        <stp>T</stp>
        <tr r="L97" s="1"/>
      </tp>
      <tp t="s">
        <v/>
        <stp/>
        <stp>StudyData</stp>
        <stp>QOS1??53</stp>
        <stp>MA</stp>
        <stp>InputChoice=ContractVol,MAType=Sim,Period=20</stp>
        <stp>MA</stp>
        <stp/>
        <stp/>
        <stp>all</stp>
        <stp/>
        <stp/>
        <stp/>
        <stp>T</stp>
        <tr r="L118" s="1"/>
      </tp>
      <tp>
        <v>67.150000000000006</v>
        <stp/>
        <stp>StudyData</stp>
        <stp>QOS1??23</stp>
        <stp>MA</stp>
        <stp>InputChoice=ContractVol,MAType=Sim,Period=20</stp>
        <stp>MA</stp>
        <stp/>
        <stp/>
        <stp>all</stp>
        <stp/>
        <stp/>
        <stp/>
        <stp>T</stp>
        <tr r="L53" s="1"/>
      </tp>
      <tp>
        <v>1</v>
        <stp/>
        <stp>StudyData</stp>
        <stp>QOS1??33</stp>
        <stp>MA</stp>
        <stp>InputChoice=ContractVol,MAType=Sim,Period=20</stp>
        <stp>MA</stp>
        <stp/>
        <stp/>
        <stp>all</stp>
        <stp/>
        <stp/>
        <stp/>
        <stp>T</stp>
        <tr r="L75" s="1"/>
      </tp>
      <tp>
        <v>178.95</v>
        <stp/>
        <stp>StudyData</stp>
        <stp>QOS1??13</stp>
        <stp>MA</stp>
        <stp>InputChoice=ContractVol,MAType=Sim,Period=20</stp>
        <stp>MA</stp>
        <stp/>
        <stp/>
        <stp>all</stp>
        <stp/>
        <stp/>
        <stp/>
        <stp>T</stp>
        <tr r="L32" s="1"/>
      </tp>
      <tp>
        <v>42734</v>
        <stp/>
        <stp>ContractData</stp>
        <stp>QOS1??7</stp>
        <stp>ExpirationDate</stp>
        <stp/>
        <stp>D</stp>
        <tr r="F19" s="1"/>
      </tp>
      <tp>
        <v>42704</v>
        <stp/>
        <stp>ContractData</stp>
        <stp>QOS1??6</stp>
        <stp>ExpirationDate</stp>
        <stp/>
        <stp>D</stp>
        <tr r="F16" s="1"/>
      </tp>
      <tp>
        <v>42674</v>
        <stp/>
        <stp>ContractData</stp>
        <stp>QOS1??5</stp>
        <stp>ExpirationDate</stp>
        <stp/>
        <stp>D</stp>
        <tr r="F14" s="1"/>
      </tp>
      <tp>
        <v>42643</v>
        <stp/>
        <stp>ContractData</stp>
        <stp>QOS1??4</stp>
        <stp>ExpirationDate</stp>
        <stp/>
        <stp>D</stp>
        <tr r="F12" s="1"/>
      </tp>
      <tp>
        <v>42613</v>
        <stp/>
        <stp>ContractData</stp>
        <stp>QOS1??3</stp>
        <stp>ExpirationDate</stp>
        <stp/>
        <stp>D</stp>
        <tr r="F10" s="1"/>
      </tp>
      <tp t="s">
        <v/>
        <stp/>
        <stp>StudyData</stp>
        <stp>QOS1??68</stp>
        <stp>MA</stp>
        <stp>InputChoice=ContractVol,MAType=Sim,Period=20</stp>
        <stp>MA</stp>
        <stp/>
        <stp/>
        <stp>all</stp>
        <stp/>
        <stp/>
        <stp/>
        <stp>T</stp>
        <tr r="L151" s="1"/>
      </tp>
      <tp t="s">
        <v/>
        <stp/>
        <stp>StudyData</stp>
        <stp>QOS1??78</stp>
        <stp>MA</stp>
        <stp>InputChoice=ContractVol,MAType=Sim,Period=20</stp>
        <stp>MA</stp>
        <stp/>
        <stp/>
        <stp>all</stp>
        <stp/>
        <stp/>
        <stp/>
        <stp>T</stp>
        <tr r="L172" s="1"/>
      </tp>
      <tp t="s">
        <v/>
        <stp/>
        <stp>StudyData</stp>
        <stp>QOS1??48</stp>
        <stp>MA</stp>
        <stp>InputChoice=ContractVol,MAType=Sim,Period=20</stp>
        <stp>MA</stp>
        <stp/>
        <stp/>
        <stp>all</stp>
        <stp/>
        <stp/>
        <stp/>
        <stp>T</stp>
        <tr r="L107" s="1"/>
      </tp>
      <tp t="s">
        <v/>
        <stp/>
        <stp>StudyData</stp>
        <stp>QOS1??58</stp>
        <stp>MA</stp>
        <stp>InputChoice=ContractVol,MAType=Sim,Period=20</stp>
        <stp>MA</stp>
        <stp/>
        <stp/>
        <stp>all</stp>
        <stp/>
        <stp/>
        <stp/>
        <stp>T</stp>
        <tr r="L129" s="1"/>
      </tp>
      <tp>
        <v>33.5</v>
        <stp/>
        <stp>StudyData</stp>
        <stp>QOS1??28</stp>
        <stp>MA</stp>
        <stp>InputChoice=ContractVol,MAType=Sim,Period=20</stp>
        <stp>MA</stp>
        <stp/>
        <stp/>
        <stp>all</stp>
        <stp/>
        <stp/>
        <stp/>
        <stp>T</stp>
        <tr r="L64" s="1"/>
      </tp>
      <tp t="s">
        <v/>
        <stp/>
        <stp>StudyData</stp>
        <stp>QOS1??38</stp>
        <stp>MA</stp>
        <stp>InputChoice=ContractVol,MAType=Sim,Period=20</stp>
        <stp>MA</stp>
        <stp/>
        <stp/>
        <stp>all</stp>
        <stp/>
        <stp/>
        <stp/>
        <stp>T</stp>
        <tr r="L86" s="1"/>
      </tp>
      <tp>
        <v>59.2</v>
        <stp/>
        <stp>StudyData</stp>
        <stp>QOS1??18</stp>
        <stp>MA</stp>
        <stp>InputChoice=ContractVol,MAType=Sim,Period=20</stp>
        <stp>MA</stp>
        <stp/>
        <stp/>
        <stp>all</stp>
        <stp/>
        <stp/>
        <stp/>
        <stp>T</stp>
        <tr r="L42" s="1"/>
      </tp>
      <tp>
        <v>4239</v>
        <stp/>
        <stp>ContractData</stp>
        <stp>QOQ9</stp>
        <stp>COI</stp>
        <tr r="F78" s="2"/>
      </tp>
      <tp>
        <v>2034</v>
        <stp/>
        <stp>ContractData</stp>
        <stp>QOQ8</stp>
        <stp>COI</stp>
        <tr r="F54" s="2"/>
      </tp>
      <tp>
        <v>13763</v>
        <stp/>
        <stp>ContractData</stp>
        <stp>QOQ7</stp>
        <stp>COI</stp>
        <tr r="F30" s="2"/>
      </tp>
      <tp>
        <v>434913</v>
        <stp/>
        <stp>ContractData</stp>
        <stp>QOQ6</stp>
        <stp>COI</stp>
        <tr r="F6" s="2"/>
      </tp>
      <tp>
        <v>0</v>
        <stp/>
        <stp>ContractData</stp>
        <stp>QOQ1</stp>
        <stp>COI</stp>
        <tr r="F126" s="2"/>
      </tp>
      <tp>
        <v>0</v>
        <stp/>
        <stp>ContractData</stp>
        <stp>QOQ0</stp>
        <stp>COI</stp>
        <tr r="F102" s="2"/>
      </tp>
      <tp>
        <v>0</v>
        <stp/>
        <stp>ContractData</stp>
        <stp>QOQ2</stp>
        <stp>COI</stp>
        <tr r="F150" s="2"/>
      </tp>
      <tp>
        <v>300</v>
        <stp/>
        <stp>ContractData</stp>
        <stp>QOV9</stp>
        <stp>COI</stp>
        <tr r="F82" s="2"/>
      </tp>
      <tp>
        <v>1215</v>
        <stp/>
        <stp>ContractData</stp>
        <stp>QOV8</stp>
        <stp>COI</stp>
        <tr r="F58" s="2"/>
      </tp>
      <tp>
        <v>12104</v>
        <stp/>
        <stp>ContractData</stp>
        <stp>QOV7</stp>
        <stp>COI</stp>
        <tr r="F34" s="2"/>
      </tp>
      <tp>
        <v>143448</v>
        <stp/>
        <stp>ContractData</stp>
        <stp>QOV6</stp>
        <stp>COI</stp>
        <tr r="F10" s="2"/>
      </tp>
      <tp>
        <v>0</v>
        <stp/>
        <stp>ContractData</stp>
        <stp>QOV1</stp>
        <stp>COI</stp>
        <tr r="F130" s="2"/>
      </tp>
      <tp>
        <v>0</v>
        <stp/>
        <stp>ContractData</stp>
        <stp>QOV0</stp>
        <stp>COI</stp>
        <tr r="F106" s="2"/>
      </tp>
      <tp>
        <v>0</v>
        <stp/>
        <stp>ContractData</stp>
        <stp>QOV2</stp>
        <stp>COI</stp>
        <tr r="F154" s="2"/>
      </tp>
      <tp>
        <v>900</v>
        <stp/>
        <stp>ContractData</stp>
        <stp>QOU9</stp>
        <stp>COI</stp>
        <tr r="F80" s="2"/>
      </tp>
      <tp>
        <v>4805</v>
        <stp/>
        <stp>ContractData</stp>
        <stp>QOU8</stp>
        <stp>COI</stp>
        <tr r="F56" s="2"/>
      </tp>
      <tp>
        <v>28656</v>
        <stp/>
        <stp>ContractData</stp>
        <stp>QOU7</stp>
        <stp>COI</stp>
        <tr r="F32" s="2"/>
      </tp>
      <tp>
        <v>309123</v>
        <stp/>
        <stp>ContractData</stp>
        <stp>QOU6</stp>
        <stp>COI</stp>
        <tr r="F8" s="2"/>
      </tp>
      <tp>
        <v>0</v>
        <stp/>
        <stp>ContractData</stp>
        <stp>QOU1</stp>
        <stp>COI</stp>
        <tr r="F128" s="2"/>
      </tp>
      <tp>
        <v>0</v>
        <stp/>
        <stp>ContractData</stp>
        <stp>QOU0</stp>
        <stp>COI</stp>
        <tr r="F104" s="2"/>
      </tp>
      <tp>
        <v>0</v>
        <stp/>
        <stp>ContractData</stp>
        <stp>QOU2</stp>
        <stp>COI</stp>
        <tr r="F152" s="2"/>
      </tp>
      <tp>
        <v>25003</v>
        <stp/>
        <stp>ContractData</stp>
        <stp>QOZ9</stp>
        <stp>COI</stp>
        <tr r="F86" s="2"/>
      </tp>
      <tp>
        <v>73292</v>
        <stp/>
        <stp>ContractData</stp>
        <stp>QOZ8</stp>
        <stp>COI</stp>
        <tr r="F62" s="2"/>
      </tp>
      <tp>
        <v>174497</v>
        <stp/>
        <stp>ContractData</stp>
        <stp>QOZ7</stp>
        <stp>COI</stp>
        <tr r="F38" s="2"/>
      </tp>
      <tp>
        <v>341566</v>
        <stp/>
        <stp>ContractData</stp>
        <stp>QOZ6</stp>
        <stp>COI</stp>
        <tr r="F14" s="2"/>
      </tp>
      <tp>
        <v>3649</v>
        <stp/>
        <stp>ContractData</stp>
        <stp>QOZ1</stp>
        <stp>COI</stp>
        <tr r="F134" s="2"/>
      </tp>
      <tp>
        <v>12181</v>
        <stp/>
        <stp>ContractData</stp>
        <stp>QOZ0</stp>
        <stp>COI</stp>
        <tr r="F110" s="2"/>
      </tp>
      <tp>
        <v>91</v>
        <stp/>
        <stp>ContractData</stp>
        <stp>QOZ2</stp>
        <stp>COI</stp>
        <tr r="F158" s="2"/>
      </tp>
      <tp>
        <v>200</v>
        <stp/>
        <stp>ContractData</stp>
        <stp>QOX9</stp>
        <stp>COI</stp>
        <tr r="F84" s="2"/>
      </tp>
      <tp>
        <v>1266</v>
        <stp/>
        <stp>ContractData</stp>
        <stp>QOX8</stp>
        <stp>COI</stp>
        <tr r="F60" s="2"/>
      </tp>
      <tp>
        <v>13749</v>
        <stp/>
        <stp>ContractData</stp>
        <stp>QOX7</stp>
        <stp>COI</stp>
        <tr r="F36" s="2"/>
      </tp>
      <tp>
        <v>145991</v>
        <stp/>
        <stp>ContractData</stp>
        <stp>QOX6</stp>
        <stp>COI</stp>
        <tr r="F12" s="2"/>
      </tp>
      <tp>
        <v>0</v>
        <stp/>
        <stp>ContractData</stp>
        <stp>QOX1</stp>
        <stp>COI</stp>
        <tr r="F132" s="2"/>
      </tp>
      <tp>
        <v>0</v>
        <stp/>
        <stp>ContractData</stp>
        <stp>QOX0</stp>
        <stp>COI</stp>
        <tr r="F108" s="2"/>
      </tp>
      <tp>
        <v>0</v>
        <stp/>
        <stp>ContractData</stp>
        <stp>QOX2</stp>
        <stp>COI</stp>
        <tr r="F156" s="2"/>
      </tp>
      <tp>
        <v>1875</v>
        <stp/>
        <stp>ContractData</stp>
        <stp>QOG9</stp>
        <stp>COI</stp>
        <tr r="F66" s="2"/>
      </tp>
      <tp>
        <v>9456</v>
        <stp/>
        <stp>ContractData</stp>
        <stp>QOG8</stp>
        <stp>COI</stp>
        <tr r="F42" s="2"/>
      </tp>
      <tp>
        <v>54961</v>
        <stp/>
        <stp>ContractData</stp>
        <stp>QOG7</stp>
        <stp>COI</stp>
        <tr r="F18" s="2"/>
      </tp>
      <tp>
        <v>250</v>
        <stp/>
        <stp>ContractData</stp>
        <stp>QOG1</stp>
        <stp>COI</stp>
        <tr r="F114" s="2"/>
      </tp>
      <tp>
        <v>250</v>
        <stp/>
        <stp>ContractData</stp>
        <stp>QOG0</stp>
        <stp>COI</stp>
        <tr r="F90" s="2"/>
      </tp>
      <tp>
        <v>0</v>
        <stp/>
        <stp>ContractData</stp>
        <stp>QOG3</stp>
        <stp>COI</stp>
        <tr r="F162" s="2"/>
      </tp>
      <tp>
        <v>0</v>
        <stp/>
        <stp>ContractData</stp>
        <stp>QOG2</stp>
        <stp>COI</stp>
        <tr r="F138" s="2"/>
      </tp>
      <tp>
        <v>2016</v>
        <stp/>
        <stp>ContractData</stp>
        <stp>QOF9</stp>
        <stp>COI</stp>
        <tr r="F64" s="2"/>
      </tp>
      <tp>
        <v>13231</v>
        <stp/>
        <stp>ContractData</stp>
        <stp>QOF8</stp>
        <stp>COI</stp>
        <tr r="F40" s="2"/>
      </tp>
      <tp>
        <v>62889</v>
        <stp/>
        <stp>ContractData</stp>
        <stp>QOF7</stp>
        <stp>COI</stp>
        <tr r="F16" s="2"/>
      </tp>
      <tp>
        <v>0</v>
        <stp/>
        <stp>ContractData</stp>
        <stp>QOF1</stp>
        <stp>COI</stp>
        <tr r="F112" s="2"/>
      </tp>
      <tp>
        <v>0</v>
        <stp/>
        <stp>ContractData</stp>
        <stp>QOF0</stp>
        <stp>COI</stp>
        <tr r="F88" s="2"/>
      </tp>
      <tp>
        <v>0</v>
        <stp/>
        <stp>ContractData</stp>
        <stp>QOF3</stp>
        <stp>COI</stp>
        <tr r="F160" s="2"/>
      </tp>
      <tp>
        <v>0</v>
        <stp/>
        <stp>ContractData</stp>
        <stp>QOF2</stp>
        <stp>COI</stp>
        <tr r="F136" s="2"/>
      </tp>
      <tp>
        <v>200</v>
        <stp/>
        <stp>ContractData</stp>
        <stp>QOK9</stp>
        <stp>COI</stp>
        <tr r="F72" s="2"/>
      </tp>
      <tp>
        <v>4085</v>
        <stp/>
        <stp>ContractData</stp>
        <stp>QOK8</stp>
        <stp>COI</stp>
        <tr r="F48" s="2"/>
      </tp>
      <tp>
        <v>22061</v>
        <stp/>
        <stp>ContractData</stp>
        <stp>QOK7</stp>
        <stp>COI</stp>
        <tr r="F24" s="2"/>
      </tp>
      <tp>
        <v>0</v>
        <stp/>
        <stp>ContractData</stp>
        <stp>QOK1</stp>
        <stp>COI</stp>
        <tr r="F120" s="2"/>
      </tp>
      <tp>
        <v>0</v>
        <stp/>
        <stp>ContractData</stp>
        <stp>QOK0</stp>
        <stp>COI</stp>
        <tr r="F96" s="2"/>
      </tp>
      <tp>
        <v>0</v>
        <stp/>
        <stp>ContractData</stp>
        <stp>QOK2</stp>
        <stp>COI</stp>
        <tr r="F144" s="2"/>
      </tp>
      <tp>
        <v>200</v>
        <stp/>
        <stp>ContractData</stp>
        <stp>QOJ9</stp>
        <stp>COI</stp>
        <tr r="F70" s="2"/>
      </tp>
      <tp>
        <v>4750</v>
        <stp/>
        <stp>ContractData</stp>
        <stp>QOJ8</stp>
        <stp>COI</stp>
        <tr r="F46" s="2"/>
      </tp>
      <tp>
        <v>19449</v>
        <stp/>
        <stp>ContractData</stp>
        <stp>QOJ7</stp>
        <stp>COI</stp>
        <tr r="F22" s="2"/>
      </tp>
      <tp>
        <v>0</v>
        <stp/>
        <stp>ContractData</stp>
        <stp>QOJ1</stp>
        <stp>COI</stp>
        <tr r="F118" s="2"/>
      </tp>
      <tp>
        <v>0</v>
        <stp/>
        <stp>ContractData</stp>
        <stp>QOJ0</stp>
        <stp>COI</stp>
        <tr r="F94" s="2"/>
      </tp>
      <tp>
        <v>0</v>
        <stp/>
        <stp>ContractData</stp>
        <stp>QOJ2</stp>
        <stp>COI</stp>
        <tr r="F142" s="2"/>
      </tp>
      <tp>
        <v>1300</v>
        <stp/>
        <stp>ContractData</stp>
        <stp>QOH9</stp>
        <stp>COI</stp>
        <tr r="F68" s="2"/>
      </tp>
      <tp>
        <v>8541</v>
        <stp/>
        <stp>ContractData</stp>
        <stp>QOH8</stp>
        <stp>COI</stp>
        <tr r="F44" s="2"/>
      </tp>
      <tp>
        <v>59605</v>
        <stp/>
        <stp>ContractData</stp>
        <stp>QOH7</stp>
        <stp>COI</stp>
        <tr r="F20" s="2"/>
      </tp>
      <tp>
        <v>0</v>
        <stp/>
        <stp>ContractData</stp>
        <stp>QOH1</stp>
        <stp>COI</stp>
        <tr r="F116" s="2"/>
      </tp>
      <tp>
        <v>0</v>
        <stp/>
        <stp>ContractData</stp>
        <stp>QOH0</stp>
        <stp>COI</stp>
        <tr r="F92" s="2"/>
      </tp>
      <tp>
        <v>0</v>
        <stp/>
        <stp>ContractData</stp>
        <stp>QOH2</stp>
        <stp>COI</stp>
        <tr r="F140" s="2"/>
      </tp>
      <tp>
        <v>200</v>
        <stp/>
        <stp>ContractData</stp>
        <stp>QON9</stp>
        <stp>COI</stp>
        <tr r="F76" s="2"/>
      </tp>
      <tp>
        <v>2667</v>
        <stp/>
        <stp>ContractData</stp>
        <stp>QON8</stp>
        <stp>COI</stp>
        <tr r="F52" s="2"/>
      </tp>
      <tp>
        <v>17701</v>
        <stp/>
        <stp>ContractData</stp>
        <stp>QON7</stp>
        <stp>COI</stp>
        <tr r="F28" s="2"/>
      </tp>
      <tp>
        <v>0</v>
        <stp/>
        <stp>ContractData</stp>
        <stp>QON1</stp>
        <stp>COI</stp>
        <tr r="F124" s="2"/>
      </tp>
      <tp>
        <v>0</v>
        <stp/>
        <stp>ContractData</stp>
        <stp>QON0</stp>
        <stp>COI</stp>
        <tr r="F100" s="2"/>
      </tp>
      <tp>
        <v>0</v>
        <stp/>
        <stp>ContractData</stp>
        <stp>QON2</stp>
        <stp>COI</stp>
        <tr r="F148" s="2"/>
      </tp>
      <tp>
        <v>6863</v>
        <stp/>
        <stp>ContractData</stp>
        <stp>QOM9</stp>
        <stp>COI</stp>
        <tr r="F74" s="2"/>
      </tp>
      <tp>
        <v>32298</v>
        <stp/>
        <stp>ContractData</stp>
        <stp>QOM8</stp>
        <stp>COI</stp>
        <tr r="F50" s="2"/>
      </tp>
      <tp>
        <v>90166</v>
        <stp/>
        <stp>ContractData</stp>
        <stp>QOM7</stp>
        <stp>COI</stp>
        <tr r="F26" s="2"/>
      </tp>
      <tp>
        <v>0</v>
        <stp/>
        <stp>ContractData</stp>
        <stp>QOM1</stp>
        <stp>COI</stp>
        <tr r="F122" s="2"/>
      </tp>
      <tp>
        <v>507</v>
        <stp/>
        <stp>ContractData</stp>
        <stp>QOM0</stp>
        <stp>COI</stp>
        <tr r="F98" s="2"/>
      </tp>
      <tp>
        <v>0</v>
        <stp/>
        <stp>ContractData</stp>
        <stp>QOM2</stp>
        <stp>COI</stp>
        <tr r="F146" s="2"/>
      </tp>
      <tp>
        <v>42580</v>
        <stp/>
        <stp>ContractData</stp>
        <stp>QOS1??2</stp>
        <stp>ExpirationDate</stp>
        <stp/>
        <stp>D</stp>
        <tr r="F8" s="1"/>
      </tp>
      <tp t="s">
        <v/>
        <stp/>
        <stp>StudyData</stp>
        <stp>QOS1??69</stp>
        <stp>MA</stp>
        <stp>InputChoice=ContractVol,MAType=Sim,Period=20</stp>
        <stp>MA</stp>
        <stp/>
        <stp/>
        <stp>all</stp>
        <stp/>
        <stp/>
        <stp/>
        <stp>T</stp>
        <tr r="L153" s="1"/>
      </tp>
      <tp t="s">
        <v/>
        <stp/>
        <stp>StudyData</stp>
        <stp>QOS1??79</stp>
        <stp>MA</stp>
        <stp>InputChoice=ContractVol,MAType=Sim,Period=20</stp>
        <stp>MA</stp>
        <stp/>
        <stp/>
        <stp>all</stp>
        <stp/>
        <stp/>
        <stp/>
        <stp>T</stp>
        <tr r="L174" s="1"/>
      </tp>
      <tp t="s">
        <v/>
        <stp/>
        <stp>StudyData</stp>
        <stp>QOS1??49</stp>
        <stp>MA</stp>
        <stp>InputChoice=ContractVol,MAType=Sim,Period=20</stp>
        <stp>MA</stp>
        <stp/>
        <stp/>
        <stp>all</stp>
        <stp/>
        <stp/>
        <stp/>
        <stp>T</stp>
        <tr r="L110" s="1"/>
      </tp>
      <tp t="s">
        <v/>
        <stp/>
        <stp>StudyData</stp>
        <stp>QOS1??59</stp>
        <stp>MA</stp>
        <stp>InputChoice=ContractVol,MAType=Sim,Period=20</stp>
        <stp>MA</stp>
        <stp/>
        <stp/>
        <stp>all</stp>
        <stp/>
        <stp/>
        <stp/>
        <stp>T</stp>
        <tr r="L131" s="1"/>
      </tp>
      <tp>
        <v>147.25</v>
        <stp/>
        <stp>StudyData</stp>
        <stp>QOS1??29</stp>
        <stp>MA</stp>
        <stp>InputChoice=ContractVol,MAType=Sim,Period=20</stp>
        <stp>MA</stp>
        <stp/>
        <stp/>
        <stp>all</stp>
        <stp/>
        <stp/>
        <stp/>
        <stp>T</stp>
        <tr r="L66" s="1"/>
      </tp>
      <tp t="s">
        <v/>
        <stp/>
        <stp>StudyData</stp>
        <stp>QOS1??39</stp>
        <stp>MA</stp>
        <stp>InputChoice=ContractVol,MAType=Sim,Period=20</stp>
        <stp>MA</stp>
        <stp/>
        <stp/>
        <stp>all</stp>
        <stp/>
        <stp/>
        <stp/>
        <stp>T</stp>
        <tr r="L88" s="1"/>
      </tp>
      <tp>
        <v>23.55</v>
        <stp/>
        <stp>StudyData</stp>
        <stp>QOS1??19</stp>
        <stp>MA</stp>
        <stp>InputChoice=ContractVol,MAType=Sim,Period=20</stp>
        <stp>MA</stp>
        <stp/>
        <stp/>
        <stp>all</stp>
        <stp/>
        <stp/>
        <stp/>
        <stp>T</stp>
        <tr r="L45" s="1"/>
      </tp>
      <tp>
        <v>42551</v>
        <stp/>
        <stp>ContractData</stp>
        <stp>QOS1??1</stp>
        <stp>ExpirationDate</stp>
        <stp/>
        <stp>D</stp>
        <tr r="F6" s="1"/>
      </tp>
      <tp>
        <v>12181</v>
        <stp/>
        <stp>ContractData</stp>
        <stp>QOZ20</stp>
        <stp>COI</stp>
        <tr r="L108" s="2"/>
        <tr r="L108" s="2"/>
      </tp>
      <tp>
        <v>3649</v>
        <stp/>
        <stp>ContractData</stp>
        <stp>QOZ21</stp>
        <stp>COI</stp>
        <tr r="L132" s="2"/>
        <tr r="L132" s="2"/>
      </tp>
      <tp>
        <v>91</v>
        <stp/>
        <stp>ContractData</stp>
        <stp>QOZ22</stp>
        <stp>COI</stp>
        <tr r="L156" s="2"/>
        <tr r="L156" s="2"/>
      </tp>
      <tp>
        <v>341566</v>
        <stp/>
        <stp>ContractData</stp>
        <stp>QOZ16</stp>
        <stp>COI</stp>
        <tr r="L12" s="2"/>
        <tr r="L12" s="2"/>
      </tp>
      <tp>
        <v>174497</v>
        <stp/>
        <stp>ContractData</stp>
        <stp>QOZ17</stp>
        <stp>COI</stp>
        <tr r="L36" s="2"/>
        <tr r="L36" s="2"/>
      </tp>
      <tp>
        <v>73292</v>
        <stp/>
        <stp>ContractData</stp>
        <stp>QOZ18</stp>
        <stp>COI</stp>
        <tr r="L60" s="2"/>
        <tr r="L60" s="2"/>
      </tp>
      <tp>
        <v>25003</v>
        <stp/>
        <stp>ContractData</stp>
        <stp>QOZ19</stp>
        <stp>COI</stp>
        <tr r="L84" s="2"/>
        <tr r="L84" s="2"/>
      </tp>
      <tp t="s">
        <v>QOS1N8</v>
        <stp/>
        <stp>ContractData</stp>
        <stp>QOS1??24</stp>
        <stp>Symbol</stp>
        <tr r="B52" s="2"/>
      </tp>
      <tp t="s">
        <v>QOS1Q8</v>
        <stp/>
        <stp>ContractData</stp>
        <stp>QOS1??25</stp>
        <stp>Symbol</stp>
        <tr r="B54" s="2"/>
      </tp>
      <tp t="s">
        <v>QOS1U8</v>
        <stp/>
        <stp>ContractData</stp>
        <stp>QOS1??26</stp>
        <stp>Symbol</stp>
        <tr r="B56" s="2"/>
      </tp>
      <tp t="s">
        <v>QOS1V8</v>
        <stp/>
        <stp>ContractData</stp>
        <stp>QOS1??27</stp>
        <stp>Symbol</stp>
        <tr r="B58" s="2"/>
      </tp>
      <tp t="s">
        <v>QOS1H8</v>
        <stp/>
        <stp>ContractData</stp>
        <stp>QOS1??20</stp>
        <stp>Symbol</stp>
        <tr r="B44" s="2"/>
      </tp>
      <tp t="s">
        <v>QOS1J8</v>
        <stp/>
        <stp>ContractData</stp>
        <stp>QOS1??21</stp>
        <stp>Symbol</stp>
        <tr r="B46" s="2"/>
      </tp>
      <tp t="s">
        <v>QOS1K8</v>
        <stp/>
        <stp>ContractData</stp>
        <stp>QOS1??22</stp>
        <stp>Symbol</stp>
        <tr r="B48" s="2"/>
      </tp>
      <tp t="s">
        <v>QOS1M8</v>
        <stp/>
        <stp>ContractData</stp>
        <stp>QOS1??23</stp>
        <stp>Symbol</stp>
        <tr r="B50" s="2"/>
      </tp>
      <tp t="s">
        <v>QOS1X8</v>
        <stp/>
        <stp>ContractData</stp>
        <stp>QOS1??28</stp>
        <stp>Symbol</stp>
        <tr r="B60" s="2"/>
      </tp>
      <tp t="s">
        <v>QOS1Z8</v>
        <stp/>
        <stp>ContractData</stp>
        <stp>QOS1??29</stp>
        <stp>Symbol</stp>
        <tr r="B62" s="2"/>
      </tp>
      <tp t="s">
        <v>QOS1K9</v>
        <stp/>
        <stp>ContractData</stp>
        <stp>QOS1??34</stp>
        <stp>Symbol</stp>
        <tr r="B72" s="2"/>
      </tp>
      <tp t="s">
        <v>QOS1M9</v>
        <stp/>
        <stp>ContractData</stp>
        <stp>QOS1??35</stp>
        <stp>Symbol</stp>
        <tr r="B74" s="2"/>
      </tp>
      <tp t="s">
        <v>QOS1N9</v>
        <stp/>
        <stp>ContractData</stp>
        <stp>QOS1??36</stp>
        <stp>Symbol</stp>
        <tr r="B76" s="2"/>
      </tp>
      <tp t="s">
        <v>QOS1Q9</v>
        <stp/>
        <stp>ContractData</stp>
        <stp>QOS1??37</stp>
        <stp>Symbol</stp>
        <tr r="B78" s="2"/>
      </tp>
      <tp t="s">
        <v>QOS1F9</v>
        <stp/>
        <stp>ContractData</stp>
        <stp>QOS1??30</stp>
        <stp>Symbol</stp>
        <tr r="B64" s="2"/>
      </tp>
      <tp t="s">
        <v>QOS1G9</v>
        <stp/>
        <stp>ContractData</stp>
        <stp>QOS1??31</stp>
        <stp>Symbol</stp>
        <tr r="B66" s="2"/>
      </tp>
      <tp t="s">
        <v>QOS1H9</v>
        <stp/>
        <stp>ContractData</stp>
        <stp>QOS1??32</stp>
        <stp>Symbol</stp>
        <tr r="B68" s="2"/>
      </tp>
      <tp t="s">
        <v>QOS1J9</v>
        <stp/>
        <stp>ContractData</stp>
        <stp>QOS1??33</stp>
        <stp>Symbol</stp>
        <tr r="B70" s="2"/>
      </tp>
      <tp t="s">
        <v>QOS1U9</v>
        <stp/>
        <stp>ContractData</stp>
        <stp>QOS1??38</stp>
        <stp>Symbol</stp>
        <tr r="B80" s="2"/>
      </tp>
      <tp t="s">
        <v>QOS1V9</v>
        <stp/>
        <stp>ContractData</stp>
        <stp>QOS1??39</stp>
        <stp>Symbol</stp>
        <tr r="B82" s="2"/>
      </tp>
      <tp t="s">
        <v>QOS1U7</v>
        <stp/>
        <stp>ContractData</stp>
        <stp>QOS1??14</stp>
        <stp>Symbol</stp>
        <tr r="B32" s="2"/>
      </tp>
      <tp t="s">
        <v>QOS1V7</v>
        <stp/>
        <stp>ContractData</stp>
        <stp>QOS1??15</stp>
        <stp>Symbol</stp>
        <tr r="B34" s="2"/>
      </tp>
      <tp t="s">
        <v>QOS1X7</v>
        <stp/>
        <stp>ContractData</stp>
        <stp>QOS1??16</stp>
        <stp>Symbol</stp>
        <tr r="B36" s="2"/>
      </tp>
      <tp t="s">
        <v>QOS1Z7</v>
        <stp/>
        <stp>ContractData</stp>
        <stp>QOS1??17</stp>
        <stp>Symbol</stp>
        <tr r="B38" s="2"/>
      </tp>
      <tp t="s">
        <v>QOS1K7</v>
        <stp/>
        <stp>ContractData</stp>
        <stp>QOS1??10</stp>
        <stp>Symbol</stp>
        <tr r="B24" s="2"/>
      </tp>
      <tp t="s">
        <v>QOS1M7</v>
        <stp/>
        <stp>ContractData</stp>
        <stp>QOS1??11</stp>
        <stp>Symbol</stp>
        <tr r="B26" s="2"/>
      </tp>
      <tp t="s">
        <v>QOS1N7</v>
        <stp/>
        <stp>ContractData</stp>
        <stp>QOS1??12</stp>
        <stp>Symbol</stp>
        <tr r="B28" s="2"/>
      </tp>
      <tp t="s">
        <v>QOS1Q7</v>
        <stp/>
        <stp>ContractData</stp>
        <stp>QOS1??13</stp>
        <stp>Symbol</stp>
        <tr r="B30" s="2"/>
      </tp>
      <tp t="s">
        <v>QOS1F8</v>
        <stp/>
        <stp>ContractData</stp>
        <stp>QOS1??18</stp>
        <stp>Symbol</stp>
        <tr r="B40" s="2"/>
      </tp>
      <tp t="s">
        <v>QOS1G8</v>
        <stp/>
        <stp>ContractData</stp>
        <stp>QOS1??19</stp>
        <stp>Symbol</stp>
        <tr r="B42" s="2"/>
      </tp>
      <tp t="s">
        <v>QOS1X1</v>
        <stp/>
        <stp>ContractData</stp>
        <stp>QOS1??64</stp>
        <stp>Symbol</stp>
        <tr r="B132" s="2"/>
      </tp>
      <tp t="s">
        <v>QOS1Z1</v>
        <stp/>
        <stp>ContractData</stp>
        <stp>QOS1??65</stp>
        <stp>Symbol</stp>
        <tr r="B134" s="2"/>
      </tp>
      <tp t="s">
        <v>QOS1F2</v>
        <stp/>
        <stp>ContractData</stp>
        <stp>QOS1??66</stp>
        <stp>Symbol</stp>
        <tr r="B136" s="2"/>
      </tp>
      <tp t="s">
        <v>QOS1G2</v>
        <stp/>
        <stp>ContractData</stp>
        <stp>QOS1??67</stp>
        <stp>Symbol</stp>
        <tr r="B138" s="2"/>
      </tp>
      <tp t="s">
        <v>QOS1N1</v>
        <stp/>
        <stp>ContractData</stp>
        <stp>QOS1??60</stp>
        <stp>Symbol</stp>
        <tr r="B124" s="2"/>
      </tp>
      <tp t="s">
        <v>QOS1Q1</v>
        <stp/>
        <stp>ContractData</stp>
        <stp>QOS1??61</stp>
        <stp>Symbol</stp>
        <tr r="B126" s="2"/>
      </tp>
      <tp t="s">
        <v>QOS1U1</v>
        <stp/>
        <stp>ContractData</stp>
        <stp>QOS1??62</stp>
        <stp>Symbol</stp>
        <tr r="B128" s="2"/>
      </tp>
      <tp t="s">
        <v>QOS1V1</v>
        <stp/>
        <stp>ContractData</stp>
        <stp>QOS1??63</stp>
        <stp>Symbol</stp>
        <tr r="B130" s="2"/>
      </tp>
      <tp t="s">
        <v>QOS1H2</v>
        <stp/>
        <stp>ContractData</stp>
        <stp>QOS1??68</stp>
        <stp>Symbol</stp>
        <tr r="B140" s="2"/>
      </tp>
      <tp t="s">
        <v>QOS1J2</v>
        <stp/>
        <stp>ContractData</stp>
        <stp>QOS1??69</stp>
        <stp>Symbol</stp>
        <tr r="B142" s="2"/>
      </tp>
      <tp t="s">
        <v>QOS1U2</v>
        <stp/>
        <stp>ContractData</stp>
        <stp>QOS1??74</stp>
        <stp>Symbol</stp>
        <tr r="B152" s="2"/>
      </tp>
      <tp t="s">
        <v>QOS1V2</v>
        <stp/>
        <stp>ContractData</stp>
        <stp>QOS1??75</stp>
        <stp>Symbol</stp>
        <tr r="B154" s="2"/>
      </tp>
      <tp t="s">
        <v>QOS1X2</v>
        <stp/>
        <stp>ContractData</stp>
        <stp>QOS1??76</stp>
        <stp>Symbol</stp>
        <tr r="B156" s="2"/>
      </tp>
      <tp t="s">
        <v>QOS1Z2</v>
        <stp/>
        <stp>ContractData</stp>
        <stp>QOS1??77</stp>
        <stp>Symbol</stp>
        <tr r="B158" s="2"/>
      </tp>
      <tp t="s">
        <v>QOS1K2</v>
        <stp/>
        <stp>ContractData</stp>
        <stp>QOS1??70</stp>
        <stp>Symbol</stp>
        <tr r="B144" s="2"/>
      </tp>
      <tp t="s">
        <v>QOS1M2</v>
        <stp/>
        <stp>ContractData</stp>
        <stp>QOS1??71</stp>
        <stp>Symbol</stp>
        <tr r="B146" s="2"/>
      </tp>
      <tp t="s">
        <v>QOS1N2</v>
        <stp/>
        <stp>ContractData</stp>
        <stp>QOS1??72</stp>
        <stp>Symbol</stp>
        <tr r="B148" s="2"/>
      </tp>
      <tp t="s">
        <v>QOS1Q2</v>
        <stp/>
        <stp>ContractData</stp>
        <stp>QOS1??73</stp>
        <stp>Symbol</stp>
        <tr r="B150" s="2"/>
      </tp>
      <tp t="s">
        <v>QOS1F3</v>
        <stp/>
        <stp>ContractData</stp>
        <stp>QOS1??78</stp>
        <stp>Symbol</stp>
        <tr r="B160" s="2"/>
      </tp>
      <tp t="s">
        <v>QOS1G3</v>
        <stp/>
        <stp>ContractData</stp>
        <stp>QOS1??79</stp>
        <stp>Symbol</stp>
        <tr r="B162" s="2"/>
      </tp>
      <tp t="s">
        <v>QOS1H0</v>
        <stp/>
        <stp>ContractData</stp>
        <stp>QOS1??44</stp>
        <stp>Symbol</stp>
        <tr r="B92" s="2"/>
      </tp>
      <tp t="s">
        <v>QOS1J0</v>
        <stp/>
        <stp>ContractData</stp>
        <stp>QOS1??45</stp>
        <stp>Symbol</stp>
        <tr r="B94" s="2"/>
      </tp>
      <tp t="s">
        <v>QOS1K0</v>
        <stp/>
        <stp>ContractData</stp>
        <stp>QOS1??46</stp>
        <stp>Symbol</stp>
        <tr r="B96" s="2"/>
      </tp>
      <tp t="s">
        <v>QOS1M0</v>
        <stp/>
        <stp>ContractData</stp>
        <stp>QOS1??47</stp>
        <stp>Symbol</stp>
        <tr r="B98" s="2"/>
      </tp>
      <tp t="s">
        <v>QOS1X9</v>
        <stp/>
        <stp>ContractData</stp>
        <stp>QOS1??40</stp>
        <stp>Symbol</stp>
        <tr r="B84" s="2"/>
      </tp>
      <tp t="s">
        <v>QOS1Z9</v>
        <stp/>
        <stp>ContractData</stp>
        <stp>QOS1??41</stp>
        <stp>Symbol</stp>
        <tr r="B86" s="2"/>
      </tp>
      <tp t="s">
        <v>QOS1F0</v>
        <stp/>
        <stp>ContractData</stp>
        <stp>QOS1??42</stp>
        <stp>Symbol</stp>
        <tr r="B88" s="2"/>
      </tp>
      <tp t="s">
        <v>QOS1G0</v>
        <stp/>
        <stp>ContractData</stp>
        <stp>QOS1??43</stp>
        <stp>Symbol</stp>
        <tr r="B90" s="2"/>
      </tp>
      <tp t="s">
        <v>QOS1N0</v>
        <stp/>
        <stp>ContractData</stp>
        <stp>QOS1??48</stp>
        <stp>Symbol</stp>
        <tr r="B100" s="2"/>
      </tp>
      <tp t="s">
        <v>QOS1Q0</v>
        <stp/>
        <stp>ContractData</stp>
        <stp>QOS1??49</stp>
        <stp>Symbol</stp>
        <tr r="B102" s="2"/>
      </tp>
      <tp t="s">
        <v>QOS1F1</v>
        <stp/>
        <stp>ContractData</stp>
        <stp>QOS1??54</stp>
        <stp>Symbol</stp>
        <tr r="B112" s="2"/>
      </tp>
      <tp t="s">
        <v>QOS1G1</v>
        <stp/>
        <stp>ContractData</stp>
        <stp>QOS1??55</stp>
        <stp>Symbol</stp>
        <tr r="B114" s="2"/>
      </tp>
      <tp t="s">
        <v>QOS1H1</v>
        <stp/>
        <stp>ContractData</stp>
        <stp>QOS1??56</stp>
        <stp>Symbol</stp>
        <tr r="B116" s="2"/>
      </tp>
      <tp t="s">
        <v>QOS1J1</v>
        <stp/>
        <stp>ContractData</stp>
        <stp>QOS1??57</stp>
        <stp>Symbol</stp>
        <tr r="B118" s="2"/>
      </tp>
      <tp t="s">
        <v>QOS1U0</v>
        <stp/>
        <stp>ContractData</stp>
        <stp>QOS1??50</stp>
        <stp>Symbol</stp>
        <tr r="B104" s="2"/>
      </tp>
      <tp t="s">
        <v>QOS1V0</v>
        <stp/>
        <stp>ContractData</stp>
        <stp>QOS1??51</stp>
        <stp>Symbol</stp>
        <tr r="B106" s="2"/>
      </tp>
      <tp t="s">
        <v>QOS1X0</v>
        <stp/>
        <stp>ContractData</stp>
        <stp>QOS1??52</stp>
        <stp>Symbol</stp>
        <tr r="B108" s="2"/>
      </tp>
      <tp t="s">
        <v>QOS1Z0</v>
        <stp/>
        <stp>ContractData</stp>
        <stp>QOS1??53</stp>
        <stp>Symbol</stp>
        <tr r="B110" s="2"/>
      </tp>
      <tp t="s">
        <v>QOS1K1</v>
        <stp/>
        <stp>ContractData</stp>
        <stp>QOS1??58</stp>
        <stp>Symbol</stp>
        <tr r="B120" s="2"/>
      </tp>
      <tp t="s">
        <v>QOS1M1</v>
        <stp/>
        <stp>ContractData</stp>
        <stp>QOS1??59</stp>
        <stp>Symbol</stp>
        <tr r="B122" s="2"/>
      </tp>
      <tp>
        <v>0</v>
        <stp/>
        <stp>ContractData</stp>
        <stp>QOX20</stp>
        <stp>COI</stp>
        <tr r="L106" s="2"/>
        <tr r="L106" s="2"/>
      </tp>
      <tp>
        <v>0</v>
        <stp/>
        <stp>ContractData</stp>
        <stp>QOX21</stp>
        <stp>COI</stp>
        <tr r="L130" s="2"/>
        <tr r="L130" s="2"/>
      </tp>
      <tp>
        <v>0</v>
        <stp/>
        <stp>ContractData</stp>
        <stp>QOX22</stp>
        <stp>COI</stp>
        <tr r="L154" s="2"/>
        <tr r="L154" s="2"/>
      </tp>
      <tp>
        <v>145991</v>
        <stp/>
        <stp>ContractData</stp>
        <stp>QOX16</stp>
        <stp>COI</stp>
        <tr r="L10" s="2"/>
        <tr r="L10" s="2"/>
      </tp>
      <tp>
        <v>13749</v>
        <stp/>
        <stp>ContractData</stp>
        <stp>QOX17</stp>
        <stp>COI</stp>
        <tr r="L34" s="2"/>
        <tr r="L34" s="2"/>
      </tp>
      <tp>
        <v>1266</v>
        <stp/>
        <stp>ContractData</stp>
        <stp>QOX18</stp>
        <stp>COI</stp>
        <tr r="L58" s="2"/>
        <tr r="L58" s="2"/>
      </tp>
      <tp>
        <v>200</v>
        <stp/>
        <stp>ContractData</stp>
        <stp>QOX19</stp>
        <stp>COI</stp>
        <tr r="L82" s="2"/>
        <tr r="L82" s="2"/>
      </tp>
      <tp>
        <v>0</v>
        <stp/>
        <stp>ContractData</stp>
        <stp>QOV20</stp>
        <stp>COI</stp>
        <tr r="L104" s="2"/>
        <tr r="L104" s="2"/>
      </tp>
      <tp>
        <v>0</v>
        <stp/>
        <stp>ContractData</stp>
        <stp>QOV21</stp>
        <stp>COI</stp>
        <tr r="L128" s="2"/>
        <tr r="L128" s="2"/>
      </tp>
      <tp>
        <v>0</v>
        <stp/>
        <stp>ContractData</stp>
        <stp>QOV22</stp>
        <stp>COI</stp>
        <tr r="L152" s="2"/>
        <tr r="L152" s="2"/>
      </tp>
      <tp>
        <v>143448</v>
        <stp/>
        <stp>ContractData</stp>
        <stp>QOV16</stp>
        <stp>COI</stp>
        <tr r="L8" s="2"/>
        <tr r="L8" s="2"/>
      </tp>
      <tp>
        <v>12104</v>
        <stp/>
        <stp>ContractData</stp>
        <stp>QOV17</stp>
        <stp>COI</stp>
        <tr r="L32" s="2"/>
        <tr r="L32" s="2"/>
      </tp>
      <tp>
        <v>1215</v>
        <stp/>
        <stp>ContractData</stp>
        <stp>QOV18</stp>
        <stp>COI</stp>
        <tr r="L56" s="2"/>
        <tr r="L56" s="2"/>
      </tp>
      <tp>
        <v>300</v>
        <stp/>
        <stp>ContractData</stp>
        <stp>QOV19</stp>
        <stp>COI</stp>
        <tr r="L80" s="2"/>
        <tr r="L80" s="2"/>
      </tp>
      <tp>
        <v>0</v>
        <stp/>
        <stp>ContractData</stp>
        <stp>QOU20</stp>
        <stp>COI</stp>
        <tr r="L102" s="2"/>
        <tr r="L102" s="2"/>
      </tp>
      <tp>
        <v>0</v>
        <stp/>
        <stp>ContractData</stp>
        <stp>QOU21</stp>
        <stp>COI</stp>
        <tr r="L126" s="2"/>
        <tr r="L126" s="2"/>
      </tp>
      <tp>
        <v>0</v>
        <stp/>
        <stp>ContractData</stp>
        <stp>QOU22</stp>
        <stp>COI</stp>
        <tr r="L150" s="2"/>
        <tr r="L150" s="2"/>
      </tp>
      <tp>
        <v>309123</v>
        <stp/>
        <stp>ContractData</stp>
        <stp>QOU16</stp>
        <stp>COI</stp>
        <tr r="L6" s="2"/>
        <tr r="L6" s="2"/>
      </tp>
      <tp>
        <v>28656</v>
        <stp/>
        <stp>ContractData</stp>
        <stp>QOU17</stp>
        <stp>COI</stp>
        <tr r="L30" s="2"/>
        <tr r="L30" s="2"/>
      </tp>
      <tp>
        <v>4805</v>
        <stp/>
        <stp>ContractData</stp>
        <stp>QOU18</stp>
        <stp>COI</stp>
        <tr r="L54" s="2"/>
        <tr r="L54" s="2"/>
      </tp>
      <tp>
        <v>900</v>
        <stp/>
        <stp>ContractData</stp>
        <stp>QOU19</stp>
        <stp>COI</stp>
        <tr r="L78" s="2"/>
        <tr r="L78" s="2"/>
      </tp>
      <tp>
        <v>0</v>
        <stp/>
        <stp>ContractData</stp>
        <stp>QOQ20</stp>
        <stp>COI</stp>
        <tr r="L100" s="2"/>
        <tr r="L100" s="2"/>
      </tp>
      <tp>
        <v>0</v>
        <stp/>
        <stp>ContractData</stp>
        <stp>QOQ21</stp>
        <stp>COI</stp>
        <tr r="L124" s="2"/>
        <tr r="L124" s="2"/>
      </tp>
      <tp>
        <v>0</v>
        <stp/>
        <stp>ContractData</stp>
        <stp>QOQ22</stp>
        <stp>COI</stp>
        <tr r="L148" s="2"/>
        <tr r="L148" s="2"/>
      </tp>
      <tp>
        <v>13763</v>
        <stp/>
        <stp>ContractData</stp>
        <stp>QOQ17</stp>
        <stp>COI</stp>
        <tr r="L28" s="2"/>
        <tr r="L28" s="2"/>
      </tp>
      <tp>
        <v>2034</v>
        <stp/>
        <stp>ContractData</stp>
        <stp>QOQ18</stp>
        <stp>COI</stp>
        <tr r="L52" s="2"/>
        <tr r="L52" s="2"/>
      </tp>
      <tp>
        <v>4239</v>
        <stp/>
        <stp>ContractData</stp>
        <stp>QOQ19</stp>
        <stp>COI</stp>
        <tr r="L76" s="2"/>
        <tr r="L76" s="2"/>
      </tp>
      <tp>
        <v>0</v>
        <stp/>
        <stp>ContractData</stp>
        <stp>QON20</stp>
        <stp>COI</stp>
        <tr r="L98" s="2"/>
        <tr r="L98" s="2"/>
      </tp>
      <tp>
        <v>0</v>
        <stp/>
        <stp>ContractData</stp>
        <stp>QON21</stp>
        <stp>COI</stp>
        <tr r="L122" s="2"/>
        <tr r="L122" s="2"/>
      </tp>
      <tp>
        <v>0</v>
        <stp/>
        <stp>ContractData</stp>
        <stp>QON22</stp>
        <stp>COI</stp>
        <tr r="L146" s="2"/>
        <tr r="L146" s="2"/>
      </tp>
      <tp>
        <v>17701</v>
        <stp/>
        <stp>ContractData</stp>
        <stp>QON17</stp>
        <stp>COI</stp>
        <tr r="L26" s="2"/>
        <tr r="L26" s="2"/>
      </tp>
      <tp>
        <v>2667</v>
        <stp/>
        <stp>ContractData</stp>
        <stp>QON18</stp>
        <stp>COI</stp>
        <tr r="L50" s="2"/>
        <tr r="L50" s="2"/>
      </tp>
      <tp>
        <v>200</v>
        <stp/>
        <stp>ContractData</stp>
        <stp>QON19</stp>
        <stp>COI</stp>
        <tr r="L74" s="2"/>
        <tr r="L74" s="2"/>
      </tp>
      <tp>
        <v>507</v>
        <stp/>
        <stp>ContractData</stp>
        <stp>QOM20</stp>
        <stp>COI</stp>
        <tr r="L96" s="2"/>
        <tr r="L96" s="2"/>
      </tp>
      <tp>
        <v>0</v>
        <stp/>
        <stp>ContractData</stp>
        <stp>QOM21</stp>
        <stp>COI</stp>
        <tr r="L120" s="2"/>
        <tr r="L120" s="2"/>
      </tp>
      <tp>
        <v>0</v>
        <stp/>
        <stp>ContractData</stp>
        <stp>QOM22</stp>
        <stp>COI</stp>
        <tr r="L144" s="2"/>
        <tr r="L144" s="2"/>
      </tp>
      <tp>
        <v>90166</v>
        <stp/>
        <stp>ContractData</stp>
        <stp>QOM17</stp>
        <stp>COI</stp>
        <tr r="L24" s="2"/>
        <tr r="L24" s="2"/>
      </tp>
      <tp>
        <v>32298</v>
        <stp/>
        <stp>ContractData</stp>
        <stp>QOM18</stp>
        <stp>COI</stp>
        <tr r="L48" s="2"/>
        <tr r="L48" s="2"/>
      </tp>
      <tp>
        <v>6863</v>
        <stp/>
        <stp>ContractData</stp>
        <stp>QOM19</stp>
        <stp>COI</stp>
        <tr r="L72" s="2"/>
        <tr r="L72" s="2"/>
      </tp>
      <tp>
        <v>0</v>
        <stp/>
        <stp>ContractData</stp>
        <stp>QOK20</stp>
        <stp>COI</stp>
        <tr r="L94" s="2"/>
        <tr r="L94" s="2"/>
      </tp>
      <tp>
        <v>0</v>
        <stp/>
        <stp>ContractData</stp>
        <stp>QOK21</stp>
        <stp>COI</stp>
        <tr r="L118" s="2"/>
        <tr r="L118" s="2"/>
      </tp>
      <tp>
        <v>0</v>
        <stp/>
        <stp>ContractData</stp>
        <stp>QOK22</stp>
        <stp>COI</stp>
        <tr r="L142" s="2"/>
        <tr r="L142" s="2"/>
      </tp>
      <tp>
        <v>22061</v>
        <stp/>
        <stp>ContractData</stp>
        <stp>QOK17</stp>
        <stp>COI</stp>
        <tr r="L22" s="2"/>
        <tr r="L22" s="2"/>
      </tp>
      <tp>
        <v>4085</v>
        <stp/>
        <stp>ContractData</stp>
        <stp>QOK18</stp>
        <stp>COI</stp>
        <tr r="L46" s="2"/>
        <tr r="L46" s="2"/>
      </tp>
      <tp>
        <v>200</v>
        <stp/>
        <stp>ContractData</stp>
        <stp>QOK19</stp>
        <stp>COI</stp>
        <tr r="L70" s="2"/>
        <tr r="L70" s="2"/>
      </tp>
      <tp>
        <v>0</v>
        <stp/>
        <stp>ContractData</stp>
        <stp>QOJ20</stp>
        <stp>COI</stp>
        <tr r="L92" s="2"/>
        <tr r="L92" s="2"/>
      </tp>
      <tp>
        <v>0</v>
        <stp/>
        <stp>ContractData</stp>
        <stp>QOJ21</stp>
        <stp>COI</stp>
        <tr r="L116" s="2"/>
        <tr r="L116" s="2"/>
      </tp>
      <tp>
        <v>0</v>
        <stp/>
        <stp>ContractData</stp>
        <stp>QOJ22</stp>
        <stp>COI</stp>
        <tr r="L140" s="2"/>
        <tr r="L140" s="2"/>
      </tp>
      <tp>
        <v>19449</v>
        <stp/>
        <stp>ContractData</stp>
        <stp>QOJ17</stp>
        <stp>COI</stp>
        <tr r="L20" s="2"/>
        <tr r="L20" s="2"/>
      </tp>
      <tp>
        <v>4750</v>
        <stp/>
        <stp>ContractData</stp>
        <stp>QOJ18</stp>
        <stp>COI</stp>
        <tr r="L44" s="2"/>
        <tr r="L44" s="2"/>
      </tp>
      <tp>
        <v>200</v>
        <stp/>
        <stp>ContractData</stp>
        <stp>QOJ19</stp>
        <stp>COI</stp>
        <tr r="L68" s="2"/>
        <tr r="L68" s="2"/>
      </tp>
      <tp>
        <v>0</v>
        <stp/>
        <stp>ContractData</stp>
        <stp>QOH20</stp>
        <stp>COI</stp>
        <tr r="L90" s="2"/>
        <tr r="L90" s="2"/>
      </tp>
      <tp>
        <v>0</v>
        <stp/>
        <stp>ContractData</stp>
        <stp>QOH21</stp>
        <stp>COI</stp>
        <tr r="L114" s="2"/>
        <tr r="L114" s="2"/>
      </tp>
      <tp>
        <v>0</v>
        <stp/>
        <stp>ContractData</stp>
        <stp>QOH22</stp>
        <stp>COI</stp>
        <tr r="L138" s="2"/>
        <tr r="L138" s="2"/>
      </tp>
      <tp>
        <v>0</v>
        <stp/>
        <stp>ContractData</stp>
        <stp>QOH23</stp>
        <stp>COI</stp>
        <tr r="L162" s="2"/>
        <tr r="L162" s="2"/>
      </tp>
      <tp>
        <v>59605</v>
        <stp/>
        <stp>ContractData</stp>
        <stp>QOH17</stp>
        <stp>COI</stp>
        <tr r="L18" s="2"/>
        <tr r="L18" s="2"/>
      </tp>
      <tp>
        <v>8541</v>
        <stp/>
        <stp>ContractData</stp>
        <stp>QOH18</stp>
        <stp>COI</stp>
        <tr r="L42" s="2"/>
        <tr r="L42" s="2"/>
      </tp>
      <tp>
        <v>1300</v>
        <stp/>
        <stp>ContractData</stp>
        <stp>QOH19</stp>
        <stp>COI</stp>
        <tr r="L66" s="2"/>
        <tr r="L66" s="2"/>
      </tp>
      <tp>
        <v>0</v>
        <stp/>
        <stp>StudyData</stp>
        <stp>Vol(QOS1??74) when (LocalDay(QOS1??74)=3 and LocalHour(QOS1??74)=11 and LocalMinute(QOS1??74)=0)</stp>
        <stp>Bar</stp>
        <stp/>
        <stp>Vol</stp>
        <stp>30</stp>
        <stp>0</stp>
        <tr r="AA164" s="1"/>
      </tp>
      <tp>
        <v>0</v>
        <stp/>
        <stp>StudyData</stp>
        <stp>Vol(QOS1??75) when (LocalDay(QOS1??75)=3 and LocalHour(QOS1??75)=11 and LocalMinute(QOS1??75)=0)</stp>
        <stp>Bar</stp>
        <stp/>
        <stp>Vol</stp>
        <stp>30</stp>
        <stp>0</stp>
        <tr r="AA166" s="1"/>
      </tp>
      <tp>
        <v>0</v>
        <stp/>
        <stp>StudyData</stp>
        <stp>Vol(QOS1??76) when (LocalDay(QOS1??76)=3 and LocalHour(QOS1??76)=11 and LocalMinute(QOS1??76)=0)</stp>
        <stp>Bar</stp>
        <stp/>
        <stp>Vol</stp>
        <stp>30</stp>
        <stp>0</stp>
        <tr r="AA168" s="1"/>
      </tp>
      <tp>
        <v>0</v>
        <stp/>
        <stp>StudyData</stp>
        <stp>Vol(QOS1??77) when (LocalDay(QOS1??77)=3 and LocalHour(QOS1??77)=11 and LocalMinute(QOS1??77)=0)</stp>
        <stp>Bar</stp>
        <stp/>
        <stp>Vol</stp>
        <stp>30</stp>
        <stp>0</stp>
        <tr r="AA170" s="1"/>
      </tp>
      <tp>
        <v>0</v>
        <stp/>
        <stp>StudyData</stp>
        <stp>Vol(QOS1??70) when (LocalDay(QOS1??70)=3 and LocalHour(QOS1??70)=11 and LocalMinute(QOS1??70)=0)</stp>
        <stp>Bar</stp>
        <stp/>
        <stp>Vol</stp>
        <stp>30</stp>
        <stp>0</stp>
        <tr r="AA155" s="1"/>
      </tp>
      <tp>
        <v>0</v>
        <stp/>
        <stp>StudyData</stp>
        <stp>Vol(QOS1??71) when (LocalDay(QOS1??71)=3 and LocalHour(QOS1??71)=11 and LocalMinute(QOS1??71)=0)</stp>
        <stp>Bar</stp>
        <stp/>
        <stp>Vol</stp>
        <stp>30</stp>
        <stp>0</stp>
        <tr r="AA157" s="1"/>
      </tp>
      <tp>
        <v>0</v>
        <stp/>
        <stp>StudyData</stp>
        <stp>Vol(QOS1??72) when (LocalDay(QOS1??72)=3 and LocalHour(QOS1??72)=11 and LocalMinute(QOS1??72)=0)</stp>
        <stp>Bar</stp>
        <stp/>
        <stp>Vol</stp>
        <stp>30</stp>
        <stp>0</stp>
        <tr r="AA159" s="1"/>
      </tp>
      <tp>
        <v>0</v>
        <stp/>
        <stp>StudyData</stp>
        <stp>Vol(QOS1??73) when (LocalDay(QOS1??73)=3 and LocalHour(QOS1??73)=11 and LocalMinute(QOS1??73)=0)</stp>
        <stp>Bar</stp>
        <stp/>
        <stp>Vol</stp>
        <stp>30</stp>
        <stp>0</stp>
        <tr r="AA162" s="1"/>
      </tp>
      <tp>
        <v>250</v>
        <stp/>
        <stp>ContractData</stp>
        <stp>QOG20</stp>
        <stp>COI</stp>
        <tr r="L88" s="2"/>
        <tr r="L88" s="2"/>
      </tp>
      <tp>
        <v>250</v>
        <stp/>
        <stp>ContractData</stp>
        <stp>QOG21</stp>
        <stp>COI</stp>
        <tr r="L112" s="2"/>
        <tr r="L112" s="2"/>
      </tp>
      <tp>
        <v>0</v>
        <stp/>
        <stp>ContractData</stp>
        <stp>QOG22</stp>
        <stp>COI</stp>
        <tr r="L136" s="2"/>
        <tr r="L136" s="2"/>
      </tp>
      <tp>
        <v>0</v>
        <stp/>
        <stp>ContractData</stp>
        <stp>QOG23</stp>
        <stp>COI</stp>
        <tr r="L160" s="2"/>
        <tr r="L160" s="2"/>
      </tp>
      <tp>
        <v>54961</v>
        <stp/>
        <stp>ContractData</stp>
        <stp>QOG17</stp>
        <stp>COI</stp>
        <tr r="L16" s="2"/>
        <tr r="L16" s="2"/>
      </tp>
      <tp>
        <v>9456</v>
        <stp/>
        <stp>ContractData</stp>
        <stp>QOG18</stp>
        <stp>COI</stp>
        <tr r="L40" s="2"/>
        <tr r="L40" s="2"/>
      </tp>
      <tp>
        <v>1875</v>
        <stp/>
        <stp>ContractData</stp>
        <stp>QOG19</stp>
        <stp>COI</stp>
        <tr r="L64" s="2"/>
        <tr r="L64" s="2"/>
      </tp>
      <tp>
        <v>0</v>
        <stp/>
        <stp>StudyData</stp>
        <stp>Vol(QOS1??78) when (LocalDay(QOS1??78)=3 and LocalHour(QOS1??78)=11 and LocalMinute(QOS1??78)=0)</stp>
        <stp>Bar</stp>
        <stp/>
        <stp>Vol</stp>
        <stp>30</stp>
        <stp>0</stp>
        <tr r="AA172" s="1"/>
      </tp>
      <tp>
        <v>0</v>
        <stp/>
        <stp>StudyData</stp>
        <stp>Vol(QOS1??79) when (LocalDay(QOS1??79)=3 and LocalHour(QOS1??79)=11 and LocalMinute(QOS1??79)=0)</stp>
        <stp>Bar</stp>
        <stp/>
        <stp>Vol</stp>
        <stp>30</stp>
        <stp>0</stp>
        <tr r="AA174" s="1"/>
      </tp>
      <tp t="s">
        <v>NOV</v>
        <stp/>
        <stp>ContractData</stp>
        <stp>QOS1??4</stp>
        <stp>Contractmonth</stp>
        <tr r="H12" s="1"/>
        <tr r="H12" s="1"/>
        <tr r="H12" s="1"/>
        <tr r="H12" s="1"/>
      </tp>
      <tp>
        <v>0</v>
        <stp/>
        <stp>StudyData</stp>
        <stp>Vol(QOS1??64) when (LocalDay(QOS1??64)=3 and LocalHour(QOS1??64)=11 and LocalMinute(QOS1??64)=0)</stp>
        <stp>Bar</stp>
        <stp/>
        <stp>Vol</stp>
        <stp>30</stp>
        <stp>0</stp>
        <tr r="AA142" s="1"/>
      </tp>
      <tp>
        <v>0</v>
        <stp/>
        <stp>StudyData</stp>
        <stp>Vol(QOS1??65) when (LocalDay(QOS1??65)=3 and LocalHour(QOS1??65)=11 and LocalMinute(QOS1??65)=0)</stp>
        <stp>Bar</stp>
        <stp/>
        <stp>Vol</stp>
        <stp>30</stp>
        <stp>0</stp>
        <tr r="AA144" s="1"/>
      </tp>
      <tp>
        <v>0</v>
        <stp/>
        <stp>StudyData</stp>
        <stp>Vol(QOS1??66) when (LocalDay(QOS1??66)=3 and LocalHour(QOS1??66)=11 and LocalMinute(QOS1??66)=0)</stp>
        <stp>Bar</stp>
        <stp/>
        <stp>Vol</stp>
        <stp>30</stp>
        <stp>0</stp>
        <tr r="AA146" s="1"/>
      </tp>
      <tp>
        <v>0</v>
        <stp/>
        <stp>StudyData</stp>
        <stp>Vol(QOS1??67) when (LocalDay(QOS1??67)=3 and LocalHour(QOS1??67)=11 and LocalMinute(QOS1??67)=0)</stp>
        <stp>Bar</stp>
        <stp/>
        <stp>Vol</stp>
        <stp>30</stp>
        <stp>0</stp>
        <tr r="AA149" s="1"/>
      </tp>
      <tp>
        <v>0</v>
        <stp/>
        <stp>StudyData</stp>
        <stp>Vol(QOS1??60) when (LocalDay(QOS1??60)=3 and LocalHour(QOS1??60)=11 and LocalMinute(QOS1??60)=0)</stp>
        <stp>Bar</stp>
        <stp/>
        <stp>Vol</stp>
        <stp>30</stp>
        <stp>0</stp>
        <tr r="AA133" s="1"/>
      </tp>
      <tp>
        <v>0</v>
        <stp/>
        <stp>StudyData</stp>
        <stp>Vol(QOS1??61) when (LocalDay(QOS1??61)=3 and LocalHour(QOS1??61)=11 and LocalMinute(QOS1??61)=0)</stp>
        <stp>Bar</stp>
        <stp/>
        <stp>Vol</stp>
        <stp>30</stp>
        <stp>0</stp>
        <tr r="AA136" s="1"/>
      </tp>
      <tp>
        <v>0</v>
        <stp/>
        <stp>StudyData</stp>
        <stp>Vol(QOS1??62) when (LocalDay(QOS1??62)=3 and LocalHour(QOS1??62)=11 and LocalMinute(QOS1??62)=0)</stp>
        <stp>Bar</stp>
        <stp/>
        <stp>Vol</stp>
        <stp>30</stp>
        <stp>0</stp>
        <tr r="AA138" s="1"/>
      </tp>
      <tp>
        <v>0</v>
        <stp/>
        <stp>StudyData</stp>
        <stp>Vol(QOS1??63) when (LocalDay(QOS1??63)=3 and LocalHour(QOS1??63)=11 and LocalMinute(QOS1??63)=0)</stp>
        <stp>Bar</stp>
        <stp/>
        <stp>Vol</stp>
        <stp>30</stp>
        <stp>0</stp>
        <tr r="AA140" s="1"/>
      </tp>
      <tp>
        <v>0</v>
        <stp/>
        <stp>ContractData</stp>
        <stp>QOF20</stp>
        <stp>COI</stp>
        <tr r="L86" s="2"/>
        <tr r="L86" s="2"/>
      </tp>
      <tp>
        <v>0</v>
        <stp/>
        <stp>ContractData</stp>
        <stp>QOF21</stp>
        <stp>COI</stp>
        <tr r="L110" s="2"/>
        <tr r="L110" s="2"/>
      </tp>
      <tp>
        <v>0</v>
        <stp/>
        <stp>ContractData</stp>
        <stp>QOF22</stp>
        <stp>COI</stp>
        <tr r="L134" s="2"/>
        <tr r="L134" s="2"/>
      </tp>
      <tp>
        <v>0</v>
        <stp/>
        <stp>ContractData</stp>
        <stp>QOF23</stp>
        <stp>COI</stp>
        <tr r="L158" s="2"/>
        <tr r="L158" s="2"/>
      </tp>
      <tp>
        <v>62889</v>
        <stp/>
        <stp>ContractData</stp>
        <stp>QOF17</stp>
        <stp>COI</stp>
        <tr r="L14" s="2"/>
        <tr r="L14" s="2"/>
      </tp>
      <tp>
        <v>13231</v>
        <stp/>
        <stp>ContractData</stp>
        <stp>QOF18</stp>
        <stp>COI</stp>
        <tr r="L38" s="2"/>
        <tr r="L38" s="2"/>
      </tp>
      <tp>
        <v>2016</v>
        <stp/>
        <stp>ContractData</stp>
        <stp>QOF19</stp>
        <stp>COI</stp>
        <tr r="L62" s="2"/>
        <tr r="L62" s="2"/>
      </tp>
      <tp>
        <v>0</v>
        <stp/>
        <stp>StudyData</stp>
        <stp>Vol(QOS1??68) when (LocalDay(QOS1??68)=3 and LocalHour(QOS1??68)=11 and LocalMinute(QOS1??68)=0)</stp>
        <stp>Bar</stp>
        <stp/>
        <stp>Vol</stp>
        <stp>30</stp>
        <stp>0</stp>
        <tr r="AA151" s="1"/>
      </tp>
      <tp>
        <v>0</v>
        <stp/>
        <stp>StudyData</stp>
        <stp>Vol(QOS1??69) when (LocalDay(QOS1??69)=3 and LocalHour(QOS1??69)=11 and LocalMinute(QOS1??69)=0)</stp>
        <stp>Bar</stp>
        <stp/>
        <stp>Vol</stp>
        <stp>30</stp>
        <stp>0</stp>
        <tr r="AA153" s="1"/>
      </tp>
      <tp t="s">
        <v>DEC</v>
        <stp/>
        <stp>ContractData</stp>
        <stp>QOS1??5</stp>
        <stp>Contractmonth</stp>
        <tr r="H14" s="1"/>
        <tr r="H14" s="1"/>
        <tr r="H14" s="1"/>
        <tr r="H14" s="1"/>
      </tp>
      <tp>
        <v>0</v>
        <stp/>
        <stp>StudyData</stp>
        <stp>Vol(QOS1??54) when (LocalDay(QOS1??54)=3 and LocalHour(QOS1??54)=11 and LocalMinute(QOS1??54)=0)</stp>
        <stp>Bar</stp>
        <stp/>
        <stp>Vol</stp>
        <stp>30</stp>
        <stp>0</stp>
        <tr r="AA120" s="1"/>
      </tp>
      <tp>
        <v>0</v>
        <stp/>
        <stp>StudyData</stp>
        <stp>Vol(QOS1??55) when (LocalDay(QOS1??55)=3 and LocalHour(QOS1??55)=11 and LocalMinute(QOS1??55)=0)</stp>
        <stp>Bar</stp>
        <stp/>
        <stp>Vol</stp>
        <stp>30</stp>
        <stp>0</stp>
        <tr r="AA123" s="1"/>
      </tp>
      <tp>
        <v>0</v>
        <stp/>
        <stp>StudyData</stp>
        <stp>Vol(QOS1??56) when (LocalDay(QOS1??56)=3 and LocalHour(QOS1??56)=11 and LocalMinute(QOS1??56)=0)</stp>
        <stp>Bar</stp>
        <stp/>
        <stp>Vol</stp>
        <stp>30</stp>
        <stp>0</stp>
        <tr r="AA125" s="1"/>
      </tp>
      <tp>
        <v>0</v>
        <stp/>
        <stp>StudyData</stp>
        <stp>Vol(QOS1??57) when (LocalDay(QOS1??57)=3 and LocalHour(QOS1??57)=11 and LocalMinute(QOS1??57)=0)</stp>
        <stp>Bar</stp>
        <stp/>
        <stp>Vol</stp>
        <stp>30</stp>
        <stp>0</stp>
        <tr r="AA127" s="1"/>
      </tp>
      <tp>
        <v>0</v>
        <stp/>
        <stp>StudyData</stp>
        <stp>Vol(QOS1??50) when (LocalDay(QOS1??50)=3 and LocalHour(QOS1??50)=11 and LocalMinute(QOS1??50)=0)</stp>
        <stp>Bar</stp>
        <stp/>
        <stp>Vol</stp>
        <stp>30</stp>
        <stp>0</stp>
        <tr r="AA112" s="1"/>
      </tp>
      <tp>
        <v>0</v>
        <stp/>
        <stp>StudyData</stp>
        <stp>Vol(QOS1??51) when (LocalDay(QOS1??51)=3 and LocalHour(QOS1??51)=11 and LocalMinute(QOS1??51)=0)</stp>
        <stp>Bar</stp>
        <stp/>
        <stp>Vol</stp>
        <stp>30</stp>
        <stp>0</stp>
        <tr r="AA114" s="1"/>
      </tp>
      <tp>
        <v>0</v>
        <stp/>
        <stp>StudyData</stp>
        <stp>Vol(QOS1??52) when (LocalDay(QOS1??52)=3 and LocalHour(QOS1??52)=11 and LocalMinute(QOS1??52)=0)</stp>
        <stp>Bar</stp>
        <stp/>
        <stp>Vol</stp>
        <stp>30</stp>
        <stp>0</stp>
        <tr r="AA116" s="1"/>
      </tp>
      <tp>
        <v>0</v>
        <stp/>
        <stp>StudyData</stp>
        <stp>Vol(QOS1??53) when (LocalDay(QOS1??53)=3 and LocalHour(QOS1??53)=11 and LocalMinute(QOS1??53)=0)</stp>
        <stp>Bar</stp>
        <stp/>
        <stp>Vol</stp>
        <stp>30</stp>
        <stp>0</stp>
        <tr r="AA118" s="1"/>
      </tp>
      <tp>
        <v>0</v>
        <stp/>
        <stp>StudyData</stp>
        <stp>Vol(QOS1??58) when (LocalDay(QOS1??58)=3 and LocalHour(QOS1??58)=11 and LocalMinute(QOS1??58)=0)</stp>
        <stp>Bar</stp>
        <stp/>
        <stp>Vol</stp>
        <stp>30</stp>
        <stp>0</stp>
        <tr r="AA129" s="1"/>
      </tp>
      <tp>
        <v>0</v>
        <stp/>
        <stp>StudyData</stp>
        <stp>Vol(QOS1??59) when (LocalDay(QOS1??59)=3 and LocalHour(QOS1??59)=11 and LocalMinute(QOS1??59)=0)</stp>
        <stp>Bar</stp>
        <stp/>
        <stp>Vol</stp>
        <stp>30</stp>
        <stp>0</stp>
        <tr r="AA131" s="1"/>
      </tp>
      <tp>
        <v>30921</v>
        <stp/>
        <stp>StudyData</stp>
        <stp>(MA(QOS1??1,Period:=20,MAType:=Sim,InputChoice:=ContractVol) when LocalYear(QOS1??1)=2016 And (LocalMonth(QOS1??1)=5 And LocalDay(QOS1??1)=11 ))</stp>
        <stp>Bar</stp>
        <stp/>
        <stp>Close</stp>
        <stp>D</stp>
        <stp>0</stp>
        <stp>all</stp>
        <stp/>
        <stp/>
        <stp>False</stp>
        <stp/>
        <stp/>
        <tr r="P6" s="1"/>
      </tp>
      <tp>
        <v>15953</v>
        <stp/>
        <stp>StudyData</stp>
        <stp>(MA(QOS1??2,Period:=20,MAType:=Sim,InputChoice:=ContractVol) when LocalYear(QOS1??2)=2016 And (LocalMonth(QOS1??2)=5 And LocalDay(QOS1??2)=11 ))</stp>
        <stp>Bar</stp>
        <stp/>
        <stp>Close</stp>
        <stp>D</stp>
        <stp>0</stp>
        <stp>all</stp>
        <stp/>
        <stp/>
        <stp>False</stp>
        <stp/>
        <stp/>
        <tr r="P8" s="1"/>
      </tp>
      <tp>
        <v>11775</v>
        <stp/>
        <stp>StudyData</stp>
        <stp>(MA(QOS1??3,Period:=20,MAType:=Sim,InputChoice:=ContractVol) when LocalYear(QOS1??3)=2016 And (LocalMonth(QOS1??3)=5 And LocalDay(QOS1??3)=11 ))</stp>
        <stp>Bar</stp>
        <stp/>
        <stp>Close</stp>
        <stp>D</stp>
        <stp>0</stp>
        <stp>all</stp>
        <stp/>
        <stp/>
        <stp>False</stp>
        <stp/>
        <stp/>
        <tr r="P10" s="1"/>
      </tp>
      <tp>
        <v>11343</v>
        <stp/>
        <stp>StudyData</stp>
        <stp>(MA(QOS1??4,Period:=20,MAType:=Sim,InputChoice:=ContractVol) when LocalYear(QOS1??4)=2016 And (LocalMonth(QOS1??4)=5 And LocalDay(QOS1??4)=11 ))</stp>
        <stp>Bar</stp>
        <stp/>
        <stp>Close</stp>
        <stp>D</stp>
        <stp>0</stp>
        <stp>all</stp>
        <stp/>
        <stp/>
        <stp>False</stp>
        <stp/>
        <stp/>
        <tr r="P12" s="1"/>
      </tp>
      <tp>
        <v>4868</v>
        <stp/>
        <stp>StudyData</stp>
        <stp>(MA(QOS1??5,Period:=20,MAType:=Sim,InputChoice:=ContractVol) when LocalYear(QOS1??5)=2016 And (LocalMonth(QOS1??5)=5 And LocalDay(QOS1??5)=11 ))</stp>
        <stp>Bar</stp>
        <stp/>
        <stp>Close</stp>
        <stp>D</stp>
        <stp>0</stp>
        <stp>all</stp>
        <stp/>
        <stp/>
        <stp>False</stp>
        <stp/>
        <stp/>
        <tr r="P14" s="1"/>
      </tp>
      <tp>
        <v>2117</v>
        <stp/>
        <stp>StudyData</stp>
        <stp>(MA(QOS1??6,Period:=20,MAType:=Sim,InputChoice:=ContractVol) when LocalYear(QOS1??6)=2016 And (LocalMonth(QOS1??6)=5 And LocalDay(QOS1??6)=11 ))</stp>
        <stp>Bar</stp>
        <stp/>
        <stp>Close</stp>
        <stp>D</stp>
        <stp>0</stp>
        <stp>all</stp>
        <stp/>
        <stp/>
        <stp>False</stp>
        <stp/>
        <stp/>
        <tr r="P16" s="1"/>
      </tp>
      <tp>
        <v>1191</v>
        <stp/>
        <stp>StudyData</stp>
        <stp>(MA(QOS1??7,Period:=20,MAType:=Sim,InputChoice:=ContractVol) when LocalYear(QOS1??7)=2016 And (LocalMonth(QOS1??7)=5 And LocalDay(QOS1??7)=11 ))</stp>
        <stp>Bar</stp>
        <stp/>
        <stp>Close</stp>
        <stp>D</stp>
        <stp>0</stp>
        <stp>all</stp>
        <stp/>
        <stp/>
        <stp>False</stp>
        <stp/>
        <stp/>
        <tr r="P19" s="1"/>
      </tp>
      <tp>
        <v>680</v>
        <stp/>
        <stp>StudyData</stp>
        <stp>(MA(QOS1??8,Period:=20,MAType:=Sim,InputChoice:=ContractVol) when LocalYear(QOS1??8)=2016 And (LocalMonth(QOS1??8)=5 And LocalDay(QOS1??8)=11 ))</stp>
        <stp>Bar</stp>
        <stp/>
        <stp>Close</stp>
        <stp>D</stp>
        <stp>0</stp>
        <stp>all</stp>
        <stp/>
        <stp/>
        <stp>False</stp>
        <stp/>
        <stp/>
        <tr r="P21" s="1"/>
      </tp>
      <tp>
        <v>269</v>
        <stp/>
        <stp>StudyData</stp>
        <stp>(MA(QOS1??9,Period:=20,MAType:=Sim,InputChoice:=ContractVol) when LocalYear(QOS1??9)=2016 And (LocalMonth(QOS1??9)=5 And LocalDay(QOS1??9)=11 ))</stp>
        <stp>Bar</stp>
        <stp/>
        <stp>Close</stp>
        <stp>D</stp>
        <stp>0</stp>
        <stp>all</stp>
        <stp/>
        <stp/>
        <stp>False</stp>
        <stp/>
        <stp/>
        <tr r="P23" s="1"/>
      </tp>
      <tp>
        <v>0</v>
        <stp/>
        <stp>StudyData</stp>
        <stp>Vol(QOS1??44) when (LocalDay(QOS1??44)=3 and LocalHour(QOS1??44)=11 and LocalMinute(QOS1??44)=0)</stp>
        <stp>Bar</stp>
        <stp/>
        <stp>Vol</stp>
        <stp>30</stp>
        <stp>0</stp>
        <tr r="AA99" s="1"/>
      </tp>
      <tp>
        <v>0</v>
        <stp/>
        <stp>StudyData</stp>
        <stp>Vol(QOS1??45) when (LocalDay(QOS1??45)=3 and LocalHour(QOS1??45)=11 and LocalMinute(QOS1??45)=0)</stp>
        <stp>Bar</stp>
        <stp/>
        <stp>Vol</stp>
        <stp>30</stp>
        <stp>0</stp>
        <tr r="AA101" s="1"/>
      </tp>
      <tp>
        <v>0</v>
        <stp/>
        <stp>StudyData</stp>
        <stp>Vol(QOS1??46) when (LocalDay(QOS1??46)=3 and LocalHour(QOS1??46)=11 and LocalMinute(QOS1??46)=0)</stp>
        <stp>Bar</stp>
        <stp/>
        <stp>Vol</stp>
        <stp>30</stp>
        <stp>0</stp>
        <tr r="AA103" s="1"/>
      </tp>
      <tp>
        <v>0</v>
        <stp/>
        <stp>StudyData</stp>
        <stp>Vol(QOS1??47) when (LocalDay(QOS1??47)=3 and LocalHour(QOS1??47)=11 and LocalMinute(QOS1??47)=0)</stp>
        <stp>Bar</stp>
        <stp/>
        <stp>Vol</stp>
        <stp>30</stp>
        <stp>0</stp>
        <tr r="AA105" s="1"/>
      </tp>
      <tp>
        <v>0</v>
        <stp/>
        <stp>StudyData</stp>
        <stp>Vol(QOS1??40) when (LocalDay(QOS1??40)=3 and LocalHour(QOS1??40)=11 and LocalMinute(QOS1??40)=0)</stp>
        <stp>Bar</stp>
        <stp/>
        <stp>Vol</stp>
        <stp>30</stp>
        <stp>0</stp>
        <tr r="AA90" s="1"/>
      </tp>
      <tp>
        <v>0</v>
        <stp/>
        <stp>StudyData</stp>
        <stp>Vol(QOS1??41) when (LocalDay(QOS1??41)=3 and LocalHour(QOS1??41)=11 and LocalMinute(QOS1??41)=0)</stp>
        <stp>Bar</stp>
        <stp/>
        <stp>Vol</stp>
        <stp>30</stp>
        <stp>0</stp>
        <tr r="AA92" s="1"/>
      </tp>
      <tp>
        <v>0</v>
        <stp/>
        <stp>StudyData</stp>
        <stp>Vol(QOS1??42) when (LocalDay(QOS1??42)=3 and LocalHour(QOS1??42)=11 and LocalMinute(QOS1??42)=0)</stp>
        <stp>Bar</stp>
        <stp/>
        <stp>Vol</stp>
        <stp>30</stp>
        <stp>0</stp>
        <tr r="AA94" s="1"/>
      </tp>
      <tp>
        <v>0</v>
        <stp/>
        <stp>StudyData</stp>
        <stp>Vol(QOS1??43) when (LocalDay(QOS1??43)=3 and LocalHour(QOS1??43)=11 and LocalMinute(QOS1??43)=0)</stp>
        <stp>Bar</stp>
        <stp/>
        <stp>Vol</stp>
        <stp>30</stp>
        <stp>0</stp>
        <tr r="AA97" s="1"/>
      </tp>
      <tp>
        <v>0</v>
        <stp/>
        <stp>StudyData</stp>
        <stp>Vol(QOS1??48) when (LocalDay(QOS1??48)=3 and LocalHour(QOS1??48)=11 and LocalMinute(QOS1??48)=0)</stp>
        <stp>Bar</stp>
        <stp/>
        <stp>Vol</stp>
        <stp>30</stp>
        <stp>0</stp>
        <tr r="AA107" s="1"/>
      </tp>
      <tp>
        <v>0</v>
        <stp/>
        <stp>StudyData</stp>
        <stp>Vol(QOS1??49) when (LocalDay(QOS1??49)=3 and LocalHour(QOS1??49)=11 and LocalMinute(QOS1??49)=0)</stp>
        <stp>Bar</stp>
        <stp/>
        <stp>Vol</stp>
        <stp>30</stp>
        <stp>0</stp>
        <tr r="AA110" s="1"/>
      </tp>
      <tp>
        <v>0</v>
        <stp/>
        <stp>StudyData</stp>
        <stp>Vol(QOS1??34) when (LocalDay(QOS1??34)=3 and LocalHour(QOS1??34)=11 and LocalMinute(QOS1??34)=0)</stp>
        <stp>Bar</stp>
        <stp/>
        <stp>Vol</stp>
        <stp>30</stp>
        <stp>0</stp>
        <tr r="AA77" s="1"/>
      </tp>
      <tp>
        <v>0</v>
        <stp/>
        <stp>StudyData</stp>
        <stp>Vol(QOS1??35) when (LocalDay(QOS1??35)=3 and LocalHour(QOS1??35)=11 and LocalMinute(QOS1??35)=0)</stp>
        <stp>Bar</stp>
        <stp/>
        <stp>Vol</stp>
        <stp>30</stp>
        <stp>0</stp>
        <tr r="AA79" s="1"/>
      </tp>
      <tp>
        <v>0</v>
        <stp/>
        <stp>StudyData</stp>
        <stp>Vol(QOS1??36) when (LocalDay(QOS1??36)=3 and LocalHour(QOS1??36)=11 and LocalMinute(QOS1??36)=0)</stp>
        <stp>Bar</stp>
        <stp/>
        <stp>Vol</stp>
        <stp>30</stp>
        <stp>0</stp>
        <tr r="AA81" s="1"/>
      </tp>
      <tp>
        <v>0</v>
        <stp/>
        <stp>StudyData</stp>
        <stp>Vol(QOS1??37) when (LocalDay(QOS1??37)=3 and LocalHour(QOS1??37)=11 and LocalMinute(QOS1??37)=0)</stp>
        <stp>Bar</stp>
        <stp/>
        <stp>Vol</stp>
        <stp>30</stp>
        <stp>0</stp>
        <tr r="AA84" s="1"/>
      </tp>
      <tp>
        <v>0</v>
        <stp/>
        <stp>StudyData</stp>
        <stp>Vol(QOS1??30) when (LocalDay(QOS1??30)=3 and LocalHour(QOS1??30)=11 and LocalMinute(QOS1??30)=0)</stp>
        <stp>Bar</stp>
        <stp/>
        <stp>Vol</stp>
        <stp>30</stp>
        <stp>0</stp>
        <tr r="AA68" s="1"/>
      </tp>
      <tp>
        <v>0</v>
        <stp/>
        <stp>StudyData</stp>
        <stp>Vol(QOS1??31) when (LocalDay(QOS1??31)=3 and LocalHour(QOS1??31)=11 and LocalMinute(QOS1??31)=0)</stp>
        <stp>Bar</stp>
        <stp/>
        <stp>Vol</stp>
        <stp>30</stp>
        <stp>0</stp>
        <tr r="AA71" s="1"/>
      </tp>
      <tp>
        <v>0</v>
        <stp/>
        <stp>StudyData</stp>
        <stp>Vol(QOS1??32) when (LocalDay(QOS1??32)=3 and LocalHour(QOS1??32)=11 and LocalMinute(QOS1??32)=0)</stp>
        <stp>Bar</stp>
        <stp/>
        <stp>Vol</stp>
        <stp>30</stp>
        <stp>0</stp>
        <tr r="AA73" s="1"/>
      </tp>
      <tp>
        <v>0</v>
        <stp/>
        <stp>StudyData</stp>
        <stp>Vol(QOS1??33) when (LocalDay(QOS1??33)=3 and LocalHour(QOS1??33)=11 and LocalMinute(QOS1??33)=0)</stp>
        <stp>Bar</stp>
        <stp/>
        <stp>Vol</stp>
        <stp>30</stp>
        <stp>0</stp>
        <tr r="AA75" s="1"/>
      </tp>
      <tp>
        <v>0</v>
        <stp/>
        <stp>StudyData</stp>
        <stp>Vol(QOS1??38) when (LocalDay(QOS1??38)=3 and LocalHour(QOS1??38)=11 and LocalMinute(QOS1??38)=0)</stp>
        <stp>Bar</stp>
        <stp/>
        <stp>Vol</stp>
        <stp>30</stp>
        <stp>0</stp>
        <tr r="AA86" s="1"/>
      </tp>
      <tp>
        <v>0</v>
        <stp/>
        <stp>StudyData</stp>
        <stp>Vol(QOS1??39) when (LocalDay(QOS1??39)=3 and LocalHour(QOS1??39)=11 and LocalMinute(QOS1??39)=0)</stp>
        <stp>Bar</stp>
        <stp/>
        <stp>Vol</stp>
        <stp>30</stp>
        <stp>0</stp>
        <tr r="AA88" s="1"/>
      </tp>
      <tp>
        <v>0</v>
        <stp/>
        <stp>StudyData</stp>
        <stp>Vol(QOS1??24) when (LocalDay(QOS1??24)=3 and LocalHour(QOS1??24)=11 and LocalMinute(QOS1??24)=0)</stp>
        <stp>Bar</stp>
        <stp/>
        <stp>Vol</stp>
        <stp>30</stp>
        <stp>0</stp>
        <tr r="AA55" s="1"/>
      </tp>
      <tp>
        <v>0</v>
        <stp/>
        <stp>StudyData</stp>
        <stp>Vol(QOS1??25) when (LocalDay(QOS1??25)=3 and LocalHour(QOS1??25)=11 and LocalMinute(QOS1??25)=0)</stp>
        <stp>Bar</stp>
        <stp/>
        <stp>Vol</stp>
        <stp>30</stp>
        <stp>0</stp>
        <tr r="AA58" s="1"/>
      </tp>
      <tp>
        <v>0</v>
        <stp/>
        <stp>StudyData</stp>
        <stp>Vol(QOS1??26) when (LocalDay(QOS1??26)=3 and LocalHour(QOS1??26)=11 and LocalMinute(QOS1??26)=0)</stp>
        <stp>Bar</stp>
        <stp/>
        <stp>Vol</stp>
        <stp>30</stp>
        <stp>0</stp>
        <tr r="AA60" s="1"/>
      </tp>
      <tp>
        <v>0</v>
        <stp/>
        <stp>StudyData</stp>
        <stp>Vol(QOS1??27) when (LocalDay(QOS1??27)=3 and LocalHour(QOS1??27)=11 and LocalMinute(QOS1??27)=0)</stp>
        <stp>Bar</stp>
        <stp/>
        <stp>Vol</stp>
        <stp>30</stp>
        <stp>0</stp>
        <tr r="AA62" s="1"/>
      </tp>
      <tp>
        <v>15</v>
        <stp/>
        <stp>StudyData</stp>
        <stp>Vol(QOS1??20) when (LocalDay(QOS1??20)=3 and LocalHour(QOS1??20)=11 and LocalMinute(QOS1??20)=0)</stp>
        <stp>Bar</stp>
        <stp/>
        <stp>Vol</stp>
        <stp>30</stp>
        <stp>0</stp>
        <tr r="AA47" s="1"/>
      </tp>
      <tp>
        <v>1</v>
        <stp/>
        <stp>StudyData</stp>
        <stp>Vol(QOS1??21) when (LocalDay(QOS1??21)=3 and LocalHour(QOS1??21)=11 and LocalMinute(QOS1??21)=0)</stp>
        <stp>Bar</stp>
        <stp/>
        <stp>Vol</stp>
        <stp>30</stp>
        <stp>0</stp>
        <tr r="AA49" s="1"/>
      </tp>
      <tp>
        <v>120</v>
        <stp/>
        <stp>StudyData</stp>
        <stp>Vol(QOS1??22) when (LocalDay(QOS1??22)=3 and LocalHour(QOS1??22)=11 and LocalMinute(QOS1??22)=0)</stp>
        <stp>Bar</stp>
        <stp/>
        <stp>Vol</stp>
        <stp>30</stp>
        <stp>0</stp>
        <tr r="AA51" s="1"/>
      </tp>
      <tp>
        <v>30</v>
        <stp/>
        <stp>StudyData</stp>
        <stp>Vol(QOS1??23) when (LocalDay(QOS1??23)=3 and LocalHour(QOS1??23)=11 and LocalMinute(QOS1??23)=0)</stp>
        <stp>Bar</stp>
        <stp/>
        <stp>Vol</stp>
        <stp>30</stp>
        <stp>0</stp>
        <tr r="AA53" s="1"/>
      </tp>
      <tp>
        <v>0</v>
        <stp/>
        <stp>StudyData</stp>
        <stp>Vol(QOS1??28) when (LocalDay(QOS1??28)=3 and LocalHour(QOS1??28)=11 and LocalMinute(QOS1??28)=0)</stp>
        <stp>Bar</stp>
        <stp/>
        <stp>Vol</stp>
        <stp>30</stp>
        <stp>0</stp>
        <tr r="AA64" s="1"/>
      </tp>
      <tp>
        <v>0</v>
        <stp/>
        <stp>StudyData</stp>
        <stp>Vol(QOS1??29) when (LocalDay(QOS1??29)=3 and LocalHour(QOS1??29)=11 and LocalMinute(QOS1??29)=0)</stp>
        <stp>Bar</stp>
        <stp/>
        <stp>Vol</stp>
        <stp>30</stp>
        <stp>0</stp>
        <tr r="AA66" s="1"/>
      </tp>
      <tp t="s">
        <v>AUG</v>
        <stp/>
        <stp>ContractData</stp>
        <stp>QOS1??1</stp>
        <stp>Contractmonth</stp>
        <tr r="H6" s="1"/>
        <tr r="H6" s="1"/>
        <tr r="H6" s="1"/>
        <tr r="H6" s="1"/>
      </tp>
      <tp>
        <v>4</v>
        <stp/>
        <stp>StudyData</stp>
        <stp>Vol(QOS1??14) when (LocalDay(QOS1??14)=3 and LocalHour(QOS1??14)=11 and LocalMinute(QOS1??14)=0)</stp>
        <stp>Bar</stp>
        <stp/>
        <stp>Vol</stp>
        <stp>30</stp>
        <stp>0</stp>
        <tr r="AA34" s="1"/>
      </tp>
      <tp>
        <v>28</v>
        <stp/>
        <stp>StudyData</stp>
        <stp>Vol(QOS1??15) when (LocalDay(QOS1??15)=3 and LocalHour(QOS1??15)=11 and LocalMinute(QOS1??15)=0)</stp>
        <stp>Bar</stp>
        <stp/>
        <stp>Vol</stp>
        <stp>30</stp>
        <stp>0</stp>
        <tr r="AA36" s="1"/>
      </tp>
      <tp>
        <v>23</v>
        <stp/>
        <stp>StudyData</stp>
        <stp>Vol(QOS1??16) when (LocalDay(QOS1??16)=3 and LocalHour(QOS1??16)=11 and LocalMinute(QOS1??16)=0)</stp>
        <stp>Bar</stp>
        <stp/>
        <stp>Vol</stp>
        <stp>30</stp>
        <stp>0</stp>
        <tr r="AA38" s="1"/>
      </tp>
      <tp>
        <v>55</v>
        <stp/>
        <stp>StudyData</stp>
        <stp>Vol(QOS1??17) when (LocalDay(QOS1??17)=3 and LocalHour(QOS1??17)=11 and LocalMinute(QOS1??17)=0)</stp>
        <stp>Bar</stp>
        <stp/>
        <stp>Vol</stp>
        <stp>30</stp>
        <stp>0</stp>
        <tr r="AA40" s="1"/>
      </tp>
      <tp>
        <v>2</v>
        <stp/>
        <stp>StudyData</stp>
        <stp>Vol(QOS1??10) when (LocalDay(QOS1??10)=3 and LocalHour(QOS1??10)=11 and LocalMinute(QOS1??10)=0)</stp>
        <stp>Bar</stp>
        <stp/>
        <stp>Vol</stp>
        <stp>30</stp>
        <stp>0</stp>
        <tr r="AA25" s="1"/>
      </tp>
      <tp>
        <v>11</v>
        <stp/>
        <stp>StudyData</stp>
        <stp>Vol(QOS1??11) when (LocalDay(QOS1??11)=3 and LocalHour(QOS1??11)=11 and LocalMinute(QOS1??11)=0)</stp>
        <stp>Bar</stp>
        <stp/>
        <stp>Vol</stp>
        <stp>30</stp>
        <stp>0</stp>
        <tr r="AA27" s="1"/>
      </tp>
      <tp>
        <v>38</v>
        <stp/>
        <stp>StudyData</stp>
        <stp>Vol(QOS1??12) when (LocalDay(QOS1??12)=3 and LocalHour(QOS1??12)=11 and LocalMinute(QOS1??12)=0)</stp>
        <stp>Bar</stp>
        <stp/>
        <stp>Vol</stp>
        <stp>30</stp>
        <stp>0</stp>
        <tr r="AA29" s="1"/>
      </tp>
      <tp>
        <v>6</v>
        <stp/>
        <stp>StudyData</stp>
        <stp>Vol(QOS1??13) when (LocalDay(QOS1??13)=3 and LocalHour(QOS1??13)=11 and LocalMinute(QOS1??13)=0)</stp>
        <stp>Bar</stp>
        <stp/>
        <stp>Vol</stp>
        <stp>30</stp>
        <stp>0</stp>
        <tr r="AA32" s="1"/>
      </tp>
      <tp>
        <v>52</v>
        <stp/>
        <stp>StudyData</stp>
        <stp>Vol(QOS1??18) when (LocalDay(QOS1??18)=3 and LocalHour(QOS1??18)=11 and LocalMinute(QOS1??18)=0)</stp>
        <stp>Bar</stp>
        <stp/>
        <stp>Vol</stp>
        <stp>30</stp>
        <stp>0</stp>
        <tr r="AA42" s="1"/>
      </tp>
      <tp>
        <v>7</v>
        <stp/>
        <stp>StudyData</stp>
        <stp>Vol(QOS1??19) when (LocalDay(QOS1??19)=3 and LocalHour(QOS1??19)=11 and LocalMinute(QOS1??19)=0)</stp>
        <stp>Bar</stp>
        <stp/>
        <stp>Vol</stp>
        <stp>30</stp>
        <stp>0</stp>
        <tr r="AA45" s="1"/>
      </tp>
      <tp t="s">
        <v>SEP</v>
        <stp/>
        <stp>ContractData</stp>
        <stp>QOS1??2</stp>
        <stp>Contractmonth</stp>
        <tr r="H8" s="1"/>
        <tr r="H8" s="1"/>
        <tr r="H8" s="1"/>
        <tr r="H8" s="1"/>
      </tp>
      <tp t="s">
        <v>OCT</v>
        <stp/>
        <stp>ContractData</stp>
        <stp>QOS1??3</stp>
        <stp>Contractmonth</stp>
        <tr r="H10" s="1"/>
        <tr r="H10" s="1"/>
        <tr r="H10" s="1"/>
        <tr r="H10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1576107</xdr:colOff>
      <xdr:row>175</xdr:row>
      <xdr:rowOff>80122</xdr:rowOff>
    </xdr:from>
    <xdr:to>
      <xdr:col>5</xdr:col>
      <xdr:colOff>450746</xdr:colOff>
      <xdr:row>175</xdr:row>
      <xdr:rowOff>205835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0407" y="27645472"/>
          <a:ext cx="522464" cy="1257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G189"/>
  <sheetViews>
    <sheetView showGridLines="0" showRowColHeaders="0" tabSelected="1" zoomScaleNormal="100" workbookViewId="0">
      <selection activeCell="P4" sqref="P4"/>
    </sheetView>
  </sheetViews>
  <sheetFormatPr defaultColWidth="9.140625" defaultRowHeight="18.75" x14ac:dyDescent="0.3"/>
  <cols>
    <col min="1" max="1" width="1.7109375" style="2" customWidth="1"/>
    <col min="2" max="2" width="24.7109375" style="3" customWidth="1"/>
    <col min="3" max="5" width="9.7109375" style="1" hidden="1" customWidth="1"/>
    <col min="6" max="6" width="22.7109375" style="43" customWidth="1"/>
    <col min="7" max="7" width="9.140625" style="1"/>
    <col min="8" max="9" width="9.140625" style="1" hidden="1" customWidth="1"/>
    <col min="10" max="10" width="9.140625" style="1" customWidth="1"/>
    <col min="11" max="11" width="13.7109375" style="58" customWidth="1"/>
    <col min="12" max="12" width="9.7109375" style="58" customWidth="1"/>
    <col min="13" max="13" width="9.7109375" style="58" hidden="1" customWidth="1"/>
    <col min="14" max="14" width="9.7109375" style="58" customWidth="1"/>
    <col min="15" max="15" width="13.7109375" style="59" customWidth="1"/>
    <col min="16" max="17" width="5.7109375" style="59" customWidth="1"/>
    <col min="18" max="18" width="5.140625" style="58" customWidth="1"/>
    <col min="19" max="19" width="17.7109375" style="3" customWidth="1"/>
    <col min="20" max="20" width="8.7109375" style="1" customWidth="1"/>
    <col min="21" max="21" width="18.7109375" style="1" customWidth="1"/>
    <col min="22" max="22" width="15.7109375" style="1" customWidth="1"/>
    <col min="23" max="23" width="8.7109375" style="1" customWidth="1"/>
    <col min="24" max="24" width="15.7109375" style="1" customWidth="1"/>
    <col min="25" max="25" width="12.42578125" style="1" customWidth="1"/>
    <col min="26" max="27" width="8.7109375" style="1" customWidth="1"/>
    <col min="28" max="29" width="12.7109375" style="1" customWidth="1"/>
    <col min="30" max="31" width="8.7109375" style="14" customWidth="1"/>
    <col min="32" max="33" width="9.140625" style="14"/>
    <col min="34" max="16384" width="9.140625" style="1"/>
  </cols>
  <sheetData>
    <row r="1" spans="1:33" ht="2.1" customHeight="1" x14ac:dyDescent="0.3">
      <c r="A1" s="108">
        <f ca="1">TODAY()</f>
        <v>42527</v>
      </c>
      <c r="B1" s="109">
        <f ca="1">IF(WEEKDAY(A1)=2,-3,-1)</f>
        <v>-3</v>
      </c>
      <c r="C1" s="110">
        <f ca="1">DAY(A1+B1)</f>
        <v>3</v>
      </c>
      <c r="D1" s="111">
        <f xml:space="preserve"> RTD("cqg.rtd",,"StudyData",$A$5&amp;A6,"Bar",,"Time",Z4,,"all",,,"False")</f>
        <v>42527.458333333336</v>
      </c>
      <c r="E1" s="112">
        <f xml:space="preserve"> HOUR(D1)</f>
        <v>11</v>
      </c>
      <c r="F1" s="113">
        <f xml:space="preserve"> MINUTE(RTD("cqg.rtd",,"StudyData",$A$5&amp;A6,"Bar",,"Time",Z4,,"all",,,"False"))</f>
        <v>0</v>
      </c>
      <c r="G1" s="114"/>
      <c r="H1" s="114"/>
      <c r="I1" s="114"/>
      <c r="J1" s="114"/>
      <c r="K1" s="115"/>
      <c r="L1" s="115"/>
      <c r="M1" s="115"/>
      <c r="N1" s="115"/>
      <c r="O1" s="116"/>
      <c r="P1" s="116"/>
      <c r="Q1" s="116"/>
      <c r="R1" s="115"/>
      <c r="S1" s="117"/>
      <c r="T1" s="114"/>
      <c r="U1" s="114"/>
      <c r="V1" s="114"/>
      <c r="W1" s="114"/>
      <c r="X1" s="114"/>
      <c r="Y1" s="114"/>
      <c r="Z1" s="114"/>
      <c r="AA1" s="114"/>
      <c r="AB1" s="114"/>
      <c r="AC1" s="118"/>
    </row>
    <row r="2" spans="1:33" ht="21.95" customHeight="1" x14ac:dyDescent="0.3">
      <c r="A2" s="119"/>
      <c r="B2" s="174" t="s">
        <v>11</v>
      </c>
      <c r="C2" s="174"/>
      <c r="D2" s="174"/>
      <c r="E2" s="175">
        <f>RTD("cqg.rtd", ,"SystemInfo", "Linetime")</f>
        <v>42527.478009259263</v>
      </c>
      <c r="F2" s="176"/>
      <c r="G2" s="167" t="s">
        <v>34</v>
      </c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50" t="s">
        <v>38</v>
      </c>
      <c r="AA2" s="150"/>
      <c r="AB2" s="146">
        <f>RTD("cqg.rtd", ,"SystemInfo", "Linetime")+6/24</f>
        <v>42527.728009259263</v>
      </c>
      <c r="AC2" s="147"/>
      <c r="AD2" s="19"/>
      <c r="AE2" s="19"/>
    </row>
    <row r="3" spans="1:33" ht="21.95" customHeight="1" x14ac:dyDescent="0.3">
      <c r="A3" s="119"/>
      <c r="B3" s="174"/>
      <c r="C3" s="174"/>
      <c r="D3" s="174"/>
      <c r="E3" s="175"/>
      <c r="F3" s="176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51"/>
      <c r="AA3" s="151"/>
      <c r="AB3" s="148"/>
      <c r="AC3" s="149"/>
      <c r="AD3" s="19"/>
      <c r="AE3" s="19"/>
    </row>
    <row r="4" spans="1:33" ht="20.100000000000001" customHeight="1" x14ac:dyDescent="0.3">
      <c r="A4" s="119"/>
      <c r="B4" s="173" t="s">
        <v>13</v>
      </c>
      <c r="C4" s="173"/>
      <c r="D4" s="173"/>
      <c r="E4" s="173"/>
      <c r="F4" s="40" t="s">
        <v>0</v>
      </c>
      <c r="G4" s="44" t="s">
        <v>1</v>
      </c>
      <c r="H4" s="45"/>
      <c r="I4" s="45"/>
      <c r="J4" s="180" t="s">
        <v>4</v>
      </c>
      <c r="K4" s="180"/>
      <c r="L4" s="28">
        <v>20</v>
      </c>
      <c r="M4" s="29"/>
      <c r="N4" s="165" t="s">
        <v>39</v>
      </c>
      <c r="O4" s="166"/>
      <c r="P4" s="25">
        <v>5</v>
      </c>
      <c r="Q4" s="25">
        <v>11</v>
      </c>
      <c r="R4" s="26">
        <v>16</v>
      </c>
      <c r="S4" s="144" t="s">
        <v>28</v>
      </c>
      <c r="T4" s="144"/>
      <c r="U4" s="144"/>
      <c r="V4" s="163" t="s">
        <v>35</v>
      </c>
      <c r="W4" s="163"/>
      <c r="X4" s="172" t="s">
        <v>40</v>
      </c>
      <c r="Y4" s="172"/>
      <c r="Z4" s="46">
        <v>30</v>
      </c>
      <c r="AA4" s="47" t="s">
        <v>7</v>
      </c>
      <c r="AB4" s="144" t="s">
        <v>30</v>
      </c>
      <c r="AC4" s="144"/>
      <c r="AD4" s="20"/>
      <c r="AE4" s="20"/>
    </row>
    <row r="5" spans="1:33" ht="20.100000000000001" customHeight="1" x14ac:dyDescent="0.3">
      <c r="A5" s="120" t="s">
        <v>32</v>
      </c>
      <c r="B5" s="173"/>
      <c r="C5" s="173"/>
      <c r="D5" s="173"/>
      <c r="E5" s="173"/>
      <c r="F5" s="41" t="s">
        <v>3</v>
      </c>
      <c r="G5" s="48" t="s">
        <v>2</v>
      </c>
      <c r="H5" s="49"/>
      <c r="I5" s="49"/>
      <c r="J5" s="181" t="s">
        <v>5</v>
      </c>
      <c r="K5" s="181"/>
      <c r="L5" s="30" t="s">
        <v>6</v>
      </c>
      <c r="M5" s="31"/>
      <c r="N5" s="165" t="s">
        <v>37</v>
      </c>
      <c r="O5" s="166"/>
      <c r="P5" s="24" t="s">
        <v>12</v>
      </c>
      <c r="Q5" s="27">
        <v>20</v>
      </c>
      <c r="R5" s="60" t="str">
        <f>"20"&amp;R4</f>
        <v>2016</v>
      </c>
      <c r="S5" s="144"/>
      <c r="T5" s="144"/>
      <c r="U5" s="144"/>
      <c r="V5" s="156" t="s">
        <v>36</v>
      </c>
      <c r="W5" s="156"/>
      <c r="X5" s="172"/>
      <c r="Y5" s="172"/>
      <c r="Z5" s="171" t="s">
        <v>29</v>
      </c>
      <c r="AA5" s="171"/>
      <c r="AB5" s="144"/>
      <c r="AC5" s="144"/>
      <c r="AD5" s="20"/>
      <c r="AE5" s="20"/>
    </row>
    <row r="6" spans="1:33" ht="13.15" customHeight="1" x14ac:dyDescent="0.3">
      <c r="A6" s="119">
        <v>1</v>
      </c>
      <c r="B6" s="182" t="str">
        <f>RIGHT(RTD("cqg.rtd",,"ContractData",$A$5&amp;A6,"LongDescription"),14)</f>
        <v>Aug 16, Sep 16</v>
      </c>
      <c r="C6" s="8"/>
      <c r="D6" s="8"/>
      <c r="E6" s="8"/>
      <c r="F6" s="158">
        <f>IF(B6="","",RTD("cqg.rtd",,"ContractData",$A$5&amp;A6,"ExpirationDate",,"D"))</f>
        <v>42551</v>
      </c>
      <c r="G6" s="162">
        <f ca="1">F6-$A$1</f>
        <v>24</v>
      </c>
      <c r="H6" s="76">
        <f>IF(OR(RTD("cqg.rtd",,"ContractData",$A$5&amp;A6,"Contractmonth")="JUN",(RTD("cqg.rtd",,"ContractData",$A$5&amp;A6,"Contractmonth")="SEP"),(RTD("cqg.rtd",,"ContractData",$A$5&amp;A6,"Contractmonth")="DEC"),(RTD("cqg.rtd",,"ContractData",$A$5&amp;A6,"Contractmonth")="MAR")),1,0)</f>
        <v>0</v>
      </c>
      <c r="I6" s="76"/>
      <c r="J6" s="139">
        <f>K6</f>
        <v>47351</v>
      </c>
      <c r="K6" s="162">
        <f>RTD("cqg.rtd", ,"ContractData", $A$5&amp;A6, "T_CVol")</f>
        <v>47351</v>
      </c>
      <c r="L6" s="162">
        <f xml:space="preserve"> RTD("cqg.rtd",,"StudyData", $A$5&amp;A6, "MA", "InputChoice=ContractVol,MAType=Sim,Period="&amp;$L$4&amp;"", "MA",,,"all",,,,"T")</f>
        <v>37654.800000000003</v>
      </c>
      <c r="M6" s="50">
        <f>IF(K6&gt;L6,1,0)</f>
        <v>1</v>
      </c>
      <c r="N6" s="162">
        <f>RTD("cqg.rtd", ,"ContractData", $A$5&amp;A6, "Y_CVol")</f>
        <v>47162</v>
      </c>
      <c r="O6" s="164">
        <f>IF(ISERROR(K6/N6),"",K6/N6)</f>
        <v>1.0040074636359781</v>
      </c>
      <c r="P6" s="162">
        <f xml:space="preserve"> RTD("cqg.rtd",,"StudyData", "(MA("&amp;$A$5&amp;A6&amp;",Period:="&amp;$Q$5&amp;",MAType:=Sim,InputChoice:=ContractVol) when LocalYear("&amp;$A$5&amp;A6&amp;")="&amp;$R$5&amp;" And (LocalMonth("&amp;$A$5&amp;A6&amp;")="&amp;$P$4&amp;" And LocalDay("&amp;$A$5&amp;A6&amp;")="&amp;$Q$4&amp;" ))", "Bar", "", "Close","D", "0", "all", "", "","False",,)</f>
        <v>30921</v>
      </c>
      <c r="Q6" s="162"/>
      <c r="R6" s="162"/>
      <c r="S6" s="32" t="str">
        <f>LEFT(B6,6)</f>
        <v>Aug 16</v>
      </c>
      <c r="T6" s="67">
        <f>U6</f>
        <v>434913</v>
      </c>
      <c r="U6" s="67">
        <f>Sheet1!F6</f>
        <v>434913</v>
      </c>
      <c r="V6" s="67">
        <f t="shared" ref="V6:V15" si="0">IFERROR(U6-X6,"")</f>
        <v>-6708</v>
      </c>
      <c r="W6" s="67">
        <f>V6</f>
        <v>-6708</v>
      </c>
      <c r="X6" s="67">
        <f>Sheet1!G6</f>
        <v>441621</v>
      </c>
      <c r="Y6" s="123">
        <f t="shared" ref="Y6:Y15" si="1">IF(ISERROR(U6/X6),"",U6/X6)</f>
        <v>0.98481050493522726</v>
      </c>
      <c r="Z6" s="135">
        <f>IF(RTD("cqg.rtd",,"StudyData",$A$5&amp;A6,"Vol","VolType=Exchange,CoCType=Contract","Vol",$Z$4,"0","ALL",,,"TRUE","T")="",0,RTD("cqg.rtd",,"StudyData",$A$5&amp;A6,"Vol","VolType=Exchange,CoCType=Contract","Vol",$Z$4,"0","ALL",,,"TRUE","T"))</f>
        <v>2475</v>
      </c>
      <c r="AA6" s="135">
        <f ca="1">IF(B6="","",RTD("cqg.rtd",,"StudyData","Vol("&amp;$A$5&amp;A6&amp;") when (LocalDay("&amp;$A$5&amp;A6&amp;")="&amp;$C$1&amp;" and LocalHour("&amp;$A$5&amp;A6&amp;")="&amp;$E$1&amp;" and LocalMinute("&amp;$A$5&amp;$A6&amp;")="&amp;$F$1&amp;")","Bar",,"Vol",$Z$4,"0"))</f>
        <v>3567</v>
      </c>
      <c r="AB6" s="144" t="str">
        <f>B6</f>
        <v>Aug 16, Sep 16</v>
      </c>
      <c r="AC6" s="144"/>
      <c r="AD6" s="15"/>
      <c r="AE6" s="15"/>
      <c r="AF6" s="1"/>
      <c r="AG6" s="1"/>
    </row>
    <row r="7" spans="1:33" ht="13.15" customHeight="1" x14ac:dyDescent="0.3">
      <c r="A7" s="119"/>
      <c r="B7" s="144"/>
      <c r="C7" s="9"/>
      <c r="D7" s="9"/>
      <c r="E7" s="9"/>
      <c r="F7" s="155"/>
      <c r="G7" s="152"/>
      <c r="H7" s="76"/>
      <c r="I7" s="76"/>
      <c r="J7" s="162"/>
      <c r="K7" s="152"/>
      <c r="L7" s="152"/>
      <c r="M7" s="51"/>
      <c r="N7" s="152"/>
      <c r="O7" s="153"/>
      <c r="P7" s="152"/>
      <c r="Q7" s="152"/>
      <c r="R7" s="152"/>
      <c r="S7" s="33" t="str">
        <f>RIGHT(B6,6)</f>
        <v>Sep 16</v>
      </c>
      <c r="T7" s="69">
        <f t="shared" ref="T7:T33" si="2">U7</f>
        <v>309123</v>
      </c>
      <c r="U7" s="69">
        <f>Sheet1!L6</f>
        <v>309123</v>
      </c>
      <c r="V7" s="69">
        <f t="shared" si="0"/>
        <v>-4152</v>
      </c>
      <c r="W7" s="69">
        <f t="shared" ref="W7:W54" si="3">V7</f>
        <v>-4152</v>
      </c>
      <c r="X7" s="69">
        <f>Sheet1!M6</f>
        <v>313275</v>
      </c>
      <c r="Y7" s="124">
        <f t="shared" si="1"/>
        <v>0.9867464687574814</v>
      </c>
      <c r="Z7" s="135"/>
      <c r="AA7" s="135"/>
      <c r="AB7" s="144"/>
      <c r="AC7" s="144"/>
      <c r="AD7" s="15"/>
      <c r="AE7" s="15"/>
      <c r="AF7" s="1"/>
      <c r="AG7" s="1"/>
    </row>
    <row r="8" spans="1:33" ht="13.15" customHeight="1" x14ac:dyDescent="0.3">
      <c r="A8" s="119">
        <f>A6+1</f>
        <v>2</v>
      </c>
      <c r="B8" s="144" t="str">
        <f>RIGHT(RTD("cqg.rtd",,"ContractData",$A$5&amp;A8,"LongDescription"),14)</f>
        <v>Sep 16, Oct 16</v>
      </c>
      <c r="C8" s="9"/>
      <c r="D8" s="9"/>
      <c r="E8" s="9"/>
      <c r="F8" s="155">
        <f>IF(B8="","",RTD("cqg.rtd",,"ContractData",$A$5&amp;A8,"ExpirationDate",,"D"))</f>
        <v>42580</v>
      </c>
      <c r="G8" s="152">
        <f t="shared" ref="G8:G53" ca="1" si="4">F8-$A$1</f>
        <v>53</v>
      </c>
      <c r="H8" s="76">
        <f>IF(OR(RTD("cqg.rtd",,"ContractData",$A$5&amp;A8,"Contractmonth")="JUN",(RTD("cqg.rtd",,"ContractData",$A$5&amp;A8,"Contractmonth")="SEP"),(RTD("cqg.rtd",,"ContractData",$A$5&amp;A8,"Contractmonth")="DEC"),(RTD("cqg.rtd",,"ContractData",$A$5&amp;A8,"Contractmonth")="MAR")),1,0)</f>
        <v>1</v>
      </c>
      <c r="I8" s="76"/>
      <c r="J8" s="136">
        <f>K8</f>
        <v>19871</v>
      </c>
      <c r="K8" s="152">
        <f>RTD("cqg.rtd", ,"ContractData", $A$5&amp;A8, "T_CVol")</f>
        <v>19871</v>
      </c>
      <c r="L8" s="152">
        <f xml:space="preserve"> RTD("cqg.rtd",,"StudyData", $A$5&amp;A8, "MA", "InputChoice=ContractVol,MAType=Sim,Period="&amp;$L$4&amp;"", "MA",,,"all",,,,"T")</f>
        <v>17208.2</v>
      </c>
      <c r="M8" s="51">
        <f>IF(K8&gt;L8,1,0)</f>
        <v>1</v>
      </c>
      <c r="N8" s="152">
        <f>RTD("cqg.rtd", ,"ContractData", $A$5&amp;A8, "Y_CVol")</f>
        <v>15398</v>
      </c>
      <c r="O8" s="153">
        <f t="shared" ref="O8:O53" si="5">IF(ISERROR(K8/N8),"",K8/N8)</f>
        <v>1.2904922717236005</v>
      </c>
      <c r="P8" s="152">
        <f xml:space="preserve"> RTD("cqg.rtd",,"StudyData", "(MA("&amp;$A$5&amp;A8&amp;",Period:="&amp;$Q$5&amp;",MAType:=Sim,InputChoice:=ContractVol) when LocalYear("&amp;$A$5&amp;A8&amp;")="&amp;$R$5&amp;" And (LocalMonth("&amp;$A$5&amp;A8&amp;")="&amp;$P$4&amp;" And LocalDay("&amp;$A$5&amp;A8&amp;")="&amp;$Q$4&amp;" ))", "Bar", "", "Close","D", "0", "all", "", "","False",,)</f>
        <v>15953</v>
      </c>
      <c r="Q8" s="152"/>
      <c r="R8" s="152"/>
      <c r="S8" s="34" t="str">
        <f>LEFT(B8,6)</f>
        <v>Sep 16</v>
      </c>
      <c r="T8" s="67">
        <f t="shared" si="2"/>
        <v>309123</v>
      </c>
      <c r="U8" s="72">
        <f>Sheet1!F8</f>
        <v>309123</v>
      </c>
      <c r="V8" s="72">
        <f t="shared" si="0"/>
        <v>-4152</v>
      </c>
      <c r="W8" s="67">
        <f t="shared" si="3"/>
        <v>-4152</v>
      </c>
      <c r="X8" s="72">
        <f>Sheet1!G8</f>
        <v>313275</v>
      </c>
      <c r="Y8" s="125">
        <f t="shared" si="1"/>
        <v>0.9867464687574814</v>
      </c>
      <c r="Z8" s="135">
        <f>IF(RTD("cqg.rtd",,"StudyData",$A$5&amp;A8,"Vol","VolType=Exchange,CoCType=Contract","Vol",$Z$4,"0","ALL",,,"TRUE","T")="",0,RTD("cqg.rtd",,"StudyData",$A$5&amp;A8,"Vol","VolType=Exchange,CoCType=Contract","Vol",$Z$4,"0","ALL",,,"TRUE","T"))</f>
        <v>597</v>
      </c>
      <c r="AA8" s="135">
        <f ca="1">IF(B8="","",RTD("cqg.rtd",,"StudyData","Vol("&amp;$A$5&amp;A8&amp;") when (LocalDay("&amp;$A$5&amp;A8&amp;")="&amp;$C$1&amp;" and LocalHour("&amp;$A$5&amp;A8&amp;")="&amp;$E$1&amp;" and LocalMinute("&amp;$A$5&amp;$A8&amp;")="&amp;$F$1&amp;")","Bar",,"Vol",$Z$4,"0"))</f>
        <v>1629</v>
      </c>
      <c r="AB8" s="144" t="str">
        <f>B8</f>
        <v>Sep 16, Oct 16</v>
      </c>
      <c r="AC8" s="144"/>
      <c r="AD8" s="15"/>
      <c r="AE8" s="15"/>
      <c r="AF8" s="1"/>
      <c r="AG8" s="1"/>
    </row>
    <row r="9" spans="1:33" ht="13.15" customHeight="1" x14ac:dyDescent="0.3">
      <c r="A9" s="119"/>
      <c r="B9" s="144"/>
      <c r="C9" s="9"/>
      <c r="D9" s="9"/>
      <c r="E9" s="9"/>
      <c r="F9" s="155"/>
      <c r="G9" s="152"/>
      <c r="H9" s="76"/>
      <c r="I9" s="76"/>
      <c r="J9" s="137"/>
      <c r="K9" s="152"/>
      <c r="L9" s="152"/>
      <c r="M9" s="51"/>
      <c r="N9" s="152"/>
      <c r="O9" s="153"/>
      <c r="P9" s="152"/>
      <c r="Q9" s="152"/>
      <c r="R9" s="152"/>
      <c r="S9" s="33" t="str">
        <f>RIGHT(B8,6)</f>
        <v>Oct 16</v>
      </c>
      <c r="T9" s="68">
        <f t="shared" si="2"/>
        <v>143448</v>
      </c>
      <c r="U9" s="73">
        <f>Sheet1!L8</f>
        <v>143448</v>
      </c>
      <c r="V9" s="73">
        <f t="shared" si="0"/>
        <v>1878</v>
      </c>
      <c r="W9" s="68">
        <f t="shared" si="3"/>
        <v>1878</v>
      </c>
      <c r="X9" s="73">
        <f>Sheet1!M8</f>
        <v>141570</v>
      </c>
      <c r="Y9" s="125">
        <f t="shared" si="1"/>
        <v>1.0132655223564315</v>
      </c>
      <c r="Z9" s="135"/>
      <c r="AA9" s="135"/>
      <c r="AB9" s="144"/>
      <c r="AC9" s="144"/>
      <c r="AD9" s="15"/>
      <c r="AE9" s="15"/>
      <c r="AF9" s="1"/>
      <c r="AG9" s="1"/>
    </row>
    <row r="10" spans="1:33" ht="13.15" customHeight="1" x14ac:dyDescent="0.3">
      <c r="A10" s="119">
        <f>A8+1</f>
        <v>3</v>
      </c>
      <c r="B10" s="144" t="str">
        <f>RIGHT(RTD("cqg.rtd",,"ContractData",$A$5&amp;A10,"LongDescription"),14)</f>
        <v>Oct 16, Nov 16</v>
      </c>
      <c r="C10" s="9"/>
      <c r="D10" s="9"/>
      <c r="E10" s="9"/>
      <c r="F10" s="155">
        <f>IF(B10="","",RTD("cqg.rtd",,"ContractData",$A$5&amp;A10,"ExpirationDate",,"D"))</f>
        <v>42613</v>
      </c>
      <c r="G10" s="152">
        <f t="shared" ca="1" si="4"/>
        <v>86</v>
      </c>
      <c r="H10" s="76">
        <f>IF(OR(RTD("cqg.rtd",,"ContractData",$A$5&amp;A10,"Contractmonth")="JUN",(RTD("cqg.rtd",,"ContractData",$A$5&amp;A10,"Contractmonth")="SEP"),(RTD("cqg.rtd",,"ContractData",$A$5&amp;A10,"Contractmonth")="DEC"),(RTD("cqg.rtd",,"ContractData",$A$5&amp;A10,"Contractmonth")="MAR")),1,0)</f>
        <v>0</v>
      </c>
      <c r="I10" s="76"/>
      <c r="J10" s="138">
        <f t="shared" ref="J10:J53" si="6">K10</f>
        <v>7898</v>
      </c>
      <c r="K10" s="152">
        <f>RTD("cqg.rtd", ,"ContractData", $A$5&amp;A10, "T_CVol")</f>
        <v>7898</v>
      </c>
      <c r="L10" s="152">
        <f xml:space="preserve"> RTD("cqg.rtd",,"StudyData", $A$5&amp;A10, "MA", "InputChoice=ContractVol,MAType=Sim,Period="&amp;$L$4&amp;"", "MA",,,"all",,,,"T")</f>
        <v>9835.7999999999993</v>
      </c>
      <c r="M10" s="51">
        <f t="shared" ref="M10:M53" si="7">IF(K10&gt;L10,1,0)</f>
        <v>0</v>
      </c>
      <c r="N10" s="152">
        <f>RTD("cqg.rtd", ,"ContractData", $A$5&amp;A10, "Y_CVol")</f>
        <v>10331</v>
      </c>
      <c r="O10" s="153">
        <f t="shared" si="5"/>
        <v>0.76449520859548925</v>
      </c>
      <c r="P10" s="152">
        <f xml:space="preserve"> RTD("cqg.rtd",,"StudyData", "(MA("&amp;$A$5&amp;A10&amp;",Period:="&amp;$Q$5&amp;",MAType:=Sim,InputChoice:=ContractVol) when LocalYear("&amp;$A$5&amp;A10&amp;")="&amp;$R$5&amp;" And (LocalMonth("&amp;$A$5&amp;A10&amp;")="&amp;$P$4&amp;" And LocalDay("&amp;$A$5&amp;A10&amp;")="&amp;$Q$4&amp;" ))", "Bar", "", "Close","D", "0", "all", "", "","False",,)</f>
        <v>11775</v>
      </c>
      <c r="Q10" s="152"/>
      <c r="R10" s="152"/>
      <c r="S10" s="34" t="str">
        <f>LEFT(B10,6)</f>
        <v>Oct 16</v>
      </c>
      <c r="T10" s="67">
        <f t="shared" si="2"/>
        <v>143448</v>
      </c>
      <c r="U10" s="67">
        <f>Sheet1!F10</f>
        <v>143448</v>
      </c>
      <c r="V10" s="67">
        <f t="shared" si="0"/>
        <v>1878</v>
      </c>
      <c r="W10" s="67">
        <f t="shared" si="3"/>
        <v>1878</v>
      </c>
      <c r="X10" s="67">
        <f>Sheet1!G10</f>
        <v>141570</v>
      </c>
      <c r="Y10" s="124">
        <f t="shared" si="1"/>
        <v>1.0132655223564315</v>
      </c>
      <c r="Z10" s="135">
        <f>IF(RTD("cqg.rtd",,"StudyData",$A$5&amp;A10,"Vol","VolType=Exchange,CoCType=Contract","Vol",$Z$4,"0","ALL",,,"TRUE","T")="",0,RTD("cqg.rtd",,"StudyData",$A$5&amp;A10,"Vol","VolType=Exchange,CoCType=Contract","Vol",$Z$4,"0","ALL",,,"TRUE","T"))</f>
        <v>272</v>
      </c>
      <c r="AA10" s="135">
        <f ca="1">IF(B10="","",RTD("cqg.rtd",,"StudyData","Vol("&amp;$A$5&amp;A10&amp;") when (LocalDay("&amp;$A$5&amp;A10&amp;")="&amp;$C$1&amp;" and LocalHour("&amp;$A$5&amp;A10&amp;")="&amp;$E$1&amp;" and LocalMinute("&amp;$A$5&amp;$A10&amp;")="&amp;$F$1&amp;")","Bar",,"Vol",$Z$4,"0"))</f>
        <v>315</v>
      </c>
      <c r="AB10" s="144" t="str">
        <f>B10</f>
        <v>Oct 16, Nov 16</v>
      </c>
      <c r="AC10" s="144"/>
      <c r="AD10" s="15"/>
      <c r="AE10" s="15"/>
      <c r="AF10" s="1"/>
      <c r="AG10" s="1"/>
    </row>
    <row r="11" spans="1:33" ht="13.15" customHeight="1" x14ac:dyDescent="0.3">
      <c r="A11" s="119"/>
      <c r="B11" s="144"/>
      <c r="C11" s="9"/>
      <c r="D11" s="9"/>
      <c r="E11" s="9"/>
      <c r="F11" s="155"/>
      <c r="G11" s="152"/>
      <c r="H11" s="76"/>
      <c r="I11" s="76"/>
      <c r="J11" s="162"/>
      <c r="K11" s="152"/>
      <c r="L11" s="152"/>
      <c r="M11" s="51"/>
      <c r="N11" s="152"/>
      <c r="O11" s="153"/>
      <c r="P11" s="152"/>
      <c r="Q11" s="152"/>
      <c r="R11" s="152"/>
      <c r="S11" s="33" t="str">
        <f>RIGHT(B10,6)</f>
        <v>Nov 16</v>
      </c>
      <c r="T11" s="68">
        <f t="shared" si="2"/>
        <v>145991</v>
      </c>
      <c r="U11" s="68">
        <f>Sheet1!L10</f>
        <v>145991</v>
      </c>
      <c r="V11" s="68">
        <f t="shared" si="0"/>
        <v>3735</v>
      </c>
      <c r="W11" s="68">
        <f t="shared" si="3"/>
        <v>3735</v>
      </c>
      <c r="X11" s="68">
        <f>Sheet1!M10</f>
        <v>142256</v>
      </c>
      <c r="Y11" s="124">
        <f t="shared" si="1"/>
        <v>1.0262554830727701</v>
      </c>
      <c r="Z11" s="135"/>
      <c r="AA11" s="135"/>
      <c r="AB11" s="144"/>
      <c r="AC11" s="144"/>
      <c r="AD11" s="15"/>
      <c r="AE11" s="15"/>
      <c r="AF11" s="1"/>
      <c r="AG11" s="1"/>
    </row>
    <row r="12" spans="1:33" ht="13.15" customHeight="1" x14ac:dyDescent="0.3">
      <c r="A12" s="119">
        <f>A10+1</f>
        <v>4</v>
      </c>
      <c r="B12" s="144" t="str">
        <f>RIGHT(RTD("cqg.rtd",,"ContractData",$A$5&amp;A12,"LongDescription"),14)</f>
        <v>Nov 16, Dec 16</v>
      </c>
      <c r="C12" s="9"/>
      <c r="D12" s="9"/>
      <c r="E12" s="9"/>
      <c r="F12" s="155">
        <f>IF(B12="","",RTD("cqg.rtd",,"ContractData",$A$5&amp;A12,"ExpirationDate",,"D"))</f>
        <v>42643</v>
      </c>
      <c r="G12" s="152">
        <f t="shared" ca="1" si="4"/>
        <v>116</v>
      </c>
      <c r="H12" s="76">
        <f>IF(OR(RTD("cqg.rtd",,"ContractData",$A$5&amp;A12,"Contractmonth")="JUN",(RTD("cqg.rtd",,"ContractData",$A$5&amp;A12,"Contractmonth")="SEP"),(RTD("cqg.rtd",,"ContractData",$A$5&amp;A12,"Contractmonth")="DEC"),(RTD("cqg.rtd",,"ContractData",$A$5&amp;A12,"Contractmonth")="MAR")),1,0)</f>
        <v>0</v>
      </c>
      <c r="I12" s="76"/>
      <c r="J12" s="138">
        <f t="shared" si="6"/>
        <v>6781</v>
      </c>
      <c r="K12" s="152">
        <f>RTD("cqg.rtd", ,"ContractData", $A$5&amp;A12, "T_CVol")</f>
        <v>6781</v>
      </c>
      <c r="L12" s="152">
        <f xml:space="preserve"> RTD("cqg.rtd",,"StudyData", $A$5&amp;A12, "MA", "InputChoice=ContractVol,MAType=Sim,Period="&amp;$L$4&amp;"", "MA",,,"all",,,,"T")</f>
        <v>11233.45</v>
      </c>
      <c r="M12" s="51">
        <f t="shared" si="7"/>
        <v>0</v>
      </c>
      <c r="N12" s="152">
        <f>RTD("cqg.rtd", ,"ContractData", $A$5&amp;A12, "Y_CVol")</f>
        <v>10470</v>
      </c>
      <c r="O12" s="153">
        <f t="shared" si="5"/>
        <v>0.6476599808978033</v>
      </c>
      <c r="P12" s="152">
        <f xml:space="preserve"> RTD("cqg.rtd",,"StudyData", "(MA("&amp;$A$5&amp;A12&amp;",Period:="&amp;$Q$5&amp;",MAType:=Sim,InputChoice:=ContractVol) when LocalYear("&amp;$A$5&amp;A12&amp;")="&amp;$R$5&amp;" And (LocalMonth("&amp;$A$5&amp;A12&amp;")="&amp;$P$4&amp;" And LocalDay("&amp;$A$5&amp;A12&amp;")="&amp;$Q$4&amp;" ))", "Bar", "", "Close","D", "0", "all", "", "","False",,)</f>
        <v>11343</v>
      </c>
      <c r="Q12" s="152"/>
      <c r="R12" s="152"/>
      <c r="S12" s="34" t="str">
        <f>LEFT(B12,6)</f>
        <v>Nov 16</v>
      </c>
      <c r="T12" s="67">
        <f t="shared" si="2"/>
        <v>145991</v>
      </c>
      <c r="U12" s="72">
        <f>Sheet1!F12</f>
        <v>145991</v>
      </c>
      <c r="V12" s="72">
        <f t="shared" si="0"/>
        <v>3735</v>
      </c>
      <c r="W12" s="67">
        <f t="shared" si="3"/>
        <v>3735</v>
      </c>
      <c r="X12" s="72">
        <f>Sheet1!G12</f>
        <v>142256</v>
      </c>
      <c r="Y12" s="125">
        <f t="shared" si="1"/>
        <v>1.0262554830727701</v>
      </c>
      <c r="Z12" s="135">
        <f>IF(RTD("cqg.rtd",,"StudyData",$A$5&amp;A12,"Vol","VolType=Exchange,CoCType=Contract","Vol",$Z$4,"0","ALL",,,"TRUE","T")="",0,RTD("cqg.rtd",,"StudyData",$A$5&amp;A12,"Vol","VolType=Exchange,CoCType=Contract","Vol",$Z$4,"0","ALL",,,"TRUE","T"))</f>
        <v>478</v>
      </c>
      <c r="AA12" s="135">
        <f ca="1">IF(B12="","",RTD("cqg.rtd",,"StudyData","Vol("&amp;$A$5&amp;A12&amp;") when (LocalDay("&amp;$A$5&amp;A12&amp;")="&amp;$C$1&amp;" and LocalHour("&amp;$A$5&amp;A12&amp;")="&amp;$E$1&amp;" and LocalMinute("&amp;$A$5&amp;$A12&amp;")="&amp;$F$1&amp;")","Bar",,"Vol",$Z$4,"0"))</f>
        <v>207</v>
      </c>
      <c r="AB12" s="144" t="str">
        <f>B12</f>
        <v>Nov 16, Dec 16</v>
      </c>
      <c r="AC12" s="144"/>
      <c r="AD12" s="15"/>
      <c r="AE12" s="15"/>
      <c r="AF12" s="1"/>
      <c r="AG12" s="1"/>
    </row>
    <row r="13" spans="1:33" ht="13.15" customHeight="1" x14ac:dyDescent="0.3">
      <c r="A13" s="119"/>
      <c r="B13" s="144"/>
      <c r="C13" s="9"/>
      <c r="D13" s="9"/>
      <c r="E13" s="9"/>
      <c r="F13" s="155"/>
      <c r="G13" s="152"/>
      <c r="H13" s="76"/>
      <c r="I13" s="76"/>
      <c r="J13" s="162"/>
      <c r="K13" s="152"/>
      <c r="L13" s="152"/>
      <c r="M13" s="51"/>
      <c r="N13" s="152"/>
      <c r="O13" s="153"/>
      <c r="P13" s="152"/>
      <c r="Q13" s="152"/>
      <c r="R13" s="152"/>
      <c r="S13" s="33" t="str">
        <f>RIGHT(B12,6)</f>
        <v>Dec 16</v>
      </c>
      <c r="T13" s="68">
        <f t="shared" si="2"/>
        <v>341566</v>
      </c>
      <c r="U13" s="73">
        <f>Sheet1!L12</f>
        <v>341566</v>
      </c>
      <c r="V13" s="73">
        <f t="shared" si="0"/>
        <v>839</v>
      </c>
      <c r="W13" s="68">
        <f t="shared" si="3"/>
        <v>839</v>
      </c>
      <c r="X13" s="73">
        <f>Sheet1!M12</f>
        <v>340727</v>
      </c>
      <c r="Y13" s="125">
        <f t="shared" si="1"/>
        <v>1.0024623819069225</v>
      </c>
      <c r="Z13" s="135"/>
      <c r="AA13" s="135"/>
      <c r="AB13" s="144"/>
      <c r="AC13" s="144"/>
      <c r="AD13" s="15"/>
      <c r="AE13" s="15"/>
      <c r="AF13" s="1"/>
      <c r="AG13" s="1"/>
    </row>
    <row r="14" spans="1:33" ht="13.15" customHeight="1" x14ac:dyDescent="0.3">
      <c r="A14" s="119">
        <f>A12+1</f>
        <v>5</v>
      </c>
      <c r="B14" s="144" t="str">
        <f>RIGHT(RTD("cqg.rtd",,"ContractData",$A$5&amp;A14,"LongDescription"),14)</f>
        <v>Dec 16, Jan 17</v>
      </c>
      <c r="C14" s="9"/>
      <c r="D14" s="9"/>
      <c r="E14" s="9"/>
      <c r="F14" s="155">
        <f>IF(B14="","",RTD("cqg.rtd",,"ContractData",$A$5&amp;A14,"ExpirationDate",,"D"))</f>
        <v>42674</v>
      </c>
      <c r="G14" s="152">
        <f t="shared" ca="1" si="4"/>
        <v>147</v>
      </c>
      <c r="H14" s="77">
        <f>IF(OR(RTD("cqg.rtd",,"ContractData",$A$5&amp;A14,"Contractmonth")="JUN",(RTD("cqg.rtd",,"ContractData",$A$5&amp;A14,"Contractmonth")="SEP"),(RTD("cqg.rtd",,"ContractData",$A$5&amp;A14,"Contractmonth")="DEC"),(RTD("cqg.rtd",,"ContractData",$A$5&amp;A14,"Contractmonth")="MAR")),1,0)</f>
        <v>1</v>
      </c>
      <c r="I14" s="78"/>
      <c r="J14" s="138">
        <f t="shared" si="6"/>
        <v>1712</v>
      </c>
      <c r="K14" s="152">
        <f>RTD("cqg.rtd", ,"ContractData", $A$5&amp;A14, "T_CVol")</f>
        <v>1712</v>
      </c>
      <c r="L14" s="152">
        <f xml:space="preserve"> RTD("cqg.rtd",,"StudyData", $A$5&amp;A14, "MA", "InputChoice=ContractVol,MAType=Sim,Period="&amp;$L$4&amp;"", "MA",,,"all",,,,"T")</f>
        <v>4488.95</v>
      </c>
      <c r="M14" s="51">
        <f t="shared" si="7"/>
        <v>0</v>
      </c>
      <c r="N14" s="152">
        <f>RTD("cqg.rtd", ,"ContractData", $A$5&amp;A14, "Y_CVol")</f>
        <v>2464</v>
      </c>
      <c r="O14" s="153">
        <f t="shared" si="5"/>
        <v>0.69480519480519476</v>
      </c>
      <c r="P14" s="152">
        <f xml:space="preserve"> RTD("cqg.rtd",,"StudyData", "(MA("&amp;$A$5&amp;A14&amp;",Period:="&amp;$Q$5&amp;",MAType:=Sim,InputChoice:=ContractVol) when LocalYear("&amp;$A$5&amp;A14&amp;")="&amp;$R$5&amp;" And (LocalMonth("&amp;$A$5&amp;A14&amp;")="&amp;$P$4&amp;" And LocalDay("&amp;$A$5&amp;A14&amp;")="&amp;$Q$4&amp;" ))", "Bar", "", "Close","D", "0", "all", "", "","False",,)</f>
        <v>4868</v>
      </c>
      <c r="Q14" s="152"/>
      <c r="R14" s="152"/>
      <c r="S14" s="34" t="str">
        <f>LEFT(B14,6)</f>
        <v>Dec 16</v>
      </c>
      <c r="T14" s="67">
        <f>U14</f>
        <v>341566</v>
      </c>
      <c r="U14" s="67">
        <f>Sheet1!F14</f>
        <v>341566</v>
      </c>
      <c r="V14" s="67">
        <f t="shared" si="0"/>
        <v>839</v>
      </c>
      <c r="W14" s="67">
        <f t="shared" si="3"/>
        <v>839</v>
      </c>
      <c r="X14" s="67">
        <f>Sheet1!G14</f>
        <v>340727</v>
      </c>
      <c r="Y14" s="124">
        <f t="shared" si="1"/>
        <v>1.0024623819069225</v>
      </c>
      <c r="Z14" s="135">
        <f>IF(RTD("cqg.rtd",,"StudyData",$A$5&amp;A14,"Vol","VolType=Exchange,CoCType=Contract","Vol",$Z$4,"0","ALL",,,"TRUE","T")="",0,RTD("cqg.rtd",,"StudyData",$A$5&amp;A14,"Vol","VolType=Exchange,CoCType=Contract","Vol",$Z$4,"0","ALL",,,"TRUE","T"))</f>
        <v>168</v>
      </c>
      <c r="AA14" s="135">
        <f ca="1">IF(B14="","",RTD("cqg.rtd",,"StudyData","Vol("&amp;$A$5&amp;A14&amp;") when (LocalDay("&amp;$A$5&amp;A14&amp;")="&amp;$C$1&amp;" and LocalHour("&amp;$A$5&amp;A14&amp;")="&amp;$E$1&amp;" and LocalMinute("&amp;$A$5&amp;$A14&amp;")="&amp;$F$1&amp;")","Bar",,"Vol",$Z$4,"0"))</f>
        <v>187</v>
      </c>
      <c r="AB14" s="144" t="str">
        <f>B14</f>
        <v>Dec 16, Jan 17</v>
      </c>
      <c r="AC14" s="144"/>
      <c r="AD14" s="15"/>
      <c r="AE14" s="15"/>
      <c r="AF14" s="1"/>
      <c r="AG14" s="1"/>
    </row>
    <row r="15" spans="1:33" ht="13.15" customHeight="1" x14ac:dyDescent="0.3">
      <c r="A15" s="119"/>
      <c r="B15" s="144"/>
      <c r="C15" s="9"/>
      <c r="D15" s="9"/>
      <c r="E15" s="9"/>
      <c r="F15" s="155"/>
      <c r="G15" s="152"/>
      <c r="H15" s="79"/>
      <c r="I15" s="80"/>
      <c r="J15" s="139"/>
      <c r="K15" s="152"/>
      <c r="L15" s="152"/>
      <c r="M15" s="51"/>
      <c r="N15" s="152"/>
      <c r="O15" s="153"/>
      <c r="P15" s="152"/>
      <c r="Q15" s="152"/>
      <c r="R15" s="152"/>
      <c r="S15" s="35" t="str">
        <f>RIGHT(B14,6)</f>
        <v>Jan 17</v>
      </c>
      <c r="T15" s="68">
        <f t="shared" si="2"/>
        <v>62889</v>
      </c>
      <c r="U15" s="68">
        <f>Sheet1!L14</f>
        <v>62889</v>
      </c>
      <c r="V15" s="68">
        <f t="shared" si="0"/>
        <v>-491</v>
      </c>
      <c r="W15" s="68">
        <f t="shared" si="3"/>
        <v>-491</v>
      </c>
      <c r="X15" s="68">
        <f>Sheet1!M14</f>
        <v>63380</v>
      </c>
      <c r="Y15" s="126">
        <f t="shared" si="1"/>
        <v>0.9922530766803408</v>
      </c>
      <c r="Z15" s="135"/>
      <c r="AA15" s="135"/>
      <c r="AB15" s="144"/>
      <c r="AC15" s="144"/>
      <c r="AD15" s="15"/>
      <c r="AE15" s="15"/>
      <c r="AF15" s="1"/>
      <c r="AG15" s="1"/>
    </row>
    <row r="16" spans="1:33" ht="13.15" customHeight="1" x14ac:dyDescent="0.3">
      <c r="A16" s="119">
        <f>A14+1</f>
        <v>6</v>
      </c>
      <c r="B16" s="144" t="str">
        <f>RIGHT(RTD("cqg.rtd",,"ContractData",$A$5&amp;A16,"LongDescription"),14)</f>
        <v>Jan 17, Feb 17</v>
      </c>
      <c r="C16" s="5"/>
      <c r="D16" s="5"/>
      <c r="E16" s="5"/>
      <c r="F16" s="155">
        <f>IF(B16="","",RTD("cqg.rtd",,"ContractData",$A$5&amp;A16,"ExpirationDate",,"D"))</f>
        <v>42704</v>
      </c>
      <c r="G16" s="154">
        <f t="shared" ca="1" si="4"/>
        <v>177</v>
      </c>
      <c r="H16" s="81"/>
      <c r="I16" s="81"/>
      <c r="J16" s="140">
        <f t="shared" si="6"/>
        <v>789</v>
      </c>
      <c r="K16" s="152">
        <f>RTD("cqg.rtd", ,"ContractData", $A$5&amp;A16, "T_CVol")</f>
        <v>789</v>
      </c>
      <c r="L16" s="154">
        <f xml:space="preserve"> RTD("cqg.rtd",,"StudyData", $A$5&amp;A16, "MA", "InputChoice=ContractVol,MAType=Sim,Period="&amp;$L$4&amp;"", "MA",,,"all",,,,"T")</f>
        <v>1954.8</v>
      </c>
      <c r="M16" s="52">
        <f t="shared" si="7"/>
        <v>0</v>
      </c>
      <c r="N16" s="154">
        <f>RTD("cqg.rtd", ,"ContractData", $A$5&amp;A16, "Y_CVol")</f>
        <v>1822</v>
      </c>
      <c r="O16" s="153">
        <f t="shared" si="5"/>
        <v>0.43304061470911087</v>
      </c>
      <c r="P16" s="152">
        <f xml:space="preserve"> RTD("cqg.rtd",,"StudyData", "(MA("&amp;$A$5&amp;A16&amp;",Period:="&amp;$Q$5&amp;",MAType:=Sim,InputChoice:=ContractVol) when LocalYear("&amp;$A$5&amp;A16&amp;")="&amp;$R$5&amp;" And (LocalMonth("&amp;$A$5&amp;A16&amp;")="&amp;$P$4&amp;" And LocalDay("&amp;$A$5&amp;A16&amp;")="&amp;$Q$4&amp;" ))", "Bar", "", "Close","D", "0", "all", "", "","False",,)</f>
        <v>2117</v>
      </c>
      <c r="Q16" s="152"/>
      <c r="R16" s="152"/>
      <c r="S16" s="36" t="str">
        <f>LEFT(B16,6)</f>
        <v>Jan 17</v>
      </c>
      <c r="T16" s="67">
        <f t="shared" si="2"/>
        <v>62889</v>
      </c>
      <c r="U16" s="72">
        <f>Sheet1!F16</f>
        <v>62889</v>
      </c>
      <c r="V16" s="72">
        <f t="shared" ref="V16:V24" si="8">IFERROR(U16-X16,"")</f>
        <v>-491</v>
      </c>
      <c r="W16" s="67">
        <f t="shared" si="3"/>
        <v>-491</v>
      </c>
      <c r="X16" s="72">
        <f>Sheet1!G16</f>
        <v>63380</v>
      </c>
      <c r="Y16" s="127">
        <f t="shared" ref="Y16:Y24" si="9">IF(ISERROR(U16/X16),"",U16/X16)</f>
        <v>0.9922530766803408</v>
      </c>
      <c r="Z16" s="135">
        <f>IF(RTD("cqg.rtd",,"StudyData",$A$5&amp;A16,"Vol","VolType=Exchange,CoCType=Contract","Vol",$Z$4,"0","ALL",,,"TRUE","T")="",0,RTD("cqg.rtd",,"StudyData",$A$5&amp;A16,"Vol","VolType=Exchange,CoCType=Contract","Vol",$Z$4,"0","ALL",,,"TRUE","T"))</f>
        <v>15</v>
      </c>
      <c r="AA16" s="135">
        <f ca="1">IF(B16="","",RTD("cqg.rtd",,"StudyData","Vol("&amp;$A$5&amp;A16&amp;") when (LocalDay("&amp;$A$5&amp;A16&amp;")="&amp;$C$1&amp;" and LocalHour("&amp;$A$5&amp;A16&amp;")="&amp;$E$1&amp;" and LocalMinute("&amp;$A$5&amp;$A16&amp;")="&amp;$F$1&amp;")","Bar",,"Vol",$Z$4,"0"))</f>
        <v>113</v>
      </c>
      <c r="AB16" s="144" t="str">
        <f>B16</f>
        <v>Jan 17, Feb 17</v>
      </c>
      <c r="AC16" s="144"/>
      <c r="AD16" s="15"/>
      <c r="AE16" s="15"/>
      <c r="AF16" s="1"/>
      <c r="AG16" s="1"/>
    </row>
    <row r="17" spans="1:33" ht="13.15" customHeight="1" x14ac:dyDescent="0.3">
      <c r="A17" s="119"/>
      <c r="B17" s="144"/>
      <c r="C17" s="5"/>
      <c r="D17" s="5"/>
      <c r="E17" s="5"/>
      <c r="F17" s="155"/>
      <c r="G17" s="154"/>
      <c r="H17" s="81"/>
      <c r="I17" s="81"/>
      <c r="J17" s="134"/>
      <c r="K17" s="152"/>
      <c r="L17" s="154"/>
      <c r="M17" s="52"/>
      <c r="N17" s="154"/>
      <c r="O17" s="153"/>
      <c r="P17" s="152"/>
      <c r="Q17" s="152"/>
      <c r="R17" s="152"/>
      <c r="S17" s="37" t="str">
        <f>RIGHT(B16,6)</f>
        <v>Feb 17</v>
      </c>
      <c r="T17" s="68">
        <f t="shared" si="2"/>
        <v>54961</v>
      </c>
      <c r="U17" s="73">
        <f>Sheet1!L16</f>
        <v>54961</v>
      </c>
      <c r="V17" s="73">
        <f t="shared" si="8"/>
        <v>37</v>
      </c>
      <c r="W17" s="68">
        <f t="shared" si="3"/>
        <v>37</v>
      </c>
      <c r="X17" s="73">
        <f>Sheet1!M16</f>
        <v>54924</v>
      </c>
      <c r="Y17" s="125">
        <f t="shared" si="9"/>
        <v>1.0006736581458016</v>
      </c>
      <c r="Z17" s="135"/>
      <c r="AA17" s="135"/>
      <c r="AB17" s="144"/>
      <c r="AC17" s="144"/>
      <c r="AD17" s="15"/>
      <c r="AE17" s="15"/>
      <c r="AF17" s="1"/>
      <c r="AG17" s="1"/>
    </row>
    <row r="18" spans="1:33" ht="6" customHeight="1" x14ac:dyDescent="0.3">
      <c r="A18" s="119"/>
      <c r="B18" s="23"/>
      <c r="C18" s="4"/>
      <c r="D18" s="4"/>
      <c r="E18" s="4"/>
      <c r="F18" s="42"/>
      <c r="G18" s="61"/>
      <c r="H18" s="61"/>
      <c r="I18" s="61"/>
      <c r="J18" s="61"/>
      <c r="K18" s="53"/>
      <c r="L18" s="53"/>
      <c r="M18" s="54"/>
      <c r="N18" s="53"/>
      <c r="O18" s="55"/>
      <c r="P18" s="56"/>
      <c r="Q18" s="56"/>
      <c r="R18" s="56"/>
      <c r="S18" s="38"/>
      <c r="T18" s="70"/>
      <c r="U18" s="71"/>
      <c r="V18" s="71"/>
      <c r="W18" s="71"/>
      <c r="X18" s="71"/>
      <c r="Y18" s="71"/>
      <c r="Z18" s="62"/>
      <c r="AA18" s="128"/>
      <c r="AB18" s="130"/>
      <c r="AC18" s="129"/>
      <c r="AD18" s="18"/>
      <c r="AE18" s="16"/>
      <c r="AF18" s="1"/>
      <c r="AG18" s="1"/>
    </row>
    <row r="19" spans="1:33" ht="13.15" customHeight="1" x14ac:dyDescent="0.3">
      <c r="A19" s="119">
        <f>A16+1</f>
        <v>7</v>
      </c>
      <c r="B19" s="145" t="str">
        <f>RIGHT(RTD("cqg.rtd",,"ContractData",$A$5&amp;A19,"LongDescription"),14)</f>
        <v>Feb 17, Mar 17</v>
      </c>
      <c r="C19" s="21"/>
      <c r="D19" s="5"/>
      <c r="E19" s="5"/>
      <c r="F19" s="157">
        <f>IF(B19="","",RTD("cqg.rtd",,"ContractData",$A$5&amp;A19,"ExpirationDate",,"D"))</f>
        <v>42734</v>
      </c>
      <c r="G19" s="133">
        <f t="shared" ca="1" si="4"/>
        <v>207</v>
      </c>
      <c r="H19" s="81"/>
      <c r="I19" s="81"/>
      <c r="J19" s="133">
        <f t="shared" si="6"/>
        <v>812</v>
      </c>
      <c r="K19" s="152">
        <f>RTD("cqg.rtd", ,"ContractData", $A$5&amp;A19, "T_CVol")</f>
        <v>812</v>
      </c>
      <c r="L19" s="154">
        <f xml:space="preserve"> RTD("cqg.rtd",,"StudyData", $A$5&amp;A19, "MA", "InputChoice=ContractVol,MAType=Sim,Period="&amp;$L$4&amp;"", "MA",,,"all",,,,"T")</f>
        <v>1843.1</v>
      </c>
      <c r="M19" s="52">
        <f t="shared" si="7"/>
        <v>0</v>
      </c>
      <c r="N19" s="154">
        <f>RTD("cqg.rtd", ,"ContractData", $A$5&amp;A19, "Y_CVol")</f>
        <v>1099</v>
      </c>
      <c r="O19" s="153">
        <f t="shared" si="5"/>
        <v>0.73885350318471332</v>
      </c>
      <c r="P19" s="152">
        <f xml:space="preserve"> RTD("cqg.rtd",,"StudyData", "(MA("&amp;$A$5&amp;A19&amp;",Period:="&amp;$Q$5&amp;",MAType:=Sim,InputChoice:=ContractVol) when LocalYear("&amp;$A$5&amp;A19&amp;")="&amp;$R$5&amp;" And (LocalMonth("&amp;$A$5&amp;A19&amp;")="&amp;$P$4&amp;" And LocalDay("&amp;$A$5&amp;A19&amp;")="&amp;$Q$4&amp;" ))", "Bar", "", "Close","D", "0", "all", "", "","False",,)</f>
        <v>1191</v>
      </c>
      <c r="Q19" s="152"/>
      <c r="R19" s="152"/>
      <c r="S19" s="63" t="str">
        <f>LEFT(B19,6)</f>
        <v>Feb 17</v>
      </c>
      <c r="T19" s="65">
        <f t="shared" si="2"/>
        <v>54961</v>
      </c>
      <c r="U19" s="65">
        <f>Sheet1!F18</f>
        <v>54961</v>
      </c>
      <c r="V19" s="65">
        <f t="shared" si="8"/>
        <v>37</v>
      </c>
      <c r="W19" s="65">
        <f t="shared" si="3"/>
        <v>37</v>
      </c>
      <c r="X19" s="65">
        <f>Sheet1!G18</f>
        <v>54924</v>
      </c>
      <c r="Y19" s="124">
        <f t="shared" si="9"/>
        <v>1.0006736581458016</v>
      </c>
      <c r="Z19" s="135">
        <f>IF(RTD("cqg.rtd",,"StudyData",$A$5&amp;A19,"Vol","VolType=Exchange,CoCType=Contract","Vol",$Z$4,"0","ALL",,,"TRUE","T")="",0,RTD("cqg.rtd",,"StudyData",$A$5&amp;A19,"Vol","VolType=Exchange,CoCType=Contract","Vol",$Z$4,"0","ALL",,,"TRUE","T"))</f>
        <v>26</v>
      </c>
      <c r="AA19" s="135">
        <f ca="1">IF(B19="","",RTD("cqg.rtd",,"StudyData","Vol("&amp;$A$5&amp;A19&amp;") when (LocalDay("&amp;$A$5&amp;A19&amp;")="&amp;$C$1&amp;" and LocalHour("&amp;$A$5&amp;A19&amp;")="&amp;$E$1&amp;" and LocalMinute("&amp;$A$5&amp;$A19&amp;")="&amp;$F$1&amp;")","Bar",,"Vol",$Z$4,"0"))</f>
        <v>67</v>
      </c>
      <c r="AB19" s="145" t="str">
        <f>B19</f>
        <v>Feb 17, Mar 17</v>
      </c>
      <c r="AC19" s="145"/>
      <c r="AD19" s="15"/>
      <c r="AE19" s="15"/>
      <c r="AF19" s="1"/>
      <c r="AG19" s="1"/>
    </row>
    <row r="20" spans="1:33" ht="13.15" customHeight="1" x14ac:dyDescent="0.3">
      <c r="A20" s="119"/>
      <c r="B20" s="145"/>
      <c r="C20" s="21"/>
      <c r="D20" s="5"/>
      <c r="E20" s="5"/>
      <c r="F20" s="158"/>
      <c r="G20" s="134"/>
      <c r="H20" s="81"/>
      <c r="I20" s="81"/>
      <c r="J20" s="134"/>
      <c r="K20" s="152"/>
      <c r="L20" s="154"/>
      <c r="M20" s="52"/>
      <c r="N20" s="154"/>
      <c r="O20" s="153"/>
      <c r="P20" s="152"/>
      <c r="Q20" s="152"/>
      <c r="R20" s="152"/>
      <c r="S20" s="64" t="str">
        <f>RIGHT(B19,6)</f>
        <v>Mar 17</v>
      </c>
      <c r="T20" s="66">
        <f t="shared" si="2"/>
        <v>59605</v>
      </c>
      <c r="U20" s="66">
        <f>Sheet1!L18</f>
        <v>59605</v>
      </c>
      <c r="V20" s="66">
        <f t="shared" si="8"/>
        <v>23</v>
      </c>
      <c r="W20" s="66">
        <f t="shared" si="3"/>
        <v>23</v>
      </c>
      <c r="X20" s="66">
        <f>Sheet1!M18</f>
        <v>59582</v>
      </c>
      <c r="Y20" s="124">
        <f t="shared" si="9"/>
        <v>1.0003860226242824</v>
      </c>
      <c r="Z20" s="135"/>
      <c r="AA20" s="135"/>
      <c r="AB20" s="145"/>
      <c r="AC20" s="145"/>
      <c r="AD20" s="15"/>
      <c r="AE20" s="15"/>
      <c r="AF20" s="1"/>
      <c r="AG20" s="1"/>
    </row>
    <row r="21" spans="1:33" ht="13.15" customHeight="1" x14ac:dyDescent="0.3">
      <c r="A21" s="119">
        <f>A19+1</f>
        <v>8</v>
      </c>
      <c r="B21" s="145" t="str">
        <f>RIGHT(RTD("cqg.rtd",,"ContractData",$A$5&amp;A21,"LongDescription"),14)</f>
        <v>Mar 17, Apr 17</v>
      </c>
      <c r="C21" s="21"/>
      <c r="D21" s="5"/>
      <c r="E21" s="5"/>
      <c r="F21" s="157">
        <f>IF(B21="","",RTD("cqg.rtd",,"ContractData",$A$5&amp;A21,"ExpirationDate",,"D"))</f>
        <v>42766</v>
      </c>
      <c r="G21" s="133">
        <f t="shared" ca="1" si="4"/>
        <v>239</v>
      </c>
      <c r="H21" s="81"/>
      <c r="I21" s="81"/>
      <c r="J21" s="133">
        <f t="shared" si="6"/>
        <v>937</v>
      </c>
      <c r="K21" s="152">
        <f>RTD("cqg.rtd", ,"ContractData", $A$5&amp;A21, "T_CVol")</f>
        <v>937</v>
      </c>
      <c r="L21" s="154">
        <f xml:space="preserve"> RTD("cqg.rtd",,"StudyData", $A$5&amp;A21, "MA", "InputChoice=ContractVol,MAType=Sim,Period="&amp;$L$4&amp;"", "MA",,,"all",,,,"T")</f>
        <v>792.05</v>
      </c>
      <c r="M21" s="52">
        <f t="shared" si="7"/>
        <v>1</v>
      </c>
      <c r="N21" s="154">
        <f>RTD("cqg.rtd", ,"ContractData", $A$5&amp;A21, "Y_CVol")</f>
        <v>638</v>
      </c>
      <c r="O21" s="153">
        <f t="shared" si="5"/>
        <v>1.4686520376175549</v>
      </c>
      <c r="P21" s="152">
        <f xml:space="preserve"> RTD("cqg.rtd",,"StudyData", "(MA("&amp;$A$5&amp;A21&amp;",Period:="&amp;$Q$5&amp;",MAType:=Sim,InputChoice:=ContractVol) when LocalYear("&amp;$A$5&amp;A21&amp;")="&amp;$R$5&amp;" And (LocalMonth("&amp;$A$5&amp;A21&amp;")="&amp;$P$4&amp;" And LocalDay("&amp;$A$5&amp;A21&amp;")="&amp;$Q$4&amp;" ))", "Bar", "", "Close","D", "0", "all", "", "","False",,)</f>
        <v>680</v>
      </c>
      <c r="Q21" s="152"/>
      <c r="R21" s="152"/>
      <c r="S21" s="39" t="str">
        <f>LEFT(B21,6)</f>
        <v>Mar 17</v>
      </c>
      <c r="T21" s="65">
        <f t="shared" si="2"/>
        <v>59605</v>
      </c>
      <c r="U21" s="74">
        <f>Sheet1!F20</f>
        <v>59605</v>
      </c>
      <c r="V21" s="74">
        <f t="shared" si="8"/>
        <v>23</v>
      </c>
      <c r="W21" s="74">
        <f t="shared" si="3"/>
        <v>23</v>
      </c>
      <c r="X21" s="74">
        <f>Sheet1!G20</f>
        <v>59582</v>
      </c>
      <c r="Y21" s="125">
        <f t="shared" si="9"/>
        <v>1.0003860226242824</v>
      </c>
      <c r="Z21" s="135">
        <f>IF(RTD("cqg.rtd",,"StudyData",$A$5&amp;A21,"Vol","VolType=Exchange,CoCType=Contract","Vol",$Z$4,"0","ALL",,,"TRUE","T")="",0,RTD("cqg.rtd",,"StudyData",$A$5&amp;A21,"Vol","VolType=Exchange,CoCType=Contract","Vol",$Z$4,"0","ALL",,,"TRUE","T"))</f>
        <v>8</v>
      </c>
      <c r="AA21" s="135">
        <f ca="1">IF(B21="","",RTD("cqg.rtd",,"StudyData","Vol("&amp;$A$5&amp;A21&amp;") when (LocalDay("&amp;$A$5&amp;A21&amp;")="&amp;$C$1&amp;" and LocalHour("&amp;$A$5&amp;A21&amp;")="&amp;$E$1&amp;" and LocalMinute("&amp;$A$5&amp;$A21&amp;")="&amp;$F$1&amp;")","Bar",,"Vol",$Z$4,"0"))</f>
        <v>18</v>
      </c>
      <c r="AB21" s="145" t="str">
        <f>B21</f>
        <v>Mar 17, Apr 17</v>
      </c>
      <c r="AC21" s="145"/>
      <c r="AD21" s="15"/>
      <c r="AE21" s="15"/>
      <c r="AF21" s="1"/>
      <c r="AG21" s="1"/>
    </row>
    <row r="22" spans="1:33" ht="13.15" customHeight="1" x14ac:dyDescent="0.3">
      <c r="A22" s="119"/>
      <c r="B22" s="145"/>
      <c r="C22" s="21"/>
      <c r="D22" s="5"/>
      <c r="E22" s="5"/>
      <c r="F22" s="158"/>
      <c r="G22" s="134"/>
      <c r="H22" s="81"/>
      <c r="I22" s="81"/>
      <c r="J22" s="134"/>
      <c r="K22" s="152"/>
      <c r="L22" s="154"/>
      <c r="M22" s="52"/>
      <c r="N22" s="154"/>
      <c r="O22" s="153"/>
      <c r="P22" s="152"/>
      <c r="Q22" s="152"/>
      <c r="R22" s="152"/>
      <c r="S22" s="37" t="str">
        <f>RIGHT(B21,6)</f>
        <v>Apr 17</v>
      </c>
      <c r="T22" s="66">
        <f t="shared" si="2"/>
        <v>19449</v>
      </c>
      <c r="U22" s="75">
        <f>Sheet1!L20</f>
        <v>19449</v>
      </c>
      <c r="V22" s="75">
        <f t="shared" si="8"/>
        <v>108</v>
      </c>
      <c r="W22" s="75">
        <f t="shared" si="3"/>
        <v>108</v>
      </c>
      <c r="X22" s="75">
        <f>Sheet1!M20</f>
        <v>19341</v>
      </c>
      <c r="Y22" s="125">
        <f t="shared" si="9"/>
        <v>1.0055839925546766</v>
      </c>
      <c r="Z22" s="135"/>
      <c r="AA22" s="135"/>
      <c r="AB22" s="145"/>
      <c r="AC22" s="145"/>
      <c r="AD22" s="15"/>
      <c r="AE22" s="15"/>
      <c r="AF22" s="1"/>
      <c r="AG22" s="1"/>
    </row>
    <row r="23" spans="1:33" ht="13.15" customHeight="1" x14ac:dyDescent="0.3">
      <c r="A23" s="119">
        <f>A21+1</f>
        <v>9</v>
      </c>
      <c r="B23" s="145" t="str">
        <f>RIGHT(RTD("cqg.rtd",,"ContractData",$A$5&amp;A23,"LongDescription"),14)</f>
        <v>Apr 17, May 17</v>
      </c>
      <c r="C23" s="21"/>
      <c r="D23" s="5"/>
      <c r="E23" s="5"/>
      <c r="F23" s="159">
        <f>IF(B23="","",RTD("cqg.rtd",,"ContractData",$A$5&amp;A23,"ExpirationDate",,"D"))</f>
        <v>42794</v>
      </c>
      <c r="G23" s="133">
        <f t="shared" ca="1" si="4"/>
        <v>267</v>
      </c>
      <c r="H23" s="79"/>
      <c r="I23" s="82"/>
      <c r="J23" s="133">
        <f t="shared" si="6"/>
        <v>125</v>
      </c>
      <c r="K23" s="152">
        <f>RTD("cqg.rtd", ,"ContractData", $A$5&amp;A23, "T_CVol")</f>
        <v>125</v>
      </c>
      <c r="L23" s="154">
        <f xml:space="preserve"> RTD("cqg.rtd",,"StudyData", $A$5&amp;A23, "MA", "InputChoice=ContractVol,MAType=Sim,Period="&amp;$L$4&amp;"", "MA",,,"all",,,,"T")</f>
        <v>242</v>
      </c>
      <c r="M23" s="52">
        <f>IF(K23&gt;L23,1,0)</f>
        <v>0</v>
      </c>
      <c r="N23" s="154">
        <f>RTD("cqg.rtd", ,"ContractData", $A$5&amp;A23, "Y_CVol")</f>
        <v>476</v>
      </c>
      <c r="O23" s="153">
        <f t="shared" si="5"/>
        <v>0.26260504201680673</v>
      </c>
      <c r="P23" s="152">
        <f xml:space="preserve"> RTD("cqg.rtd",,"StudyData", "(MA("&amp;$A$5&amp;A23&amp;",Period:="&amp;$Q$5&amp;",MAType:=Sim,InputChoice:=ContractVol) when LocalYear("&amp;$A$5&amp;A23&amp;")="&amp;$R$5&amp;" And (LocalMonth("&amp;$A$5&amp;A23&amp;")="&amp;$P$4&amp;" And LocalDay("&amp;$A$5&amp;A23&amp;")="&amp;$Q$4&amp;" ))", "Bar", "", "Close","D", "0", "all", "", "","False",,)</f>
        <v>269</v>
      </c>
      <c r="Q23" s="152"/>
      <c r="R23" s="152"/>
      <c r="S23" s="39" t="str">
        <f>LEFT(B23,6)</f>
        <v>Apr 17</v>
      </c>
      <c r="T23" s="65">
        <f t="shared" si="2"/>
        <v>19449</v>
      </c>
      <c r="U23" s="65">
        <f>Sheet1!F22</f>
        <v>19449</v>
      </c>
      <c r="V23" s="65">
        <f t="shared" si="8"/>
        <v>108</v>
      </c>
      <c r="W23" s="65">
        <f t="shared" si="3"/>
        <v>108</v>
      </c>
      <c r="X23" s="65">
        <f>Sheet1!G22</f>
        <v>19341</v>
      </c>
      <c r="Y23" s="124">
        <f t="shared" si="9"/>
        <v>1.0055839925546766</v>
      </c>
      <c r="Z23" s="135">
        <f>IF(RTD("cqg.rtd",,"StudyData",$A$5&amp;A23,"Vol","VolType=Exchange,CoCType=Contract","Vol",$Z$4,"0","ALL",,,"TRUE","T")="",0,RTD("cqg.rtd",,"StudyData",$A$5&amp;A23,"Vol","VolType=Exchange,CoCType=Contract","Vol",$Z$4,"0","ALL",,,"TRUE","T"))</f>
        <v>0</v>
      </c>
      <c r="AA23" s="135">
        <f ca="1">IF(B23="","",RTD("cqg.rtd",,"StudyData","Vol("&amp;$A$5&amp;A23&amp;") when (LocalDay("&amp;$A$5&amp;A23&amp;")="&amp;$C$1&amp;" and LocalHour("&amp;$A$5&amp;A23&amp;")="&amp;$E$1&amp;" and LocalMinute("&amp;$A$5&amp;$A23&amp;")="&amp;$F$1&amp;")","Bar",,"Vol",$Z$4,"0"))</f>
        <v>9</v>
      </c>
      <c r="AB23" s="145" t="str">
        <f>B23</f>
        <v>Apr 17, May 17</v>
      </c>
      <c r="AC23" s="145"/>
      <c r="AD23" s="15"/>
      <c r="AE23" s="15"/>
      <c r="AF23" s="1"/>
      <c r="AG23" s="1"/>
    </row>
    <row r="24" spans="1:33" ht="13.15" customHeight="1" x14ac:dyDescent="0.3">
      <c r="A24" s="119"/>
      <c r="B24" s="145"/>
      <c r="C24" s="10"/>
      <c r="D24" s="10"/>
      <c r="E24" s="10"/>
      <c r="F24" s="160"/>
      <c r="G24" s="134"/>
      <c r="H24" s="79"/>
      <c r="I24" s="83"/>
      <c r="J24" s="134"/>
      <c r="K24" s="152"/>
      <c r="L24" s="154"/>
      <c r="M24" s="52"/>
      <c r="N24" s="154"/>
      <c r="O24" s="153"/>
      <c r="P24" s="152"/>
      <c r="Q24" s="152"/>
      <c r="R24" s="152"/>
      <c r="S24" s="37" t="str">
        <f>RIGHT(B23,6)</f>
        <v>May 17</v>
      </c>
      <c r="T24" s="66">
        <f t="shared" si="2"/>
        <v>22061</v>
      </c>
      <c r="U24" s="66">
        <f>Sheet1!L22</f>
        <v>22061</v>
      </c>
      <c r="V24" s="66">
        <f t="shared" si="8"/>
        <v>52</v>
      </c>
      <c r="W24" s="66">
        <f t="shared" si="3"/>
        <v>52</v>
      </c>
      <c r="X24" s="66">
        <f>Sheet1!M22</f>
        <v>22009</v>
      </c>
      <c r="Y24" s="124">
        <f t="shared" si="9"/>
        <v>1.002362669816893</v>
      </c>
      <c r="Z24" s="135"/>
      <c r="AA24" s="135"/>
      <c r="AB24" s="145"/>
      <c r="AC24" s="145"/>
      <c r="AD24" s="15"/>
      <c r="AE24" s="15"/>
      <c r="AF24" s="1"/>
      <c r="AG24" s="1"/>
    </row>
    <row r="25" spans="1:33" ht="13.15" customHeight="1" x14ac:dyDescent="0.3">
      <c r="A25" s="119">
        <f>A23+1</f>
        <v>10</v>
      </c>
      <c r="B25" s="145" t="str">
        <f>RIGHT(RTD("cqg.rtd",,"ContractData",$A$5&amp;A25,"LongDescription"),14)</f>
        <v>May 17, Jun 17</v>
      </c>
      <c r="C25" s="22"/>
      <c r="D25" s="6"/>
      <c r="E25" s="6"/>
      <c r="F25" s="157">
        <f>IF(B25="","",RTD("cqg.rtd",,"ContractData",$A$5&amp;A25,"ExpirationDate",,"D"))</f>
        <v>42825</v>
      </c>
      <c r="G25" s="133">
        <f t="shared" ca="1" si="4"/>
        <v>298</v>
      </c>
      <c r="H25" s="81"/>
      <c r="I25" s="81"/>
      <c r="J25" s="131">
        <f t="shared" si="6"/>
        <v>195</v>
      </c>
      <c r="K25" s="152">
        <f>RTD("cqg.rtd", ,"ContractData", $A$5&amp;A25, "T_CVol")</f>
        <v>195</v>
      </c>
      <c r="L25" s="154">
        <f xml:space="preserve"> RTD("cqg.rtd",,"StudyData", $A$5&amp;A25, "MA", "InputChoice=ContractVol,MAType=Sim,Period="&amp;$L$4&amp;"", "MA",,,"all",,,,"T")</f>
        <v>400.7</v>
      </c>
      <c r="M25" s="52">
        <f t="shared" si="7"/>
        <v>0</v>
      </c>
      <c r="N25" s="154">
        <f>RTD("cqg.rtd", ,"ContractData", $A$5&amp;A25, "Y_CVol")</f>
        <v>372</v>
      </c>
      <c r="O25" s="153">
        <f t="shared" si="5"/>
        <v>0.52419354838709675</v>
      </c>
      <c r="P25" s="152">
        <f xml:space="preserve"> RTD("cqg.rtd",,"StudyData", "(MA("&amp;$A$5&amp;A25&amp;",Period:="&amp;$Q$5&amp;",MAType:=Sim,InputChoice:=ContractVol) when LocalYear("&amp;$A$5&amp;A25&amp;")="&amp;$R$5&amp;" And (LocalMonth("&amp;$A$5&amp;A25&amp;")="&amp;$P$4&amp;" And LocalDay("&amp;$A$5&amp;A25&amp;")="&amp;$Q$4&amp;" ))", "Bar", "", "Close","D", "0", "all", "", "","False",,)</f>
        <v>584</v>
      </c>
      <c r="Q25" s="152"/>
      <c r="R25" s="152"/>
      <c r="S25" s="39" t="str">
        <f>LEFT(B25,6)</f>
        <v>May 17</v>
      </c>
      <c r="T25" s="65">
        <f t="shared" si="2"/>
        <v>22061</v>
      </c>
      <c r="U25" s="74">
        <f>Sheet1!F24</f>
        <v>22061</v>
      </c>
      <c r="V25" s="74">
        <f t="shared" ref="V25:V33" si="10">IFERROR(U25-X25,"")</f>
        <v>52</v>
      </c>
      <c r="W25" s="74">
        <f t="shared" si="3"/>
        <v>52</v>
      </c>
      <c r="X25" s="74">
        <f>Sheet1!G24</f>
        <v>22009</v>
      </c>
      <c r="Y25" s="125">
        <f t="shared" ref="Y25:Y33" si="11">IF(ISERROR(U25/X25),"",U25/X25)</f>
        <v>1.002362669816893</v>
      </c>
      <c r="Z25" s="141">
        <f>IF(RTD("cqg.rtd",,"StudyData",$A$5&amp;A25,"Vol","VolType=Exchange,CoCType=Contract","Vol",$Z$4,"0","ALL",,,"TRUE","T")="",0,RTD("cqg.rtd",,"StudyData",$A$5&amp;A25,"Vol","VolType=Exchange,CoCType=Contract","Vol",$Z$4,"0","ALL",,,"TRUE","T"))</f>
        <v>20</v>
      </c>
      <c r="AA25" s="141">
        <f ca="1">IF(B25="","",RTD("cqg.rtd",,"StudyData","Vol("&amp;$A$5&amp;A25&amp;") when (LocalDay("&amp;$A$5&amp;A25&amp;")="&amp;$C$1&amp;" and LocalHour("&amp;$A$5&amp;A25&amp;")="&amp;$E$1&amp;" and LocalMinute("&amp;$A$5&amp;$A25&amp;")="&amp;$F$1&amp;")","Bar",,"Vol",$Z$4,"0"))</f>
        <v>2</v>
      </c>
      <c r="AB25" s="145" t="str">
        <f>B25</f>
        <v>May 17, Jun 17</v>
      </c>
      <c r="AC25" s="145"/>
      <c r="AD25" s="15"/>
      <c r="AE25" s="15"/>
      <c r="AF25" s="1"/>
      <c r="AG25" s="1"/>
    </row>
    <row r="26" spans="1:33" ht="13.15" customHeight="1" x14ac:dyDescent="0.3">
      <c r="A26" s="119"/>
      <c r="B26" s="145"/>
      <c r="C26" s="22"/>
      <c r="D26" s="6"/>
      <c r="E26" s="6"/>
      <c r="F26" s="158"/>
      <c r="G26" s="134"/>
      <c r="H26" s="81"/>
      <c r="I26" s="81"/>
      <c r="J26" s="132"/>
      <c r="K26" s="152"/>
      <c r="L26" s="154"/>
      <c r="M26" s="52"/>
      <c r="N26" s="154"/>
      <c r="O26" s="153"/>
      <c r="P26" s="152"/>
      <c r="Q26" s="152"/>
      <c r="R26" s="152"/>
      <c r="S26" s="37" t="str">
        <f>RIGHT(B25,6)</f>
        <v>Jun 17</v>
      </c>
      <c r="T26" s="66">
        <f t="shared" si="2"/>
        <v>90166</v>
      </c>
      <c r="U26" s="75">
        <f>Sheet1!L24</f>
        <v>90166</v>
      </c>
      <c r="V26" s="75">
        <f t="shared" si="10"/>
        <v>1299</v>
      </c>
      <c r="W26" s="75">
        <f t="shared" si="3"/>
        <v>1299</v>
      </c>
      <c r="X26" s="75">
        <f>Sheet1!M24</f>
        <v>88867</v>
      </c>
      <c r="Y26" s="125">
        <f t="shared" si="11"/>
        <v>1.0146173495223199</v>
      </c>
      <c r="Z26" s="141"/>
      <c r="AA26" s="141"/>
      <c r="AB26" s="145"/>
      <c r="AC26" s="145"/>
      <c r="AD26" s="15"/>
      <c r="AE26" s="15"/>
      <c r="AF26" s="1"/>
      <c r="AG26" s="1"/>
    </row>
    <row r="27" spans="1:33" ht="13.15" customHeight="1" x14ac:dyDescent="0.3">
      <c r="A27" s="119">
        <f>A25+1</f>
        <v>11</v>
      </c>
      <c r="B27" s="145" t="str">
        <f>RIGHT(RTD("cqg.rtd",,"ContractData",$A$5&amp;A27,"LongDescription"),14)</f>
        <v>Jun 17, Jul 17</v>
      </c>
      <c r="C27" s="22"/>
      <c r="D27" s="6"/>
      <c r="E27" s="6"/>
      <c r="F27" s="157">
        <f>IF(B27="","",RTD("cqg.rtd",,"ContractData",$A$5&amp;A27,"ExpirationDate",,"D"))</f>
        <v>42853</v>
      </c>
      <c r="G27" s="133">
        <f t="shared" ca="1" si="4"/>
        <v>326</v>
      </c>
      <c r="H27" s="81"/>
      <c r="I27" s="81"/>
      <c r="J27" s="131">
        <f t="shared" si="6"/>
        <v>169</v>
      </c>
      <c r="K27" s="152">
        <f>RTD("cqg.rtd", ,"ContractData", $A$5&amp;A27, "T_CVol")</f>
        <v>169</v>
      </c>
      <c r="L27" s="154">
        <f xml:space="preserve"> RTD("cqg.rtd",,"StudyData", $A$5&amp;A27, "MA", "InputChoice=ContractVol,MAType=Sim,Period="&amp;$L$4&amp;"", "MA",,,"all",,,,"T")</f>
        <v>446.3</v>
      </c>
      <c r="M27" s="52">
        <f t="shared" si="7"/>
        <v>0</v>
      </c>
      <c r="N27" s="154">
        <f>RTD("cqg.rtd", ,"ContractData", $A$5&amp;A27, "Y_CVol")</f>
        <v>268</v>
      </c>
      <c r="O27" s="153">
        <f t="shared" si="5"/>
        <v>0.63059701492537312</v>
      </c>
      <c r="P27" s="152">
        <f xml:space="preserve"> RTD("cqg.rtd",,"StudyData", "(MA("&amp;$A$5&amp;A27&amp;",Period:="&amp;$Q$5&amp;",MAType:=Sim,InputChoice:=ContractVol) when LocalYear("&amp;$A$5&amp;A27&amp;")="&amp;$R$5&amp;" And (LocalMonth("&amp;$A$5&amp;A27&amp;")="&amp;$P$4&amp;" And LocalDay("&amp;$A$5&amp;A27&amp;")="&amp;$Q$4&amp;" ))", "Bar", "", "Close","D", "0", "all", "", "","False",,)</f>
        <v>588</v>
      </c>
      <c r="Q27" s="152"/>
      <c r="R27" s="152"/>
      <c r="S27" s="39" t="str">
        <f>LEFT(B27,6)</f>
        <v>Jun 17</v>
      </c>
      <c r="T27" s="65">
        <f t="shared" si="2"/>
        <v>90166</v>
      </c>
      <c r="U27" s="65">
        <f>Sheet1!F26</f>
        <v>90166</v>
      </c>
      <c r="V27" s="65">
        <f t="shared" si="10"/>
        <v>1299</v>
      </c>
      <c r="W27" s="65">
        <f t="shared" si="3"/>
        <v>1299</v>
      </c>
      <c r="X27" s="65">
        <f>Sheet1!G26</f>
        <v>88867</v>
      </c>
      <c r="Y27" s="124">
        <f t="shared" si="11"/>
        <v>1.0146173495223199</v>
      </c>
      <c r="Z27" s="141">
        <f>IF(RTD("cqg.rtd",,"StudyData",$A$5&amp;A27,"Vol","VolType=Exchange,CoCType=Contract","Vol",$Z$4,"0","ALL",,,"TRUE","T")="",0,RTD("cqg.rtd",,"StudyData",$A$5&amp;A27,"Vol","VolType=Exchange,CoCType=Contract","Vol",$Z$4,"0","ALL",,,"TRUE","T"))</f>
        <v>0</v>
      </c>
      <c r="AA27" s="141">
        <f ca="1">IF(B27="","",RTD("cqg.rtd",,"StudyData","Vol("&amp;$A$5&amp;A27&amp;") when (LocalDay("&amp;$A$5&amp;A27&amp;")="&amp;$C$1&amp;" and LocalHour("&amp;$A$5&amp;A27&amp;")="&amp;$E$1&amp;" and LocalMinute("&amp;$A$5&amp;$A27&amp;")="&amp;$F$1&amp;")","Bar",,"Vol",$Z$4,"0"))</f>
        <v>11</v>
      </c>
      <c r="AB27" s="145" t="str">
        <f>B27</f>
        <v>Jun 17, Jul 17</v>
      </c>
      <c r="AC27" s="145"/>
      <c r="AD27" s="15"/>
      <c r="AE27" s="15"/>
      <c r="AF27" s="1"/>
      <c r="AG27" s="1"/>
    </row>
    <row r="28" spans="1:33" ht="13.15" customHeight="1" x14ac:dyDescent="0.3">
      <c r="A28" s="119"/>
      <c r="B28" s="145"/>
      <c r="C28" s="22"/>
      <c r="D28" s="6"/>
      <c r="E28" s="6"/>
      <c r="F28" s="158"/>
      <c r="G28" s="134"/>
      <c r="H28" s="81"/>
      <c r="I28" s="81"/>
      <c r="J28" s="132"/>
      <c r="K28" s="152"/>
      <c r="L28" s="154"/>
      <c r="M28" s="52"/>
      <c r="N28" s="154"/>
      <c r="O28" s="153"/>
      <c r="P28" s="152"/>
      <c r="Q28" s="152"/>
      <c r="R28" s="152"/>
      <c r="S28" s="37" t="str">
        <f>RIGHT(B27,6)</f>
        <v>Jul 17</v>
      </c>
      <c r="T28" s="66">
        <f t="shared" si="2"/>
        <v>17701</v>
      </c>
      <c r="U28" s="66">
        <f>Sheet1!L26</f>
        <v>17701</v>
      </c>
      <c r="V28" s="66">
        <f t="shared" si="10"/>
        <v>21</v>
      </c>
      <c r="W28" s="66">
        <f t="shared" si="3"/>
        <v>21</v>
      </c>
      <c r="X28" s="66">
        <f>Sheet1!M26</f>
        <v>17680</v>
      </c>
      <c r="Y28" s="124">
        <f t="shared" si="11"/>
        <v>1.0011877828054299</v>
      </c>
      <c r="Z28" s="141"/>
      <c r="AA28" s="141"/>
      <c r="AB28" s="145"/>
      <c r="AC28" s="145"/>
      <c r="AD28" s="15"/>
      <c r="AE28" s="15"/>
      <c r="AF28" s="1"/>
      <c r="AG28" s="1"/>
    </row>
    <row r="29" spans="1:33" ht="13.15" customHeight="1" x14ac:dyDescent="0.3">
      <c r="A29" s="119">
        <f>A27+1</f>
        <v>12</v>
      </c>
      <c r="B29" s="145" t="str">
        <f>RIGHT(RTD("cqg.rtd",,"ContractData",$A$5&amp;A29,"LongDescription"),14)</f>
        <v>Jul 17, Aug 17</v>
      </c>
      <c r="C29" s="22"/>
      <c r="D29" s="6"/>
      <c r="E29" s="6"/>
      <c r="F29" s="157">
        <f>IF(B29="","",RTD("cqg.rtd",,"ContractData",$A$5&amp;A29,"ExpirationDate",,"D"))</f>
        <v>42886</v>
      </c>
      <c r="G29" s="133">
        <f t="shared" ca="1" si="4"/>
        <v>359</v>
      </c>
      <c r="H29" s="81"/>
      <c r="I29" s="81"/>
      <c r="J29" s="133">
        <f t="shared" si="6"/>
        <v>98</v>
      </c>
      <c r="K29" s="152">
        <f>RTD("cqg.rtd", ,"ContractData", $A$5&amp;A29, "T_CVol")</f>
        <v>98</v>
      </c>
      <c r="L29" s="154">
        <f xml:space="preserve"> RTD("cqg.rtd",,"StudyData", $A$5&amp;A29, "MA", "InputChoice=ContractVol,MAType=Sim,Period="&amp;$L$4&amp;"", "MA",,,"all",,,,"T")</f>
        <v>201.1</v>
      </c>
      <c r="M29" s="52">
        <f t="shared" si="7"/>
        <v>0</v>
      </c>
      <c r="N29" s="154">
        <f>RTD("cqg.rtd", ,"ContractData", $A$5&amp;A29, "Y_CVol")</f>
        <v>242</v>
      </c>
      <c r="O29" s="153">
        <f t="shared" si="5"/>
        <v>0.4049586776859504</v>
      </c>
      <c r="P29" s="152">
        <f xml:space="preserve"> RTD("cqg.rtd",,"StudyData", "(MA("&amp;$A$5&amp;A29&amp;",Period:="&amp;$Q$5&amp;",MAType:=Sim,InputChoice:=ContractVol) when LocalYear("&amp;$A$5&amp;A29&amp;")="&amp;$R$5&amp;" And (LocalMonth("&amp;$A$5&amp;A29&amp;")="&amp;$P$4&amp;" And LocalDay("&amp;$A$5&amp;A29&amp;")="&amp;$Q$4&amp;" ))", "Bar", "", "Close","D", "0", "all", "", "","False",,)</f>
        <v>215</v>
      </c>
      <c r="Q29" s="152"/>
      <c r="R29" s="152"/>
      <c r="S29" s="39" t="str">
        <f>LEFT(B29,6)</f>
        <v>Jul 17</v>
      </c>
      <c r="T29" s="65">
        <f t="shared" si="2"/>
        <v>17701</v>
      </c>
      <c r="U29" s="74">
        <f>Sheet1!F28</f>
        <v>17701</v>
      </c>
      <c r="V29" s="74">
        <f t="shared" si="10"/>
        <v>21</v>
      </c>
      <c r="W29" s="74">
        <f t="shared" si="3"/>
        <v>21</v>
      </c>
      <c r="X29" s="74">
        <f>Sheet1!G28</f>
        <v>17680</v>
      </c>
      <c r="Y29" s="125">
        <f t="shared" si="11"/>
        <v>1.0011877828054299</v>
      </c>
      <c r="Z29" s="141">
        <f>IF(RTD("cqg.rtd",,"StudyData",$A$5&amp;A29,"Vol","VolType=Exchange,CoCType=Contract","Vol",$Z$4,"0","ALL",,,"TRUE","T")="",0,RTD("cqg.rtd",,"StudyData",$A$5&amp;A29,"Vol","VolType=Exchange,CoCType=Contract","Vol",$Z$4,"0","ALL",,,"TRUE","T"))</f>
        <v>0</v>
      </c>
      <c r="AA29" s="141">
        <f ca="1">IF(B29="","",RTD("cqg.rtd",,"StudyData","Vol("&amp;$A$5&amp;A29&amp;") when (LocalDay("&amp;$A$5&amp;A29&amp;")="&amp;$C$1&amp;" and LocalHour("&amp;$A$5&amp;A29&amp;")="&amp;$E$1&amp;" and LocalMinute("&amp;$A$5&amp;$A29&amp;")="&amp;$F$1&amp;")","Bar",,"Vol",$Z$4,"0"))</f>
        <v>38</v>
      </c>
      <c r="AB29" s="145" t="str">
        <f>B29</f>
        <v>Jul 17, Aug 17</v>
      </c>
      <c r="AC29" s="145"/>
      <c r="AD29" s="15"/>
      <c r="AE29" s="15"/>
      <c r="AF29" s="1"/>
      <c r="AG29" s="1"/>
    </row>
    <row r="30" spans="1:33" ht="13.15" customHeight="1" x14ac:dyDescent="0.3">
      <c r="A30" s="119"/>
      <c r="B30" s="145"/>
      <c r="C30" s="22"/>
      <c r="D30" s="6"/>
      <c r="E30" s="6"/>
      <c r="F30" s="158"/>
      <c r="G30" s="134"/>
      <c r="H30" s="81"/>
      <c r="I30" s="81"/>
      <c r="J30" s="134"/>
      <c r="K30" s="152"/>
      <c r="L30" s="154"/>
      <c r="M30" s="52"/>
      <c r="N30" s="154"/>
      <c r="O30" s="153"/>
      <c r="P30" s="152"/>
      <c r="Q30" s="152"/>
      <c r="R30" s="152"/>
      <c r="S30" s="37" t="str">
        <f>RIGHT(B29,6)</f>
        <v>Aug 17</v>
      </c>
      <c r="T30" s="66">
        <f t="shared" si="2"/>
        <v>13763</v>
      </c>
      <c r="U30" s="75">
        <f>Sheet1!L28</f>
        <v>13763</v>
      </c>
      <c r="V30" s="75">
        <f t="shared" si="10"/>
        <v>-31</v>
      </c>
      <c r="W30" s="75">
        <f t="shared" si="3"/>
        <v>-31</v>
      </c>
      <c r="X30" s="75">
        <f>Sheet1!M28</f>
        <v>13794</v>
      </c>
      <c r="Y30" s="125">
        <f t="shared" si="11"/>
        <v>0.99775264607800496</v>
      </c>
      <c r="Z30" s="141"/>
      <c r="AA30" s="141"/>
      <c r="AB30" s="145"/>
      <c r="AC30" s="145"/>
      <c r="AD30" s="15"/>
      <c r="AE30" s="15"/>
      <c r="AF30" s="1"/>
      <c r="AG30" s="1"/>
    </row>
    <row r="31" spans="1:33" ht="6" customHeight="1" x14ac:dyDescent="0.3">
      <c r="A31" s="119"/>
      <c r="B31" s="23"/>
      <c r="C31" s="4"/>
      <c r="D31" s="4"/>
      <c r="E31" s="4"/>
      <c r="F31" s="42"/>
      <c r="G31" s="61"/>
      <c r="H31" s="61"/>
      <c r="I31" s="61"/>
      <c r="J31" s="61"/>
      <c r="K31" s="53"/>
      <c r="L31" s="53"/>
      <c r="M31" s="54"/>
      <c r="N31" s="53"/>
      <c r="O31" s="55"/>
      <c r="P31" s="56"/>
      <c r="Q31" s="56"/>
      <c r="R31" s="56"/>
      <c r="S31" s="38"/>
      <c r="T31" s="4"/>
      <c r="U31" s="11"/>
      <c r="V31" s="11"/>
      <c r="W31" s="11"/>
      <c r="X31" s="11"/>
      <c r="Y31" s="71"/>
      <c r="Z31" s="62"/>
      <c r="AA31" s="128"/>
      <c r="AB31" s="130"/>
      <c r="AC31" s="129"/>
      <c r="AD31" s="18"/>
      <c r="AE31" s="16"/>
      <c r="AF31" s="1"/>
      <c r="AG31" s="1"/>
    </row>
    <row r="32" spans="1:33" ht="13.15" customHeight="1" x14ac:dyDescent="0.3">
      <c r="A32" s="119">
        <f>A29+1</f>
        <v>13</v>
      </c>
      <c r="B32" s="143" t="str">
        <f>RIGHT(RTD("cqg.rtd",,"ContractData",$A$5&amp;A32,"LongDescription"),14)</f>
        <v>Aug 17, Sep 17</v>
      </c>
      <c r="C32" s="6"/>
      <c r="D32" s="6"/>
      <c r="E32" s="6"/>
      <c r="F32" s="155">
        <f>IF(B32="","",RTD("cqg.rtd",,"ContractData",$A$5&amp;A32,"ExpirationDate",,"D"))</f>
        <v>42916</v>
      </c>
      <c r="G32" s="154">
        <f t="shared" ca="1" si="4"/>
        <v>389</v>
      </c>
      <c r="H32" s="79"/>
      <c r="I32" s="82"/>
      <c r="J32" s="133">
        <f t="shared" si="6"/>
        <v>74</v>
      </c>
      <c r="K32" s="152">
        <f>RTD("cqg.rtd", ,"ContractData", $A$5&amp;A32, "T_CVol")</f>
        <v>74</v>
      </c>
      <c r="L32" s="154">
        <f xml:space="preserve"> RTD("cqg.rtd",,"StudyData", $A$5&amp;A32, "MA", "InputChoice=ContractVol,MAType=Sim,Period="&amp;$L$4&amp;"", "MA",,,"all",,,,"T")</f>
        <v>178.95</v>
      </c>
      <c r="M32" s="52">
        <f t="shared" si="7"/>
        <v>0</v>
      </c>
      <c r="N32" s="154">
        <f>RTD("cqg.rtd", ,"ContractData", $A$5&amp;A32, "Y_CVol")</f>
        <v>106</v>
      </c>
      <c r="O32" s="153">
        <f t="shared" si="5"/>
        <v>0.69811320754716977</v>
      </c>
      <c r="P32" s="152">
        <f xml:space="preserve"> RTD("cqg.rtd",,"StudyData", "(MA("&amp;$A$5&amp;A32&amp;",Period:="&amp;$Q$5&amp;",MAType:=Sim,InputChoice:=ContractVol) when LocalYear("&amp;$A$5&amp;A32&amp;")="&amp;$R$5&amp;" And (LocalMonth("&amp;$A$5&amp;A32&amp;")="&amp;$P$4&amp;" And LocalDay("&amp;$A$5&amp;A32&amp;")="&amp;$Q$4&amp;" ))", "Bar", "", "Close","D", "0", "all", "", "","False",,)</f>
        <v>177</v>
      </c>
      <c r="Q32" s="152"/>
      <c r="R32" s="152"/>
      <c r="S32" s="89" t="str">
        <f>LEFT(B32,6)</f>
        <v>Aug 17</v>
      </c>
      <c r="T32" s="93">
        <f t="shared" si="2"/>
        <v>13763</v>
      </c>
      <c r="U32" s="93">
        <f>Sheet1!F30</f>
        <v>13763</v>
      </c>
      <c r="V32" s="93">
        <f t="shared" si="10"/>
        <v>-31</v>
      </c>
      <c r="W32" s="93">
        <f t="shared" si="3"/>
        <v>-31</v>
      </c>
      <c r="X32" s="93">
        <f>Sheet1!G30</f>
        <v>13794</v>
      </c>
      <c r="Y32" s="124">
        <f t="shared" si="11"/>
        <v>0.99775264607800496</v>
      </c>
      <c r="Z32" s="141">
        <f>IF(RTD("cqg.rtd",,"StudyData",$A$5&amp;A32,"Vol","VolType=Exchange,CoCType=Contract","Vol",$Z$4,"0","ALL",,,"TRUE","T")="",0,RTD("cqg.rtd",,"StudyData",$A$5&amp;A32,"Vol","VolType=Exchange,CoCType=Contract","Vol",$Z$4,"0","ALL",,,"TRUE","T"))</f>
        <v>2</v>
      </c>
      <c r="AA32" s="141">
        <f ca="1">IF(B32="","",RTD("cqg.rtd",,"StudyData","Vol("&amp;$A$5&amp;A32&amp;") when (LocalDay("&amp;$A$5&amp;A32&amp;")="&amp;$C$1&amp;" and LocalHour("&amp;$A$5&amp;A32&amp;")="&amp;$E$1&amp;" and LocalMinute("&amp;$A$5&amp;$A32&amp;")="&amp;$F$1&amp;")","Bar",,"Vol",$Z$4,"0"))</f>
        <v>6</v>
      </c>
      <c r="AB32" s="143" t="str">
        <f>B32</f>
        <v>Aug 17, Sep 17</v>
      </c>
      <c r="AC32" s="143"/>
      <c r="AD32" s="15"/>
      <c r="AE32" s="15"/>
      <c r="AF32" s="1"/>
      <c r="AG32" s="1"/>
    </row>
    <row r="33" spans="1:33" ht="13.15" customHeight="1" x14ac:dyDescent="0.3">
      <c r="A33" s="119"/>
      <c r="B33" s="143"/>
      <c r="C33" s="6"/>
      <c r="D33" s="6"/>
      <c r="E33" s="6"/>
      <c r="F33" s="155"/>
      <c r="G33" s="154"/>
      <c r="H33" s="79"/>
      <c r="I33" s="83"/>
      <c r="J33" s="134"/>
      <c r="K33" s="152"/>
      <c r="L33" s="154"/>
      <c r="M33" s="52"/>
      <c r="N33" s="154"/>
      <c r="O33" s="153"/>
      <c r="P33" s="152"/>
      <c r="Q33" s="152"/>
      <c r="R33" s="152"/>
      <c r="S33" s="91" t="str">
        <f>RIGHT(B32,6)</f>
        <v>Sep 17</v>
      </c>
      <c r="T33" s="94">
        <f t="shared" si="2"/>
        <v>28656</v>
      </c>
      <c r="U33" s="94">
        <f>Sheet1!L30</f>
        <v>28656</v>
      </c>
      <c r="V33" s="94">
        <f t="shared" si="10"/>
        <v>64</v>
      </c>
      <c r="W33" s="94">
        <f t="shared" si="3"/>
        <v>64</v>
      </c>
      <c r="X33" s="94">
        <f>Sheet1!M30</f>
        <v>28592</v>
      </c>
      <c r="Y33" s="124">
        <f t="shared" si="11"/>
        <v>1.0022383883603805</v>
      </c>
      <c r="Z33" s="141"/>
      <c r="AA33" s="141"/>
      <c r="AB33" s="143"/>
      <c r="AC33" s="143"/>
      <c r="AD33" s="15"/>
      <c r="AE33" s="15"/>
      <c r="AF33" s="1"/>
      <c r="AG33" s="1"/>
    </row>
    <row r="34" spans="1:33" ht="13.15" customHeight="1" x14ac:dyDescent="0.3">
      <c r="A34" s="119">
        <f>A32+1</f>
        <v>14</v>
      </c>
      <c r="B34" s="143" t="str">
        <f>RIGHT(RTD("cqg.rtd",,"ContractData",$A$5&amp;A34,"LongDescription"),14)</f>
        <v>Sep 17, Oct 17</v>
      </c>
      <c r="C34" s="7"/>
      <c r="D34" s="7"/>
      <c r="E34" s="7"/>
      <c r="F34" s="155">
        <f>IF(B34="","",RTD("cqg.rtd",,"ContractData",$A$5&amp;A34,"ExpirationDate",,"D"))</f>
        <v>42947</v>
      </c>
      <c r="G34" s="154">
        <f t="shared" ca="1" si="4"/>
        <v>420</v>
      </c>
      <c r="H34" s="79"/>
      <c r="I34" s="81"/>
      <c r="J34" s="133">
        <f t="shared" si="6"/>
        <v>13</v>
      </c>
      <c r="K34" s="152">
        <f>RTD("cqg.rtd", ,"ContractData", $A$5&amp;A34, "T_CVol")</f>
        <v>13</v>
      </c>
      <c r="L34" s="154">
        <f xml:space="preserve"> RTD("cqg.rtd",,"StudyData", $A$5&amp;A34, "MA", "InputChoice=ContractVol,MAType=Sim,Period="&amp;$L$4&amp;"", "MA",,,"all",,,,"T")</f>
        <v>118.15</v>
      </c>
      <c r="M34" s="52">
        <f t="shared" si="7"/>
        <v>0</v>
      </c>
      <c r="N34" s="154">
        <f>RTD("cqg.rtd", ,"ContractData", $A$5&amp;A34, "Y_CVol")</f>
        <v>86</v>
      </c>
      <c r="O34" s="153">
        <f>IF(ISERROR(K34/N34),"",K34/N34)</f>
        <v>0.15116279069767441</v>
      </c>
      <c r="P34" s="152">
        <f xml:space="preserve"> RTD("cqg.rtd",,"StudyData", "(MA("&amp;$A$5&amp;A34&amp;",Period:="&amp;$Q$5&amp;",MAType:=Sim,InputChoice:=ContractVol) when LocalYear("&amp;$A$5&amp;A34&amp;")="&amp;$R$5&amp;" And (LocalMonth("&amp;$A$5&amp;A34&amp;")="&amp;$P$4&amp;" And LocalDay("&amp;$A$5&amp;A34&amp;")="&amp;$Q$4&amp;" ))", "Bar", "", "Close","D", "0", "all", "", "","False",,)</f>
        <v>149</v>
      </c>
      <c r="Q34" s="152"/>
      <c r="R34" s="152"/>
      <c r="S34" s="89" t="str">
        <f>LEFT(B34,6)</f>
        <v>Sep 17</v>
      </c>
      <c r="T34" s="93">
        <f>U34</f>
        <v>28656</v>
      </c>
      <c r="U34" s="95">
        <f>Sheet1!F32</f>
        <v>28656</v>
      </c>
      <c r="V34" s="95">
        <f t="shared" ref="V34:V41" si="12">IFERROR(U34-X34,"")</f>
        <v>64</v>
      </c>
      <c r="W34" s="95">
        <f t="shared" si="3"/>
        <v>64</v>
      </c>
      <c r="X34" s="95">
        <f>Sheet1!G32</f>
        <v>28592</v>
      </c>
      <c r="Y34" s="125">
        <f t="shared" ref="Y34:Y41" si="13">IF(ISERROR(U34/X34),"",U34/X34)</f>
        <v>1.0022383883603805</v>
      </c>
      <c r="Z34" s="135">
        <f>IF(RTD("cqg.rtd",,"StudyData",$A$5&amp;A34,"Vol","VolType=Exchange,CoCType=Contract","Vol",$Z$4,"0","ALL",,,"TRUE","T")="",0,RTD("cqg.rtd",,"StudyData",$A$5&amp;A34,"Vol","VolType=Exchange,CoCType=Contract","Vol",$Z$4,"0","ALL",,,"TRUE","T"))</f>
        <v>1</v>
      </c>
      <c r="AA34" s="135">
        <f ca="1">IF(B34="","",RTD("cqg.rtd",,"StudyData","Vol("&amp;$A$5&amp;A34&amp;") when (LocalDay("&amp;$A$5&amp;A34&amp;")="&amp;$C$1&amp;" and LocalHour("&amp;$A$5&amp;A34&amp;")="&amp;$E$1&amp;" and LocalMinute("&amp;$A$5&amp;$A34&amp;")="&amp;$F$1&amp;")","Bar",,"Vol",$Z$4,"0"))</f>
        <v>4</v>
      </c>
      <c r="AB34" s="143" t="str">
        <f>B34</f>
        <v>Sep 17, Oct 17</v>
      </c>
      <c r="AC34" s="143"/>
      <c r="AD34" s="15"/>
      <c r="AE34" s="15"/>
      <c r="AF34" s="1"/>
      <c r="AG34" s="1"/>
    </row>
    <row r="35" spans="1:33" ht="13.15" customHeight="1" x14ac:dyDescent="0.3">
      <c r="A35" s="119"/>
      <c r="B35" s="143"/>
      <c r="C35" s="7"/>
      <c r="D35" s="7"/>
      <c r="E35" s="7"/>
      <c r="F35" s="155"/>
      <c r="G35" s="154"/>
      <c r="H35" s="79"/>
      <c r="I35" s="81"/>
      <c r="J35" s="134"/>
      <c r="K35" s="152"/>
      <c r="L35" s="154"/>
      <c r="M35" s="52"/>
      <c r="N35" s="154"/>
      <c r="O35" s="153"/>
      <c r="P35" s="152"/>
      <c r="Q35" s="152"/>
      <c r="R35" s="152"/>
      <c r="S35" s="91" t="str">
        <f>RIGHT(B34,6)</f>
        <v>Oct 17</v>
      </c>
      <c r="T35" s="94">
        <f t="shared" ref="T35:T54" si="14">U35</f>
        <v>12104</v>
      </c>
      <c r="U35" s="96">
        <f>Sheet1!L32</f>
        <v>12104</v>
      </c>
      <c r="V35" s="96">
        <f t="shared" si="12"/>
        <v>16</v>
      </c>
      <c r="W35" s="96">
        <f t="shared" si="3"/>
        <v>16</v>
      </c>
      <c r="X35" s="96">
        <f>Sheet1!M32</f>
        <v>12088</v>
      </c>
      <c r="Y35" s="125">
        <f t="shared" si="13"/>
        <v>1.0013236267372601</v>
      </c>
      <c r="Z35" s="135"/>
      <c r="AA35" s="135"/>
      <c r="AB35" s="143"/>
      <c r="AC35" s="143"/>
      <c r="AD35" s="15"/>
      <c r="AE35" s="15"/>
      <c r="AF35" s="1"/>
      <c r="AG35" s="1"/>
    </row>
    <row r="36" spans="1:33" ht="13.15" customHeight="1" x14ac:dyDescent="0.3">
      <c r="A36" s="119">
        <f>A34+1</f>
        <v>15</v>
      </c>
      <c r="B36" s="143" t="str">
        <f>RIGHT(RTD("cqg.rtd",,"ContractData",$A$5&amp;A36,"LongDescription"),14)</f>
        <v>Oct 17, Nov 17</v>
      </c>
      <c r="C36" s="7"/>
      <c r="D36" s="7"/>
      <c r="E36" s="7"/>
      <c r="F36" s="155">
        <f>IF(B36="","",RTD("cqg.rtd",,"ContractData",$A$5&amp;A36,"ExpirationDate",,"D"))</f>
        <v>42978</v>
      </c>
      <c r="G36" s="154">
        <f t="shared" ca="1" si="4"/>
        <v>451</v>
      </c>
      <c r="H36" s="79"/>
      <c r="I36" s="81"/>
      <c r="J36" s="133">
        <f t="shared" si="6"/>
        <v>24</v>
      </c>
      <c r="K36" s="152">
        <f>RTD("cqg.rtd", ,"ContractData", $A$5&amp;A36, "T_CVol")</f>
        <v>24</v>
      </c>
      <c r="L36" s="154">
        <f xml:space="preserve"> RTD("cqg.rtd",,"StudyData", $A$5&amp;A36, "MA", "InputChoice=ContractVol,MAType=Sim,Period="&amp;$L$4&amp;"", "MA",,,"all",,,,"T")</f>
        <v>88.35</v>
      </c>
      <c r="M36" s="52">
        <f t="shared" si="7"/>
        <v>0</v>
      </c>
      <c r="N36" s="154">
        <f>RTD("cqg.rtd", ,"ContractData", $A$5&amp;A36, "Y_CVol")</f>
        <v>33</v>
      </c>
      <c r="O36" s="153">
        <f t="shared" si="5"/>
        <v>0.72727272727272729</v>
      </c>
      <c r="P36" s="152">
        <f xml:space="preserve"> RTD("cqg.rtd",,"StudyData", "(MA("&amp;$A$5&amp;A36&amp;",Period:="&amp;$Q$5&amp;",MAType:=Sim,InputChoice:=ContractVol) when LocalYear("&amp;$A$5&amp;A36&amp;")="&amp;$R$5&amp;" And (LocalMonth("&amp;$A$5&amp;A36&amp;")="&amp;$P$4&amp;" And LocalDay("&amp;$A$5&amp;A36&amp;")="&amp;$Q$4&amp;" ))", "Bar", "", "Close","D", "0", "all", "", "","False",,)</f>
        <v>96</v>
      </c>
      <c r="Q36" s="152"/>
      <c r="R36" s="152"/>
      <c r="S36" s="89" t="str">
        <f>LEFT(B36,6)</f>
        <v>Oct 17</v>
      </c>
      <c r="T36" s="93">
        <f t="shared" si="14"/>
        <v>12104</v>
      </c>
      <c r="U36" s="93">
        <f>Sheet1!F34</f>
        <v>12104</v>
      </c>
      <c r="V36" s="93">
        <f t="shared" si="12"/>
        <v>16</v>
      </c>
      <c r="W36" s="93">
        <f t="shared" si="3"/>
        <v>16</v>
      </c>
      <c r="X36" s="93">
        <f>Sheet1!G34</f>
        <v>12088</v>
      </c>
      <c r="Y36" s="124">
        <f t="shared" si="13"/>
        <v>1.0013236267372601</v>
      </c>
      <c r="Z36" s="135">
        <f>IF(RTD("cqg.rtd",,"StudyData",$A$5&amp;A36,"Vol","VolType=Exchange,CoCType=Contract","Vol",$Z$4,"0","ALL",,,"TRUE","T")="",0,RTD("cqg.rtd",,"StudyData",$A$5&amp;A36,"Vol","VolType=Exchange,CoCType=Contract","Vol",$Z$4,"0","ALL",,,"TRUE","T"))</f>
        <v>0</v>
      </c>
      <c r="AA36" s="135">
        <f ca="1">IF(B36="","",RTD("cqg.rtd",,"StudyData","Vol("&amp;$A$5&amp;A36&amp;") when (LocalDay("&amp;$A$5&amp;A36&amp;")="&amp;$C$1&amp;" and LocalHour("&amp;$A$5&amp;A36&amp;")="&amp;$E$1&amp;" and LocalMinute("&amp;$A$5&amp;$A36&amp;")="&amp;$F$1&amp;")","Bar",,"Vol",$Z$4,"0"))</f>
        <v>28</v>
      </c>
      <c r="AB36" s="143" t="str">
        <f>B36</f>
        <v>Oct 17, Nov 17</v>
      </c>
      <c r="AC36" s="143"/>
      <c r="AD36" s="15"/>
      <c r="AE36" s="15"/>
      <c r="AF36" s="1"/>
      <c r="AG36" s="1"/>
    </row>
    <row r="37" spans="1:33" ht="13.15" customHeight="1" x14ac:dyDescent="0.3">
      <c r="A37" s="119"/>
      <c r="B37" s="143"/>
      <c r="C37" s="7"/>
      <c r="D37" s="7"/>
      <c r="E37" s="7"/>
      <c r="F37" s="155"/>
      <c r="G37" s="154"/>
      <c r="H37" s="79"/>
      <c r="I37" s="81"/>
      <c r="J37" s="134"/>
      <c r="K37" s="152"/>
      <c r="L37" s="154"/>
      <c r="M37" s="52"/>
      <c r="N37" s="154"/>
      <c r="O37" s="153"/>
      <c r="P37" s="152"/>
      <c r="Q37" s="152"/>
      <c r="R37" s="152"/>
      <c r="S37" s="91" t="str">
        <f>RIGHT(B36,6)</f>
        <v>Nov 17</v>
      </c>
      <c r="T37" s="94">
        <f t="shared" si="14"/>
        <v>13749</v>
      </c>
      <c r="U37" s="94">
        <f>Sheet1!L34</f>
        <v>13749</v>
      </c>
      <c r="V37" s="94">
        <f t="shared" si="12"/>
        <v>-29</v>
      </c>
      <c r="W37" s="94">
        <f t="shared" si="3"/>
        <v>-29</v>
      </c>
      <c r="X37" s="94">
        <f>Sheet1!M34</f>
        <v>13778</v>
      </c>
      <c r="Y37" s="124">
        <f t="shared" si="13"/>
        <v>0.99789519523878645</v>
      </c>
      <c r="Z37" s="135"/>
      <c r="AA37" s="135"/>
      <c r="AB37" s="143"/>
      <c r="AC37" s="143"/>
      <c r="AD37" s="15"/>
      <c r="AE37" s="15"/>
      <c r="AF37" s="1"/>
      <c r="AG37" s="1"/>
    </row>
    <row r="38" spans="1:33" ht="13.15" customHeight="1" x14ac:dyDescent="0.3">
      <c r="A38" s="119">
        <f>A36+1</f>
        <v>16</v>
      </c>
      <c r="B38" s="143" t="str">
        <f>RIGHT(RTD("cqg.rtd",,"ContractData",$A$5&amp;A38,"LongDescription"),14)</f>
        <v>Nov 17, Dec 17</v>
      </c>
      <c r="C38" s="7"/>
      <c r="D38" s="7"/>
      <c r="E38" s="7"/>
      <c r="F38" s="155">
        <f>IF(B38="","",RTD("cqg.rtd",,"ContractData",$A$5&amp;A38,"ExpirationDate",,"D"))</f>
        <v>43007</v>
      </c>
      <c r="G38" s="154">
        <f t="shared" ca="1" si="4"/>
        <v>480</v>
      </c>
      <c r="H38" s="79"/>
      <c r="I38" s="81"/>
      <c r="J38" s="133">
        <f t="shared" si="6"/>
        <v>167</v>
      </c>
      <c r="K38" s="152">
        <f>RTD("cqg.rtd", ,"ContractData", $A$5&amp;A38, "T_CVol")</f>
        <v>167</v>
      </c>
      <c r="L38" s="154">
        <f xml:space="preserve"> RTD("cqg.rtd",,"StudyData", $A$5&amp;A38, "MA", "InputChoice=ContractVol,MAType=Sim,Period="&amp;$L$4&amp;"", "MA",,,"all",,,,"T")</f>
        <v>239.05</v>
      </c>
      <c r="M38" s="52">
        <f>IF(K38&gt;L38,1,0)</f>
        <v>0</v>
      </c>
      <c r="N38" s="154">
        <f>RTD("cqg.rtd", ,"ContractData", $A$5&amp;A38, "Y_CVol")</f>
        <v>378</v>
      </c>
      <c r="O38" s="153">
        <f t="shared" si="5"/>
        <v>0.4417989417989418</v>
      </c>
      <c r="P38" s="152">
        <f xml:space="preserve"> RTD("cqg.rtd",,"StudyData", "(MA("&amp;$A$5&amp;A38&amp;",Period:="&amp;$Q$5&amp;",MAType:=Sim,InputChoice:=ContractVol) when LocalYear("&amp;$A$5&amp;A38&amp;")="&amp;$R$5&amp;" And (LocalMonth("&amp;$A$5&amp;A38&amp;")="&amp;$P$4&amp;" And LocalDay("&amp;$A$5&amp;A38&amp;")="&amp;$Q$4&amp;" ))", "Bar", "", "Close","D", "0", "all", "", "","False",,)</f>
        <v>265</v>
      </c>
      <c r="Q38" s="152"/>
      <c r="R38" s="152"/>
      <c r="S38" s="89" t="str">
        <f>LEFT(B38,6)</f>
        <v>Nov 17</v>
      </c>
      <c r="T38" s="93">
        <f t="shared" si="14"/>
        <v>13749</v>
      </c>
      <c r="U38" s="95">
        <f>Sheet1!F36</f>
        <v>13749</v>
      </c>
      <c r="V38" s="95">
        <f t="shared" si="12"/>
        <v>-29</v>
      </c>
      <c r="W38" s="95">
        <f t="shared" si="3"/>
        <v>-29</v>
      </c>
      <c r="X38" s="95">
        <f>Sheet1!G36</f>
        <v>13778</v>
      </c>
      <c r="Y38" s="125">
        <f t="shared" si="13"/>
        <v>0.99789519523878645</v>
      </c>
      <c r="Z38" s="135">
        <f>IF(RTD("cqg.rtd",,"StudyData",$A$5&amp;A38,"Vol","VolType=Exchange,CoCType=Contract","Vol",$Z$4,"0","ALL",,,"TRUE","T")="",0,RTD("cqg.rtd",,"StudyData",$A$5&amp;A38,"Vol","VolType=Exchange,CoCType=Contract","Vol",$Z$4,"0","ALL",,,"TRUE","T"))</f>
        <v>5</v>
      </c>
      <c r="AA38" s="135">
        <f ca="1">IF(B38="","",RTD("cqg.rtd",,"StudyData","Vol("&amp;$A$5&amp;A38&amp;") when (LocalDay("&amp;$A$5&amp;A38&amp;")="&amp;$C$1&amp;" and LocalHour("&amp;$A$5&amp;A38&amp;")="&amp;$E$1&amp;" and LocalMinute("&amp;$A$5&amp;$A38&amp;")="&amp;$F$1&amp;")","Bar",,"Vol",$Z$4,"0"))</f>
        <v>23</v>
      </c>
      <c r="AB38" s="143" t="str">
        <f>B38</f>
        <v>Nov 17, Dec 17</v>
      </c>
      <c r="AC38" s="143"/>
      <c r="AD38" s="15"/>
      <c r="AE38" s="15"/>
      <c r="AF38" s="1"/>
      <c r="AG38" s="1"/>
    </row>
    <row r="39" spans="1:33" ht="13.15" customHeight="1" x14ac:dyDescent="0.3">
      <c r="A39" s="119"/>
      <c r="B39" s="143"/>
      <c r="C39" s="7"/>
      <c r="D39" s="7"/>
      <c r="E39" s="7"/>
      <c r="F39" s="155"/>
      <c r="G39" s="154"/>
      <c r="H39" s="79"/>
      <c r="I39" s="81"/>
      <c r="J39" s="134"/>
      <c r="K39" s="152"/>
      <c r="L39" s="154"/>
      <c r="M39" s="52"/>
      <c r="N39" s="154"/>
      <c r="O39" s="153"/>
      <c r="P39" s="152"/>
      <c r="Q39" s="152"/>
      <c r="R39" s="152"/>
      <c r="S39" s="91" t="str">
        <f>RIGHT(B38,6)</f>
        <v>Dec 17</v>
      </c>
      <c r="T39" s="94">
        <f t="shared" si="14"/>
        <v>174497</v>
      </c>
      <c r="U39" s="96">
        <f>Sheet1!L36</f>
        <v>174497</v>
      </c>
      <c r="V39" s="96">
        <f t="shared" si="12"/>
        <v>1936</v>
      </c>
      <c r="W39" s="96">
        <f t="shared" si="3"/>
        <v>1936</v>
      </c>
      <c r="X39" s="96">
        <f>Sheet1!M36</f>
        <v>172561</v>
      </c>
      <c r="Y39" s="125">
        <f t="shared" si="13"/>
        <v>1.0112192210290853</v>
      </c>
      <c r="Z39" s="135"/>
      <c r="AA39" s="135"/>
      <c r="AB39" s="143"/>
      <c r="AC39" s="143"/>
      <c r="AD39" s="15"/>
      <c r="AE39" s="15"/>
      <c r="AF39" s="1"/>
      <c r="AG39" s="1"/>
    </row>
    <row r="40" spans="1:33" ht="13.15" customHeight="1" x14ac:dyDescent="0.3">
      <c r="A40" s="119">
        <f>A38+1</f>
        <v>17</v>
      </c>
      <c r="B40" s="143" t="str">
        <f>RIGHT(RTD("cqg.rtd",,"ContractData",$A$5&amp;A40,"LongDescription"),14)</f>
        <v>Dec 17, Jan 18</v>
      </c>
      <c r="C40" s="7"/>
      <c r="D40" s="7"/>
      <c r="E40" s="7"/>
      <c r="F40" s="155">
        <f>IF(B40="","",RTD("cqg.rtd",,"ContractData",$A$5&amp;A40,"ExpirationDate",,"D"))</f>
        <v>43039</v>
      </c>
      <c r="G40" s="154">
        <f t="shared" ca="1" si="4"/>
        <v>512</v>
      </c>
      <c r="H40" s="79"/>
      <c r="I40" s="82"/>
      <c r="J40" s="133">
        <f t="shared" si="6"/>
        <v>187</v>
      </c>
      <c r="K40" s="152">
        <f>RTD("cqg.rtd", ,"ContractData", $A$5&amp;A40, "T_CVol")</f>
        <v>187</v>
      </c>
      <c r="L40" s="154">
        <f xml:space="preserve"> RTD("cqg.rtd",,"StudyData", $A$5&amp;A40, "MA", "InputChoice=ContractVol,MAType=Sim,Period="&amp;$L$4&amp;"", "MA",,,"all",,,,"T")</f>
        <v>165.5</v>
      </c>
      <c r="M40" s="52">
        <f t="shared" si="7"/>
        <v>1</v>
      </c>
      <c r="N40" s="154">
        <f>RTD("cqg.rtd", ,"ContractData", $A$5&amp;A40, "Y_CVol")</f>
        <v>146</v>
      </c>
      <c r="O40" s="153">
        <f t="shared" si="5"/>
        <v>1.2808219178082192</v>
      </c>
      <c r="P40" s="152">
        <f xml:space="preserve"> RTD("cqg.rtd",,"StudyData", "(MA("&amp;$A$5&amp;A40&amp;",Period:="&amp;$Q$5&amp;",MAType:=Sim,InputChoice:=ContractVol) when LocalYear("&amp;$A$5&amp;A40&amp;")="&amp;$R$5&amp;" And (LocalMonth("&amp;$A$5&amp;A40&amp;")="&amp;$P$4&amp;" And LocalDay("&amp;$A$5&amp;A40&amp;")="&amp;$Q$4&amp;" ))", "Bar", "", "Close","D", "0", "all", "", "","False",,)</f>
        <v>248</v>
      </c>
      <c r="Q40" s="152"/>
      <c r="R40" s="152"/>
      <c r="S40" s="89" t="str">
        <f>LEFT(B40,6)</f>
        <v>Dec 17</v>
      </c>
      <c r="T40" s="90">
        <f t="shared" si="14"/>
        <v>174497</v>
      </c>
      <c r="U40" s="93">
        <f>Sheet1!F38</f>
        <v>174497</v>
      </c>
      <c r="V40" s="93">
        <f t="shared" si="12"/>
        <v>1936</v>
      </c>
      <c r="W40" s="93">
        <f t="shared" si="3"/>
        <v>1936</v>
      </c>
      <c r="X40" s="93">
        <f>Sheet1!G38</f>
        <v>172561</v>
      </c>
      <c r="Y40" s="124">
        <f t="shared" si="13"/>
        <v>1.0112192210290853</v>
      </c>
      <c r="Z40" s="135">
        <f>IF(RTD("cqg.rtd",,"StudyData",$A$5&amp;A40,"Vol","VolType=Exchange,CoCType=Contract","Vol",$Z$4,"0","ALL",,,"TRUE","T")="",0,RTD("cqg.rtd",,"StudyData",$A$5&amp;A40,"Vol","VolType=Exchange,CoCType=Contract","Vol",$Z$4,"0","ALL",,,"TRUE","T"))</f>
        <v>50</v>
      </c>
      <c r="AA40" s="135">
        <f ca="1">IF(B40="","",RTD("cqg.rtd",,"StudyData","Vol("&amp;$A$5&amp;A40&amp;") when (LocalDay("&amp;$A$5&amp;A40&amp;")="&amp;$C$1&amp;" and LocalHour("&amp;$A$5&amp;A40&amp;")="&amp;$E$1&amp;" and LocalMinute("&amp;$A$5&amp;$A40&amp;")="&amp;$F$1&amp;")","Bar",,"Vol",$Z$4,"0"))</f>
        <v>55</v>
      </c>
      <c r="AB40" s="143" t="str">
        <f>B40</f>
        <v>Dec 17, Jan 18</v>
      </c>
      <c r="AC40" s="143"/>
      <c r="AD40" s="15"/>
      <c r="AE40" s="15"/>
      <c r="AF40" s="1"/>
      <c r="AG40" s="1"/>
    </row>
    <row r="41" spans="1:33" ht="13.15" customHeight="1" x14ac:dyDescent="0.3">
      <c r="A41" s="119"/>
      <c r="B41" s="143"/>
      <c r="C41" s="7"/>
      <c r="D41" s="7"/>
      <c r="E41" s="7"/>
      <c r="F41" s="155"/>
      <c r="G41" s="154"/>
      <c r="H41" s="83"/>
      <c r="I41" s="84"/>
      <c r="J41" s="134"/>
      <c r="K41" s="152"/>
      <c r="L41" s="154"/>
      <c r="M41" s="52"/>
      <c r="N41" s="154"/>
      <c r="O41" s="153"/>
      <c r="P41" s="152"/>
      <c r="Q41" s="152"/>
      <c r="R41" s="152"/>
      <c r="S41" s="91" t="str">
        <f>RIGHT(B40,6)</f>
        <v>Jan 18</v>
      </c>
      <c r="T41" s="92">
        <f t="shared" si="14"/>
        <v>13231</v>
      </c>
      <c r="U41" s="94">
        <f>Sheet1!L38</f>
        <v>13231</v>
      </c>
      <c r="V41" s="94">
        <f t="shared" si="12"/>
        <v>84</v>
      </c>
      <c r="W41" s="94">
        <f t="shared" si="3"/>
        <v>84</v>
      </c>
      <c r="X41" s="94">
        <f>Sheet1!M38</f>
        <v>13147</v>
      </c>
      <c r="Y41" s="124">
        <f t="shared" si="13"/>
        <v>1.0063892903323952</v>
      </c>
      <c r="Z41" s="135"/>
      <c r="AA41" s="135"/>
      <c r="AB41" s="143"/>
      <c r="AC41" s="143"/>
      <c r="AD41" s="15"/>
      <c r="AE41" s="15"/>
      <c r="AF41" s="1"/>
      <c r="AG41" s="1"/>
    </row>
    <row r="42" spans="1:33" ht="13.15" customHeight="1" x14ac:dyDescent="0.3">
      <c r="A42" s="119">
        <f>A40+1</f>
        <v>18</v>
      </c>
      <c r="B42" s="143" t="str">
        <f>RIGHT(RTD("cqg.rtd",,"ContractData",$A$5&amp;A42,"LongDescription"),14)</f>
        <v>Jan 18, Feb 18</v>
      </c>
      <c r="C42" s="12"/>
      <c r="D42" s="12"/>
      <c r="E42" s="12"/>
      <c r="F42" s="155">
        <f>IF(B42="","",RTD("cqg.rtd",,"ContractData",$A$5&amp;A42,"ExpirationDate",,"D"))</f>
        <v>43069</v>
      </c>
      <c r="G42" s="154">
        <f t="shared" ca="1" si="4"/>
        <v>542</v>
      </c>
      <c r="H42" s="85"/>
      <c r="I42" s="86"/>
      <c r="J42" s="133">
        <f>K42</f>
        <v>36</v>
      </c>
      <c r="K42" s="152">
        <f>RTD("cqg.rtd", ,"ContractData", $A$5&amp;A42, "T_CVol")</f>
        <v>36</v>
      </c>
      <c r="L42" s="154">
        <f xml:space="preserve"> RTD("cqg.rtd",,"StudyData", $A$5&amp;A42, "MA", "InputChoice=ContractVol,MAType=Sim,Period="&amp;$L$4&amp;"", "MA",,,"all",,,,"T")</f>
        <v>59.2</v>
      </c>
      <c r="M42" s="57">
        <f t="shared" si="7"/>
        <v>0</v>
      </c>
      <c r="N42" s="154">
        <f>RTD("cqg.rtd", ,"ContractData", $A$5&amp;A42, "Y_CVol")</f>
        <v>82</v>
      </c>
      <c r="O42" s="153">
        <f t="shared" si="5"/>
        <v>0.43902439024390244</v>
      </c>
      <c r="P42" s="152">
        <f xml:space="preserve"> RTD("cqg.rtd",,"StudyData", "(MA("&amp;$A$5&amp;A42&amp;",Period:="&amp;$Q$5&amp;",MAType:=Sim,InputChoice:=ContractVol) when LocalYear("&amp;$A$5&amp;A42&amp;")="&amp;$R$5&amp;" And (LocalMonth("&amp;$A$5&amp;A42&amp;")="&amp;$P$4&amp;" And LocalDay("&amp;$A$5&amp;A42&amp;")="&amp;$Q$4&amp;" ))", "Bar", "", "Close","D", "0", "all", "", "","False",,)</f>
        <v>125</v>
      </c>
      <c r="Q42" s="152"/>
      <c r="R42" s="152"/>
      <c r="S42" s="89" t="str">
        <f>LEFT(B42,6)</f>
        <v>Jan 18</v>
      </c>
      <c r="T42" s="93">
        <f t="shared" si="14"/>
        <v>13231</v>
      </c>
      <c r="U42" s="95">
        <f>Sheet1!F40</f>
        <v>13231</v>
      </c>
      <c r="V42" s="95">
        <f t="shared" ref="V42:V50" si="15">IFERROR(U42-X42,"")</f>
        <v>84</v>
      </c>
      <c r="W42" s="95">
        <f t="shared" si="3"/>
        <v>84</v>
      </c>
      <c r="X42" s="95">
        <f>Sheet1!G40</f>
        <v>13147</v>
      </c>
      <c r="Y42" s="125">
        <f t="shared" ref="Y42:Y50" si="16">IF(ISERROR(U42/X42),"",U42/X42)</f>
        <v>1.0063892903323952</v>
      </c>
      <c r="Z42" s="135">
        <f>IF(RTD("cqg.rtd",,"StudyData",$A$5&amp;A42,"Vol","VolType=Exchange,CoCType=Contract","Vol",$Z$4,"0","ALL",,,"TRUE","T")="",0,RTD("cqg.rtd",,"StudyData",$A$5&amp;A42,"Vol","VolType=Exchange,CoCType=Contract","Vol",$Z$4,"0","ALL",,,"TRUE","T"))</f>
        <v>0</v>
      </c>
      <c r="AA42" s="135">
        <f ca="1">IF(B42="","",RTD("cqg.rtd",,"StudyData","Vol("&amp;$A$5&amp;A42&amp;") when (LocalDay("&amp;$A$5&amp;A42&amp;")="&amp;$C$1&amp;" and LocalHour("&amp;$A$5&amp;A42&amp;")="&amp;$E$1&amp;" and LocalMinute("&amp;$A$5&amp;$A42&amp;")="&amp;$F$1&amp;")","Bar",,"Vol",$Z$4,"0"))</f>
        <v>52</v>
      </c>
      <c r="AB42" s="143" t="str">
        <f>B42</f>
        <v>Jan 18, Feb 18</v>
      </c>
      <c r="AC42" s="143"/>
      <c r="AD42" s="17"/>
      <c r="AE42" s="17"/>
      <c r="AF42" s="1"/>
      <c r="AG42" s="1"/>
    </row>
    <row r="43" spans="1:33" ht="13.15" customHeight="1" x14ac:dyDescent="0.3">
      <c r="A43" s="119"/>
      <c r="B43" s="143"/>
      <c r="C43" s="12"/>
      <c r="D43" s="12"/>
      <c r="E43" s="12"/>
      <c r="F43" s="155"/>
      <c r="G43" s="154"/>
      <c r="H43" s="85"/>
      <c r="I43" s="86"/>
      <c r="J43" s="134"/>
      <c r="K43" s="152"/>
      <c r="L43" s="154"/>
      <c r="M43" s="57"/>
      <c r="N43" s="154"/>
      <c r="O43" s="153"/>
      <c r="P43" s="152"/>
      <c r="Q43" s="152"/>
      <c r="R43" s="152"/>
      <c r="S43" s="91" t="str">
        <f>RIGHT(B42,6)</f>
        <v>Feb 18</v>
      </c>
      <c r="T43" s="94">
        <f t="shared" si="14"/>
        <v>9456</v>
      </c>
      <c r="U43" s="96">
        <f>Sheet1!L40</f>
        <v>9456</v>
      </c>
      <c r="V43" s="96">
        <f t="shared" si="15"/>
        <v>-121</v>
      </c>
      <c r="W43" s="96">
        <f t="shared" si="3"/>
        <v>-121</v>
      </c>
      <c r="X43" s="96">
        <f>Sheet1!M40</f>
        <v>9577</v>
      </c>
      <c r="Y43" s="125">
        <f t="shared" si="16"/>
        <v>0.98736556332880865</v>
      </c>
      <c r="Z43" s="135"/>
      <c r="AA43" s="135"/>
      <c r="AB43" s="143"/>
      <c r="AC43" s="143"/>
      <c r="AD43" s="17"/>
      <c r="AE43" s="17"/>
      <c r="AF43" s="1"/>
      <c r="AG43" s="1"/>
    </row>
    <row r="44" spans="1:33" ht="6" customHeight="1" x14ac:dyDescent="0.3">
      <c r="A44" s="119"/>
      <c r="B44" s="23"/>
      <c r="C44" s="4"/>
      <c r="D44" s="4"/>
      <c r="E44" s="4"/>
      <c r="F44" s="42"/>
      <c r="G44" s="61"/>
      <c r="H44" s="61"/>
      <c r="I44" s="61"/>
      <c r="J44" s="61"/>
      <c r="K44" s="53"/>
      <c r="L44" s="53"/>
      <c r="M44" s="54"/>
      <c r="N44" s="53"/>
      <c r="O44" s="55"/>
      <c r="P44" s="56"/>
      <c r="Q44" s="56"/>
      <c r="R44" s="56"/>
      <c r="S44" s="38"/>
      <c r="T44" s="4"/>
      <c r="U44" s="11"/>
      <c r="V44" s="11"/>
      <c r="W44" s="11"/>
      <c r="X44" s="11"/>
      <c r="Y44" s="71"/>
      <c r="Z44" s="62"/>
      <c r="AA44" s="128"/>
      <c r="AB44" s="130"/>
      <c r="AC44" s="129"/>
      <c r="AD44" s="18"/>
      <c r="AE44" s="16"/>
      <c r="AF44" s="1"/>
      <c r="AG44" s="1"/>
    </row>
    <row r="45" spans="1:33" ht="13.15" customHeight="1" x14ac:dyDescent="0.3">
      <c r="A45" s="119">
        <f>A42+1</f>
        <v>19</v>
      </c>
      <c r="B45" s="142" t="str">
        <f>RIGHT(RTD("cqg.rtd",,"ContractData",$A$5&amp;A45,"LongDescription"),14)</f>
        <v>Feb 18, Mar 18</v>
      </c>
      <c r="C45" s="12"/>
      <c r="D45" s="12"/>
      <c r="E45" s="12"/>
      <c r="F45" s="155">
        <f>IF(B45="","",RTD("cqg.rtd",,"ContractData",$A$5&amp;A45,"ExpirationDate",,"D"))</f>
        <v>43098</v>
      </c>
      <c r="G45" s="154">
        <f t="shared" ca="1" si="4"/>
        <v>571</v>
      </c>
      <c r="H45" s="85"/>
      <c r="I45" s="86"/>
      <c r="J45" s="133">
        <f>K45</f>
        <v>3</v>
      </c>
      <c r="K45" s="152">
        <f>RTD("cqg.rtd", ,"ContractData", $A$5&amp;A45, "T_CVol")</f>
        <v>3</v>
      </c>
      <c r="L45" s="154">
        <f xml:space="preserve"> RTD("cqg.rtd",,"StudyData", $A$5&amp;A45, "MA", "InputChoice=ContractVol,MAType=Sim,Period="&amp;$L$4&amp;"", "MA",,,"all",,,,"T")</f>
        <v>23.55</v>
      </c>
      <c r="M45" s="57">
        <f t="shared" si="7"/>
        <v>0</v>
      </c>
      <c r="N45" s="154">
        <f>RTD("cqg.rtd", ,"ContractData", $A$5&amp;A45, "Y_CVol")</f>
        <v>14</v>
      </c>
      <c r="O45" s="153">
        <f t="shared" si="5"/>
        <v>0.21428571428571427</v>
      </c>
      <c r="P45" s="152">
        <f xml:space="preserve"> RTD("cqg.rtd",,"StudyData", "(MA("&amp;$A$5&amp;A45&amp;",Period:="&amp;$Q$5&amp;",MAType:=Sim,InputChoice:=ContractVol) when LocalYear("&amp;$A$5&amp;A45&amp;")="&amp;$R$5&amp;" And (LocalMonth("&amp;$A$5&amp;A45&amp;")="&amp;$P$4&amp;" And LocalDay("&amp;$A$5&amp;A45&amp;")="&amp;$Q$4&amp;" ))", "Bar", "", "Close","D", "0", "all", "", "","False",,)</f>
        <v>79</v>
      </c>
      <c r="Q45" s="152"/>
      <c r="R45" s="152"/>
      <c r="S45" s="97" t="str">
        <f>LEFT(B45,6)</f>
        <v>Feb 18</v>
      </c>
      <c r="T45" s="100">
        <f t="shared" si="14"/>
        <v>9456</v>
      </c>
      <c r="U45" s="100">
        <f>Sheet1!F42</f>
        <v>9456</v>
      </c>
      <c r="V45" s="100">
        <f t="shared" si="15"/>
        <v>-121</v>
      </c>
      <c r="W45" s="100">
        <f t="shared" si="3"/>
        <v>-121</v>
      </c>
      <c r="X45" s="100">
        <f>Sheet1!G42</f>
        <v>9577</v>
      </c>
      <c r="Y45" s="124">
        <f t="shared" si="16"/>
        <v>0.98736556332880865</v>
      </c>
      <c r="Z45" s="135">
        <f>IF(RTD("cqg.rtd",,"StudyData",$A$5&amp;A45,"Vol","VolType=Exchange,CoCType=Contract","Vol",$Z$4,"0","ALL",,,"TRUE","T")="",0,RTD("cqg.rtd",,"StudyData",$A$5&amp;A45,"Vol","VolType=Exchange,CoCType=Contract","Vol",$Z$4,"0","ALL",,,"TRUE","T"))</f>
        <v>0</v>
      </c>
      <c r="AA45" s="135">
        <f ca="1">IF(B45="","",RTD("cqg.rtd",,"StudyData","Vol("&amp;$A$5&amp;A45&amp;") when (LocalDay("&amp;$A$5&amp;A45&amp;")="&amp;$C$1&amp;" and LocalHour("&amp;$A$5&amp;A45&amp;")="&amp;$E$1&amp;" and LocalMinute("&amp;$A$5&amp;$A45&amp;")="&amp;$F$1&amp;")","Bar",,"Vol",$Z$4,"0"))</f>
        <v>7</v>
      </c>
      <c r="AB45" s="142" t="str">
        <f>B45</f>
        <v>Feb 18, Mar 18</v>
      </c>
      <c r="AC45" s="142"/>
      <c r="AD45" s="17"/>
      <c r="AE45" s="17"/>
      <c r="AF45" s="1"/>
      <c r="AG45" s="1"/>
    </row>
    <row r="46" spans="1:33" ht="13.15" customHeight="1" x14ac:dyDescent="0.3">
      <c r="A46" s="119"/>
      <c r="B46" s="142"/>
      <c r="C46" s="12"/>
      <c r="D46" s="12"/>
      <c r="E46" s="12"/>
      <c r="F46" s="155"/>
      <c r="G46" s="154"/>
      <c r="H46" s="85"/>
      <c r="I46" s="86"/>
      <c r="J46" s="134"/>
      <c r="K46" s="152"/>
      <c r="L46" s="154"/>
      <c r="M46" s="57"/>
      <c r="N46" s="154"/>
      <c r="O46" s="153"/>
      <c r="P46" s="152"/>
      <c r="Q46" s="152"/>
      <c r="R46" s="152"/>
      <c r="S46" s="98" t="str">
        <f>RIGHT(B45,6)</f>
        <v>Mar 18</v>
      </c>
      <c r="T46" s="101">
        <f t="shared" si="14"/>
        <v>8541</v>
      </c>
      <c r="U46" s="101">
        <f>Sheet1!L42</f>
        <v>8541</v>
      </c>
      <c r="V46" s="101">
        <f t="shared" si="15"/>
        <v>-104</v>
      </c>
      <c r="W46" s="101">
        <f t="shared" si="3"/>
        <v>-104</v>
      </c>
      <c r="X46" s="101">
        <f>Sheet1!M42</f>
        <v>8645</v>
      </c>
      <c r="Y46" s="124">
        <f t="shared" si="16"/>
        <v>0.98796992481203005</v>
      </c>
      <c r="Z46" s="135"/>
      <c r="AA46" s="135"/>
      <c r="AB46" s="142"/>
      <c r="AC46" s="142"/>
      <c r="AD46" s="17"/>
      <c r="AE46" s="17"/>
      <c r="AF46" s="1"/>
      <c r="AG46" s="1"/>
    </row>
    <row r="47" spans="1:33" ht="13.15" customHeight="1" x14ac:dyDescent="0.3">
      <c r="A47" s="119">
        <f>A45+1</f>
        <v>20</v>
      </c>
      <c r="B47" s="142" t="str">
        <f>RIGHT(RTD("cqg.rtd",,"ContractData",$A$5&amp;A47,"LongDescription"),14)</f>
        <v>Mar 18, Apr 18</v>
      </c>
      <c r="C47" s="12"/>
      <c r="D47" s="12"/>
      <c r="E47" s="12"/>
      <c r="F47" s="155">
        <f>IF(B47="","",RTD("cqg.rtd",,"ContractData",$A$5&amp;A47,"ExpirationDate",,"D"))</f>
        <v>43131</v>
      </c>
      <c r="G47" s="154">
        <f t="shared" ca="1" si="4"/>
        <v>604</v>
      </c>
      <c r="H47" s="85"/>
      <c r="I47" s="86"/>
      <c r="J47" s="133">
        <f t="shared" si="6"/>
        <v>0</v>
      </c>
      <c r="K47" s="138">
        <f>RTD("cqg.rtd", ,"ContractData", $A$5&amp;A47, "T_CVol")</f>
        <v>0</v>
      </c>
      <c r="L47" s="154">
        <f xml:space="preserve"> RTD("cqg.rtd",,"StudyData", $A$5&amp;A47, "MA", "InputChoice=ContractVol,MAType=Sim,Period="&amp;$L$4&amp;"", "MA",,,"all",,,,"T")</f>
        <v>40.25</v>
      </c>
      <c r="M47" s="57">
        <f t="shared" si="7"/>
        <v>0</v>
      </c>
      <c r="N47" s="154">
        <f>RTD("cqg.rtd", ,"ContractData", $A$5&amp;A47, "Y_CVol")</f>
        <v>15</v>
      </c>
      <c r="O47" s="153">
        <f t="shared" si="5"/>
        <v>0</v>
      </c>
      <c r="P47" s="152">
        <f xml:space="preserve"> RTD("cqg.rtd",,"StudyData", "(MA("&amp;$A$5&amp;A47&amp;",Period:="&amp;$Q$5&amp;",MAType:=Sim,InputChoice:=ContractVol) when LocalYear("&amp;$A$5&amp;A47&amp;")="&amp;$R$5&amp;" And (LocalMonth("&amp;$A$5&amp;A47&amp;")="&amp;$P$4&amp;" And LocalDay("&amp;$A$5&amp;A47&amp;")="&amp;$Q$4&amp;" ))", "Bar", "", "Close","D", "0", "all", "", "","False",,)</f>
        <v>48</v>
      </c>
      <c r="Q47" s="152"/>
      <c r="R47" s="152"/>
      <c r="S47" s="97" t="str">
        <f>LEFT(B47,6)</f>
        <v>Mar 18</v>
      </c>
      <c r="T47" s="100">
        <f t="shared" si="14"/>
        <v>8541</v>
      </c>
      <c r="U47" s="102">
        <f>Sheet1!F44</f>
        <v>8541</v>
      </c>
      <c r="V47" s="102">
        <f t="shared" si="15"/>
        <v>-104</v>
      </c>
      <c r="W47" s="102">
        <f t="shared" si="3"/>
        <v>-104</v>
      </c>
      <c r="X47" s="102">
        <f>Sheet1!G44</f>
        <v>8645</v>
      </c>
      <c r="Y47" s="125">
        <f t="shared" si="16"/>
        <v>0.98796992481203005</v>
      </c>
      <c r="Z47" s="135">
        <f>IF(RTD("cqg.rtd",,"StudyData",$A$5&amp;A47,"Vol","VolType=Exchange,CoCType=Contract","Vol",$Z$4,"0","ALL",,,"TRUE","T")="",0,RTD("cqg.rtd",,"StudyData",$A$5&amp;A47,"Vol","VolType=Exchange,CoCType=Contract","Vol",$Z$4,"0","ALL",,,"TRUE","T"))</f>
        <v>0</v>
      </c>
      <c r="AA47" s="135">
        <f ca="1">IF(B47="","",RTD("cqg.rtd",,"StudyData","Vol("&amp;$A$5&amp;A47&amp;") when (LocalDay("&amp;$A$5&amp;A47&amp;")="&amp;$C$1&amp;" and LocalHour("&amp;$A$5&amp;A47&amp;")="&amp;$E$1&amp;" and LocalMinute("&amp;$A$5&amp;$A47&amp;")="&amp;$F$1&amp;")","Bar",,"Vol",$Z$4,"0"))</f>
        <v>15</v>
      </c>
      <c r="AB47" s="142" t="str">
        <f>B47</f>
        <v>Mar 18, Apr 18</v>
      </c>
      <c r="AC47" s="142"/>
      <c r="AD47" s="17"/>
      <c r="AE47" s="17"/>
      <c r="AF47" s="1"/>
      <c r="AG47" s="1"/>
    </row>
    <row r="48" spans="1:33" ht="13.15" customHeight="1" x14ac:dyDescent="0.3">
      <c r="A48" s="119"/>
      <c r="B48" s="142"/>
      <c r="C48" s="12"/>
      <c r="D48" s="12"/>
      <c r="E48" s="12"/>
      <c r="F48" s="155"/>
      <c r="G48" s="154"/>
      <c r="H48" s="85"/>
      <c r="I48" s="86"/>
      <c r="J48" s="134"/>
      <c r="K48" s="162"/>
      <c r="L48" s="154"/>
      <c r="M48" s="57"/>
      <c r="N48" s="154"/>
      <c r="O48" s="153"/>
      <c r="P48" s="152"/>
      <c r="Q48" s="152"/>
      <c r="R48" s="152"/>
      <c r="S48" s="98" t="str">
        <f>RIGHT(B47,6)</f>
        <v>Apr 18</v>
      </c>
      <c r="T48" s="101">
        <f t="shared" si="14"/>
        <v>4750</v>
      </c>
      <c r="U48" s="103">
        <f>Sheet1!L44</f>
        <v>4750</v>
      </c>
      <c r="V48" s="103">
        <f t="shared" si="15"/>
        <v>-2</v>
      </c>
      <c r="W48" s="103">
        <f t="shared" si="3"/>
        <v>-2</v>
      </c>
      <c r="X48" s="103">
        <f>Sheet1!M44</f>
        <v>4752</v>
      </c>
      <c r="Y48" s="125">
        <f t="shared" si="16"/>
        <v>0.99957912457912457</v>
      </c>
      <c r="Z48" s="135"/>
      <c r="AA48" s="135"/>
      <c r="AB48" s="142"/>
      <c r="AC48" s="142"/>
      <c r="AD48" s="17"/>
      <c r="AE48" s="17"/>
      <c r="AF48" s="1"/>
      <c r="AG48" s="1"/>
    </row>
    <row r="49" spans="1:33" ht="13.15" customHeight="1" x14ac:dyDescent="0.3">
      <c r="A49" s="119">
        <f>A47+1</f>
        <v>21</v>
      </c>
      <c r="B49" s="142" t="str">
        <f>RIGHT(RTD("cqg.rtd",,"ContractData",$A$5&amp;A49,"LongDescription"),14)</f>
        <v>Apr 18, May 18</v>
      </c>
      <c r="C49" s="12"/>
      <c r="D49" s="12"/>
      <c r="E49" s="12"/>
      <c r="F49" s="155">
        <f>IF(B49="","",RTD("cqg.rtd",,"ContractData",$A$5&amp;A49,"ExpirationDate",,"D"))</f>
        <v>43159</v>
      </c>
      <c r="G49" s="154">
        <f t="shared" ca="1" si="4"/>
        <v>632</v>
      </c>
      <c r="H49" s="85"/>
      <c r="I49" s="86"/>
      <c r="J49" s="133">
        <f t="shared" si="6"/>
        <v>0</v>
      </c>
      <c r="K49" s="152">
        <f>RTD("cqg.rtd", ,"ContractData", $A$5&amp;A49, "T_CVol")</f>
        <v>0</v>
      </c>
      <c r="L49" s="154">
        <f xml:space="preserve"> RTD("cqg.rtd",,"StudyData", $A$5&amp;A49, "MA", "InputChoice=ContractVol,MAType=Sim,Period="&amp;$L$4&amp;"", "MA",,,"all",,,,"T")</f>
        <v>30.5</v>
      </c>
      <c r="M49" s="57">
        <f t="shared" si="7"/>
        <v>0</v>
      </c>
      <c r="N49" s="154">
        <f>RTD("cqg.rtd", ,"ContractData", $A$5&amp;A49, "Y_CVol")</f>
        <v>0</v>
      </c>
      <c r="O49" s="153" t="str">
        <f t="shared" si="5"/>
        <v/>
      </c>
      <c r="P49" s="152">
        <f xml:space="preserve"> RTD("cqg.rtd",,"StudyData", "(MA("&amp;$A$5&amp;A49&amp;",Period:="&amp;$Q$5&amp;",MAType:=Sim,InputChoice:=ContractVol) when LocalYear("&amp;$A$5&amp;A49&amp;")="&amp;$R$5&amp;" And (LocalMonth("&amp;$A$5&amp;A49&amp;")="&amp;$P$4&amp;" And LocalDay("&amp;$A$5&amp;A49&amp;")="&amp;$Q$4&amp;" ))", "Bar", "", "Close","D", "0", "all", "", "","False",,)</f>
        <v>79</v>
      </c>
      <c r="Q49" s="152"/>
      <c r="R49" s="152"/>
      <c r="S49" s="97" t="str">
        <f>LEFT(B49,6)</f>
        <v>Apr 18</v>
      </c>
      <c r="T49" s="100">
        <f t="shared" si="14"/>
        <v>4750</v>
      </c>
      <c r="U49" s="100">
        <f>Sheet1!F46</f>
        <v>4750</v>
      </c>
      <c r="V49" s="100">
        <f t="shared" si="15"/>
        <v>-2</v>
      </c>
      <c r="W49" s="100">
        <f t="shared" si="3"/>
        <v>-2</v>
      </c>
      <c r="X49" s="100">
        <f>Sheet1!G46</f>
        <v>4752</v>
      </c>
      <c r="Y49" s="124">
        <f t="shared" si="16"/>
        <v>0.99957912457912457</v>
      </c>
      <c r="Z49" s="135">
        <f>IF(RTD("cqg.rtd",,"StudyData",$A$5&amp;A49,"Vol","VolType=Exchange,CoCType=Contract","Vol",$Z$4,"0","ALL",,,"TRUE","T")="",0,RTD("cqg.rtd",,"StudyData",$A$5&amp;A49,"Vol","VolType=Exchange,CoCType=Contract","Vol",$Z$4,"0","ALL",,,"TRUE","T"))</f>
        <v>0</v>
      </c>
      <c r="AA49" s="135">
        <f ca="1">IF(B49="","",RTD("cqg.rtd",,"StudyData","Vol("&amp;$A$5&amp;A49&amp;") when (LocalDay("&amp;$A$5&amp;A49&amp;")="&amp;$C$1&amp;" and LocalHour("&amp;$A$5&amp;A49&amp;")="&amp;$E$1&amp;" and LocalMinute("&amp;$A$5&amp;$A49&amp;")="&amp;$F$1&amp;")","Bar",,"Vol",$Z$4,"0"))</f>
        <v>1</v>
      </c>
      <c r="AB49" s="142" t="str">
        <f>B49</f>
        <v>Apr 18, May 18</v>
      </c>
      <c r="AC49" s="142"/>
      <c r="AD49" s="17"/>
      <c r="AE49" s="17"/>
      <c r="AF49" s="1"/>
      <c r="AG49" s="1"/>
    </row>
    <row r="50" spans="1:33" ht="13.15" customHeight="1" x14ac:dyDescent="0.3">
      <c r="A50" s="119"/>
      <c r="B50" s="142"/>
      <c r="C50" s="12"/>
      <c r="D50" s="12"/>
      <c r="E50" s="12"/>
      <c r="F50" s="155"/>
      <c r="G50" s="154"/>
      <c r="H50" s="87"/>
      <c r="I50" s="88"/>
      <c r="J50" s="134"/>
      <c r="K50" s="152"/>
      <c r="L50" s="154"/>
      <c r="M50" s="57"/>
      <c r="N50" s="154"/>
      <c r="O50" s="153"/>
      <c r="P50" s="152"/>
      <c r="Q50" s="152"/>
      <c r="R50" s="152"/>
      <c r="S50" s="98" t="str">
        <f>RIGHT(B49,6)</f>
        <v>May 18</v>
      </c>
      <c r="T50" s="101">
        <f t="shared" si="14"/>
        <v>4085</v>
      </c>
      <c r="U50" s="101">
        <f>Sheet1!L46</f>
        <v>4085</v>
      </c>
      <c r="V50" s="101">
        <f t="shared" si="15"/>
        <v>0</v>
      </c>
      <c r="W50" s="101">
        <f t="shared" si="3"/>
        <v>0</v>
      </c>
      <c r="X50" s="101">
        <f>Sheet1!M46</f>
        <v>4085</v>
      </c>
      <c r="Y50" s="124">
        <f t="shared" si="16"/>
        <v>1</v>
      </c>
      <c r="Z50" s="135"/>
      <c r="AA50" s="135"/>
      <c r="AB50" s="142"/>
      <c r="AC50" s="142"/>
      <c r="AD50" s="17"/>
      <c r="AE50" s="17"/>
      <c r="AF50" s="1"/>
      <c r="AG50" s="1"/>
    </row>
    <row r="51" spans="1:33" ht="13.15" customHeight="1" x14ac:dyDescent="0.3">
      <c r="A51" s="119">
        <f>A49+1</f>
        <v>22</v>
      </c>
      <c r="B51" s="142" t="str">
        <f>RIGHT(RTD("cqg.rtd",,"ContractData",$A$5&amp;A51,"LongDescription"),14)</f>
        <v>May 18, Jun 18</v>
      </c>
      <c r="C51" s="13"/>
      <c r="D51" s="13"/>
      <c r="E51" s="13"/>
      <c r="F51" s="155">
        <f>IF(B51="","",RTD("cqg.rtd",,"ContractData",$A$5&amp;A51,"ExpirationDate",,"D"))</f>
        <v>43189</v>
      </c>
      <c r="G51" s="154">
        <f t="shared" ca="1" si="4"/>
        <v>662</v>
      </c>
      <c r="H51" s="85"/>
      <c r="I51" s="86"/>
      <c r="J51" s="131">
        <f t="shared" si="6"/>
        <v>0</v>
      </c>
      <c r="K51" s="152">
        <f>RTD("cqg.rtd", ,"ContractData", $A$5&amp;A51, "T_CVol")</f>
        <v>0</v>
      </c>
      <c r="L51" s="154">
        <f xml:space="preserve"> RTD("cqg.rtd",,"StudyData", $A$5&amp;A51, "MA", "InputChoice=ContractVol,MAType=Sim,Period="&amp;$L$4&amp;"", "MA",,,"all",,,,"T")</f>
        <v>70</v>
      </c>
      <c r="M51" s="57">
        <f t="shared" si="7"/>
        <v>0</v>
      </c>
      <c r="N51" s="154">
        <f>RTD("cqg.rtd", ,"ContractData", $A$5&amp;A51, "Y_CVol")</f>
        <v>12</v>
      </c>
      <c r="O51" s="153">
        <f t="shared" si="5"/>
        <v>0</v>
      </c>
      <c r="P51" s="152">
        <f xml:space="preserve"> RTD("cqg.rtd",,"StudyData", "(MA("&amp;$A$5&amp;A51&amp;",Period:="&amp;$Q$5&amp;",MAType:=Sim,InputChoice:=ContractVol) when LocalYear("&amp;$A$5&amp;A51&amp;")="&amp;$R$5&amp;" And (LocalMonth("&amp;$A$5&amp;A51&amp;")="&amp;$P$4&amp;" And LocalDay("&amp;$A$5&amp;A51&amp;")="&amp;$Q$4&amp;" ))", "Bar", "", "Close","D", "0", "all", "", "","False",,)</f>
        <v>193</v>
      </c>
      <c r="Q51" s="152"/>
      <c r="R51" s="152"/>
      <c r="S51" s="97" t="str">
        <f>LEFT(B51,6)</f>
        <v>May 18</v>
      </c>
      <c r="T51" s="100">
        <f t="shared" si="14"/>
        <v>4085</v>
      </c>
      <c r="U51" s="102">
        <f>Sheet1!F48</f>
        <v>4085</v>
      </c>
      <c r="V51" s="102">
        <f t="shared" ref="V51:V54" si="17">IFERROR(U51-X51,"")</f>
        <v>0</v>
      </c>
      <c r="W51" s="102">
        <f t="shared" si="3"/>
        <v>0</v>
      </c>
      <c r="X51" s="102">
        <f>Sheet1!G48</f>
        <v>4085</v>
      </c>
      <c r="Y51" s="125">
        <f>IF(ISERROR(U51/X51),"",U51/X51)</f>
        <v>1</v>
      </c>
      <c r="Z51" s="135">
        <f>IF(RTD("cqg.rtd",,"StudyData",$A$5&amp;A51,"Vol","VolType=Exchange,CoCType=Contract","Vol",$Z$4,"0","ALL",,,"TRUE","T")="",0,RTD("cqg.rtd",,"StudyData",$A$5&amp;A51,"Vol","VolType=Exchange,CoCType=Contract","Vol",$Z$4,"0","ALL",,,"TRUE","T"))</f>
        <v>0</v>
      </c>
      <c r="AA51" s="135">
        <f ca="1">IF(B51="","",RTD("cqg.rtd",,"StudyData","Vol("&amp;$A$5&amp;A51&amp;") when (LocalDay("&amp;$A$5&amp;A51&amp;")="&amp;$C$1&amp;" and LocalHour("&amp;$A$5&amp;A51&amp;")="&amp;$E$1&amp;" and LocalMinute("&amp;$A$5&amp;$A51&amp;")="&amp;$F$1&amp;")","Bar",,"Vol",$Z$4,"0"))</f>
        <v>120</v>
      </c>
      <c r="AB51" s="142" t="str">
        <f>B51</f>
        <v>May 18, Jun 18</v>
      </c>
      <c r="AC51" s="142"/>
      <c r="AD51" s="15"/>
      <c r="AE51" s="15"/>
      <c r="AF51" s="1"/>
      <c r="AG51" s="1"/>
    </row>
    <row r="52" spans="1:33" ht="13.15" customHeight="1" x14ac:dyDescent="0.3">
      <c r="A52" s="119"/>
      <c r="B52" s="142"/>
      <c r="C52" s="13"/>
      <c r="D52" s="13"/>
      <c r="E52" s="13"/>
      <c r="F52" s="155"/>
      <c r="G52" s="154"/>
      <c r="H52" s="85"/>
      <c r="I52" s="86"/>
      <c r="J52" s="132"/>
      <c r="K52" s="152"/>
      <c r="L52" s="154"/>
      <c r="M52" s="57"/>
      <c r="N52" s="154"/>
      <c r="O52" s="153"/>
      <c r="P52" s="152"/>
      <c r="Q52" s="152"/>
      <c r="R52" s="152"/>
      <c r="S52" s="98" t="str">
        <f>RIGHT(B51,6)</f>
        <v>Jun 18</v>
      </c>
      <c r="T52" s="101">
        <f t="shared" si="14"/>
        <v>32298</v>
      </c>
      <c r="U52" s="103">
        <f>Sheet1!L48</f>
        <v>32298</v>
      </c>
      <c r="V52" s="103">
        <f t="shared" si="17"/>
        <v>831</v>
      </c>
      <c r="W52" s="103">
        <f t="shared" si="3"/>
        <v>831</v>
      </c>
      <c r="X52" s="103">
        <f>Sheet1!M48</f>
        <v>31467</v>
      </c>
      <c r="Y52" s="125">
        <f>IF(ISERROR(U52/X52),"",U52/X52)</f>
        <v>1.0264086185527697</v>
      </c>
      <c r="Z52" s="135"/>
      <c r="AA52" s="135"/>
      <c r="AB52" s="142"/>
      <c r="AC52" s="142"/>
      <c r="AD52" s="15"/>
      <c r="AE52" s="15"/>
      <c r="AF52" s="1"/>
      <c r="AG52" s="1"/>
    </row>
    <row r="53" spans="1:33" ht="13.15" customHeight="1" x14ac:dyDescent="0.3">
      <c r="A53" s="119">
        <f>A51+1</f>
        <v>23</v>
      </c>
      <c r="B53" s="142" t="str">
        <f>RIGHT(RTD("cqg.rtd",,"ContractData",$A$5&amp;A53,"LongDescription"),14)</f>
        <v>Jun 18, Jul 18</v>
      </c>
      <c r="C53" s="13"/>
      <c r="D53" s="13"/>
      <c r="E53" s="13"/>
      <c r="F53" s="155">
        <f>IF(B53="","",RTD("cqg.rtd",,"ContractData",$A$5&amp;A53,"ExpirationDate",,"D"))</f>
        <v>43220</v>
      </c>
      <c r="G53" s="154">
        <f t="shared" ca="1" si="4"/>
        <v>693</v>
      </c>
      <c r="H53" s="85"/>
      <c r="I53" s="86"/>
      <c r="J53" s="131">
        <f t="shared" si="6"/>
        <v>50</v>
      </c>
      <c r="K53" s="152">
        <f>RTD("cqg.rtd", ,"ContractData", $A$5&amp;A53, "T_CVol")</f>
        <v>50</v>
      </c>
      <c r="L53" s="154">
        <f xml:space="preserve"> RTD("cqg.rtd",,"StudyData", $A$5&amp;A53, "MA", "InputChoice=ContractVol,MAType=Sim,Period="&amp;$L$4&amp;"", "MA",,,"all",,,,"T")</f>
        <v>67.150000000000006</v>
      </c>
      <c r="M53" s="57">
        <f t="shared" si="7"/>
        <v>0</v>
      </c>
      <c r="N53" s="154">
        <f>RTD("cqg.rtd", ,"ContractData", $A$5&amp;A53, "Y_CVol")</f>
        <v>35</v>
      </c>
      <c r="O53" s="153">
        <f t="shared" si="5"/>
        <v>1.4285714285714286</v>
      </c>
      <c r="P53" s="152">
        <f xml:space="preserve"> RTD("cqg.rtd",,"StudyData", "(MA("&amp;$A$5&amp;A53&amp;",Period:="&amp;$Q$5&amp;",MAType:=Sim,InputChoice:=ContractVol) when LocalYear("&amp;$A$5&amp;A53&amp;")="&amp;$R$5&amp;" And (LocalMonth("&amp;$A$5&amp;A53&amp;")="&amp;$P$4&amp;" And LocalDay("&amp;$A$5&amp;A53&amp;")="&amp;$Q$4&amp;" ))", "Bar", "", "Close","D", "0", "all", "", "","False",,)</f>
        <v>27</v>
      </c>
      <c r="Q53" s="152"/>
      <c r="R53" s="152"/>
      <c r="S53" s="97" t="str">
        <f>LEFT(B53,6)</f>
        <v>Jun 18</v>
      </c>
      <c r="T53" s="100">
        <f t="shared" si="14"/>
        <v>32298</v>
      </c>
      <c r="U53" s="100">
        <f>Sheet1!F50</f>
        <v>32298</v>
      </c>
      <c r="V53" s="100">
        <f t="shared" si="17"/>
        <v>831</v>
      </c>
      <c r="W53" s="100">
        <f t="shared" si="3"/>
        <v>831</v>
      </c>
      <c r="X53" s="100">
        <f>Sheet1!G50</f>
        <v>31467</v>
      </c>
      <c r="Y53" s="124">
        <f t="shared" ref="Y53:Y54" si="18">IF(ISERROR(U53/X53),"",U53/X53)</f>
        <v>1.0264086185527697</v>
      </c>
      <c r="Z53" s="135">
        <f>IF(RTD("cqg.rtd",,"StudyData",$A$5&amp;A53,"Vol","VolType=Exchange,CoCType=Contract","Vol",$Z$4,"0","ALL",,,"TRUE","T")="",0,RTD("cqg.rtd",,"StudyData",$A$5&amp;A53,"Vol","VolType=Exchange,CoCType=Contract","Vol",$Z$4,"0","ALL",,,"TRUE","T"))</f>
        <v>0</v>
      </c>
      <c r="AA53" s="135">
        <f ca="1">IF(B53="","",RTD("cqg.rtd",,"StudyData","Vol("&amp;$A$5&amp;A53&amp;") when (LocalDay("&amp;$A$5&amp;A53&amp;")="&amp;$C$1&amp;" and LocalHour("&amp;$A$5&amp;A53&amp;")="&amp;$E$1&amp;" and LocalMinute("&amp;$A$5&amp;$A53&amp;")="&amp;$F$1&amp;")","Bar",,"Vol",$Z$4,"0"))</f>
        <v>30</v>
      </c>
      <c r="AB53" s="142" t="str">
        <f>B53</f>
        <v>Jun 18, Jul 18</v>
      </c>
      <c r="AC53" s="142"/>
      <c r="AD53" s="15"/>
      <c r="AE53" s="15"/>
      <c r="AF53" s="1"/>
      <c r="AG53" s="1"/>
    </row>
    <row r="54" spans="1:33" ht="13.15" customHeight="1" x14ac:dyDescent="0.3">
      <c r="A54" s="119"/>
      <c r="B54" s="142"/>
      <c r="C54" s="13"/>
      <c r="D54" s="13"/>
      <c r="E54" s="13"/>
      <c r="F54" s="155"/>
      <c r="G54" s="154"/>
      <c r="H54" s="85"/>
      <c r="I54" s="86"/>
      <c r="J54" s="132"/>
      <c r="K54" s="152"/>
      <c r="L54" s="154"/>
      <c r="M54" s="57"/>
      <c r="N54" s="154"/>
      <c r="O54" s="153"/>
      <c r="P54" s="152"/>
      <c r="Q54" s="152"/>
      <c r="R54" s="152"/>
      <c r="S54" s="98" t="str">
        <f>RIGHT(B53,6)</f>
        <v>Jul 18</v>
      </c>
      <c r="T54" s="101">
        <f t="shared" si="14"/>
        <v>2667</v>
      </c>
      <c r="U54" s="101">
        <f>Sheet1!L50</f>
        <v>2667</v>
      </c>
      <c r="V54" s="101">
        <f t="shared" si="17"/>
        <v>25</v>
      </c>
      <c r="W54" s="101">
        <f t="shared" si="3"/>
        <v>25</v>
      </c>
      <c r="X54" s="101">
        <f>Sheet1!M50</f>
        <v>2642</v>
      </c>
      <c r="Y54" s="124">
        <f t="shared" si="18"/>
        <v>1.0094625283875851</v>
      </c>
      <c r="Z54" s="135"/>
      <c r="AA54" s="135"/>
      <c r="AB54" s="142"/>
      <c r="AC54" s="142"/>
      <c r="AD54" s="15"/>
      <c r="AE54" s="15"/>
      <c r="AF54" s="1"/>
      <c r="AG54" s="1"/>
    </row>
    <row r="55" spans="1:33" ht="13.15" customHeight="1" x14ac:dyDescent="0.3">
      <c r="A55" s="119">
        <f>A53+1</f>
        <v>24</v>
      </c>
      <c r="B55" s="142" t="str">
        <f>RIGHT(RTD("cqg.rtd",,"ContractData",$A$5&amp;A55,"LongDescription"),14)</f>
        <v>Jul 18, Aug 18</v>
      </c>
      <c r="C55" s="13"/>
      <c r="D55" s="13"/>
      <c r="E55" s="13"/>
      <c r="F55" s="155">
        <f>IF(B55="","",RTD("cqg.rtd",,"ContractData",$A$5&amp;A55,"ExpirationDate",,"D"))</f>
        <v>43251</v>
      </c>
      <c r="G55" s="154">
        <f t="shared" ref="G55" ca="1" si="19">F55-$A$1</f>
        <v>724</v>
      </c>
      <c r="H55" s="85"/>
      <c r="I55" s="86"/>
      <c r="J55" s="131">
        <f t="shared" ref="J55" si="20">K55</f>
        <v>0</v>
      </c>
      <c r="K55" s="138">
        <f>RTD("cqg.rtd", ,"ContractData", $A$5&amp;A55, "T_CVol")</f>
        <v>0</v>
      </c>
      <c r="L55" s="154">
        <f xml:space="preserve"> RTD("cqg.rtd",,"StudyData", $A$5&amp;A55, "MA", "InputChoice=ContractVol,MAType=Sim,Period="&amp;$L$4&amp;"", "MA",,,"all",,,,"T")</f>
        <v>9.25</v>
      </c>
      <c r="M55" s="57">
        <f t="shared" ref="M55" si="21">IF(K55&gt;L55,1,0)</f>
        <v>0</v>
      </c>
      <c r="N55" s="154">
        <f>RTD("cqg.rtd", ,"ContractData", $A$5&amp;A55, "Y_CVol")</f>
        <v>1</v>
      </c>
      <c r="O55" s="153">
        <f t="shared" ref="O55" si="22">IF(ISERROR(K55/N55),"",K55/N55)</f>
        <v>0</v>
      </c>
      <c r="P55" s="152">
        <f xml:space="preserve"> RTD("cqg.rtd",,"StudyData", "(MA("&amp;$A$5&amp;A55&amp;",Period:="&amp;$Q$5&amp;",MAType:=Sim,InputChoice:=ContractVol) when LocalYear("&amp;$A$5&amp;A55&amp;")="&amp;$R$5&amp;" And (LocalMonth("&amp;$A$5&amp;A55&amp;")="&amp;$P$4&amp;" And LocalDay("&amp;$A$5&amp;A55&amp;")="&amp;$Q$4&amp;" ))", "Bar", "", "Close","D", "0", "all", "", "","False",,)</f>
        <v>80</v>
      </c>
      <c r="Q55" s="152"/>
      <c r="R55" s="152"/>
      <c r="S55" s="97" t="str">
        <f>LEFT(B55,6)</f>
        <v>Jul 18</v>
      </c>
      <c r="T55" s="100">
        <f t="shared" ref="T55:T56" si="23">U55</f>
        <v>2667</v>
      </c>
      <c r="U55" s="102">
        <f>Sheet1!F52</f>
        <v>2667</v>
      </c>
      <c r="V55" s="102">
        <f t="shared" ref="V55:V56" si="24">IFERROR(U55-X55,"")</f>
        <v>25</v>
      </c>
      <c r="W55" s="102">
        <f t="shared" ref="W55:W56" si="25">V55</f>
        <v>25</v>
      </c>
      <c r="X55" s="102">
        <f>Sheet1!G52</f>
        <v>2642</v>
      </c>
      <c r="Y55" s="125">
        <f t="shared" ref="Y55:Y56" si="26">IF(ISERROR(U55/X55),"",U55/X55)</f>
        <v>1.0094625283875851</v>
      </c>
      <c r="Z55" s="135">
        <f>IF(RTD("cqg.rtd",,"StudyData",$A$5&amp;A55,"Vol","VolType=Exchange,CoCType=Contract","Vol",$Z$4,"0","ALL",,,"TRUE","T")="",0,RTD("cqg.rtd",,"StudyData",$A$5&amp;A55,"Vol","VolType=Exchange,CoCType=Contract","Vol",$Z$4,"0","ALL",,,"TRUE","T"))</f>
        <v>0</v>
      </c>
      <c r="AA55" s="135">
        <f ca="1">IF(B55="","",RTD("cqg.rtd",,"StudyData","Vol("&amp;$A$5&amp;A55&amp;") when (LocalDay("&amp;$A$5&amp;A55&amp;")="&amp;$C$1&amp;" and LocalHour("&amp;$A$5&amp;A55&amp;")="&amp;$E$1&amp;" and LocalMinute("&amp;$A$5&amp;$A55&amp;")="&amp;$F$1&amp;")","Bar",,"Vol",$Z$4,"0"))</f>
        <v>0</v>
      </c>
      <c r="AB55" s="142" t="str">
        <f>B55</f>
        <v>Jul 18, Aug 18</v>
      </c>
      <c r="AC55" s="142"/>
      <c r="AD55" s="15"/>
      <c r="AE55" s="15"/>
      <c r="AF55" s="1"/>
      <c r="AG55" s="1"/>
    </row>
    <row r="56" spans="1:33" ht="13.15" customHeight="1" x14ac:dyDescent="0.3">
      <c r="A56" s="119"/>
      <c r="B56" s="142"/>
      <c r="C56" s="13"/>
      <c r="D56" s="13"/>
      <c r="E56" s="13"/>
      <c r="F56" s="155"/>
      <c r="G56" s="154"/>
      <c r="H56" s="85"/>
      <c r="I56" s="86"/>
      <c r="J56" s="132"/>
      <c r="K56" s="162"/>
      <c r="L56" s="154"/>
      <c r="M56" s="57"/>
      <c r="N56" s="154"/>
      <c r="O56" s="153"/>
      <c r="P56" s="152"/>
      <c r="Q56" s="152"/>
      <c r="R56" s="152"/>
      <c r="S56" s="98" t="str">
        <f>RIGHT(B55,6)</f>
        <v>Aug 18</v>
      </c>
      <c r="T56" s="101">
        <f t="shared" si="23"/>
        <v>2034</v>
      </c>
      <c r="U56" s="103">
        <f>Sheet1!L52</f>
        <v>2034</v>
      </c>
      <c r="V56" s="103">
        <f t="shared" si="24"/>
        <v>-2</v>
      </c>
      <c r="W56" s="103">
        <f t="shared" si="25"/>
        <v>-2</v>
      </c>
      <c r="X56" s="103">
        <f>Sheet1!M52</f>
        <v>2036</v>
      </c>
      <c r="Y56" s="125">
        <f t="shared" si="26"/>
        <v>0.99901768172888017</v>
      </c>
      <c r="Z56" s="135"/>
      <c r="AA56" s="135"/>
      <c r="AB56" s="142"/>
      <c r="AC56" s="142"/>
      <c r="AD56" s="15"/>
      <c r="AE56" s="15"/>
      <c r="AF56" s="1"/>
      <c r="AG56" s="1"/>
    </row>
    <row r="57" spans="1:33" ht="6" customHeight="1" x14ac:dyDescent="0.3">
      <c r="A57" s="119"/>
      <c r="B57" s="23"/>
      <c r="C57" s="4"/>
      <c r="D57" s="4"/>
      <c r="E57" s="4"/>
      <c r="F57" s="42"/>
      <c r="G57" s="61"/>
      <c r="H57" s="61"/>
      <c r="I57" s="61"/>
      <c r="J57" s="61"/>
      <c r="K57" s="53"/>
      <c r="L57" s="53"/>
      <c r="M57" s="54"/>
      <c r="N57" s="53"/>
      <c r="O57" s="55"/>
      <c r="P57" s="56"/>
      <c r="Q57" s="56"/>
      <c r="R57" s="56"/>
      <c r="S57" s="38"/>
      <c r="T57" s="4"/>
      <c r="U57" s="11"/>
      <c r="V57" s="11"/>
      <c r="W57" s="11"/>
      <c r="X57" s="11"/>
      <c r="Y57" s="71"/>
      <c r="Z57" s="62"/>
      <c r="AA57" s="128"/>
      <c r="AB57" s="130"/>
      <c r="AC57" s="129"/>
      <c r="AD57" s="18"/>
      <c r="AE57" s="16"/>
      <c r="AF57" s="1"/>
      <c r="AG57" s="1"/>
    </row>
    <row r="58" spans="1:33" ht="13.15" customHeight="1" x14ac:dyDescent="0.3">
      <c r="A58" s="119">
        <f>A55+1</f>
        <v>25</v>
      </c>
      <c r="B58" s="144" t="str">
        <f>RIGHT(RTD("cqg.rtd",,"ContractData",$A$5&amp;A58,"LongDescription"),14)</f>
        <v>Aug 18, Sep 18</v>
      </c>
      <c r="C58" s="13"/>
      <c r="D58" s="13"/>
      <c r="E58" s="13"/>
      <c r="F58" s="155">
        <f>IF(B58="","",RTD("cqg.rtd",,"ContractData",$A$5&amp;A58,"ExpirationDate",,"D"))</f>
        <v>43280</v>
      </c>
      <c r="G58" s="154">
        <f t="shared" ref="G58" ca="1" si="27">F58-$A$1</f>
        <v>753</v>
      </c>
      <c r="H58" s="85"/>
      <c r="I58" s="86"/>
      <c r="J58" s="131">
        <f t="shared" ref="J58" si="28">K58</f>
        <v>0</v>
      </c>
      <c r="K58" s="138">
        <f>RTD("cqg.rtd", ,"ContractData", $A$5&amp;A58, "T_CVol")</f>
        <v>0</v>
      </c>
      <c r="L58" s="154">
        <f xml:space="preserve"> RTD("cqg.rtd",,"StudyData", $A$5&amp;A58, "MA", "InputChoice=ContractVol,MAType=Sim,Period="&amp;$L$4&amp;"", "MA",,,"all",,,,"T")</f>
        <v>31.6</v>
      </c>
      <c r="M58" s="57">
        <f t="shared" ref="M58" si="29">IF(K58&gt;L58,1,0)</f>
        <v>0</v>
      </c>
      <c r="N58" s="154">
        <f>RTD("cqg.rtd", ,"ContractData", $A$5&amp;A58, "Y_CVol")</f>
        <v>0</v>
      </c>
      <c r="O58" s="153" t="str">
        <f>IF(ISERROR(K58/N58),"",K58/N58)</f>
        <v/>
      </c>
      <c r="P58" s="152">
        <f xml:space="preserve"> RTD("cqg.rtd",,"StudyData", "(MA("&amp;$A$5&amp;A58&amp;",Period:="&amp;$Q$5&amp;",MAType:=Sim,InputChoice:=ContractVol) when LocalYear("&amp;$A$5&amp;A58&amp;")="&amp;$R$5&amp;" And (LocalMonth("&amp;$A$5&amp;A58&amp;")="&amp;$P$4&amp;" And LocalDay("&amp;$A$5&amp;A58&amp;")="&amp;$Q$4&amp;" ))", "Bar", "", "Close","D", "0", "all", "", "","False",,)</f>
        <v>204</v>
      </c>
      <c r="Q58" s="152"/>
      <c r="R58" s="152"/>
      <c r="S58" s="39" t="str">
        <f>LEFT(B58,6)</f>
        <v>Aug 18</v>
      </c>
      <c r="T58" s="67">
        <f t="shared" ref="T58:T63" si="30">U58</f>
        <v>2034</v>
      </c>
      <c r="U58" s="67">
        <f>Sheet1!F54</f>
        <v>2034</v>
      </c>
      <c r="V58" s="67">
        <f t="shared" ref="V58:V63" si="31">IFERROR(U58-X58,"")</f>
        <v>-2</v>
      </c>
      <c r="W58" s="67">
        <f t="shared" ref="W58:W63" si="32">V58</f>
        <v>-2</v>
      </c>
      <c r="X58" s="67">
        <f>Sheet1!G54</f>
        <v>2036</v>
      </c>
      <c r="Y58" s="124">
        <f t="shared" ref="Y58:Y63" si="33">IF(ISERROR(U58/X58),"",U58/X58)</f>
        <v>0.99901768172888017</v>
      </c>
      <c r="Z58" s="135">
        <f>IF(RTD("cqg.rtd",,"StudyData",$A$5&amp;A58,"Vol","VolType=Exchange,CoCType=Contract","Vol",$Z$4,"0","ALL",,,"TRUE","T")="",0,RTD("cqg.rtd",,"StudyData",$A$5&amp;A58,"Vol","VolType=Exchange,CoCType=Contract","Vol",$Z$4,"0","ALL",,,"TRUE","T"))</f>
        <v>0</v>
      </c>
      <c r="AA58" s="135">
        <f ca="1">IF(B58="","",RTD("cqg.rtd",,"StudyData","Vol("&amp;$A$5&amp;A58&amp;") when (LocalDay("&amp;$A$5&amp;A58&amp;")="&amp;$C$1&amp;" and LocalHour("&amp;$A$5&amp;A58&amp;")="&amp;$E$1&amp;" and LocalMinute("&amp;$A$5&amp;$A58&amp;")="&amp;$F$1&amp;")","Bar",,"Vol",$Z$4,"0"))</f>
        <v>0</v>
      </c>
      <c r="AB58" s="144" t="str">
        <f>B58</f>
        <v>Aug 18, Sep 18</v>
      </c>
      <c r="AC58" s="144"/>
      <c r="AD58" s="15"/>
      <c r="AE58" s="15"/>
      <c r="AF58" s="1"/>
      <c r="AG58" s="1"/>
    </row>
    <row r="59" spans="1:33" ht="13.15" customHeight="1" x14ac:dyDescent="0.3">
      <c r="A59" s="119"/>
      <c r="B59" s="144"/>
      <c r="C59" s="13"/>
      <c r="D59" s="13"/>
      <c r="E59" s="13"/>
      <c r="F59" s="155"/>
      <c r="G59" s="154"/>
      <c r="H59" s="85"/>
      <c r="I59" s="86"/>
      <c r="J59" s="132"/>
      <c r="K59" s="162"/>
      <c r="L59" s="154"/>
      <c r="M59" s="57"/>
      <c r="N59" s="154"/>
      <c r="O59" s="153"/>
      <c r="P59" s="152"/>
      <c r="Q59" s="152"/>
      <c r="R59" s="152"/>
      <c r="S59" s="37" t="str">
        <f>RIGHT(B58,6)</f>
        <v>Sep 18</v>
      </c>
      <c r="T59" s="68">
        <f t="shared" si="30"/>
        <v>4805</v>
      </c>
      <c r="U59" s="68">
        <f>Sheet1!L54</f>
        <v>4805</v>
      </c>
      <c r="V59" s="68">
        <f t="shared" si="31"/>
        <v>42</v>
      </c>
      <c r="W59" s="68">
        <f t="shared" si="32"/>
        <v>42</v>
      </c>
      <c r="X59" s="68">
        <f>Sheet1!M54</f>
        <v>4763</v>
      </c>
      <c r="Y59" s="124">
        <f t="shared" si="33"/>
        <v>1.0088179718664707</v>
      </c>
      <c r="Z59" s="135"/>
      <c r="AA59" s="135"/>
      <c r="AB59" s="144"/>
      <c r="AC59" s="144"/>
      <c r="AD59" s="15"/>
      <c r="AE59" s="15"/>
      <c r="AF59" s="1"/>
      <c r="AG59" s="1"/>
    </row>
    <row r="60" spans="1:33" ht="13.15" customHeight="1" x14ac:dyDescent="0.3">
      <c r="A60" s="119">
        <f>A58+1</f>
        <v>26</v>
      </c>
      <c r="B60" s="144" t="str">
        <f>RIGHT(RTD("cqg.rtd",,"ContractData",$A$5&amp;A60,"LongDescription"),14)</f>
        <v>Sep 18, Oct 18</v>
      </c>
      <c r="C60" s="13"/>
      <c r="D60" s="13"/>
      <c r="E60" s="13"/>
      <c r="F60" s="155">
        <f>IF(B60="","",RTD("cqg.rtd",,"ContractData",$A$5&amp;A60,"ExpirationDate",,"D"))</f>
        <v>43312</v>
      </c>
      <c r="G60" s="154">
        <f t="shared" ref="G60" ca="1" si="34">F60-$A$1</f>
        <v>785</v>
      </c>
      <c r="H60" s="85"/>
      <c r="I60" s="86"/>
      <c r="J60" s="131">
        <f t="shared" ref="J60" si="35">K60</f>
        <v>0</v>
      </c>
      <c r="K60" s="138">
        <f>RTD("cqg.rtd", ,"ContractData", $A$5&amp;A60, "T_CVol")</f>
        <v>0</v>
      </c>
      <c r="L60" s="154">
        <f xml:space="preserve"> RTD("cqg.rtd",,"StudyData", $A$5&amp;A60, "MA", "InputChoice=ContractVol,MAType=Sim,Period="&amp;$L$4&amp;"", "MA",,,"all",,,,"T")</f>
        <v>47.05</v>
      </c>
      <c r="M60" s="57">
        <f t="shared" ref="M60" si="36">IF(K60&gt;L60,1,0)</f>
        <v>0</v>
      </c>
      <c r="N60" s="154">
        <f>RTD("cqg.rtd", ,"ContractData", $A$5&amp;A60, "Y_CVol")</f>
        <v>0</v>
      </c>
      <c r="O60" s="153" t="str">
        <f t="shared" ref="O60" si="37">IF(ISERROR(K60/N60),"",K60/N60)</f>
        <v/>
      </c>
      <c r="P60" s="152">
        <f xml:space="preserve"> RTD("cqg.rtd",,"StudyData", "(MA("&amp;$A$5&amp;A60&amp;",Period:="&amp;$Q$5&amp;",MAType:=Sim,InputChoice:=ContractVol) when LocalYear("&amp;$A$5&amp;A60&amp;")="&amp;$R$5&amp;" And (LocalMonth("&amp;$A$5&amp;A60&amp;")="&amp;$P$4&amp;" And LocalDay("&amp;$A$5&amp;A60&amp;")="&amp;$Q$4&amp;" ))", "Bar", "", "Close","D", "0", "all", "", "","False",,)</f>
        <v>29</v>
      </c>
      <c r="Q60" s="152"/>
      <c r="R60" s="152"/>
      <c r="S60" s="39" t="str">
        <f>LEFT(B60,6)</f>
        <v>Sep 18</v>
      </c>
      <c r="T60" s="67">
        <f t="shared" si="30"/>
        <v>4805</v>
      </c>
      <c r="U60" s="72">
        <f>Sheet1!F56</f>
        <v>4805</v>
      </c>
      <c r="V60" s="72">
        <f t="shared" si="31"/>
        <v>42</v>
      </c>
      <c r="W60" s="72">
        <f t="shared" si="32"/>
        <v>42</v>
      </c>
      <c r="X60" s="72">
        <f>Sheet1!G56</f>
        <v>4763</v>
      </c>
      <c r="Y60" s="125">
        <f t="shared" si="33"/>
        <v>1.0088179718664707</v>
      </c>
      <c r="Z60" s="135">
        <f>IF(RTD("cqg.rtd",,"StudyData",$A$5&amp;A60,"Vol","VolType=Exchange,CoCType=Contract","Vol",$Z$4,"0","ALL",,,"TRUE","T")="",0,RTD("cqg.rtd",,"StudyData",$A$5&amp;A60,"Vol","VolType=Exchange,CoCType=Contract","Vol",$Z$4,"0","ALL",,,"TRUE","T"))</f>
        <v>0</v>
      </c>
      <c r="AA60" s="135">
        <f ca="1">IF(B60="","",RTD("cqg.rtd",,"StudyData","Vol("&amp;$A$5&amp;A60&amp;") when (LocalDay("&amp;$A$5&amp;A60&amp;")="&amp;$C$1&amp;" and LocalHour("&amp;$A$5&amp;A60&amp;")="&amp;$E$1&amp;" and LocalMinute("&amp;$A$5&amp;$A60&amp;")="&amp;$F$1&amp;")","Bar",,"Vol",$Z$4,"0"))</f>
        <v>0</v>
      </c>
      <c r="AB60" s="144" t="str">
        <f>B60</f>
        <v>Sep 18, Oct 18</v>
      </c>
      <c r="AC60" s="144"/>
      <c r="AD60" s="15"/>
      <c r="AE60" s="15"/>
      <c r="AF60" s="1"/>
      <c r="AG60" s="1"/>
    </row>
    <row r="61" spans="1:33" ht="13.15" customHeight="1" x14ac:dyDescent="0.3">
      <c r="A61" s="119"/>
      <c r="B61" s="144"/>
      <c r="C61" s="13"/>
      <c r="D61" s="13"/>
      <c r="E61" s="13"/>
      <c r="F61" s="155"/>
      <c r="G61" s="154"/>
      <c r="H61" s="85"/>
      <c r="I61" s="86"/>
      <c r="J61" s="132"/>
      <c r="K61" s="162"/>
      <c r="L61" s="154"/>
      <c r="M61" s="57"/>
      <c r="N61" s="154"/>
      <c r="O61" s="153"/>
      <c r="P61" s="152"/>
      <c r="Q61" s="152"/>
      <c r="R61" s="152"/>
      <c r="S61" s="37" t="str">
        <f>RIGHT(B60,6)</f>
        <v>Oct 18</v>
      </c>
      <c r="T61" s="68">
        <f t="shared" si="30"/>
        <v>1215</v>
      </c>
      <c r="U61" s="73">
        <f>Sheet1!L56</f>
        <v>1215</v>
      </c>
      <c r="V61" s="73">
        <f t="shared" si="31"/>
        <v>0</v>
      </c>
      <c r="W61" s="73">
        <f t="shared" si="32"/>
        <v>0</v>
      </c>
      <c r="X61" s="73">
        <f>Sheet1!M56</f>
        <v>1215</v>
      </c>
      <c r="Y61" s="125">
        <f t="shared" si="33"/>
        <v>1</v>
      </c>
      <c r="Z61" s="135"/>
      <c r="AA61" s="135"/>
      <c r="AB61" s="144"/>
      <c r="AC61" s="144"/>
      <c r="AD61" s="15"/>
      <c r="AE61" s="15"/>
      <c r="AF61" s="1"/>
      <c r="AG61" s="1"/>
    </row>
    <row r="62" spans="1:33" ht="13.15" customHeight="1" x14ac:dyDescent="0.3">
      <c r="A62" s="119">
        <f>A60+1</f>
        <v>27</v>
      </c>
      <c r="B62" s="144" t="str">
        <f>RIGHT(RTD("cqg.rtd",,"ContractData",$A$5&amp;A62,"LongDescription"),14)</f>
        <v>Oct 18, Nov 18</v>
      </c>
      <c r="C62" s="13"/>
      <c r="D62" s="13"/>
      <c r="E62" s="13"/>
      <c r="F62" s="155">
        <f>IF(B62="","",RTD("cqg.rtd",,"ContractData",$A$5&amp;A62,"ExpirationDate",,"D"))</f>
        <v>43343</v>
      </c>
      <c r="G62" s="154">
        <f t="shared" ref="G62" ca="1" si="38">F62-$A$1</f>
        <v>816</v>
      </c>
      <c r="H62" s="85"/>
      <c r="I62" s="86"/>
      <c r="J62" s="131">
        <f t="shared" ref="J62" si="39">K62</f>
        <v>0</v>
      </c>
      <c r="K62" s="138">
        <f>RTD("cqg.rtd", ,"ContractData", $A$5&amp;A62, "T_CVol")</f>
        <v>0</v>
      </c>
      <c r="L62" s="154">
        <f xml:space="preserve"> RTD("cqg.rtd",,"StudyData", $A$5&amp;A62, "MA", "InputChoice=ContractVol,MAType=Sim,Period="&amp;$L$4&amp;"", "MA",,,"all",,,,"T")</f>
        <v>104.2</v>
      </c>
      <c r="M62" s="57">
        <f t="shared" ref="M62" si="40">IF(K62&gt;L62,1,0)</f>
        <v>0</v>
      </c>
      <c r="N62" s="154">
        <f>RTD("cqg.rtd", ,"ContractData", $A$5&amp;A62, "Y_CVol")</f>
        <v>0</v>
      </c>
      <c r="O62" s="153" t="str">
        <f t="shared" ref="O62" si="41">IF(ISERROR(K62/N62),"",K62/N62)</f>
        <v/>
      </c>
      <c r="P62" s="152">
        <f xml:space="preserve"> RTD("cqg.rtd",,"StudyData", "(MA("&amp;$A$5&amp;A62&amp;",Period:="&amp;$Q$5&amp;",MAType:=Sim,InputChoice:=ContractVol) when LocalYear("&amp;$A$5&amp;A62&amp;")="&amp;$R$5&amp;" And (LocalMonth("&amp;$A$5&amp;A62&amp;")="&amp;$P$4&amp;" And LocalDay("&amp;$A$5&amp;A62&amp;")="&amp;$Q$4&amp;" ))", "Bar", "", "Close","D", "0", "all", "", "","False",,)</f>
        <v>23</v>
      </c>
      <c r="Q62" s="152"/>
      <c r="R62" s="152"/>
      <c r="S62" s="39" t="str">
        <f>LEFT(B62,6)</f>
        <v>Oct 18</v>
      </c>
      <c r="T62" s="67">
        <f t="shared" si="30"/>
        <v>1215</v>
      </c>
      <c r="U62" s="67">
        <f>Sheet1!F58</f>
        <v>1215</v>
      </c>
      <c r="V62" s="67">
        <f t="shared" si="31"/>
        <v>0</v>
      </c>
      <c r="W62" s="67">
        <f t="shared" si="32"/>
        <v>0</v>
      </c>
      <c r="X62" s="67">
        <f>Sheet1!G58</f>
        <v>1215</v>
      </c>
      <c r="Y62" s="124">
        <f t="shared" si="33"/>
        <v>1</v>
      </c>
      <c r="Z62" s="135">
        <f>IF(RTD("cqg.rtd",,"StudyData",$A$5&amp;A62,"Vol","VolType=Exchange,CoCType=Contract","Vol",$Z$4,"0","ALL",,,"TRUE","T")="",0,RTD("cqg.rtd",,"StudyData",$A$5&amp;A62,"Vol","VolType=Exchange,CoCType=Contract","Vol",$Z$4,"0","ALL",,,"TRUE","T"))</f>
        <v>0</v>
      </c>
      <c r="AA62" s="135">
        <f ca="1">IF(B62="","",RTD("cqg.rtd",,"StudyData","Vol("&amp;$A$5&amp;A62&amp;") when (LocalDay("&amp;$A$5&amp;A62&amp;")="&amp;$C$1&amp;" and LocalHour("&amp;$A$5&amp;A62&amp;")="&amp;$E$1&amp;" and LocalMinute("&amp;$A$5&amp;$A62&amp;")="&amp;$F$1&amp;")","Bar",,"Vol",$Z$4,"0"))</f>
        <v>0</v>
      </c>
      <c r="AB62" s="144" t="str">
        <f>B62</f>
        <v>Oct 18, Nov 18</v>
      </c>
      <c r="AC62" s="144"/>
      <c r="AD62" s="15"/>
      <c r="AE62" s="15"/>
      <c r="AF62" s="1"/>
      <c r="AG62" s="1"/>
    </row>
    <row r="63" spans="1:33" ht="13.15" customHeight="1" x14ac:dyDescent="0.3">
      <c r="A63" s="119"/>
      <c r="B63" s="144"/>
      <c r="C63" s="13"/>
      <c r="D63" s="13"/>
      <c r="E63" s="13"/>
      <c r="F63" s="155"/>
      <c r="G63" s="154"/>
      <c r="H63" s="85"/>
      <c r="I63" s="86"/>
      <c r="J63" s="132"/>
      <c r="K63" s="162"/>
      <c r="L63" s="154"/>
      <c r="M63" s="57"/>
      <c r="N63" s="154"/>
      <c r="O63" s="153"/>
      <c r="P63" s="152"/>
      <c r="Q63" s="152"/>
      <c r="R63" s="152"/>
      <c r="S63" s="37" t="str">
        <f>RIGHT(B62,6)</f>
        <v>Nov 18</v>
      </c>
      <c r="T63" s="68">
        <f t="shared" si="30"/>
        <v>1266</v>
      </c>
      <c r="U63" s="68">
        <f>Sheet1!L58</f>
        <v>1266</v>
      </c>
      <c r="V63" s="68">
        <f t="shared" si="31"/>
        <v>0</v>
      </c>
      <c r="W63" s="68">
        <f t="shared" si="32"/>
        <v>0</v>
      </c>
      <c r="X63" s="68">
        <f>Sheet1!M58</f>
        <v>1266</v>
      </c>
      <c r="Y63" s="124">
        <f t="shared" si="33"/>
        <v>1</v>
      </c>
      <c r="Z63" s="135"/>
      <c r="AA63" s="135"/>
      <c r="AB63" s="144"/>
      <c r="AC63" s="144"/>
      <c r="AD63" s="15"/>
      <c r="AE63" s="15"/>
      <c r="AF63" s="1"/>
      <c r="AG63" s="1"/>
    </row>
    <row r="64" spans="1:33" ht="13.15" customHeight="1" x14ac:dyDescent="0.3">
      <c r="A64" s="119">
        <f>A62+1</f>
        <v>28</v>
      </c>
      <c r="B64" s="144" t="str">
        <f>RIGHT(RTD("cqg.rtd",,"ContractData",$A$5&amp;A64,"LongDescription"),14)</f>
        <v>Nov 18, Dec 18</v>
      </c>
      <c r="C64" s="13"/>
      <c r="D64" s="13"/>
      <c r="E64" s="13"/>
      <c r="F64" s="155">
        <f>IF(B64="","",RTD("cqg.rtd",,"ContractData",$A$5&amp;A64,"ExpirationDate",,"D"))</f>
        <v>43371</v>
      </c>
      <c r="G64" s="154">
        <f t="shared" ref="G64" ca="1" si="42">F64-$A$1</f>
        <v>844</v>
      </c>
      <c r="H64" s="85"/>
      <c r="I64" s="86"/>
      <c r="J64" s="131">
        <f t="shared" ref="J64" si="43">K64</f>
        <v>0</v>
      </c>
      <c r="K64" s="138">
        <f>RTD("cqg.rtd", ,"ContractData", $A$5&amp;A64, "T_CVol")</f>
        <v>0</v>
      </c>
      <c r="L64" s="154">
        <f xml:space="preserve"> RTD("cqg.rtd",,"StudyData", $A$5&amp;A64, "MA", "InputChoice=ContractVol,MAType=Sim,Period="&amp;$L$4&amp;"", "MA",,,"all",,,,"T")</f>
        <v>33.5</v>
      </c>
      <c r="M64" s="57">
        <f t="shared" ref="M64" si="44">IF(K64&gt;L64,1,0)</f>
        <v>0</v>
      </c>
      <c r="N64" s="154">
        <f>RTD("cqg.rtd", ,"ContractData", $A$5&amp;A64, "Y_CVol")</f>
        <v>0</v>
      </c>
      <c r="O64" s="153" t="str">
        <f t="shared" ref="O64" si="45">IF(ISERROR(K64/N64),"",K64/N64)</f>
        <v/>
      </c>
      <c r="P64" s="152">
        <f xml:space="preserve"> RTD("cqg.rtd",,"StudyData", "(MA("&amp;$A$5&amp;A64&amp;",Period:="&amp;$Q$5&amp;",MAType:=Sim,InputChoice:=ContractVol) when LocalYear("&amp;$A$5&amp;A64&amp;")="&amp;$R$5&amp;" And (LocalMonth("&amp;$A$5&amp;A64&amp;")="&amp;$P$4&amp;" And LocalDay("&amp;$A$5&amp;A64&amp;")="&amp;$Q$4&amp;" ))", "Bar", "", "Close","D", "0", "all", "", "","False",,)</f>
        <v>52</v>
      </c>
      <c r="Q64" s="152"/>
      <c r="R64" s="152"/>
      <c r="S64" s="39" t="str">
        <f>LEFT(B64,6)</f>
        <v>Nov 18</v>
      </c>
      <c r="T64" s="67">
        <f t="shared" ref="T64:T65" si="46">U64</f>
        <v>1266</v>
      </c>
      <c r="U64" s="72">
        <f>Sheet1!F60</f>
        <v>1266</v>
      </c>
      <c r="V64" s="72">
        <f t="shared" ref="V64:V65" si="47">IFERROR(U64-X64,"")</f>
        <v>0</v>
      </c>
      <c r="W64" s="72">
        <f t="shared" ref="W64:W65" si="48">V64</f>
        <v>0</v>
      </c>
      <c r="X64" s="72">
        <f>Sheet1!G60</f>
        <v>1266</v>
      </c>
      <c r="Y64" s="125">
        <f t="shared" ref="Y64:Y65" si="49">IF(ISERROR(U64/X64),"",U64/X64)</f>
        <v>1</v>
      </c>
      <c r="Z64" s="135">
        <f>IF(RTD("cqg.rtd",,"StudyData",$A$5&amp;A64,"Vol","VolType=Exchange,CoCType=Contract","Vol",$Z$4,"0","ALL",,,"TRUE","T")="",0,RTD("cqg.rtd",,"StudyData",$A$5&amp;A64,"Vol","VolType=Exchange,CoCType=Contract","Vol",$Z$4,"0","ALL",,,"TRUE","T"))</f>
        <v>0</v>
      </c>
      <c r="AA64" s="135">
        <f ca="1">IF(B64="","",RTD("cqg.rtd",,"StudyData","Vol("&amp;$A$5&amp;A64&amp;") when (LocalDay("&amp;$A$5&amp;A64&amp;")="&amp;$C$1&amp;" and LocalHour("&amp;$A$5&amp;A64&amp;")="&amp;$E$1&amp;" and LocalMinute("&amp;$A$5&amp;$A64&amp;")="&amp;$F$1&amp;")","Bar",,"Vol",$Z$4,"0"))</f>
        <v>0</v>
      </c>
      <c r="AB64" s="144" t="str">
        <f>B64</f>
        <v>Nov 18, Dec 18</v>
      </c>
      <c r="AC64" s="144"/>
      <c r="AD64" s="15"/>
      <c r="AE64" s="15"/>
      <c r="AF64" s="1"/>
      <c r="AG64" s="1"/>
    </row>
    <row r="65" spans="1:33" ht="13.15" customHeight="1" x14ac:dyDescent="0.3">
      <c r="A65" s="119"/>
      <c r="B65" s="144"/>
      <c r="C65" s="13"/>
      <c r="D65" s="13"/>
      <c r="E65" s="13"/>
      <c r="F65" s="155"/>
      <c r="G65" s="154"/>
      <c r="H65" s="85"/>
      <c r="I65" s="86"/>
      <c r="J65" s="132"/>
      <c r="K65" s="162"/>
      <c r="L65" s="154"/>
      <c r="M65" s="57"/>
      <c r="N65" s="154"/>
      <c r="O65" s="153"/>
      <c r="P65" s="152"/>
      <c r="Q65" s="152"/>
      <c r="R65" s="152"/>
      <c r="S65" s="37" t="str">
        <f>RIGHT(B64,6)</f>
        <v>Dec 18</v>
      </c>
      <c r="T65" s="68">
        <f t="shared" si="46"/>
        <v>73292</v>
      </c>
      <c r="U65" s="73">
        <f>Sheet1!L60</f>
        <v>73292</v>
      </c>
      <c r="V65" s="73">
        <f t="shared" si="47"/>
        <v>766</v>
      </c>
      <c r="W65" s="73">
        <f t="shared" si="48"/>
        <v>766</v>
      </c>
      <c r="X65" s="73">
        <f>Sheet1!M60</f>
        <v>72526</v>
      </c>
      <c r="Y65" s="125">
        <f t="shared" si="49"/>
        <v>1.0105617295866309</v>
      </c>
      <c r="Z65" s="135"/>
      <c r="AA65" s="135"/>
      <c r="AB65" s="144"/>
      <c r="AC65" s="144"/>
      <c r="AD65" s="15"/>
      <c r="AE65" s="15"/>
      <c r="AF65" s="1"/>
      <c r="AG65" s="1"/>
    </row>
    <row r="66" spans="1:33" ht="13.15" customHeight="1" x14ac:dyDescent="0.3">
      <c r="A66" s="119">
        <f>A64+1</f>
        <v>29</v>
      </c>
      <c r="B66" s="144" t="str">
        <f>RIGHT(RTD("cqg.rtd",,"ContractData",$A$5&amp;A66,"LongDescription"),14)</f>
        <v>Dec 18, Jan 19</v>
      </c>
      <c r="C66" s="13"/>
      <c r="D66" s="13"/>
      <c r="E66" s="13"/>
      <c r="F66" s="155">
        <f>IF(B66="","",RTD("cqg.rtd",,"ContractData",$A$5&amp;A66,"ExpirationDate",,"D"))</f>
        <v>43404</v>
      </c>
      <c r="G66" s="154">
        <f t="shared" ref="G66" ca="1" si="50">F66-$A$1</f>
        <v>877</v>
      </c>
      <c r="H66" s="85"/>
      <c r="I66" s="86"/>
      <c r="J66" s="131">
        <f t="shared" ref="J66" si="51">K66</f>
        <v>0</v>
      </c>
      <c r="K66" s="138">
        <f>RTD("cqg.rtd", ,"ContractData", $A$5&amp;A66, "T_CVol")</f>
        <v>0</v>
      </c>
      <c r="L66" s="154">
        <f xml:space="preserve"> RTD("cqg.rtd",,"StudyData", $A$5&amp;A66, "MA", "InputChoice=ContractVol,MAType=Sim,Period="&amp;$L$4&amp;"", "MA",,,"all",,,,"T")</f>
        <v>147.25</v>
      </c>
      <c r="M66" s="57">
        <f t="shared" ref="M66" si="52">IF(K66&gt;L66,1,0)</f>
        <v>0</v>
      </c>
      <c r="N66" s="154">
        <f>RTD("cqg.rtd", ,"ContractData", $A$5&amp;A66, "Y_CVol")</f>
        <v>0</v>
      </c>
      <c r="O66" s="153" t="str">
        <f t="shared" ref="O66" si="53">IF(ISERROR(K66/N66),"",K66/N66)</f>
        <v/>
      </c>
      <c r="P66" s="152">
        <f xml:space="preserve"> RTD("cqg.rtd",,"StudyData", "(MA("&amp;$A$5&amp;A66&amp;",Period:="&amp;$Q$5&amp;",MAType:=Sim,InputChoice:=ContractVol) when LocalYear("&amp;$A$5&amp;A66&amp;")="&amp;$R$5&amp;" And (LocalMonth("&amp;$A$5&amp;A66&amp;")="&amp;$P$4&amp;" And LocalDay("&amp;$A$5&amp;A66&amp;")="&amp;$Q$4&amp;" ))", "Bar", "", "Close","D", "0", "all", "", "","False",,)</f>
        <v>29</v>
      </c>
      <c r="Q66" s="152"/>
      <c r="R66" s="152"/>
      <c r="S66" s="39" t="str">
        <f>LEFT(B66,6)</f>
        <v>Dec 18</v>
      </c>
      <c r="T66" s="67">
        <f t="shared" ref="T66:T67" si="54">U66</f>
        <v>73292</v>
      </c>
      <c r="U66" s="67">
        <f>Sheet1!F62</f>
        <v>73292</v>
      </c>
      <c r="V66" s="67">
        <f t="shared" ref="V66:V67" si="55">IFERROR(U66-X66,"")</f>
        <v>766</v>
      </c>
      <c r="W66" s="67">
        <f t="shared" ref="W66:W67" si="56">V66</f>
        <v>766</v>
      </c>
      <c r="X66" s="67">
        <f>Sheet1!G62</f>
        <v>72526</v>
      </c>
      <c r="Y66" s="124">
        <f t="shared" ref="Y66:Y67" si="57">IF(ISERROR(U66/X66),"",U66/X66)</f>
        <v>1.0105617295866309</v>
      </c>
      <c r="Z66" s="135">
        <f>IF(RTD("cqg.rtd",,"StudyData",$A$5&amp;A66,"Vol","VolType=Exchange,CoCType=Contract","Vol",$Z$4,"0","ALL",,,"TRUE","T")="",0,RTD("cqg.rtd",,"StudyData",$A$5&amp;A66,"Vol","VolType=Exchange,CoCType=Contract","Vol",$Z$4,"0","ALL",,,"TRUE","T"))</f>
        <v>0</v>
      </c>
      <c r="AA66" s="135">
        <f ca="1">IF(B66="","",RTD("cqg.rtd",,"StudyData","Vol("&amp;$A$5&amp;A66&amp;") when (LocalDay("&amp;$A$5&amp;A66&amp;")="&amp;$C$1&amp;" and LocalHour("&amp;$A$5&amp;A66&amp;")="&amp;$E$1&amp;" and LocalMinute("&amp;$A$5&amp;$A66&amp;")="&amp;$F$1&amp;")","Bar",,"Vol",$Z$4,"0"))</f>
        <v>0</v>
      </c>
      <c r="AB66" s="144" t="str">
        <f>B66</f>
        <v>Dec 18, Jan 19</v>
      </c>
      <c r="AC66" s="144"/>
      <c r="AD66" s="15"/>
      <c r="AE66" s="15"/>
      <c r="AF66" s="1"/>
      <c r="AG66" s="1"/>
    </row>
    <row r="67" spans="1:33" ht="13.15" customHeight="1" x14ac:dyDescent="0.3">
      <c r="A67" s="119"/>
      <c r="B67" s="144"/>
      <c r="C67" s="13"/>
      <c r="D67" s="13"/>
      <c r="E67" s="13"/>
      <c r="F67" s="155"/>
      <c r="G67" s="154"/>
      <c r="H67" s="85"/>
      <c r="I67" s="86"/>
      <c r="J67" s="132"/>
      <c r="K67" s="162"/>
      <c r="L67" s="154"/>
      <c r="M67" s="57"/>
      <c r="N67" s="154"/>
      <c r="O67" s="153"/>
      <c r="P67" s="152"/>
      <c r="Q67" s="152"/>
      <c r="R67" s="152"/>
      <c r="S67" s="37" t="str">
        <f>RIGHT(B66,6)</f>
        <v>Jan 19</v>
      </c>
      <c r="T67" s="68">
        <f t="shared" si="54"/>
        <v>2016</v>
      </c>
      <c r="U67" s="68">
        <f>Sheet1!L62</f>
        <v>2016</v>
      </c>
      <c r="V67" s="68">
        <f t="shared" si="55"/>
        <v>0</v>
      </c>
      <c r="W67" s="68">
        <f t="shared" si="56"/>
        <v>0</v>
      </c>
      <c r="X67" s="68">
        <f>Sheet1!M62</f>
        <v>2016</v>
      </c>
      <c r="Y67" s="124">
        <f t="shared" si="57"/>
        <v>1</v>
      </c>
      <c r="Z67" s="135"/>
      <c r="AA67" s="135"/>
      <c r="AB67" s="144"/>
      <c r="AC67" s="144"/>
      <c r="AD67" s="15"/>
      <c r="AE67" s="15"/>
      <c r="AF67" s="1"/>
      <c r="AG67" s="1"/>
    </row>
    <row r="68" spans="1:33" ht="13.15" customHeight="1" x14ac:dyDescent="0.3">
      <c r="A68" s="119">
        <f>A66+1</f>
        <v>30</v>
      </c>
      <c r="B68" s="144" t="str">
        <f>RIGHT(RTD("cqg.rtd",,"ContractData",$A$5&amp;A68,"LongDescription"),14)</f>
        <v>Jan 19, Feb 19</v>
      </c>
      <c r="C68" s="13"/>
      <c r="D68" s="13"/>
      <c r="E68" s="13"/>
      <c r="F68" s="155">
        <f>IF(B68="","",RTD("cqg.rtd",,"ContractData",$A$5&amp;A68,"ExpirationDate",,"D"))</f>
        <v>43434</v>
      </c>
      <c r="G68" s="154">
        <f t="shared" ref="G68" ca="1" si="58">F68-$A$1</f>
        <v>907</v>
      </c>
      <c r="H68" s="85"/>
      <c r="I68" s="86"/>
      <c r="J68" s="131">
        <f t="shared" ref="J68" si="59">K68</f>
        <v>0</v>
      </c>
      <c r="K68" s="138">
        <f>RTD("cqg.rtd", ,"ContractData", $A$5&amp;A68, "T_CVol")</f>
        <v>0</v>
      </c>
      <c r="L68" s="154">
        <f xml:space="preserve"> RTD("cqg.rtd",,"StudyData", $A$5&amp;A68, "MA", "InputChoice=ContractVol,MAType=Sim,Period="&amp;$L$4&amp;"", "MA",,,"all",,,,"T")</f>
        <v>91</v>
      </c>
      <c r="M68" s="57">
        <f t="shared" ref="M68" si="60">IF(K68&gt;L68,1,0)</f>
        <v>0</v>
      </c>
      <c r="N68" s="154">
        <f>RTD("cqg.rtd", ,"ContractData", $A$5&amp;A68, "Y_CVol")</f>
        <v>0</v>
      </c>
      <c r="O68" s="153" t="str">
        <f t="shared" ref="O68" si="61">IF(ISERROR(K68/N68),"",K68/N68)</f>
        <v/>
      </c>
      <c r="P68" s="152">
        <f xml:space="preserve"> RTD("cqg.rtd",,"StudyData", "(MA("&amp;$A$5&amp;A68&amp;",Period:="&amp;$Q$5&amp;",MAType:=Sim,InputChoice:=ContractVol) when LocalYear("&amp;$A$5&amp;A68&amp;")="&amp;$R$5&amp;" And (LocalMonth("&amp;$A$5&amp;A68&amp;")="&amp;$P$4&amp;" And LocalDay("&amp;$A$5&amp;A68&amp;")="&amp;$Q$4&amp;" ))", "Bar", "", "Close","D", "0", "all", "", "","False",,)</f>
        <v>440</v>
      </c>
      <c r="Q68" s="152"/>
      <c r="R68" s="152"/>
      <c r="S68" s="39" t="str">
        <f>LEFT(B68,6)</f>
        <v>Jan 19</v>
      </c>
      <c r="T68" s="67">
        <f t="shared" ref="T68:T69" si="62">U68</f>
        <v>2016</v>
      </c>
      <c r="U68" s="72">
        <f>Sheet1!F64</f>
        <v>2016</v>
      </c>
      <c r="V68" s="72">
        <f t="shared" ref="V68:V69" si="63">IFERROR(U68-X68,"")</f>
        <v>0</v>
      </c>
      <c r="W68" s="72">
        <f t="shared" ref="W68:W69" si="64">V68</f>
        <v>0</v>
      </c>
      <c r="X68" s="72">
        <f>Sheet1!G64</f>
        <v>2016</v>
      </c>
      <c r="Y68" s="125">
        <f t="shared" ref="Y68:Y69" si="65">IF(ISERROR(U68/X68),"",U68/X68)</f>
        <v>1</v>
      </c>
      <c r="Z68" s="135">
        <f>IF(RTD("cqg.rtd",,"StudyData",$A$5&amp;A68,"Vol","VolType=Exchange,CoCType=Contract","Vol",$Z$4,"0","ALL",,,"TRUE","T")="",0,RTD("cqg.rtd",,"StudyData",$A$5&amp;A68,"Vol","VolType=Exchange,CoCType=Contract","Vol",$Z$4,"0","ALL",,,"TRUE","T"))</f>
        <v>0</v>
      </c>
      <c r="AA68" s="135">
        <f ca="1">IF(B68="","",RTD("cqg.rtd",,"StudyData","Vol("&amp;$A$5&amp;A68&amp;") when (LocalDay("&amp;$A$5&amp;A68&amp;")="&amp;$C$1&amp;" and LocalHour("&amp;$A$5&amp;A68&amp;")="&amp;$E$1&amp;" and LocalMinute("&amp;$A$5&amp;$A68&amp;")="&amp;$F$1&amp;")","Bar",,"Vol",$Z$4,"0"))</f>
        <v>0</v>
      </c>
      <c r="AB68" s="144" t="str">
        <f>B68</f>
        <v>Jan 19, Feb 19</v>
      </c>
      <c r="AC68" s="144"/>
      <c r="AD68" s="15"/>
      <c r="AE68" s="15"/>
      <c r="AF68" s="1"/>
      <c r="AG68" s="1"/>
    </row>
    <row r="69" spans="1:33" ht="13.15" customHeight="1" x14ac:dyDescent="0.3">
      <c r="A69" s="119"/>
      <c r="B69" s="144"/>
      <c r="C69" s="13"/>
      <c r="D69" s="13"/>
      <c r="E69" s="13"/>
      <c r="F69" s="155"/>
      <c r="G69" s="154"/>
      <c r="H69" s="85"/>
      <c r="I69" s="86"/>
      <c r="J69" s="132"/>
      <c r="K69" s="162"/>
      <c r="L69" s="154"/>
      <c r="M69" s="57"/>
      <c r="N69" s="154"/>
      <c r="O69" s="153"/>
      <c r="P69" s="152"/>
      <c r="Q69" s="152"/>
      <c r="R69" s="152"/>
      <c r="S69" s="37" t="str">
        <f>RIGHT(B68,6)</f>
        <v>Feb 19</v>
      </c>
      <c r="T69" s="68">
        <f t="shared" si="62"/>
        <v>1875</v>
      </c>
      <c r="U69" s="73">
        <f>Sheet1!L64</f>
        <v>1875</v>
      </c>
      <c r="V69" s="73">
        <f t="shared" si="63"/>
        <v>0</v>
      </c>
      <c r="W69" s="73">
        <f t="shared" si="64"/>
        <v>0</v>
      </c>
      <c r="X69" s="73">
        <f>Sheet1!M64</f>
        <v>1875</v>
      </c>
      <c r="Y69" s="125">
        <f t="shared" si="65"/>
        <v>1</v>
      </c>
      <c r="Z69" s="135"/>
      <c r="AA69" s="135"/>
      <c r="AB69" s="144"/>
      <c r="AC69" s="144"/>
      <c r="AD69" s="15"/>
      <c r="AE69" s="15"/>
      <c r="AF69" s="1"/>
      <c r="AG69" s="1"/>
    </row>
    <row r="70" spans="1:33" ht="6" customHeight="1" x14ac:dyDescent="0.3">
      <c r="A70" s="119"/>
      <c r="B70" s="23"/>
      <c r="C70" s="4"/>
      <c r="D70" s="4"/>
      <c r="E70" s="4"/>
      <c r="F70" s="42"/>
      <c r="G70" s="61"/>
      <c r="H70" s="61"/>
      <c r="I70" s="61"/>
      <c r="J70" s="61"/>
      <c r="K70" s="53"/>
      <c r="L70" s="53"/>
      <c r="M70" s="54"/>
      <c r="N70" s="53"/>
      <c r="O70" s="55"/>
      <c r="P70" s="56"/>
      <c r="Q70" s="56"/>
      <c r="R70" s="56"/>
      <c r="S70" s="38"/>
      <c r="T70" s="4"/>
      <c r="U70" s="11"/>
      <c r="V70" s="11"/>
      <c r="W70" s="11"/>
      <c r="X70" s="11"/>
      <c r="Y70" s="71"/>
      <c r="Z70" s="62"/>
      <c r="AA70" s="128"/>
      <c r="AB70" s="130"/>
      <c r="AC70" s="129"/>
      <c r="AD70" s="18"/>
      <c r="AE70" s="16"/>
      <c r="AF70" s="1"/>
      <c r="AG70" s="1"/>
    </row>
    <row r="71" spans="1:33" ht="13.15" customHeight="1" x14ac:dyDescent="0.3">
      <c r="A71" s="119">
        <f>A68+1</f>
        <v>31</v>
      </c>
      <c r="B71" s="145" t="str">
        <f>RIGHT(RTD("cqg.rtd",,"ContractData",$A$5&amp;A71,"LongDescription"),14)</f>
        <v>Feb 19, Mar 19</v>
      </c>
      <c r="C71" s="13"/>
      <c r="D71" s="13"/>
      <c r="E71" s="13"/>
      <c r="F71" s="155">
        <f>IF(B71="","",RTD("cqg.rtd",,"ContractData",$A$5&amp;A71,"ExpirationDate",,"D"))</f>
        <v>43462</v>
      </c>
      <c r="G71" s="154">
        <f t="shared" ref="G71" ca="1" si="66">F71-$A$1</f>
        <v>935</v>
      </c>
      <c r="H71" s="85"/>
      <c r="I71" s="86"/>
      <c r="J71" s="131">
        <f t="shared" ref="J71" si="67">K71</f>
        <v>0</v>
      </c>
      <c r="K71" s="138">
        <f>RTD("cqg.rtd", ,"ContractData", $A$5&amp;A71, "T_CVol")</f>
        <v>0</v>
      </c>
      <c r="L71" s="154">
        <f xml:space="preserve"> RTD("cqg.rtd",,"StudyData", $A$5&amp;A71, "MA", "InputChoice=ContractVol,MAType=Sim,Period="&amp;$L$4&amp;"", "MA",,,"all",,,,"T")</f>
        <v>6</v>
      </c>
      <c r="M71" s="57">
        <f t="shared" ref="M71" si="68">IF(K71&gt;L71,1,0)</f>
        <v>0</v>
      </c>
      <c r="N71" s="154">
        <f>RTD("cqg.rtd", ,"ContractData", $A$5&amp;A71, "Y_CVol")</f>
        <v>0</v>
      </c>
      <c r="O71" s="153" t="str">
        <f t="shared" ref="O71" si="69">IF(ISERROR(K71/N71),"",K71/N71)</f>
        <v/>
      </c>
      <c r="P71" s="152">
        <f xml:space="preserve"> RTD("cqg.rtd",,"StudyData", "(MA("&amp;$A$5&amp;A71&amp;",Period:="&amp;$Q$5&amp;",MAType:=Sim,InputChoice:=ContractVol) when LocalYear("&amp;$A$5&amp;A71&amp;")="&amp;$R$5&amp;" And (LocalMonth("&amp;$A$5&amp;A71&amp;")="&amp;$P$4&amp;" And LocalDay("&amp;$A$5&amp;A71&amp;")="&amp;$Q$4&amp;" ))", "Bar", "", "Close","D", "0", "all", "", "","False",,)</f>
        <v>6</v>
      </c>
      <c r="Q71" s="152"/>
      <c r="R71" s="152"/>
      <c r="S71" s="63" t="str">
        <f>LEFT(B71,6)</f>
        <v>Feb 19</v>
      </c>
      <c r="T71" s="65">
        <f t="shared" ref="T71:T72" si="70">U71</f>
        <v>1875</v>
      </c>
      <c r="U71" s="65">
        <f>Sheet1!F66</f>
        <v>1875</v>
      </c>
      <c r="V71" s="65">
        <f t="shared" ref="V71:V72" si="71">IFERROR(U71-X71,"")</f>
        <v>0</v>
      </c>
      <c r="W71" s="65">
        <f t="shared" ref="W71:W72" si="72">V71</f>
        <v>0</v>
      </c>
      <c r="X71" s="65">
        <f>Sheet1!G66</f>
        <v>1875</v>
      </c>
      <c r="Y71" s="124">
        <f t="shared" ref="Y71:Y72" si="73">IF(ISERROR(U71/X71),"",U71/X71)</f>
        <v>1</v>
      </c>
      <c r="Z71" s="135">
        <f>IF(RTD("cqg.rtd",,"StudyData",$A$5&amp;A71,"Vol","VolType=Exchange,CoCType=Contract","Vol",$Z$4,"0","ALL",,,"TRUE","T")="",0,RTD("cqg.rtd",,"StudyData",$A$5&amp;A71,"Vol","VolType=Exchange,CoCType=Contract","Vol",$Z$4,"0","ALL",,,"TRUE","T"))</f>
        <v>0</v>
      </c>
      <c r="AA71" s="135">
        <f ca="1">IF(B71="","",RTD("cqg.rtd",,"StudyData","Vol("&amp;$A$5&amp;A71&amp;") when (LocalDay("&amp;$A$5&amp;A71&amp;")="&amp;$C$1&amp;" and LocalHour("&amp;$A$5&amp;A71&amp;")="&amp;$E$1&amp;" and LocalMinute("&amp;$A$5&amp;$A71&amp;")="&amp;$F$1&amp;")","Bar",,"Vol",$Z$4,"0"))</f>
        <v>0</v>
      </c>
      <c r="AB71" s="145" t="str">
        <f>B71</f>
        <v>Feb 19, Mar 19</v>
      </c>
      <c r="AC71" s="145"/>
      <c r="AD71" s="15"/>
      <c r="AE71" s="15"/>
      <c r="AF71" s="1"/>
      <c r="AG71" s="1"/>
    </row>
    <row r="72" spans="1:33" ht="13.15" customHeight="1" x14ac:dyDescent="0.3">
      <c r="A72" s="119"/>
      <c r="B72" s="145"/>
      <c r="C72" s="13"/>
      <c r="D72" s="13"/>
      <c r="E72" s="13"/>
      <c r="F72" s="155"/>
      <c r="G72" s="154"/>
      <c r="H72" s="85"/>
      <c r="I72" s="86"/>
      <c r="J72" s="132"/>
      <c r="K72" s="162"/>
      <c r="L72" s="154"/>
      <c r="M72" s="57"/>
      <c r="N72" s="154"/>
      <c r="O72" s="153"/>
      <c r="P72" s="152"/>
      <c r="Q72" s="152"/>
      <c r="R72" s="152"/>
      <c r="S72" s="64" t="str">
        <f>RIGHT(B71,6)</f>
        <v>Mar 19</v>
      </c>
      <c r="T72" s="66">
        <f t="shared" si="70"/>
        <v>1300</v>
      </c>
      <c r="U72" s="66">
        <f>Sheet1!L66</f>
        <v>1300</v>
      </c>
      <c r="V72" s="66">
        <f t="shared" si="71"/>
        <v>0</v>
      </c>
      <c r="W72" s="66">
        <f t="shared" si="72"/>
        <v>0</v>
      </c>
      <c r="X72" s="66">
        <f>Sheet1!M66</f>
        <v>1300</v>
      </c>
      <c r="Y72" s="124">
        <f t="shared" si="73"/>
        <v>1</v>
      </c>
      <c r="Z72" s="135"/>
      <c r="AA72" s="135"/>
      <c r="AB72" s="145"/>
      <c r="AC72" s="145"/>
      <c r="AD72" s="15"/>
      <c r="AE72" s="15"/>
      <c r="AF72" s="1"/>
      <c r="AG72" s="1"/>
    </row>
    <row r="73" spans="1:33" ht="13.15" customHeight="1" x14ac:dyDescent="0.3">
      <c r="A73" s="119">
        <f>A71+1</f>
        <v>32</v>
      </c>
      <c r="B73" s="145" t="str">
        <f>RIGHT(RTD("cqg.rtd",,"ContractData",$A$5&amp;A73,"LongDescription"),14)</f>
        <v>Mar 19, Apr 19</v>
      </c>
      <c r="C73" s="13"/>
      <c r="D73" s="13"/>
      <c r="E73" s="13"/>
      <c r="F73" s="155">
        <f>IF(B73="","",RTD("cqg.rtd",,"ContractData",$A$5&amp;A73,"ExpirationDate",,"D"))</f>
        <v>43496</v>
      </c>
      <c r="G73" s="154">
        <f t="shared" ref="G73" ca="1" si="74">F73-$A$1</f>
        <v>969</v>
      </c>
      <c r="H73" s="85"/>
      <c r="I73" s="86"/>
      <c r="J73" s="131">
        <f t="shared" ref="J73" si="75">K73</f>
        <v>0</v>
      </c>
      <c r="K73" s="138">
        <f>RTD("cqg.rtd", ,"ContractData", $A$5&amp;A73, "T_CVol")</f>
        <v>0</v>
      </c>
      <c r="L73" s="154" t="str">
        <f xml:space="preserve"> RTD("cqg.rtd",,"StudyData", $A$5&amp;A73, "MA", "InputChoice=ContractVol,MAType=Sim,Period="&amp;$L$4&amp;"", "MA",,,"all",,,,"T")</f>
        <v/>
      </c>
      <c r="M73" s="57">
        <f t="shared" ref="M73" si="76">IF(K73&gt;L73,1,0)</f>
        <v>0</v>
      </c>
      <c r="N73" s="154">
        <f>RTD("cqg.rtd", ,"ContractData", $A$5&amp;A73, "Y_CVol")</f>
        <v>0</v>
      </c>
      <c r="O73" s="153" t="str">
        <f t="shared" ref="O73" si="77">IF(ISERROR(K73/N73),"",K73/N73)</f>
        <v/>
      </c>
      <c r="P73" s="152" t="str">
        <f xml:space="preserve"> RTD("cqg.rtd",,"StudyData", "(MA("&amp;$A$5&amp;A73&amp;",Period:="&amp;$Q$5&amp;",MAType:=Sim,InputChoice:=ContractVol) when LocalYear("&amp;$A$5&amp;A73&amp;")="&amp;$R$5&amp;" And (LocalMonth("&amp;$A$5&amp;A73&amp;")="&amp;$P$4&amp;" And LocalDay("&amp;$A$5&amp;A73&amp;")="&amp;$Q$4&amp;" ))", "Bar", "", "Close","D", "0", "all", "", "","False",,)</f>
        <v/>
      </c>
      <c r="Q73" s="152"/>
      <c r="R73" s="152"/>
      <c r="S73" s="63" t="str">
        <f>LEFT(B73,6)</f>
        <v>Mar 19</v>
      </c>
      <c r="T73" s="65">
        <f t="shared" ref="T73:T74" si="78">U73</f>
        <v>1300</v>
      </c>
      <c r="U73" s="74">
        <f>Sheet1!F68</f>
        <v>1300</v>
      </c>
      <c r="V73" s="74">
        <f t="shared" ref="V73:V74" si="79">IFERROR(U73-X73,"")</f>
        <v>0</v>
      </c>
      <c r="W73" s="74">
        <f t="shared" ref="W73:W74" si="80">V73</f>
        <v>0</v>
      </c>
      <c r="X73" s="74">
        <f>Sheet1!G68</f>
        <v>1300</v>
      </c>
      <c r="Y73" s="125">
        <f t="shared" ref="Y73:Y74" si="81">IF(ISERROR(U73/X73),"",U73/X73)</f>
        <v>1</v>
      </c>
      <c r="Z73" s="135">
        <f>IF(RTD("cqg.rtd",,"StudyData",$A$5&amp;A73,"Vol","VolType=Exchange,CoCType=Contract","Vol",$Z$4,"0","ALL",,,"TRUE","T")="",0,RTD("cqg.rtd",,"StudyData",$A$5&amp;A73,"Vol","VolType=Exchange,CoCType=Contract","Vol",$Z$4,"0","ALL",,,"TRUE","T"))</f>
        <v>0</v>
      </c>
      <c r="AA73" s="135">
        <f ca="1">IF(B73="","",RTD("cqg.rtd",,"StudyData","Vol("&amp;$A$5&amp;A73&amp;") when (LocalDay("&amp;$A$5&amp;A73&amp;")="&amp;$C$1&amp;" and LocalHour("&amp;$A$5&amp;A73&amp;")="&amp;$E$1&amp;" and LocalMinute("&amp;$A$5&amp;$A73&amp;")="&amp;$F$1&amp;")","Bar",,"Vol",$Z$4,"0"))</f>
        <v>0</v>
      </c>
      <c r="AB73" s="145" t="str">
        <f>B73</f>
        <v>Mar 19, Apr 19</v>
      </c>
      <c r="AC73" s="145"/>
      <c r="AD73" s="15"/>
      <c r="AE73" s="15"/>
      <c r="AF73" s="1"/>
      <c r="AG73" s="1"/>
    </row>
    <row r="74" spans="1:33" ht="13.15" customHeight="1" x14ac:dyDescent="0.3">
      <c r="A74" s="119"/>
      <c r="B74" s="145"/>
      <c r="C74" s="13"/>
      <c r="D74" s="13"/>
      <c r="E74" s="13"/>
      <c r="F74" s="155"/>
      <c r="G74" s="154"/>
      <c r="H74" s="85"/>
      <c r="I74" s="86"/>
      <c r="J74" s="132"/>
      <c r="K74" s="162"/>
      <c r="L74" s="154"/>
      <c r="M74" s="57"/>
      <c r="N74" s="154"/>
      <c r="O74" s="153"/>
      <c r="P74" s="152"/>
      <c r="Q74" s="152"/>
      <c r="R74" s="152"/>
      <c r="S74" s="64" t="str">
        <f>RIGHT(B73,6)</f>
        <v>Apr 19</v>
      </c>
      <c r="T74" s="66">
        <f t="shared" si="78"/>
        <v>200</v>
      </c>
      <c r="U74" s="75">
        <f>Sheet1!L68</f>
        <v>200</v>
      </c>
      <c r="V74" s="75">
        <f t="shared" si="79"/>
        <v>0</v>
      </c>
      <c r="W74" s="75">
        <f t="shared" si="80"/>
        <v>0</v>
      </c>
      <c r="X74" s="75">
        <f>Sheet1!M68</f>
        <v>200</v>
      </c>
      <c r="Y74" s="125">
        <f t="shared" si="81"/>
        <v>1</v>
      </c>
      <c r="Z74" s="135"/>
      <c r="AA74" s="135"/>
      <c r="AB74" s="145"/>
      <c r="AC74" s="145"/>
      <c r="AD74" s="15"/>
      <c r="AE74" s="15"/>
      <c r="AF74" s="1"/>
      <c r="AG74" s="1"/>
    </row>
    <row r="75" spans="1:33" ht="13.15" customHeight="1" x14ac:dyDescent="0.3">
      <c r="A75" s="119">
        <f>A73+1</f>
        <v>33</v>
      </c>
      <c r="B75" s="145" t="str">
        <f>RIGHT(RTD("cqg.rtd",,"ContractData",$A$5&amp;A75,"LongDescription"),14)</f>
        <v>Apr 19, May 19</v>
      </c>
      <c r="C75" s="13"/>
      <c r="D75" s="13"/>
      <c r="E75" s="13"/>
      <c r="F75" s="155">
        <f>IF(B75="","",RTD("cqg.rtd",,"ContractData",$A$5&amp;A75,"ExpirationDate",,"D"))</f>
        <v>43524</v>
      </c>
      <c r="G75" s="154">
        <f t="shared" ref="G75" ca="1" si="82">F75-$A$1</f>
        <v>997</v>
      </c>
      <c r="H75" s="85"/>
      <c r="I75" s="86"/>
      <c r="J75" s="131">
        <f t="shared" ref="J75" si="83">K75</f>
        <v>0</v>
      </c>
      <c r="K75" s="138">
        <f>RTD("cqg.rtd", ,"ContractData", $A$5&amp;A75, "T_CVol")</f>
        <v>0</v>
      </c>
      <c r="L75" s="154">
        <f xml:space="preserve"> RTD("cqg.rtd",,"StudyData", $A$5&amp;A75, "MA", "InputChoice=ContractVol,MAType=Sim,Period="&amp;$L$4&amp;"", "MA",,,"all",,,,"T")</f>
        <v>1</v>
      </c>
      <c r="M75" s="57">
        <f>IF(K75&gt;L75,1,0)</f>
        <v>0</v>
      </c>
      <c r="N75" s="154">
        <f>RTD("cqg.rtd", ,"ContractData", $A$5&amp;A75, "Y_CVol")</f>
        <v>0</v>
      </c>
      <c r="O75" s="153" t="str">
        <f t="shared" ref="O75" si="84">IF(ISERROR(K75/N75),"",K75/N75)</f>
        <v/>
      </c>
      <c r="P75" s="152">
        <f xml:space="preserve"> RTD("cqg.rtd",,"StudyData", "(MA("&amp;$A$5&amp;A75&amp;",Period:="&amp;$Q$5&amp;",MAType:=Sim,InputChoice:=ContractVol) when LocalYear("&amp;$A$5&amp;A75&amp;")="&amp;$R$5&amp;" And (LocalMonth("&amp;$A$5&amp;A75&amp;")="&amp;$P$4&amp;" And LocalDay("&amp;$A$5&amp;A75&amp;")="&amp;$Q$4&amp;" ))", "Bar", "", "Close","D", "0", "all", "", "","False",,)</f>
        <v>1</v>
      </c>
      <c r="Q75" s="152"/>
      <c r="R75" s="152"/>
      <c r="S75" s="63" t="str">
        <f>LEFT(B75,6)</f>
        <v>Apr 19</v>
      </c>
      <c r="T75" s="65">
        <f t="shared" ref="T75:T76" si="85">U75</f>
        <v>200</v>
      </c>
      <c r="U75" s="65">
        <f>Sheet1!F70</f>
        <v>200</v>
      </c>
      <c r="V75" s="65">
        <f t="shared" ref="V75:V76" si="86">IFERROR(U75-X75,"")</f>
        <v>0</v>
      </c>
      <c r="W75" s="65">
        <f t="shared" ref="W75:W76" si="87">V75</f>
        <v>0</v>
      </c>
      <c r="X75" s="65">
        <f>Sheet1!G70</f>
        <v>200</v>
      </c>
      <c r="Y75" s="124">
        <f t="shared" ref="Y75:Y76" si="88">IF(ISERROR(U75/X75),"",U75/X75)</f>
        <v>1</v>
      </c>
      <c r="Z75" s="135">
        <f>IF(RTD("cqg.rtd",,"StudyData",$A$5&amp;A75,"Vol","VolType=Exchange,CoCType=Contract","Vol",$Z$4,"0","ALL",,,"TRUE","T")="",0,RTD("cqg.rtd",,"StudyData",$A$5&amp;A75,"Vol","VolType=Exchange,CoCType=Contract","Vol",$Z$4,"0","ALL",,,"TRUE","T"))</f>
        <v>0</v>
      </c>
      <c r="AA75" s="135">
        <f ca="1">IF(B75="","",RTD("cqg.rtd",,"StudyData","Vol("&amp;$A$5&amp;A75&amp;") when (LocalDay("&amp;$A$5&amp;A75&amp;")="&amp;$C$1&amp;" and LocalHour("&amp;$A$5&amp;A75&amp;")="&amp;$E$1&amp;" and LocalMinute("&amp;$A$5&amp;$A75&amp;")="&amp;$F$1&amp;")","Bar",,"Vol",$Z$4,"0"))</f>
        <v>0</v>
      </c>
      <c r="AB75" s="145" t="str">
        <f>B75</f>
        <v>Apr 19, May 19</v>
      </c>
      <c r="AC75" s="145"/>
      <c r="AD75" s="15"/>
      <c r="AE75" s="15"/>
      <c r="AF75" s="1"/>
      <c r="AG75" s="1"/>
    </row>
    <row r="76" spans="1:33" ht="13.15" customHeight="1" x14ac:dyDescent="0.3">
      <c r="A76" s="119"/>
      <c r="B76" s="145"/>
      <c r="C76" s="13"/>
      <c r="D76" s="13"/>
      <c r="E76" s="13"/>
      <c r="F76" s="155"/>
      <c r="G76" s="154"/>
      <c r="H76" s="85"/>
      <c r="I76" s="86"/>
      <c r="J76" s="132"/>
      <c r="K76" s="162"/>
      <c r="L76" s="154"/>
      <c r="M76" s="57"/>
      <c r="N76" s="154"/>
      <c r="O76" s="153"/>
      <c r="P76" s="152"/>
      <c r="Q76" s="152"/>
      <c r="R76" s="152"/>
      <c r="S76" s="64" t="str">
        <f>RIGHT(B75,6)</f>
        <v>May 19</v>
      </c>
      <c r="T76" s="66">
        <f t="shared" si="85"/>
        <v>200</v>
      </c>
      <c r="U76" s="66">
        <f>Sheet1!L70</f>
        <v>200</v>
      </c>
      <c r="V76" s="66">
        <f t="shared" si="86"/>
        <v>0</v>
      </c>
      <c r="W76" s="66">
        <f t="shared" si="87"/>
        <v>0</v>
      </c>
      <c r="X76" s="66">
        <f>Sheet1!M70</f>
        <v>200</v>
      </c>
      <c r="Y76" s="124">
        <f t="shared" si="88"/>
        <v>1</v>
      </c>
      <c r="Z76" s="135"/>
      <c r="AA76" s="135"/>
      <c r="AB76" s="145"/>
      <c r="AC76" s="145"/>
      <c r="AD76" s="15"/>
      <c r="AE76" s="15"/>
      <c r="AF76" s="1"/>
      <c r="AG76" s="1"/>
    </row>
    <row r="77" spans="1:33" ht="13.15" customHeight="1" x14ac:dyDescent="0.3">
      <c r="A77" s="119">
        <f>A75+1</f>
        <v>34</v>
      </c>
      <c r="B77" s="145" t="str">
        <f>RIGHT(RTD("cqg.rtd",,"ContractData",$A$5&amp;A77,"LongDescription"),14)</f>
        <v>May 19, Jun 19</v>
      </c>
      <c r="C77" s="13"/>
      <c r="D77" s="13"/>
      <c r="E77" s="13"/>
      <c r="F77" s="155">
        <f>IF(B77="","",RTD("cqg.rtd",,"ContractData",$A$5&amp;A77,"ExpirationDate",,"D"))</f>
        <v>43553</v>
      </c>
      <c r="G77" s="154">
        <f t="shared" ref="G77" ca="1" si="89">F77-$A$1</f>
        <v>1026</v>
      </c>
      <c r="H77" s="85"/>
      <c r="I77" s="86"/>
      <c r="J77" s="131">
        <f t="shared" ref="J77" si="90">K77</f>
        <v>0</v>
      </c>
      <c r="K77" s="138">
        <f>RTD("cqg.rtd", ,"ContractData", $A$5&amp;A77, "T_CVol")</f>
        <v>0</v>
      </c>
      <c r="L77" s="154" t="str">
        <f xml:space="preserve"> RTD("cqg.rtd",,"StudyData", $A$5&amp;A77, "MA", "InputChoice=ContractVol,MAType=Sim,Period="&amp;$L$4&amp;"", "MA",,,"all",,,,"T")</f>
        <v/>
      </c>
      <c r="M77" s="57">
        <f t="shared" ref="M77" si="91">IF(K77&gt;L77,1,0)</f>
        <v>0</v>
      </c>
      <c r="N77" s="154">
        <f>RTD("cqg.rtd", ,"ContractData", $A$5&amp;A77, "Y_CVol")</f>
        <v>0</v>
      </c>
      <c r="O77" s="153" t="str">
        <f t="shared" ref="O77" si="92">IF(ISERROR(K77/N77),"",K77/N77)</f>
        <v/>
      </c>
      <c r="P77" s="152" t="str">
        <f xml:space="preserve"> RTD("cqg.rtd",,"StudyData", "(MA("&amp;$A$5&amp;A77&amp;",Period:="&amp;$Q$5&amp;",MAType:=Sim,InputChoice:=ContractVol) when LocalYear("&amp;$A$5&amp;A77&amp;")="&amp;$R$5&amp;" And (LocalMonth("&amp;$A$5&amp;A77&amp;")="&amp;$P$4&amp;" And LocalDay("&amp;$A$5&amp;A77&amp;")="&amp;$Q$4&amp;" ))", "Bar", "", "Close","D", "0", "all", "", "","False",,)</f>
        <v/>
      </c>
      <c r="Q77" s="152"/>
      <c r="R77" s="152"/>
      <c r="S77" s="63" t="str">
        <f>LEFT(B77,6)</f>
        <v>May 19</v>
      </c>
      <c r="T77" s="65">
        <f t="shared" ref="T77:T78" si="93">U77</f>
        <v>200</v>
      </c>
      <c r="U77" s="74">
        <f>Sheet1!F72</f>
        <v>200</v>
      </c>
      <c r="V77" s="74">
        <f t="shared" ref="V77:V78" si="94">IFERROR(U77-X77,"")</f>
        <v>0</v>
      </c>
      <c r="W77" s="74">
        <f t="shared" ref="W77:W78" si="95">V77</f>
        <v>0</v>
      </c>
      <c r="X77" s="74">
        <f>Sheet1!G72</f>
        <v>200</v>
      </c>
      <c r="Y77" s="125">
        <f t="shared" ref="Y77:Y78" si="96">IF(ISERROR(U77/X77),"",U77/X77)</f>
        <v>1</v>
      </c>
      <c r="Z77" s="135">
        <f>IF(RTD("cqg.rtd",,"StudyData",$A$5&amp;A77,"Vol","VolType=Exchange,CoCType=Contract","Vol",$Z$4,"0","ALL",,,"TRUE","T")="",0,RTD("cqg.rtd",,"StudyData",$A$5&amp;A77,"Vol","VolType=Exchange,CoCType=Contract","Vol",$Z$4,"0","ALL",,,"TRUE","T"))</f>
        <v>0</v>
      </c>
      <c r="AA77" s="135">
        <f ca="1">IF(B77="","",RTD("cqg.rtd",,"StudyData","Vol("&amp;$A$5&amp;A77&amp;") when (LocalDay("&amp;$A$5&amp;A77&amp;")="&amp;$C$1&amp;" and LocalHour("&amp;$A$5&amp;A77&amp;")="&amp;$E$1&amp;" and LocalMinute("&amp;$A$5&amp;$A77&amp;")="&amp;$F$1&amp;")","Bar",,"Vol",$Z$4,"0"))</f>
        <v>0</v>
      </c>
      <c r="AB77" s="145" t="str">
        <f>B77</f>
        <v>May 19, Jun 19</v>
      </c>
      <c r="AC77" s="145"/>
      <c r="AD77" s="15"/>
      <c r="AE77" s="15"/>
      <c r="AF77" s="1"/>
      <c r="AG77" s="1"/>
    </row>
    <row r="78" spans="1:33" ht="13.15" customHeight="1" x14ac:dyDescent="0.3">
      <c r="A78" s="119"/>
      <c r="B78" s="145"/>
      <c r="C78" s="13"/>
      <c r="D78" s="13"/>
      <c r="E78" s="13"/>
      <c r="F78" s="155"/>
      <c r="G78" s="154"/>
      <c r="H78" s="85"/>
      <c r="I78" s="86"/>
      <c r="J78" s="132"/>
      <c r="K78" s="162"/>
      <c r="L78" s="154"/>
      <c r="M78" s="57"/>
      <c r="N78" s="154"/>
      <c r="O78" s="153"/>
      <c r="P78" s="152"/>
      <c r="Q78" s="152"/>
      <c r="R78" s="152"/>
      <c r="S78" s="64" t="str">
        <f>RIGHT(B77,6)</f>
        <v>Jun 19</v>
      </c>
      <c r="T78" s="66">
        <f t="shared" si="93"/>
        <v>6863</v>
      </c>
      <c r="U78" s="75">
        <f>Sheet1!L72</f>
        <v>6863</v>
      </c>
      <c r="V78" s="75">
        <f t="shared" si="94"/>
        <v>6</v>
      </c>
      <c r="W78" s="75">
        <f t="shared" si="95"/>
        <v>6</v>
      </c>
      <c r="X78" s="75">
        <f>Sheet1!M72</f>
        <v>6857</v>
      </c>
      <c r="Y78" s="125">
        <f t="shared" si="96"/>
        <v>1.0008750182295465</v>
      </c>
      <c r="Z78" s="135"/>
      <c r="AA78" s="135"/>
      <c r="AB78" s="145"/>
      <c r="AC78" s="145"/>
      <c r="AD78" s="15"/>
      <c r="AE78" s="15"/>
      <c r="AF78" s="1"/>
      <c r="AG78" s="1"/>
    </row>
    <row r="79" spans="1:33" ht="13.15" customHeight="1" x14ac:dyDescent="0.3">
      <c r="A79" s="119">
        <f>A77+1</f>
        <v>35</v>
      </c>
      <c r="B79" s="145" t="str">
        <f>RIGHT(RTD("cqg.rtd",,"ContractData",$A$5&amp;A79,"LongDescription"),14)</f>
        <v>Jun 19, Jul 19</v>
      </c>
      <c r="C79" s="13"/>
      <c r="D79" s="13"/>
      <c r="E79" s="13"/>
      <c r="F79" s="155">
        <f>IF(B79="","",RTD("cqg.rtd",,"ContractData",$A$5&amp;A79,"ExpirationDate",,"D"))</f>
        <v>43585</v>
      </c>
      <c r="G79" s="154">
        <f t="shared" ref="G79" ca="1" si="97">F79-$A$1</f>
        <v>1058</v>
      </c>
      <c r="H79" s="85"/>
      <c r="I79" s="86"/>
      <c r="J79" s="131">
        <f t="shared" ref="J79" si="98">K79</f>
        <v>0</v>
      </c>
      <c r="K79" s="138">
        <f>RTD("cqg.rtd", ,"ContractData", $A$5&amp;A79, "T_CVol")</f>
        <v>0</v>
      </c>
      <c r="L79" s="154" t="str">
        <f xml:space="preserve"> RTD("cqg.rtd",,"StudyData", $A$5&amp;A79, "MA", "InputChoice=ContractVol,MAType=Sim,Period="&amp;$L$4&amp;"", "MA",,,"all",,,,"T")</f>
        <v/>
      </c>
      <c r="M79" s="57">
        <f t="shared" ref="M79" si="99">IF(K79&gt;L79,1,0)</f>
        <v>0</v>
      </c>
      <c r="N79" s="154">
        <f>RTD("cqg.rtd", ,"ContractData", $A$5&amp;A79, "Y_CVol")</f>
        <v>0</v>
      </c>
      <c r="O79" s="153" t="str">
        <f t="shared" ref="O79" si="100">IF(ISERROR(K79/N79),"",K79/N79)</f>
        <v/>
      </c>
      <c r="P79" s="152" t="str">
        <f xml:space="preserve"> RTD("cqg.rtd",,"StudyData", "(MA("&amp;$A$5&amp;A79&amp;",Period:="&amp;$Q$5&amp;",MAType:=Sim,InputChoice:=ContractVol) when LocalYear("&amp;$A$5&amp;A79&amp;")="&amp;$R$5&amp;" And (LocalMonth("&amp;$A$5&amp;A79&amp;")="&amp;$P$4&amp;" And LocalDay("&amp;$A$5&amp;A79&amp;")="&amp;$Q$4&amp;" ))", "Bar", "", "Close","D", "0", "all", "", "","False",,)</f>
        <v/>
      </c>
      <c r="Q79" s="152"/>
      <c r="R79" s="152"/>
      <c r="S79" s="63" t="str">
        <f>LEFT(B79,6)</f>
        <v>Jun 19</v>
      </c>
      <c r="T79" s="65">
        <f t="shared" ref="T79:T80" si="101">U79</f>
        <v>6863</v>
      </c>
      <c r="U79" s="65">
        <f>Sheet1!F74</f>
        <v>6863</v>
      </c>
      <c r="V79" s="65">
        <f t="shared" ref="V79:V80" si="102">IFERROR(U79-X79,"")</f>
        <v>6</v>
      </c>
      <c r="W79" s="65">
        <f t="shared" ref="W79:W80" si="103">V79</f>
        <v>6</v>
      </c>
      <c r="X79" s="65">
        <f>Sheet1!G74</f>
        <v>6857</v>
      </c>
      <c r="Y79" s="124">
        <f t="shared" ref="Y79:Y80" si="104">IF(ISERROR(U79/X79),"",U79/X79)</f>
        <v>1.0008750182295465</v>
      </c>
      <c r="Z79" s="135">
        <f>IF(RTD("cqg.rtd",,"StudyData",$A$5&amp;A79,"Vol","VolType=Exchange,CoCType=Contract","Vol",$Z$4,"0","ALL",,,"TRUE","T")="",0,RTD("cqg.rtd",,"StudyData",$A$5&amp;A79,"Vol","VolType=Exchange,CoCType=Contract","Vol",$Z$4,"0","ALL",,,"TRUE","T"))</f>
        <v>0</v>
      </c>
      <c r="AA79" s="135">
        <f ca="1">IF(B79="","",RTD("cqg.rtd",,"StudyData","Vol("&amp;$A$5&amp;A79&amp;") when (LocalDay("&amp;$A$5&amp;A79&amp;")="&amp;$C$1&amp;" and LocalHour("&amp;$A$5&amp;A79&amp;")="&amp;$E$1&amp;" and LocalMinute("&amp;$A$5&amp;$A79&amp;")="&amp;$F$1&amp;")","Bar",,"Vol",$Z$4,"0"))</f>
        <v>0</v>
      </c>
      <c r="AB79" s="145" t="str">
        <f>B79</f>
        <v>Jun 19, Jul 19</v>
      </c>
      <c r="AC79" s="145"/>
      <c r="AD79" s="15"/>
      <c r="AE79" s="15"/>
      <c r="AF79" s="1"/>
      <c r="AG79" s="1"/>
    </row>
    <row r="80" spans="1:33" ht="13.15" customHeight="1" x14ac:dyDescent="0.3">
      <c r="A80" s="119"/>
      <c r="B80" s="145"/>
      <c r="C80" s="13"/>
      <c r="D80" s="13"/>
      <c r="E80" s="13"/>
      <c r="F80" s="155"/>
      <c r="G80" s="154"/>
      <c r="H80" s="85"/>
      <c r="I80" s="86"/>
      <c r="J80" s="132"/>
      <c r="K80" s="162"/>
      <c r="L80" s="154"/>
      <c r="M80" s="57"/>
      <c r="N80" s="154"/>
      <c r="O80" s="153"/>
      <c r="P80" s="152"/>
      <c r="Q80" s="152"/>
      <c r="R80" s="152"/>
      <c r="S80" s="64" t="str">
        <f>RIGHT(B79,6)</f>
        <v>Jul 19</v>
      </c>
      <c r="T80" s="66">
        <f t="shared" si="101"/>
        <v>200</v>
      </c>
      <c r="U80" s="66">
        <f>Sheet1!L74</f>
        <v>200</v>
      </c>
      <c r="V80" s="66">
        <f t="shared" si="102"/>
        <v>0</v>
      </c>
      <c r="W80" s="66">
        <f t="shared" si="103"/>
        <v>0</v>
      </c>
      <c r="X80" s="66">
        <f>Sheet1!M74</f>
        <v>200</v>
      </c>
      <c r="Y80" s="124">
        <f t="shared" si="104"/>
        <v>1</v>
      </c>
      <c r="Z80" s="135"/>
      <c r="AA80" s="135"/>
      <c r="AB80" s="145"/>
      <c r="AC80" s="145"/>
      <c r="AD80" s="15"/>
      <c r="AE80" s="15"/>
      <c r="AF80" s="1"/>
      <c r="AG80" s="1"/>
    </row>
    <row r="81" spans="1:33" ht="13.15" customHeight="1" x14ac:dyDescent="0.3">
      <c r="A81" s="119">
        <f>A79+1</f>
        <v>36</v>
      </c>
      <c r="B81" s="145" t="str">
        <f>RIGHT(RTD("cqg.rtd",,"ContractData",$A$5&amp;A81,"LongDescription"),14)</f>
        <v>Jul 19, Aug 19</v>
      </c>
      <c r="C81" s="13"/>
      <c r="D81" s="13"/>
      <c r="E81" s="13"/>
      <c r="F81" s="155">
        <f>IF(B81="","",RTD("cqg.rtd",,"ContractData",$A$5&amp;A81,"ExpirationDate",,"D"))</f>
        <v>43616</v>
      </c>
      <c r="G81" s="154">
        <f t="shared" ref="G81" ca="1" si="105">F81-$A$1</f>
        <v>1089</v>
      </c>
      <c r="H81" s="85"/>
      <c r="I81" s="86"/>
      <c r="J81" s="131">
        <f t="shared" ref="J81" si="106">K81</f>
        <v>0</v>
      </c>
      <c r="K81" s="138">
        <f>RTD("cqg.rtd", ,"ContractData", $A$5&amp;A81, "T_CVol")</f>
        <v>0</v>
      </c>
      <c r="L81" s="154" t="str">
        <f xml:space="preserve"> RTD("cqg.rtd",,"StudyData", $A$5&amp;A81, "MA", "InputChoice=ContractVol,MAType=Sim,Period="&amp;$L$4&amp;"", "MA",,,"all",,,,"T")</f>
        <v/>
      </c>
      <c r="M81" s="57">
        <f t="shared" ref="M81" si="107">IF(K81&gt;L81,1,0)</f>
        <v>0</v>
      </c>
      <c r="N81" s="154">
        <f>RTD("cqg.rtd", ,"ContractData", $A$5&amp;A81, "Y_CVol")</f>
        <v>0</v>
      </c>
      <c r="O81" s="153" t="str">
        <f t="shared" ref="O81" si="108">IF(ISERROR(K81/N81),"",K81/N81)</f>
        <v/>
      </c>
      <c r="P81" s="152" t="str">
        <f xml:space="preserve"> RTD("cqg.rtd",,"StudyData", "(MA("&amp;$A$5&amp;A81&amp;",Period:="&amp;$Q$5&amp;",MAType:=Sim,InputChoice:=ContractVol) when LocalYear("&amp;$A$5&amp;A81&amp;")="&amp;$R$5&amp;" And (LocalMonth("&amp;$A$5&amp;A81&amp;")="&amp;$P$4&amp;" And LocalDay("&amp;$A$5&amp;A81&amp;")="&amp;$Q$4&amp;" ))", "Bar", "", "Close","D", "0", "all", "", "","False",,)</f>
        <v/>
      </c>
      <c r="Q81" s="152"/>
      <c r="R81" s="152"/>
      <c r="S81" s="63" t="str">
        <f>LEFT(B81,6)</f>
        <v>Jul 19</v>
      </c>
      <c r="T81" s="65">
        <f t="shared" ref="T81:T82" si="109">U81</f>
        <v>200</v>
      </c>
      <c r="U81" s="74">
        <f>Sheet1!F76</f>
        <v>200</v>
      </c>
      <c r="V81" s="74">
        <f t="shared" ref="V81:V82" si="110">IFERROR(U81-X81,"")</f>
        <v>0</v>
      </c>
      <c r="W81" s="74">
        <f t="shared" ref="W81:W82" si="111">V81</f>
        <v>0</v>
      </c>
      <c r="X81" s="74">
        <f>Sheet1!G76</f>
        <v>200</v>
      </c>
      <c r="Y81" s="125">
        <f t="shared" ref="Y81:Y82" si="112">IF(ISERROR(U81/X81),"",U81/X81)</f>
        <v>1</v>
      </c>
      <c r="Z81" s="135">
        <f>IF(RTD("cqg.rtd",,"StudyData",$A$5&amp;A81,"Vol","VolType=Exchange,CoCType=Contract","Vol",$Z$4,"0","ALL",,,"TRUE","T")="",0,RTD("cqg.rtd",,"StudyData",$A$5&amp;A81,"Vol","VolType=Exchange,CoCType=Contract","Vol",$Z$4,"0","ALL",,,"TRUE","T"))</f>
        <v>0</v>
      </c>
      <c r="AA81" s="135">
        <f ca="1">IF(B81="","",RTD("cqg.rtd",,"StudyData","Vol("&amp;$A$5&amp;A81&amp;") when (LocalDay("&amp;$A$5&amp;A81&amp;")="&amp;$C$1&amp;" and LocalHour("&amp;$A$5&amp;A81&amp;")="&amp;$E$1&amp;" and LocalMinute("&amp;$A$5&amp;$A81&amp;")="&amp;$F$1&amp;")","Bar",,"Vol",$Z$4,"0"))</f>
        <v>0</v>
      </c>
      <c r="AB81" s="145" t="str">
        <f>B81</f>
        <v>Jul 19, Aug 19</v>
      </c>
      <c r="AC81" s="145"/>
      <c r="AD81" s="15"/>
      <c r="AE81" s="15"/>
      <c r="AF81" s="1"/>
      <c r="AG81" s="1"/>
    </row>
    <row r="82" spans="1:33" ht="13.15" customHeight="1" x14ac:dyDescent="0.3">
      <c r="A82" s="119"/>
      <c r="B82" s="145"/>
      <c r="C82" s="13"/>
      <c r="D82" s="13"/>
      <c r="E82" s="13"/>
      <c r="F82" s="155"/>
      <c r="G82" s="154"/>
      <c r="H82" s="85"/>
      <c r="I82" s="86"/>
      <c r="J82" s="132"/>
      <c r="K82" s="162"/>
      <c r="L82" s="154"/>
      <c r="M82" s="57"/>
      <c r="N82" s="154"/>
      <c r="O82" s="153"/>
      <c r="P82" s="152"/>
      <c r="Q82" s="152"/>
      <c r="R82" s="152"/>
      <c r="S82" s="64" t="str">
        <f>RIGHT(B81,6)</f>
        <v>Aug 19</v>
      </c>
      <c r="T82" s="66">
        <f t="shared" si="109"/>
        <v>4239</v>
      </c>
      <c r="U82" s="75">
        <f>Sheet1!L76</f>
        <v>4239</v>
      </c>
      <c r="V82" s="75">
        <f t="shared" si="110"/>
        <v>0</v>
      </c>
      <c r="W82" s="75">
        <f t="shared" si="111"/>
        <v>0</v>
      </c>
      <c r="X82" s="75">
        <f>Sheet1!M76</f>
        <v>4239</v>
      </c>
      <c r="Y82" s="125">
        <f t="shared" si="112"/>
        <v>1</v>
      </c>
      <c r="Z82" s="135"/>
      <c r="AA82" s="135"/>
      <c r="AB82" s="145"/>
      <c r="AC82" s="145"/>
      <c r="AD82" s="15"/>
      <c r="AE82" s="15"/>
      <c r="AF82" s="1"/>
      <c r="AG82" s="1"/>
    </row>
    <row r="83" spans="1:33" ht="6" customHeight="1" x14ac:dyDescent="0.3">
      <c r="A83" s="119"/>
      <c r="B83" s="23"/>
      <c r="C83" s="4"/>
      <c r="D83" s="4"/>
      <c r="E83" s="4"/>
      <c r="F83" s="42"/>
      <c r="G83" s="61"/>
      <c r="H83" s="61"/>
      <c r="I83" s="61"/>
      <c r="J83" s="61"/>
      <c r="K83" s="53"/>
      <c r="L83" s="53"/>
      <c r="M83" s="54"/>
      <c r="N83" s="53"/>
      <c r="O83" s="55"/>
      <c r="P83" s="56"/>
      <c r="Q83" s="56"/>
      <c r="R83" s="56"/>
      <c r="S83" s="38"/>
      <c r="T83" s="4"/>
      <c r="U83" s="11"/>
      <c r="V83" s="11"/>
      <c r="W83" s="11"/>
      <c r="X83" s="11"/>
      <c r="Y83" s="71"/>
      <c r="Z83" s="62"/>
      <c r="AA83" s="128"/>
      <c r="AB83" s="130"/>
      <c r="AC83" s="129"/>
      <c r="AD83" s="18"/>
      <c r="AE83" s="16"/>
      <c r="AF83" s="1"/>
      <c r="AG83" s="1"/>
    </row>
    <row r="84" spans="1:33" ht="13.15" customHeight="1" x14ac:dyDescent="0.3">
      <c r="A84" s="119">
        <f>A81+1</f>
        <v>37</v>
      </c>
      <c r="B84" s="143" t="str">
        <f>RIGHT(RTD("cqg.rtd",,"ContractData",$A$5&amp;A84,"LongDescription"),14)</f>
        <v>Aug 19, Sep 19</v>
      </c>
      <c r="C84" s="13"/>
      <c r="D84" s="13"/>
      <c r="E84" s="13"/>
      <c r="F84" s="155">
        <f>IF(B84="","",RTD("cqg.rtd",,"ContractData",$A$5&amp;A84,"ExpirationDate",,"D"))</f>
        <v>43644</v>
      </c>
      <c r="G84" s="154">
        <f t="shared" ref="G84" ca="1" si="113">F84-$A$1</f>
        <v>1117</v>
      </c>
      <c r="H84" s="85"/>
      <c r="I84" s="86"/>
      <c r="J84" s="131">
        <f t="shared" ref="J84" si="114">K84</f>
        <v>0</v>
      </c>
      <c r="K84" s="138">
        <f>RTD("cqg.rtd", ,"ContractData", $A$5&amp;A84, "T_CVol")</f>
        <v>0</v>
      </c>
      <c r="L84" s="154" t="str">
        <f xml:space="preserve"> RTD("cqg.rtd",,"StudyData", $A$5&amp;A84, "MA", "InputChoice=ContractVol,MAType=Sim,Period="&amp;$L$4&amp;"", "MA",,,"all",,,,"T")</f>
        <v/>
      </c>
      <c r="M84" s="57">
        <f t="shared" ref="M84" si="115">IF(K84&gt;L84,1,0)</f>
        <v>0</v>
      </c>
      <c r="N84" s="154">
        <f>RTD("cqg.rtd", ,"ContractData", $A$5&amp;A84, "Y_CVol")</f>
        <v>0</v>
      </c>
      <c r="O84" s="153" t="str">
        <f t="shared" ref="O84" si="116">IF(ISERROR(K84/N84),"",K84/N84)</f>
        <v/>
      </c>
      <c r="P84" s="152" t="str">
        <f xml:space="preserve"> RTD("cqg.rtd",,"StudyData", "(MA("&amp;$A$5&amp;A84&amp;",Period:="&amp;$Q$5&amp;",MAType:=Sim,InputChoice:=ContractVol) when LocalYear("&amp;$A$5&amp;A84&amp;")="&amp;$R$5&amp;" And (LocalMonth("&amp;$A$5&amp;A84&amp;")="&amp;$P$4&amp;" And LocalDay("&amp;$A$5&amp;A84&amp;")="&amp;$Q$4&amp;" ))", "Bar", "", "Close","D", "0", "all", "", "","False",,)</f>
        <v/>
      </c>
      <c r="Q84" s="152"/>
      <c r="R84" s="152"/>
      <c r="S84" s="89" t="str">
        <f>LEFT(B84,6)</f>
        <v>Aug 19</v>
      </c>
      <c r="T84" s="93">
        <f t="shared" ref="T84:T85" si="117">U84</f>
        <v>4239</v>
      </c>
      <c r="U84" s="93">
        <f>Sheet1!F78</f>
        <v>4239</v>
      </c>
      <c r="V84" s="93">
        <f t="shared" ref="V84:V85" si="118">IFERROR(U84-X84,"")</f>
        <v>0</v>
      </c>
      <c r="W84" s="93">
        <f t="shared" ref="W84:W85" si="119">V84</f>
        <v>0</v>
      </c>
      <c r="X84" s="93">
        <f>Sheet1!G78</f>
        <v>4239</v>
      </c>
      <c r="Y84" s="124">
        <f t="shared" ref="Y84:Y85" si="120">IF(ISERROR(U84/X84),"",U84/X84)</f>
        <v>1</v>
      </c>
      <c r="Z84" s="135">
        <f>IF(RTD("cqg.rtd",,"StudyData",$A$5&amp;A84,"Vol","VolType=Exchange,CoCType=Contract","Vol",$Z$4,"0","ALL",,,"TRUE","T")="",0,RTD("cqg.rtd",,"StudyData",$A$5&amp;A84,"Vol","VolType=Exchange,CoCType=Contract","Vol",$Z$4,"0","ALL",,,"TRUE","T"))</f>
        <v>0</v>
      </c>
      <c r="AA84" s="135">
        <f ca="1">IF(B84="","",RTD("cqg.rtd",,"StudyData","Vol("&amp;$A$5&amp;A84&amp;") when (LocalDay("&amp;$A$5&amp;A84&amp;")="&amp;$C$1&amp;" and LocalHour("&amp;$A$5&amp;A84&amp;")="&amp;$E$1&amp;" and LocalMinute("&amp;$A$5&amp;$A84&amp;")="&amp;$F$1&amp;")","Bar",,"Vol",$Z$4,"0"))</f>
        <v>0</v>
      </c>
      <c r="AB84" s="143" t="str">
        <f>B84</f>
        <v>Aug 19, Sep 19</v>
      </c>
      <c r="AC84" s="143"/>
      <c r="AD84" s="15"/>
      <c r="AE84" s="15"/>
      <c r="AF84" s="1"/>
      <c r="AG84" s="1"/>
    </row>
    <row r="85" spans="1:33" ht="13.15" customHeight="1" x14ac:dyDescent="0.3">
      <c r="A85" s="119"/>
      <c r="B85" s="143"/>
      <c r="C85" s="13"/>
      <c r="D85" s="13"/>
      <c r="E85" s="13"/>
      <c r="F85" s="155"/>
      <c r="G85" s="154"/>
      <c r="H85" s="85"/>
      <c r="I85" s="86"/>
      <c r="J85" s="132"/>
      <c r="K85" s="162"/>
      <c r="L85" s="154"/>
      <c r="M85" s="57"/>
      <c r="N85" s="154"/>
      <c r="O85" s="153"/>
      <c r="P85" s="152"/>
      <c r="Q85" s="152"/>
      <c r="R85" s="152"/>
      <c r="S85" s="91" t="str">
        <f>RIGHT(B84,6)</f>
        <v>Sep 19</v>
      </c>
      <c r="T85" s="94">
        <f t="shared" si="117"/>
        <v>900</v>
      </c>
      <c r="U85" s="94">
        <f>Sheet1!L78</f>
        <v>900</v>
      </c>
      <c r="V85" s="94">
        <f t="shared" si="118"/>
        <v>0</v>
      </c>
      <c r="W85" s="94">
        <f t="shared" si="119"/>
        <v>0</v>
      </c>
      <c r="X85" s="94">
        <f>Sheet1!M78</f>
        <v>900</v>
      </c>
      <c r="Y85" s="124">
        <f t="shared" si="120"/>
        <v>1</v>
      </c>
      <c r="Z85" s="135"/>
      <c r="AA85" s="135"/>
      <c r="AB85" s="143"/>
      <c r="AC85" s="143"/>
      <c r="AD85" s="15"/>
      <c r="AE85" s="15"/>
      <c r="AF85" s="1"/>
      <c r="AG85" s="1"/>
    </row>
    <row r="86" spans="1:33" ht="13.15" customHeight="1" x14ac:dyDescent="0.3">
      <c r="A86" s="119">
        <f>A84+1</f>
        <v>38</v>
      </c>
      <c r="B86" s="143" t="str">
        <f>RIGHT(RTD("cqg.rtd",,"ContractData",$A$5&amp;A86,"LongDescription"),14)</f>
        <v>Sep 19, Oct 19</v>
      </c>
      <c r="C86" s="13"/>
      <c r="D86" s="13"/>
      <c r="E86" s="13"/>
      <c r="F86" s="155">
        <f>IF(B86="","",RTD("cqg.rtd",,"ContractData",$A$5&amp;A86,"ExpirationDate",,"D"))</f>
        <v>43677</v>
      </c>
      <c r="G86" s="154">
        <f t="shared" ref="G86" ca="1" si="121">F86-$A$1</f>
        <v>1150</v>
      </c>
      <c r="H86" s="85"/>
      <c r="I86" s="86"/>
      <c r="J86" s="131">
        <f t="shared" ref="J86" si="122">K86</f>
        <v>0</v>
      </c>
      <c r="K86" s="138">
        <f>RTD("cqg.rtd", ,"ContractData", $A$5&amp;A86, "T_CVol")</f>
        <v>0</v>
      </c>
      <c r="L86" s="154" t="str">
        <f xml:space="preserve"> RTD("cqg.rtd",,"StudyData", $A$5&amp;A86, "MA", "InputChoice=ContractVol,MAType=Sim,Period="&amp;$L$4&amp;"", "MA",,,"all",,,,"T")</f>
        <v/>
      </c>
      <c r="M86" s="57">
        <f t="shared" ref="M86" si="123">IF(K86&gt;L86,1,0)</f>
        <v>0</v>
      </c>
      <c r="N86" s="154">
        <f>RTD("cqg.rtd", ,"ContractData", $A$5&amp;A86, "Y_CVol")</f>
        <v>0</v>
      </c>
      <c r="O86" s="153" t="str">
        <f t="shared" ref="O86" si="124">IF(ISERROR(K86/N86),"",K86/N86)</f>
        <v/>
      </c>
      <c r="P86" s="152" t="str">
        <f xml:space="preserve"> RTD("cqg.rtd",,"StudyData", "(MA("&amp;$A$5&amp;A86&amp;",Period:="&amp;$Q$5&amp;",MAType:=Sim,InputChoice:=ContractVol) when LocalYear("&amp;$A$5&amp;A86&amp;")="&amp;$R$5&amp;" And (LocalMonth("&amp;$A$5&amp;A86&amp;")="&amp;$P$4&amp;" And LocalDay("&amp;$A$5&amp;A86&amp;")="&amp;$Q$4&amp;" ))", "Bar", "", "Close","D", "0", "all", "", "","False",,)</f>
        <v/>
      </c>
      <c r="Q86" s="152"/>
      <c r="R86" s="152"/>
      <c r="S86" s="89" t="str">
        <f>LEFT(B86,6)</f>
        <v>Sep 19</v>
      </c>
      <c r="T86" s="93">
        <f t="shared" ref="T86:T87" si="125">U86</f>
        <v>900</v>
      </c>
      <c r="U86" s="95">
        <f>Sheet1!F80</f>
        <v>900</v>
      </c>
      <c r="V86" s="95">
        <f t="shared" ref="V86:V87" si="126">IFERROR(U86-X86,"")</f>
        <v>0</v>
      </c>
      <c r="W86" s="95">
        <f t="shared" ref="W86:W87" si="127">V86</f>
        <v>0</v>
      </c>
      <c r="X86" s="95">
        <f>Sheet1!G80</f>
        <v>900</v>
      </c>
      <c r="Y86" s="125">
        <f t="shared" ref="Y86:Y87" si="128">IF(ISERROR(U86/X86),"",U86/X86)</f>
        <v>1</v>
      </c>
      <c r="Z86" s="135">
        <f>IF(RTD("cqg.rtd",,"StudyData",$A$5&amp;A86,"Vol","VolType=Exchange,CoCType=Contract","Vol",$Z$4,"0","ALL",,,"TRUE","T")="",0,RTD("cqg.rtd",,"StudyData",$A$5&amp;A86,"Vol","VolType=Exchange,CoCType=Contract","Vol",$Z$4,"0","ALL",,,"TRUE","T"))</f>
        <v>0</v>
      </c>
      <c r="AA86" s="135">
        <f ca="1">IF(B86="","",RTD("cqg.rtd",,"StudyData","Vol("&amp;$A$5&amp;A86&amp;") when (LocalDay("&amp;$A$5&amp;A86&amp;")="&amp;$C$1&amp;" and LocalHour("&amp;$A$5&amp;A86&amp;")="&amp;$E$1&amp;" and LocalMinute("&amp;$A$5&amp;$A86&amp;")="&amp;$F$1&amp;")","Bar",,"Vol",$Z$4,"0"))</f>
        <v>0</v>
      </c>
      <c r="AB86" s="143" t="str">
        <f>B86</f>
        <v>Sep 19, Oct 19</v>
      </c>
      <c r="AC86" s="143"/>
      <c r="AD86" s="15"/>
      <c r="AE86" s="15"/>
      <c r="AF86" s="1"/>
      <c r="AG86" s="1"/>
    </row>
    <row r="87" spans="1:33" ht="13.15" customHeight="1" x14ac:dyDescent="0.3">
      <c r="A87" s="119"/>
      <c r="B87" s="143"/>
      <c r="C87" s="13"/>
      <c r="D87" s="13"/>
      <c r="E87" s="13"/>
      <c r="F87" s="155"/>
      <c r="G87" s="154"/>
      <c r="H87" s="85"/>
      <c r="I87" s="86"/>
      <c r="J87" s="132"/>
      <c r="K87" s="162"/>
      <c r="L87" s="154"/>
      <c r="M87" s="57"/>
      <c r="N87" s="154"/>
      <c r="O87" s="153"/>
      <c r="P87" s="152"/>
      <c r="Q87" s="152"/>
      <c r="R87" s="152"/>
      <c r="S87" s="91" t="str">
        <f>RIGHT(B86,6)</f>
        <v>Oct 19</v>
      </c>
      <c r="T87" s="94">
        <f t="shared" si="125"/>
        <v>300</v>
      </c>
      <c r="U87" s="96">
        <f>Sheet1!L80</f>
        <v>300</v>
      </c>
      <c r="V87" s="96">
        <f t="shared" si="126"/>
        <v>0</v>
      </c>
      <c r="W87" s="96">
        <f t="shared" si="127"/>
        <v>0</v>
      </c>
      <c r="X87" s="96">
        <f>Sheet1!M80</f>
        <v>300</v>
      </c>
      <c r="Y87" s="125">
        <f t="shared" si="128"/>
        <v>1</v>
      </c>
      <c r="Z87" s="135"/>
      <c r="AA87" s="135"/>
      <c r="AB87" s="143"/>
      <c r="AC87" s="143"/>
      <c r="AD87" s="15"/>
      <c r="AE87" s="15"/>
      <c r="AF87" s="1"/>
      <c r="AG87" s="1"/>
    </row>
    <row r="88" spans="1:33" ht="13.15" customHeight="1" x14ac:dyDescent="0.3">
      <c r="A88" s="119">
        <f>A86+1</f>
        <v>39</v>
      </c>
      <c r="B88" s="143" t="str">
        <f>RIGHT(RTD("cqg.rtd",,"ContractData",$A$5&amp;A88,"LongDescription"),14)</f>
        <v>Oct 19, Nov 19</v>
      </c>
      <c r="C88" s="13"/>
      <c r="D88" s="13"/>
      <c r="E88" s="13"/>
      <c r="F88" s="155">
        <f>IF(B88="","",RTD("cqg.rtd",,"ContractData",$A$5&amp;A88,"ExpirationDate",,"D"))</f>
        <v>43707</v>
      </c>
      <c r="G88" s="154">
        <f t="shared" ref="G88" ca="1" si="129">F88-$A$1</f>
        <v>1180</v>
      </c>
      <c r="H88" s="85"/>
      <c r="I88" s="86"/>
      <c r="J88" s="131">
        <f t="shared" ref="J88" si="130">K88</f>
        <v>0</v>
      </c>
      <c r="K88" s="138">
        <f>RTD("cqg.rtd", ,"ContractData", $A$5&amp;A88, "T_CVol")</f>
        <v>0</v>
      </c>
      <c r="L88" s="154" t="str">
        <f xml:space="preserve"> RTD("cqg.rtd",,"StudyData", $A$5&amp;A88, "MA", "InputChoice=ContractVol,MAType=Sim,Period="&amp;$L$4&amp;"", "MA",,,"all",,,,"T")</f>
        <v/>
      </c>
      <c r="M88" s="57">
        <f t="shared" ref="M88" si="131">IF(K88&gt;L88,1,0)</f>
        <v>0</v>
      </c>
      <c r="N88" s="154">
        <f>RTD("cqg.rtd", ,"ContractData", $A$5&amp;A88, "Y_CVol")</f>
        <v>0</v>
      </c>
      <c r="O88" s="153" t="str">
        <f t="shared" ref="O88" si="132">IF(ISERROR(K88/N88),"",K88/N88)</f>
        <v/>
      </c>
      <c r="P88" s="152" t="str">
        <f xml:space="preserve"> RTD("cqg.rtd",,"StudyData", "(MA("&amp;$A$5&amp;A88&amp;",Period:="&amp;$Q$5&amp;",MAType:=Sim,InputChoice:=ContractVol) when LocalYear("&amp;$A$5&amp;A88&amp;")="&amp;$R$5&amp;" And (LocalMonth("&amp;$A$5&amp;A88&amp;")="&amp;$P$4&amp;" And LocalDay("&amp;$A$5&amp;A88&amp;")="&amp;$Q$4&amp;" ))", "Bar", "", "Close","D", "0", "all", "", "","False",,)</f>
        <v/>
      </c>
      <c r="Q88" s="152"/>
      <c r="R88" s="152"/>
      <c r="S88" s="89" t="str">
        <f>LEFT(B88,6)</f>
        <v>Oct 19</v>
      </c>
      <c r="T88" s="93">
        <f t="shared" ref="T88:T89" si="133">U88</f>
        <v>300</v>
      </c>
      <c r="U88" s="93">
        <f>Sheet1!F82</f>
        <v>300</v>
      </c>
      <c r="V88" s="93">
        <f t="shared" ref="V88:V89" si="134">IFERROR(U88-X88,"")</f>
        <v>0</v>
      </c>
      <c r="W88" s="93">
        <f t="shared" ref="W88:W89" si="135">V88</f>
        <v>0</v>
      </c>
      <c r="X88" s="93">
        <f>Sheet1!G82</f>
        <v>300</v>
      </c>
      <c r="Y88" s="124">
        <f t="shared" ref="Y88:Y89" si="136">IF(ISERROR(U88/X88),"",U88/X88)</f>
        <v>1</v>
      </c>
      <c r="Z88" s="135">
        <f>IF(RTD("cqg.rtd",,"StudyData",$A$5&amp;A88,"Vol","VolType=Exchange,CoCType=Contract","Vol",$Z$4,"0","ALL",,,"TRUE","T")="",0,RTD("cqg.rtd",,"StudyData",$A$5&amp;A88,"Vol","VolType=Exchange,CoCType=Contract","Vol",$Z$4,"0","ALL",,,"TRUE","T"))</f>
        <v>0</v>
      </c>
      <c r="AA88" s="135">
        <f ca="1">IF(B88="","",RTD("cqg.rtd",,"StudyData","Vol("&amp;$A$5&amp;A88&amp;") when (LocalDay("&amp;$A$5&amp;A88&amp;")="&amp;$C$1&amp;" and LocalHour("&amp;$A$5&amp;A88&amp;")="&amp;$E$1&amp;" and LocalMinute("&amp;$A$5&amp;$A88&amp;")="&amp;$F$1&amp;")","Bar",,"Vol",$Z$4,"0"))</f>
        <v>0</v>
      </c>
      <c r="AB88" s="143" t="str">
        <f>B88</f>
        <v>Oct 19, Nov 19</v>
      </c>
      <c r="AC88" s="143"/>
      <c r="AD88" s="15"/>
      <c r="AE88" s="15"/>
      <c r="AF88" s="1"/>
      <c r="AG88" s="1"/>
    </row>
    <row r="89" spans="1:33" ht="13.15" customHeight="1" x14ac:dyDescent="0.3">
      <c r="A89" s="119"/>
      <c r="B89" s="143"/>
      <c r="C89" s="13"/>
      <c r="D89" s="13"/>
      <c r="E89" s="13"/>
      <c r="F89" s="155"/>
      <c r="G89" s="154"/>
      <c r="H89" s="85"/>
      <c r="I89" s="86"/>
      <c r="J89" s="132"/>
      <c r="K89" s="162"/>
      <c r="L89" s="154"/>
      <c r="M89" s="57"/>
      <c r="N89" s="154"/>
      <c r="O89" s="153"/>
      <c r="P89" s="152"/>
      <c r="Q89" s="152"/>
      <c r="R89" s="152"/>
      <c r="S89" s="91" t="str">
        <f>RIGHT(B88,6)</f>
        <v>Nov 19</v>
      </c>
      <c r="T89" s="94">
        <f t="shared" si="133"/>
        <v>200</v>
      </c>
      <c r="U89" s="94">
        <f>Sheet1!L82</f>
        <v>200</v>
      </c>
      <c r="V89" s="94">
        <f t="shared" si="134"/>
        <v>0</v>
      </c>
      <c r="W89" s="94">
        <f t="shared" si="135"/>
        <v>0</v>
      </c>
      <c r="X89" s="94">
        <f>Sheet1!M82</f>
        <v>200</v>
      </c>
      <c r="Y89" s="124">
        <f t="shared" si="136"/>
        <v>1</v>
      </c>
      <c r="Z89" s="135"/>
      <c r="AA89" s="135"/>
      <c r="AB89" s="143"/>
      <c r="AC89" s="143"/>
      <c r="AD89" s="15"/>
      <c r="AE89" s="15"/>
      <c r="AF89" s="1"/>
      <c r="AG89" s="1"/>
    </row>
    <row r="90" spans="1:33" ht="13.15" customHeight="1" x14ac:dyDescent="0.3">
      <c r="A90" s="119">
        <f>A88+1</f>
        <v>40</v>
      </c>
      <c r="B90" s="143" t="str">
        <f>RIGHT(RTD("cqg.rtd",,"ContractData",$A$5&amp;A90,"LongDescription"),14)</f>
        <v>Nov 19, Dec 19</v>
      </c>
      <c r="C90" s="13"/>
      <c r="D90" s="13"/>
      <c r="E90" s="13"/>
      <c r="F90" s="155">
        <f>IF(B90="","",RTD("cqg.rtd",,"ContractData",$A$5&amp;A90,"ExpirationDate",,"D"))</f>
        <v>43738</v>
      </c>
      <c r="G90" s="154">
        <f t="shared" ref="G90" ca="1" si="137">F90-$A$1</f>
        <v>1211</v>
      </c>
      <c r="H90" s="85"/>
      <c r="I90" s="86"/>
      <c r="J90" s="131">
        <f t="shared" ref="J90" si="138">K90</f>
        <v>0</v>
      </c>
      <c r="K90" s="138">
        <f>RTD("cqg.rtd", ,"ContractData", $A$5&amp;A90, "T_CVol")</f>
        <v>0</v>
      </c>
      <c r="L90" s="154" t="str">
        <f xml:space="preserve"> RTD("cqg.rtd",,"StudyData", $A$5&amp;A90, "MA", "InputChoice=ContractVol,MAType=Sim,Period="&amp;$L$4&amp;"", "MA",,,"all",,,,"T")</f>
        <v/>
      </c>
      <c r="M90" s="57">
        <f t="shared" ref="M90" si="139">IF(K90&gt;L90,1,0)</f>
        <v>0</v>
      </c>
      <c r="N90" s="154">
        <f>RTD("cqg.rtd", ,"ContractData", $A$5&amp;A90, "Y_CVol")</f>
        <v>0</v>
      </c>
      <c r="O90" s="153" t="str">
        <f t="shared" ref="O90" si="140">IF(ISERROR(K90/N90),"",K90/N90)</f>
        <v/>
      </c>
      <c r="P90" s="152" t="str">
        <f xml:space="preserve"> RTD("cqg.rtd",,"StudyData", "(MA("&amp;$A$5&amp;A90&amp;",Period:="&amp;$Q$5&amp;",MAType:=Sim,InputChoice:=ContractVol) when LocalYear("&amp;$A$5&amp;A90&amp;")="&amp;$R$5&amp;" And (LocalMonth("&amp;$A$5&amp;A90&amp;")="&amp;$P$4&amp;" And LocalDay("&amp;$A$5&amp;A90&amp;")="&amp;$Q$4&amp;" ))", "Bar", "", "Close","D", "0", "all", "", "","False",,)</f>
        <v/>
      </c>
      <c r="Q90" s="152"/>
      <c r="R90" s="152"/>
      <c r="S90" s="89" t="str">
        <f>LEFT(B90,6)</f>
        <v>Nov 19</v>
      </c>
      <c r="T90" s="93">
        <f t="shared" ref="T90:T91" si="141">U90</f>
        <v>200</v>
      </c>
      <c r="U90" s="95">
        <f>Sheet1!F84</f>
        <v>200</v>
      </c>
      <c r="V90" s="95">
        <f t="shared" ref="V90:V91" si="142">IFERROR(U90-X90,"")</f>
        <v>0</v>
      </c>
      <c r="W90" s="95">
        <f t="shared" ref="W90:W91" si="143">V90</f>
        <v>0</v>
      </c>
      <c r="X90" s="95">
        <f>Sheet1!G84</f>
        <v>200</v>
      </c>
      <c r="Y90" s="125">
        <f t="shared" ref="Y90:Y91" si="144">IF(ISERROR(U90/X90),"",U90/X90)</f>
        <v>1</v>
      </c>
      <c r="Z90" s="135">
        <f>IF(RTD("cqg.rtd",,"StudyData",$A$5&amp;A90,"Vol","VolType=Exchange,CoCType=Contract","Vol",$Z$4,"0","ALL",,,"TRUE","T")="",0,RTD("cqg.rtd",,"StudyData",$A$5&amp;A90,"Vol","VolType=Exchange,CoCType=Contract","Vol",$Z$4,"0","ALL",,,"TRUE","T"))</f>
        <v>0</v>
      </c>
      <c r="AA90" s="135">
        <f ca="1">IF(B90="","",RTD("cqg.rtd",,"StudyData","Vol("&amp;$A$5&amp;A90&amp;") when (LocalDay("&amp;$A$5&amp;A90&amp;")="&amp;$C$1&amp;" and LocalHour("&amp;$A$5&amp;A90&amp;")="&amp;$E$1&amp;" and LocalMinute("&amp;$A$5&amp;$A90&amp;")="&amp;$F$1&amp;")","Bar",,"Vol",$Z$4,"0"))</f>
        <v>0</v>
      </c>
      <c r="AB90" s="143" t="str">
        <f>B90</f>
        <v>Nov 19, Dec 19</v>
      </c>
      <c r="AC90" s="143"/>
      <c r="AD90" s="15"/>
      <c r="AE90" s="15"/>
      <c r="AF90" s="1"/>
      <c r="AG90" s="1"/>
    </row>
    <row r="91" spans="1:33" ht="13.15" customHeight="1" x14ac:dyDescent="0.3">
      <c r="A91" s="119"/>
      <c r="B91" s="143"/>
      <c r="C91" s="13"/>
      <c r="D91" s="13"/>
      <c r="E91" s="13"/>
      <c r="F91" s="155"/>
      <c r="G91" s="154"/>
      <c r="H91" s="85"/>
      <c r="I91" s="86"/>
      <c r="J91" s="132"/>
      <c r="K91" s="162"/>
      <c r="L91" s="154"/>
      <c r="M91" s="57"/>
      <c r="N91" s="154"/>
      <c r="O91" s="153"/>
      <c r="P91" s="152"/>
      <c r="Q91" s="152"/>
      <c r="R91" s="152"/>
      <c r="S91" s="91" t="str">
        <f>RIGHT(B90,6)</f>
        <v>Dec 19</v>
      </c>
      <c r="T91" s="94">
        <f t="shared" si="141"/>
        <v>25003</v>
      </c>
      <c r="U91" s="96">
        <f>Sheet1!L84</f>
        <v>25003</v>
      </c>
      <c r="V91" s="96">
        <f t="shared" si="142"/>
        <v>749</v>
      </c>
      <c r="W91" s="96">
        <f t="shared" si="143"/>
        <v>749</v>
      </c>
      <c r="X91" s="96">
        <f>Sheet1!M84</f>
        <v>24254</v>
      </c>
      <c r="Y91" s="125">
        <f t="shared" si="144"/>
        <v>1.0308815040818009</v>
      </c>
      <c r="Z91" s="135"/>
      <c r="AA91" s="135"/>
      <c r="AB91" s="143"/>
      <c r="AC91" s="143"/>
      <c r="AD91" s="15"/>
      <c r="AE91" s="15"/>
      <c r="AF91" s="1"/>
      <c r="AG91" s="1"/>
    </row>
    <row r="92" spans="1:33" ht="13.15" customHeight="1" x14ac:dyDescent="0.3">
      <c r="A92" s="119">
        <f>A90+1</f>
        <v>41</v>
      </c>
      <c r="B92" s="143" t="str">
        <f>RIGHT(RTD("cqg.rtd",,"ContractData",$A$5&amp;A92,"LongDescription"),14)</f>
        <v>Dec 19, Jan 20</v>
      </c>
      <c r="C92" s="13"/>
      <c r="D92" s="13"/>
      <c r="E92" s="13"/>
      <c r="F92" s="155">
        <f>IF(B92="","",RTD("cqg.rtd",,"ContractData",$A$5&amp;A92,"ExpirationDate",,"D"))</f>
        <v>43769</v>
      </c>
      <c r="G92" s="154">
        <f t="shared" ref="G92" ca="1" si="145">F92-$A$1</f>
        <v>1242</v>
      </c>
      <c r="H92" s="85"/>
      <c r="I92" s="86"/>
      <c r="J92" s="131">
        <f t="shared" ref="J92" si="146">K92</f>
        <v>0</v>
      </c>
      <c r="K92" s="138">
        <f>RTD("cqg.rtd", ,"ContractData", $A$5&amp;A92, "T_CVol")</f>
        <v>0</v>
      </c>
      <c r="L92" s="154" t="str">
        <f xml:space="preserve"> RTD("cqg.rtd",,"StudyData", $A$5&amp;A92, "MA", "InputChoice=ContractVol,MAType=Sim,Period="&amp;$L$4&amp;"", "MA",,,"all",,,,"T")</f>
        <v/>
      </c>
      <c r="M92" s="57">
        <f t="shared" ref="M92" si="147">IF(K92&gt;L92,1,0)</f>
        <v>0</v>
      </c>
      <c r="N92" s="154">
        <f>RTD("cqg.rtd", ,"ContractData", $A$5&amp;A92, "Y_CVol")</f>
        <v>0</v>
      </c>
      <c r="O92" s="153" t="str">
        <f t="shared" ref="O92" si="148">IF(ISERROR(K92/N92),"",K92/N92)</f>
        <v/>
      </c>
      <c r="P92" s="152" t="str">
        <f xml:space="preserve"> RTD("cqg.rtd",,"StudyData", "(MA("&amp;$A$5&amp;A92&amp;",Period:="&amp;$Q$5&amp;",MAType:=Sim,InputChoice:=ContractVol) when LocalYear("&amp;$A$5&amp;A92&amp;")="&amp;$R$5&amp;" And (LocalMonth("&amp;$A$5&amp;A92&amp;")="&amp;$P$4&amp;" And LocalDay("&amp;$A$5&amp;A92&amp;")="&amp;$Q$4&amp;" ))", "Bar", "", "Close","D", "0", "all", "", "","False",,)</f>
        <v/>
      </c>
      <c r="Q92" s="152"/>
      <c r="R92" s="152"/>
      <c r="S92" s="89" t="str">
        <f>LEFT(B92,6)</f>
        <v>Dec 19</v>
      </c>
      <c r="T92" s="93">
        <f t="shared" ref="T92:T93" si="149">U92</f>
        <v>25003</v>
      </c>
      <c r="U92" s="93">
        <f>Sheet1!F86</f>
        <v>25003</v>
      </c>
      <c r="V92" s="93">
        <f t="shared" ref="V92:V93" si="150">IFERROR(U92-X92,"")</f>
        <v>749</v>
      </c>
      <c r="W92" s="93">
        <f t="shared" ref="W92:W93" si="151">V92</f>
        <v>749</v>
      </c>
      <c r="X92" s="93">
        <f>Sheet1!G86</f>
        <v>24254</v>
      </c>
      <c r="Y92" s="124">
        <f t="shared" ref="Y92:Y93" si="152">IF(ISERROR(U92/X92),"",U92/X92)</f>
        <v>1.0308815040818009</v>
      </c>
      <c r="Z92" s="135">
        <f>IF(RTD("cqg.rtd",,"StudyData",$A$5&amp;A92,"Vol","VolType=Exchange,CoCType=Contract","Vol",$Z$4,"0","ALL",,,"TRUE","T")="",0,RTD("cqg.rtd",,"StudyData",$A$5&amp;A92,"Vol","VolType=Exchange,CoCType=Contract","Vol",$Z$4,"0","ALL",,,"TRUE","T"))</f>
        <v>0</v>
      </c>
      <c r="AA92" s="135">
        <f ca="1">IF(B92="","",RTD("cqg.rtd",,"StudyData","Vol("&amp;$A$5&amp;A92&amp;") when (LocalDay("&amp;$A$5&amp;A92&amp;")="&amp;$C$1&amp;" and LocalHour("&amp;$A$5&amp;A92&amp;")="&amp;$E$1&amp;" and LocalMinute("&amp;$A$5&amp;$A92&amp;")="&amp;$F$1&amp;")","Bar",,"Vol",$Z$4,"0"))</f>
        <v>0</v>
      </c>
      <c r="AB92" s="143" t="str">
        <f>B92</f>
        <v>Dec 19, Jan 20</v>
      </c>
      <c r="AC92" s="143"/>
      <c r="AD92" s="15"/>
      <c r="AE92" s="15"/>
      <c r="AF92" s="1"/>
      <c r="AG92" s="1"/>
    </row>
    <row r="93" spans="1:33" ht="13.15" customHeight="1" x14ac:dyDescent="0.3">
      <c r="A93" s="119"/>
      <c r="B93" s="143"/>
      <c r="C93" s="13"/>
      <c r="D93" s="13"/>
      <c r="E93" s="13"/>
      <c r="F93" s="155"/>
      <c r="G93" s="154"/>
      <c r="H93" s="85"/>
      <c r="I93" s="86"/>
      <c r="J93" s="132"/>
      <c r="K93" s="162"/>
      <c r="L93" s="154"/>
      <c r="M93" s="57"/>
      <c r="N93" s="154"/>
      <c r="O93" s="153"/>
      <c r="P93" s="152"/>
      <c r="Q93" s="152"/>
      <c r="R93" s="152"/>
      <c r="S93" s="91" t="str">
        <f>RIGHT(B92,6)</f>
        <v>Jan 20</v>
      </c>
      <c r="T93" s="94">
        <f t="shared" si="149"/>
        <v>0</v>
      </c>
      <c r="U93" s="94">
        <f>Sheet1!L86</f>
        <v>0</v>
      </c>
      <c r="V93" s="94">
        <f t="shared" si="150"/>
        <v>0</v>
      </c>
      <c r="W93" s="94">
        <f t="shared" si="151"/>
        <v>0</v>
      </c>
      <c r="X93" s="94">
        <f>Sheet1!M86</f>
        <v>0</v>
      </c>
      <c r="Y93" s="124" t="str">
        <f t="shared" si="152"/>
        <v/>
      </c>
      <c r="Z93" s="135"/>
      <c r="AA93" s="135"/>
      <c r="AB93" s="143"/>
      <c r="AC93" s="143"/>
      <c r="AD93" s="15"/>
      <c r="AE93" s="15"/>
      <c r="AF93" s="1"/>
      <c r="AG93" s="1"/>
    </row>
    <row r="94" spans="1:33" ht="13.15" customHeight="1" x14ac:dyDescent="0.3">
      <c r="A94" s="119">
        <f>A92+1</f>
        <v>42</v>
      </c>
      <c r="B94" s="143" t="str">
        <f>RIGHT(RTD("cqg.rtd",,"ContractData",$A$5&amp;A94,"LongDescription"),14)</f>
        <v>Jan 20, Feb 20</v>
      </c>
      <c r="C94" s="13"/>
      <c r="D94" s="13"/>
      <c r="E94" s="13"/>
      <c r="F94" s="155">
        <f>IF(B94="","",RTD("cqg.rtd",,"ContractData",$A$5&amp;A94,"ExpirationDate",,"D"))</f>
        <v>43798</v>
      </c>
      <c r="G94" s="154">
        <f t="shared" ref="G94" ca="1" si="153">F94-$A$1</f>
        <v>1271</v>
      </c>
      <c r="H94" s="85"/>
      <c r="I94" s="86"/>
      <c r="J94" s="131">
        <f t="shared" ref="J94" si="154">K94</f>
        <v>0</v>
      </c>
      <c r="K94" s="138">
        <f>RTD("cqg.rtd", ,"ContractData", $A$5&amp;A94, "T_CVol")</f>
        <v>0</v>
      </c>
      <c r="L94" s="154" t="str">
        <f xml:space="preserve"> RTD("cqg.rtd",,"StudyData", $A$5&amp;A94, "MA", "InputChoice=ContractVol,MAType=Sim,Period="&amp;$L$4&amp;"", "MA",,,"all",,,,"T")</f>
        <v/>
      </c>
      <c r="M94" s="57">
        <f t="shared" ref="M94" si="155">IF(K94&gt;L94,1,0)</f>
        <v>0</v>
      </c>
      <c r="N94" s="154">
        <f>RTD("cqg.rtd", ,"ContractData", $A$5&amp;A94, "Y_CVol")</f>
        <v>0</v>
      </c>
      <c r="O94" s="153" t="str">
        <f t="shared" ref="O94" si="156">IF(ISERROR(K94/N94),"",K94/N94)</f>
        <v/>
      </c>
      <c r="P94" s="152" t="str">
        <f xml:space="preserve"> RTD("cqg.rtd",,"StudyData", "(MA("&amp;$A$5&amp;A94&amp;",Period:="&amp;$Q$5&amp;",MAType:=Sim,InputChoice:=ContractVol) when LocalYear("&amp;$A$5&amp;A94&amp;")="&amp;$R$5&amp;" And (LocalMonth("&amp;$A$5&amp;A94&amp;")="&amp;$P$4&amp;" And LocalDay("&amp;$A$5&amp;A94&amp;")="&amp;$Q$4&amp;" ))", "Bar", "", "Close","D", "0", "all", "", "","False",,)</f>
        <v/>
      </c>
      <c r="Q94" s="152"/>
      <c r="R94" s="152"/>
      <c r="S94" s="89" t="str">
        <f>LEFT(B94,6)</f>
        <v>Jan 20</v>
      </c>
      <c r="T94" s="93">
        <f t="shared" ref="T94:T95" si="157">U94</f>
        <v>0</v>
      </c>
      <c r="U94" s="95">
        <f>Sheet1!F88</f>
        <v>0</v>
      </c>
      <c r="V94" s="95">
        <f t="shared" ref="V94:V95" si="158">IFERROR(U94-X94,"")</f>
        <v>0</v>
      </c>
      <c r="W94" s="95">
        <f t="shared" ref="W94:W95" si="159">V94</f>
        <v>0</v>
      </c>
      <c r="X94" s="95">
        <f>Sheet1!G88</f>
        <v>0</v>
      </c>
      <c r="Y94" s="125" t="str">
        <f t="shared" ref="Y94:Y95" si="160">IF(ISERROR(U94/X94),"",U94/X94)</f>
        <v/>
      </c>
      <c r="Z94" s="135">
        <f>IF(RTD("cqg.rtd",,"StudyData",$A$5&amp;A94,"Vol","VolType=Exchange,CoCType=Contract","Vol",$Z$4,"0","ALL",,,"TRUE","T")="",0,RTD("cqg.rtd",,"StudyData",$A$5&amp;A94,"Vol","VolType=Exchange,CoCType=Contract","Vol",$Z$4,"0","ALL",,,"TRUE","T"))</f>
        <v>0</v>
      </c>
      <c r="AA94" s="135">
        <f ca="1">IF(B94="","",RTD("cqg.rtd",,"StudyData","Vol("&amp;$A$5&amp;A94&amp;") when (LocalDay("&amp;$A$5&amp;A94&amp;")="&amp;$C$1&amp;" and LocalHour("&amp;$A$5&amp;A94&amp;")="&amp;$E$1&amp;" and LocalMinute("&amp;$A$5&amp;$A94&amp;")="&amp;$F$1&amp;")","Bar",,"Vol",$Z$4,"0"))</f>
        <v>0</v>
      </c>
      <c r="AB94" s="143" t="str">
        <f>B94</f>
        <v>Jan 20, Feb 20</v>
      </c>
      <c r="AC94" s="143"/>
      <c r="AD94" s="15"/>
      <c r="AE94" s="15"/>
      <c r="AF94" s="1"/>
      <c r="AG94" s="1"/>
    </row>
    <row r="95" spans="1:33" ht="13.15" customHeight="1" x14ac:dyDescent="0.3">
      <c r="A95" s="119"/>
      <c r="B95" s="143"/>
      <c r="C95" s="13"/>
      <c r="D95" s="13"/>
      <c r="E95" s="13"/>
      <c r="F95" s="155"/>
      <c r="G95" s="154"/>
      <c r="H95" s="85"/>
      <c r="I95" s="86"/>
      <c r="J95" s="132"/>
      <c r="K95" s="162"/>
      <c r="L95" s="154"/>
      <c r="M95" s="57"/>
      <c r="N95" s="154"/>
      <c r="O95" s="153"/>
      <c r="P95" s="152"/>
      <c r="Q95" s="152"/>
      <c r="R95" s="152"/>
      <c r="S95" s="91" t="str">
        <f>RIGHT(B94,6)</f>
        <v>Feb 20</v>
      </c>
      <c r="T95" s="94">
        <f t="shared" si="157"/>
        <v>250</v>
      </c>
      <c r="U95" s="96">
        <f>Sheet1!L88</f>
        <v>250</v>
      </c>
      <c r="V95" s="96">
        <f t="shared" si="158"/>
        <v>0</v>
      </c>
      <c r="W95" s="96">
        <f t="shared" si="159"/>
        <v>0</v>
      </c>
      <c r="X95" s="96">
        <f>Sheet1!M88</f>
        <v>250</v>
      </c>
      <c r="Y95" s="125">
        <f t="shared" si="160"/>
        <v>1</v>
      </c>
      <c r="Z95" s="135"/>
      <c r="AA95" s="135"/>
      <c r="AB95" s="143"/>
      <c r="AC95" s="143"/>
      <c r="AD95" s="15"/>
      <c r="AE95" s="15"/>
      <c r="AF95" s="1"/>
      <c r="AG95" s="1"/>
    </row>
    <row r="96" spans="1:33" ht="6" customHeight="1" x14ac:dyDescent="0.3">
      <c r="A96" s="119"/>
      <c r="B96" s="23"/>
      <c r="C96" s="4"/>
      <c r="D96" s="4"/>
      <c r="E96" s="4"/>
      <c r="F96" s="42"/>
      <c r="G96" s="61"/>
      <c r="H96" s="61"/>
      <c r="I96" s="61"/>
      <c r="J96" s="61"/>
      <c r="K96" s="53"/>
      <c r="L96" s="53"/>
      <c r="M96" s="54"/>
      <c r="N96" s="53"/>
      <c r="O96" s="55"/>
      <c r="P96" s="56"/>
      <c r="Q96" s="56"/>
      <c r="R96" s="56"/>
      <c r="S96" s="38"/>
      <c r="T96" s="4"/>
      <c r="U96" s="11"/>
      <c r="V96" s="11"/>
      <c r="W96" s="11"/>
      <c r="X96" s="11"/>
      <c r="Y96" s="71"/>
      <c r="Z96" s="62"/>
      <c r="AA96" s="128"/>
      <c r="AB96" s="130"/>
      <c r="AC96" s="129"/>
      <c r="AD96" s="18"/>
      <c r="AE96" s="16"/>
      <c r="AF96" s="1"/>
      <c r="AG96" s="1"/>
    </row>
    <row r="97" spans="1:33" ht="13.15" customHeight="1" x14ac:dyDescent="0.3">
      <c r="A97" s="119">
        <f>A94+1</f>
        <v>43</v>
      </c>
      <c r="B97" s="142" t="str">
        <f>RIGHT(RTD("cqg.rtd",,"ContractData",$A$5&amp;A97,"LongDescription"),14)</f>
        <v>Feb 20, Mar 20</v>
      </c>
      <c r="C97" s="13"/>
      <c r="D97" s="13"/>
      <c r="E97" s="13"/>
      <c r="F97" s="155">
        <f>IF(B97="","",RTD("cqg.rtd",,"ContractData",$A$5&amp;A97,"ExpirationDate",,"D"))</f>
        <v>43829</v>
      </c>
      <c r="G97" s="154">
        <f t="shared" ref="G97" ca="1" si="161">F97-$A$1</f>
        <v>1302</v>
      </c>
      <c r="H97" s="85"/>
      <c r="I97" s="86"/>
      <c r="J97" s="131">
        <f t="shared" ref="J97" si="162">K97</f>
        <v>0</v>
      </c>
      <c r="K97" s="138">
        <f>RTD("cqg.rtd", ,"ContractData", $A$5&amp;A97, "T_CVol")</f>
        <v>0</v>
      </c>
      <c r="L97" s="154" t="str">
        <f xml:space="preserve"> RTD("cqg.rtd",,"StudyData", $A$5&amp;A97, "MA", "InputChoice=ContractVol,MAType=Sim,Period="&amp;$L$4&amp;"", "MA",,,"all",,,,"T")</f>
        <v/>
      </c>
      <c r="M97" s="57">
        <f t="shared" ref="M97" si="163">IF(K97&gt;L97,1,0)</f>
        <v>0</v>
      </c>
      <c r="N97" s="154">
        <f>RTD("cqg.rtd", ,"ContractData", $A$5&amp;A97, "Y_CVol")</f>
        <v>0</v>
      </c>
      <c r="O97" s="153" t="str">
        <f t="shared" ref="O97" si="164">IF(ISERROR(K97/N97),"",K97/N97)</f>
        <v/>
      </c>
      <c r="P97" s="152" t="str">
        <f xml:space="preserve"> RTD("cqg.rtd",,"StudyData", "(MA("&amp;$A$5&amp;A97&amp;",Period:="&amp;$Q$5&amp;",MAType:=Sim,InputChoice:=ContractVol) when LocalYear("&amp;$A$5&amp;A97&amp;")="&amp;$R$5&amp;" And (LocalMonth("&amp;$A$5&amp;A97&amp;")="&amp;$P$4&amp;" And LocalDay("&amp;$A$5&amp;A97&amp;")="&amp;$Q$4&amp;" ))", "Bar", "", "Close","D", "0", "all", "", "","False",,)</f>
        <v/>
      </c>
      <c r="Q97" s="152"/>
      <c r="R97" s="152"/>
      <c r="S97" s="97" t="str">
        <f>LEFT(B97,6)</f>
        <v>Feb 20</v>
      </c>
      <c r="T97" s="100">
        <f t="shared" ref="T97:T98" si="165">U97</f>
        <v>250</v>
      </c>
      <c r="U97" s="100">
        <f>Sheet1!F90</f>
        <v>250</v>
      </c>
      <c r="V97" s="100">
        <f t="shared" ref="V97:V98" si="166">IFERROR(U97-X97,"")</f>
        <v>0</v>
      </c>
      <c r="W97" s="100">
        <f t="shared" ref="W97:W98" si="167">V97</f>
        <v>0</v>
      </c>
      <c r="X97" s="100">
        <f>Sheet1!G90</f>
        <v>250</v>
      </c>
      <c r="Y97" s="124">
        <f t="shared" ref="Y97:Y98" si="168">IF(ISERROR(U97/X97),"",U97/X97)</f>
        <v>1</v>
      </c>
      <c r="Z97" s="135">
        <f>IF(RTD("cqg.rtd",,"StudyData",$A$5&amp;A97,"Vol","VolType=Exchange,CoCType=Contract","Vol",$Z$4,"0","ALL",,,"TRUE","T")="",0,RTD("cqg.rtd",,"StudyData",$A$5&amp;A97,"Vol","VolType=Exchange,CoCType=Contract","Vol",$Z$4,"0","ALL",,,"TRUE","T"))</f>
        <v>0</v>
      </c>
      <c r="AA97" s="135">
        <f ca="1">IF(B97="","",RTD("cqg.rtd",,"StudyData","Vol("&amp;$A$5&amp;A97&amp;") when (LocalDay("&amp;$A$5&amp;A97&amp;")="&amp;$C$1&amp;" and LocalHour("&amp;$A$5&amp;A97&amp;")="&amp;$E$1&amp;" and LocalMinute("&amp;$A$5&amp;$A97&amp;")="&amp;$F$1&amp;")","Bar",,"Vol",$Z$4,"0"))</f>
        <v>0</v>
      </c>
      <c r="AB97" s="142" t="str">
        <f>B97</f>
        <v>Feb 20, Mar 20</v>
      </c>
      <c r="AC97" s="142"/>
      <c r="AD97" s="15"/>
      <c r="AE97" s="15"/>
      <c r="AF97" s="1"/>
      <c r="AG97" s="1"/>
    </row>
    <row r="98" spans="1:33" ht="13.15" customHeight="1" x14ac:dyDescent="0.3">
      <c r="A98" s="119"/>
      <c r="B98" s="142"/>
      <c r="C98" s="13"/>
      <c r="D98" s="13"/>
      <c r="E98" s="13"/>
      <c r="F98" s="155"/>
      <c r="G98" s="154"/>
      <c r="H98" s="85"/>
      <c r="I98" s="86"/>
      <c r="J98" s="132"/>
      <c r="K98" s="162"/>
      <c r="L98" s="154"/>
      <c r="M98" s="57"/>
      <c r="N98" s="154"/>
      <c r="O98" s="153"/>
      <c r="P98" s="152"/>
      <c r="Q98" s="152"/>
      <c r="R98" s="152"/>
      <c r="S98" s="98" t="str">
        <f>RIGHT(B97,6)</f>
        <v>Mar 20</v>
      </c>
      <c r="T98" s="101">
        <f t="shared" si="165"/>
        <v>0</v>
      </c>
      <c r="U98" s="101">
        <f>Sheet1!L90</f>
        <v>0</v>
      </c>
      <c r="V98" s="101">
        <f t="shared" si="166"/>
        <v>0</v>
      </c>
      <c r="W98" s="101">
        <f t="shared" si="167"/>
        <v>0</v>
      </c>
      <c r="X98" s="101">
        <f>Sheet1!M90</f>
        <v>0</v>
      </c>
      <c r="Y98" s="124" t="str">
        <f t="shared" si="168"/>
        <v/>
      </c>
      <c r="Z98" s="135"/>
      <c r="AA98" s="135"/>
      <c r="AB98" s="142"/>
      <c r="AC98" s="142"/>
      <c r="AD98" s="15"/>
      <c r="AE98" s="15"/>
      <c r="AF98" s="1"/>
      <c r="AG98" s="1"/>
    </row>
    <row r="99" spans="1:33" ht="13.15" customHeight="1" x14ac:dyDescent="0.3">
      <c r="A99" s="119">
        <f>A97+1</f>
        <v>44</v>
      </c>
      <c r="B99" s="142" t="str">
        <f>RIGHT(RTD("cqg.rtd",,"ContractData",$A$5&amp;A99,"LongDescription"),14)</f>
        <v>Mar 20, Apr 20</v>
      </c>
      <c r="C99" s="13"/>
      <c r="D99" s="13"/>
      <c r="E99" s="13"/>
      <c r="F99" s="155">
        <f>IF(B99="","",RTD("cqg.rtd",,"ContractData",$A$5&amp;A99,"ExpirationDate",,"D"))</f>
        <v>43861</v>
      </c>
      <c r="G99" s="154">
        <f t="shared" ref="G99" ca="1" si="169">F99-$A$1</f>
        <v>1334</v>
      </c>
      <c r="H99" s="85"/>
      <c r="I99" s="86"/>
      <c r="J99" s="131">
        <f t="shared" ref="J99" si="170">K99</f>
        <v>0</v>
      </c>
      <c r="K99" s="138">
        <f>RTD("cqg.rtd", ,"ContractData", $A$5&amp;A99, "T_CVol")</f>
        <v>0</v>
      </c>
      <c r="L99" s="154" t="str">
        <f xml:space="preserve"> RTD("cqg.rtd",,"StudyData", $A$5&amp;A99, "MA", "InputChoice=ContractVol,MAType=Sim,Period="&amp;$L$4&amp;"", "MA",,,"all",,,,"T")</f>
        <v/>
      </c>
      <c r="M99" s="57">
        <f t="shared" ref="M99" si="171">IF(K99&gt;L99,1,0)</f>
        <v>0</v>
      </c>
      <c r="N99" s="154">
        <f>RTD("cqg.rtd", ,"ContractData", $A$5&amp;A99, "Y_CVol")</f>
        <v>0</v>
      </c>
      <c r="O99" s="153" t="str">
        <f t="shared" ref="O99" si="172">IF(ISERROR(K99/N99),"",K99/N99)</f>
        <v/>
      </c>
      <c r="P99" s="152" t="str">
        <f xml:space="preserve"> RTD("cqg.rtd",,"StudyData", "(MA("&amp;$A$5&amp;A99&amp;",Period:="&amp;$Q$5&amp;",MAType:=Sim,InputChoice:=ContractVol) when LocalYear("&amp;$A$5&amp;A99&amp;")="&amp;$R$5&amp;" And (LocalMonth("&amp;$A$5&amp;A99&amp;")="&amp;$P$4&amp;" And LocalDay("&amp;$A$5&amp;A99&amp;")="&amp;$Q$4&amp;" ))", "Bar", "", "Close","D", "0", "all", "", "","False",,)</f>
        <v/>
      </c>
      <c r="Q99" s="152"/>
      <c r="R99" s="152"/>
      <c r="S99" s="97" t="str">
        <f>LEFT(B99,6)</f>
        <v>Mar 20</v>
      </c>
      <c r="T99" s="100">
        <f t="shared" ref="T99:T100" si="173">U99</f>
        <v>0</v>
      </c>
      <c r="U99" s="102">
        <f>Sheet1!F92</f>
        <v>0</v>
      </c>
      <c r="V99" s="102">
        <f t="shared" ref="V99:V100" si="174">IFERROR(U99-X99,"")</f>
        <v>0</v>
      </c>
      <c r="W99" s="102">
        <f t="shared" ref="W99:W100" si="175">V99</f>
        <v>0</v>
      </c>
      <c r="X99" s="102">
        <f>Sheet1!G92</f>
        <v>0</v>
      </c>
      <c r="Y99" s="125" t="str">
        <f t="shared" ref="Y99:Y100" si="176">IF(ISERROR(U99/X99),"",U99/X99)</f>
        <v/>
      </c>
      <c r="Z99" s="135">
        <f>IF(RTD("cqg.rtd",,"StudyData",$A$5&amp;A99,"Vol","VolType=Exchange,CoCType=Contract","Vol",$Z$4,"0","ALL",,,"TRUE","T")="",0,RTD("cqg.rtd",,"StudyData",$A$5&amp;A99,"Vol","VolType=Exchange,CoCType=Contract","Vol",$Z$4,"0","ALL",,,"TRUE","T"))</f>
        <v>0</v>
      </c>
      <c r="AA99" s="135">
        <f ca="1">IF(B99="","",RTD("cqg.rtd",,"StudyData","Vol("&amp;$A$5&amp;A99&amp;") when (LocalDay("&amp;$A$5&amp;A99&amp;")="&amp;$C$1&amp;" and LocalHour("&amp;$A$5&amp;A99&amp;")="&amp;$E$1&amp;" and LocalMinute("&amp;$A$5&amp;$A99&amp;")="&amp;$F$1&amp;")","Bar",,"Vol",$Z$4,"0"))</f>
        <v>0</v>
      </c>
      <c r="AB99" s="142" t="str">
        <f>B99</f>
        <v>Mar 20, Apr 20</v>
      </c>
      <c r="AC99" s="142"/>
      <c r="AD99" s="15"/>
      <c r="AE99" s="15"/>
      <c r="AF99" s="1"/>
      <c r="AG99" s="1"/>
    </row>
    <row r="100" spans="1:33" ht="13.15" customHeight="1" x14ac:dyDescent="0.3">
      <c r="A100" s="119"/>
      <c r="B100" s="142"/>
      <c r="C100" s="13"/>
      <c r="D100" s="13"/>
      <c r="E100" s="13"/>
      <c r="F100" s="155"/>
      <c r="G100" s="154"/>
      <c r="H100" s="85"/>
      <c r="I100" s="86"/>
      <c r="J100" s="132"/>
      <c r="K100" s="162"/>
      <c r="L100" s="154"/>
      <c r="M100" s="57"/>
      <c r="N100" s="154"/>
      <c r="O100" s="153"/>
      <c r="P100" s="152"/>
      <c r="Q100" s="152"/>
      <c r="R100" s="152"/>
      <c r="S100" s="98" t="str">
        <f>RIGHT(B99,6)</f>
        <v>Apr 20</v>
      </c>
      <c r="T100" s="101">
        <f t="shared" si="173"/>
        <v>0</v>
      </c>
      <c r="U100" s="103">
        <f>Sheet1!L92</f>
        <v>0</v>
      </c>
      <c r="V100" s="103">
        <f t="shared" si="174"/>
        <v>0</v>
      </c>
      <c r="W100" s="103">
        <f t="shared" si="175"/>
        <v>0</v>
      </c>
      <c r="X100" s="103">
        <f>Sheet1!M92</f>
        <v>0</v>
      </c>
      <c r="Y100" s="125" t="str">
        <f t="shared" si="176"/>
        <v/>
      </c>
      <c r="Z100" s="135"/>
      <c r="AA100" s="135"/>
      <c r="AB100" s="142"/>
      <c r="AC100" s="142"/>
      <c r="AD100" s="15"/>
      <c r="AE100" s="15"/>
      <c r="AF100" s="1"/>
      <c r="AG100" s="1"/>
    </row>
    <row r="101" spans="1:33" ht="13.15" customHeight="1" x14ac:dyDescent="0.3">
      <c r="A101" s="119">
        <f>A99+1</f>
        <v>45</v>
      </c>
      <c r="B101" s="142" t="str">
        <f>RIGHT(RTD("cqg.rtd",,"ContractData",$A$5&amp;A101,"LongDescription"),14)</f>
        <v>Apr 20, May 20</v>
      </c>
      <c r="C101" s="13"/>
      <c r="D101" s="13"/>
      <c r="E101" s="13"/>
      <c r="F101" s="155">
        <f>IF(B101="","",RTD("cqg.rtd",,"ContractData",$A$5&amp;A101,"ExpirationDate",,"D"))</f>
        <v>43889</v>
      </c>
      <c r="G101" s="154">
        <f t="shared" ref="G101" ca="1" si="177">F101-$A$1</f>
        <v>1362</v>
      </c>
      <c r="H101" s="85"/>
      <c r="I101" s="86"/>
      <c r="J101" s="131">
        <f t="shared" ref="J101" si="178">K101</f>
        <v>0</v>
      </c>
      <c r="K101" s="138">
        <f>RTD("cqg.rtd", ,"ContractData", $A$5&amp;A101, "T_CVol")</f>
        <v>0</v>
      </c>
      <c r="L101" s="154" t="str">
        <f xml:space="preserve"> RTD("cqg.rtd",,"StudyData", $A$5&amp;A101, "MA", "InputChoice=ContractVol,MAType=Sim,Period="&amp;$L$4&amp;"", "MA",,,"all",,,,"T")</f>
        <v/>
      </c>
      <c r="M101" s="57">
        <f t="shared" ref="M101" si="179">IF(K101&gt;L101,1,0)</f>
        <v>0</v>
      </c>
      <c r="N101" s="154">
        <f>RTD("cqg.rtd", ,"ContractData", $A$5&amp;A101, "Y_CVol")</f>
        <v>0</v>
      </c>
      <c r="O101" s="153" t="str">
        <f t="shared" ref="O101" si="180">IF(ISERROR(K101/N101),"",K101/N101)</f>
        <v/>
      </c>
      <c r="P101" s="152" t="str">
        <f xml:space="preserve"> RTD("cqg.rtd",,"StudyData", "(MA("&amp;$A$5&amp;A101&amp;",Period:="&amp;$Q$5&amp;",MAType:=Sim,InputChoice:=ContractVol) when LocalYear("&amp;$A$5&amp;A101&amp;")="&amp;$R$5&amp;" And (LocalMonth("&amp;$A$5&amp;A101&amp;")="&amp;$P$4&amp;" And LocalDay("&amp;$A$5&amp;A101&amp;")="&amp;$Q$4&amp;" ))", "Bar", "", "Close","D", "0", "all", "", "","False",,)</f>
        <v/>
      </c>
      <c r="Q101" s="152"/>
      <c r="R101" s="152"/>
      <c r="S101" s="97" t="str">
        <f>LEFT(B101,6)</f>
        <v>Apr 20</v>
      </c>
      <c r="T101" s="100">
        <f t="shared" ref="T101:T102" si="181">U101</f>
        <v>0</v>
      </c>
      <c r="U101" s="100">
        <f>Sheet1!F94</f>
        <v>0</v>
      </c>
      <c r="V101" s="100">
        <f t="shared" ref="V101:V102" si="182">IFERROR(U101-X101,"")</f>
        <v>0</v>
      </c>
      <c r="W101" s="100">
        <f t="shared" ref="W101:W102" si="183">V101</f>
        <v>0</v>
      </c>
      <c r="X101" s="100">
        <f>Sheet1!G94</f>
        <v>0</v>
      </c>
      <c r="Y101" s="124" t="str">
        <f t="shared" ref="Y101:Y102" si="184">IF(ISERROR(U101/X101),"",U101/X101)</f>
        <v/>
      </c>
      <c r="Z101" s="135">
        <f>IF(RTD("cqg.rtd",,"StudyData",$A$5&amp;A101,"Vol","VolType=Exchange,CoCType=Contract","Vol",$Z$4,"0","ALL",,,"TRUE","T")="",0,RTD("cqg.rtd",,"StudyData",$A$5&amp;A101,"Vol","VolType=Exchange,CoCType=Contract","Vol",$Z$4,"0","ALL",,,"TRUE","T"))</f>
        <v>0</v>
      </c>
      <c r="AA101" s="135">
        <f ca="1">IF(B101="","",RTD("cqg.rtd",,"StudyData","Vol("&amp;$A$5&amp;A101&amp;") when (LocalDay("&amp;$A$5&amp;A101&amp;")="&amp;$C$1&amp;" and LocalHour("&amp;$A$5&amp;A101&amp;")="&amp;$E$1&amp;" and LocalMinute("&amp;$A$5&amp;$A101&amp;")="&amp;$F$1&amp;")","Bar",,"Vol",$Z$4,"0"))</f>
        <v>0</v>
      </c>
      <c r="AB101" s="142" t="str">
        <f>B101</f>
        <v>Apr 20, May 20</v>
      </c>
      <c r="AC101" s="142"/>
      <c r="AD101" s="15"/>
      <c r="AE101" s="15"/>
      <c r="AF101" s="1"/>
      <c r="AG101" s="1"/>
    </row>
    <row r="102" spans="1:33" ht="13.15" customHeight="1" x14ac:dyDescent="0.3">
      <c r="A102" s="119"/>
      <c r="B102" s="142"/>
      <c r="C102" s="13"/>
      <c r="D102" s="13"/>
      <c r="E102" s="13"/>
      <c r="F102" s="155"/>
      <c r="G102" s="154"/>
      <c r="H102" s="85"/>
      <c r="I102" s="86"/>
      <c r="J102" s="132"/>
      <c r="K102" s="162"/>
      <c r="L102" s="154"/>
      <c r="M102" s="57"/>
      <c r="N102" s="154"/>
      <c r="O102" s="153"/>
      <c r="P102" s="152"/>
      <c r="Q102" s="152"/>
      <c r="R102" s="152"/>
      <c r="S102" s="98" t="str">
        <f>RIGHT(B101,6)</f>
        <v>May 20</v>
      </c>
      <c r="T102" s="101">
        <f t="shared" si="181"/>
        <v>0</v>
      </c>
      <c r="U102" s="101">
        <f>Sheet1!L94</f>
        <v>0</v>
      </c>
      <c r="V102" s="101">
        <f t="shared" si="182"/>
        <v>0</v>
      </c>
      <c r="W102" s="101">
        <f t="shared" si="183"/>
        <v>0</v>
      </c>
      <c r="X102" s="101">
        <f>Sheet1!M94</f>
        <v>0</v>
      </c>
      <c r="Y102" s="124" t="str">
        <f t="shared" si="184"/>
        <v/>
      </c>
      <c r="Z102" s="135"/>
      <c r="AA102" s="135"/>
      <c r="AB102" s="142"/>
      <c r="AC102" s="142"/>
      <c r="AD102" s="15"/>
      <c r="AE102" s="15"/>
      <c r="AF102" s="1"/>
      <c r="AG102" s="1"/>
    </row>
    <row r="103" spans="1:33" ht="13.15" customHeight="1" x14ac:dyDescent="0.3">
      <c r="A103" s="119">
        <f>A101+1</f>
        <v>46</v>
      </c>
      <c r="B103" s="142" t="str">
        <f>RIGHT(RTD("cqg.rtd",,"ContractData",$A$5&amp;A103,"LongDescription"),14)</f>
        <v>May 20, Jun 20</v>
      </c>
      <c r="C103" s="13"/>
      <c r="D103" s="13"/>
      <c r="E103" s="13"/>
      <c r="F103" s="155">
        <f>IF(B103="","",RTD("cqg.rtd",,"ContractData",$A$5&amp;A103,"ExpirationDate",,"D"))</f>
        <v>43921</v>
      </c>
      <c r="G103" s="154">
        <f t="shared" ref="G103" ca="1" si="185">F103-$A$1</f>
        <v>1394</v>
      </c>
      <c r="H103" s="85"/>
      <c r="I103" s="86"/>
      <c r="J103" s="131">
        <f t="shared" ref="J103" si="186">K103</f>
        <v>0</v>
      </c>
      <c r="K103" s="138">
        <f>RTD("cqg.rtd", ,"ContractData", $A$5&amp;A103, "T_CVol")</f>
        <v>0</v>
      </c>
      <c r="L103" s="154" t="str">
        <f xml:space="preserve"> RTD("cqg.rtd",,"StudyData", $A$5&amp;A103, "MA", "InputChoice=ContractVol,MAType=Sim,Period="&amp;$L$4&amp;"", "MA",,,"all",,,,"T")</f>
        <v/>
      </c>
      <c r="M103" s="57">
        <f t="shared" ref="M103" si="187">IF(K103&gt;L103,1,0)</f>
        <v>0</v>
      </c>
      <c r="N103" s="154">
        <f>RTD("cqg.rtd", ,"ContractData", $A$5&amp;A103, "Y_CVol")</f>
        <v>0</v>
      </c>
      <c r="O103" s="153" t="str">
        <f t="shared" ref="O103" si="188">IF(ISERROR(K103/N103),"",K103/N103)</f>
        <v/>
      </c>
      <c r="P103" s="152" t="str">
        <f xml:space="preserve"> RTD("cqg.rtd",,"StudyData", "(MA("&amp;$A$5&amp;A103&amp;",Period:="&amp;$Q$5&amp;",MAType:=Sim,InputChoice:=ContractVol) when LocalYear("&amp;$A$5&amp;A103&amp;")="&amp;$R$5&amp;" And (LocalMonth("&amp;$A$5&amp;A103&amp;")="&amp;$P$4&amp;" And LocalDay("&amp;$A$5&amp;A103&amp;")="&amp;$Q$4&amp;" ))", "Bar", "", "Close","D", "0", "all", "", "","False",,)</f>
        <v/>
      </c>
      <c r="Q103" s="152"/>
      <c r="R103" s="152"/>
      <c r="S103" s="97" t="str">
        <f>LEFT(B103,6)</f>
        <v>May 20</v>
      </c>
      <c r="T103" s="100">
        <f t="shared" ref="T103:T104" si="189">U103</f>
        <v>0</v>
      </c>
      <c r="U103" s="102">
        <f>Sheet1!F96</f>
        <v>0</v>
      </c>
      <c r="V103" s="102">
        <f t="shared" ref="V103:V104" si="190">IFERROR(U103-X103,"")</f>
        <v>0</v>
      </c>
      <c r="W103" s="102">
        <f t="shared" ref="W103:W104" si="191">V103</f>
        <v>0</v>
      </c>
      <c r="X103" s="102">
        <f>Sheet1!G96</f>
        <v>0</v>
      </c>
      <c r="Y103" s="125" t="str">
        <f t="shared" ref="Y103:Y104" si="192">IF(ISERROR(U103/X103),"",U103/X103)</f>
        <v/>
      </c>
      <c r="Z103" s="135">
        <f>IF(RTD("cqg.rtd",,"StudyData",$A$5&amp;A103,"Vol","VolType=Exchange,CoCType=Contract","Vol",$Z$4,"0","ALL",,,"TRUE","T")="",0,RTD("cqg.rtd",,"StudyData",$A$5&amp;A103,"Vol","VolType=Exchange,CoCType=Contract","Vol",$Z$4,"0","ALL",,,"TRUE","T"))</f>
        <v>0</v>
      </c>
      <c r="AA103" s="135">
        <f ca="1">IF(B103="","",RTD("cqg.rtd",,"StudyData","Vol("&amp;$A$5&amp;A103&amp;") when (LocalDay("&amp;$A$5&amp;A103&amp;")="&amp;$C$1&amp;" and LocalHour("&amp;$A$5&amp;A103&amp;")="&amp;$E$1&amp;" and LocalMinute("&amp;$A$5&amp;$A103&amp;")="&amp;$F$1&amp;")","Bar",,"Vol",$Z$4,"0"))</f>
        <v>0</v>
      </c>
      <c r="AB103" s="142" t="str">
        <f>B103</f>
        <v>May 20, Jun 20</v>
      </c>
      <c r="AC103" s="142"/>
      <c r="AD103" s="15"/>
      <c r="AE103" s="15"/>
      <c r="AF103" s="1"/>
      <c r="AG103" s="1"/>
    </row>
    <row r="104" spans="1:33" ht="12.75" customHeight="1" x14ac:dyDescent="0.3">
      <c r="A104" s="119"/>
      <c r="B104" s="142"/>
      <c r="C104" s="13"/>
      <c r="D104" s="13"/>
      <c r="E104" s="13"/>
      <c r="F104" s="155"/>
      <c r="G104" s="154"/>
      <c r="H104" s="85"/>
      <c r="I104" s="86"/>
      <c r="J104" s="132"/>
      <c r="K104" s="162"/>
      <c r="L104" s="154"/>
      <c r="M104" s="57"/>
      <c r="N104" s="154"/>
      <c r="O104" s="153"/>
      <c r="P104" s="152"/>
      <c r="Q104" s="152"/>
      <c r="R104" s="152"/>
      <c r="S104" s="98" t="str">
        <f>RIGHT(B103,6)</f>
        <v>Jun 20</v>
      </c>
      <c r="T104" s="101">
        <f t="shared" si="189"/>
        <v>507</v>
      </c>
      <c r="U104" s="103">
        <f>Sheet1!L96</f>
        <v>507</v>
      </c>
      <c r="V104" s="103">
        <f t="shared" si="190"/>
        <v>0</v>
      </c>
      <c r="W104" s="103">
        <f t="shared" si="191"/>
        <v>0</v>
      </c>
      <c r="X104" s="103">
        <f>Sheet1!M96</f>
        <v>507</v>
      </c>
      <c r="Y104" s="125">
        <f t="shared" si="192"/>
        <v>1</v>
      </c>
      <c r="Z104" s="135"/>
      <c r="AA104" s="135"/>
      <c r="AB104" s="142"/>
      <c r="AC104" s="142"/>
      <c r="AD104" s="15"/>
      <c r="AE104" s="15"/>
      <c r="AF104" s="1"/>
      <c r="AG104" s="1"/>
    </row>
    <row r="105" spans="1:33" ht="13.15" customHeight="1" x14ac:dyDescent="0.3">
      <c r="A105" s="119">
        <f>A103+1</f>
        <v>47</v>
      </c>
      <c r="B105" s="142" t="str">
        <f>RIGHT(RTD("cqg.rtd",,"ContractData",$A$5&amp;A105,"LongDescription"),14)</f>
        <v>Jun 20, Jul 20</v>
      </c>
      <c r="C105" s="13"/>
      <c r="D105" s="13"/>
      <c r="E105" s="13"/>
      <c r="F105" s="155">
        <f>IF(B105="","",RTD("cqg.rtd",,"ContractData",$A$5&amp;A105,"ExpirationDate",,"D"))</f>
        <v>43951</v>
      </c>
      <c r="G105" s="154">
        <f t="shared" ref="G105" ca="1" si="193">F105-$A$1</f>
        <v>1424</v>
      </c>
      <c r="H105" s="85"/>
      <c r="I105" s="86"/>
      <c r="J105" s="131">
        <f t="shared" ref="J105" si="194">K105</f>
        <v>0</v>
      </c>
      <c r="K105" s="138">
        <f>RTD("cqg.rtd", ,"ContractData", $A$5&amp;A105, "T_CVol")</f>
        <v>0</v>
      </c>
      <c r="L105" s="154" t="str">
        <f xml:space="preserve"> RTD("cqg.rtd",,"StudyData", $A$5&amp;A105, "MA", "InputChoice=ContractVol,MAType=Sim,Period="&amp;$L$4&amp;"", "MA",,,"all",,,,"T")</f>
        <v/>
      </c>
      <c r="M105" s="57">
        <f t="shared" ref="M105" si="195">IF(K105&gt;L105,1,0)</f>
        <v>0</v>
      </c>
      <c r="N105" s="154">
        <f>RTD("cqg.rtd", ,"ContractData", $A$5&amp;A105, "Y_CVol")</f>
        <v>0</v>
      </c>
      <c r="O105" s="153" t="str">
        <f t="shared" ref="O105" si="196">IF(ISERROR(K105/N105),"",K105/N105)</f>
        <v/>
      </c>
      <c r="P105" s="152" t="str">
        <f xml:space="preserve"> RTD("cqg.rtd",,"StudyData", "(MA("&amp;$A$5&amp;A105&amp;",Period:="&amp;$Q$5&amp;",MAType:=Sim,InputChoice:=ContractVol) when LocalYear("&amp;$A$5&amp;A105&amp;")="&amp;$R$5&amp;" And (LocalMonth("&amp;$A$5&amp;A105&amp;")="&amp;$P$4&amp;" And LocalDay("&amp;$A$5&amp;A105&amp;")="&amp;$Q$4&amp;" ))", "Bar", "", "Close","D", "0", "all", "", "","False",,)</f>
        <v/>
      </c>
      <c r="Q105" s="152"/>
      <c r="R105" s="152"/>
      <c r="S105" s="97" t="str">
        <f>LEFT(B105,6)</f>
        <v>Jun 20</v>
      </c>
      <c r="T105" s="100">
        <f t="shared" ref="T105:T106" si="197">U105</f>
        <v>507</v>
      </c>
      <c r="U105" s="100">
        <f>Sheet1!F98</f>
        <v>507</v>
      </c>
      <c r="V105" s="100">
        <f t="shared" ref="V105:V106" si="198">IFERROR(U105-X105,"")</f>
        <v>0</v>
      </c>
      <c r="W105" s="100">
        <f t="shared" ref="W105:W106" si="199">V105</f>
        <v>0</v>
      </c>
      <c r="X105" s="99">
        <f>Sheet1!G98</f>
        <v>507</v>
      </c>
      <c r="Y105" s="124">
        <f t="shared" ref="Y105:Y106" si="200">IF(ISERROR(U105/X105),"",U105/X105)</f>
        <v>1</v>
      </c>
      <c r="Z105" s="135">
        <f>IF(RTD("cqg.rtd",,"StudyData",$A$5&amp;A105,"Vol","VolType=Exchange,CoCType=Contract","Vol",$Z$4,"0","ALL",,,"TRUE","T")="",0,RTD("cqg.rtd",,"StudyData",$A$5&amp;A105,"Vol","VolType=Exchange,CoCType=Contract","Vol",$Z$4,"0","ALL",,,"TRUE","T"))</f>
        <v>0</v>
      </c>
      <c r="AA105" s="135">
        <f ca="1">IF(B105="","",RTD("cqg.rtd",,"StudyData","Vol("&amp;$A$5&amp;A105&amp;") when (LocalDay("&amp;$A$5&amp;A105&amp;")="&amp;$C$1&amp;" and LocalHour("&amp;$A$5&amp;A105&amp;")="&amp;$E$1&amp;" and LocalMinute("&amp;$A$5&amp;$A105&amp;")="&amp;$F$1&amp;")","Bar",,"Vol",$Z$4,"0"))</f>
        <v>0</v>
      </c>
      <c r="AB105" s="142" t="str">
        <f>B105</f>
        <v>Jun 20, Jul 20</v>
      </c>
      <c r="AC105" s="142"/>
      <c r="AD105" s="15"/>
      <c r="AE105" s="15"/>
      <c r="AF105" s="1"/>
      <c r="AG105" s="1"/>
    </row>
    <row r="106" spans="1:33" ht="13.15" customHeight="1" x14ac:dyDescent="0.3">
      <c r="A106" s="119"/>
      <c r="B106" s="142"/>
      <c r="C106" s="13"/>
      <c r="D106" s="13"/>
      <c r="E106" s="13"/>
      <c r="F106" s="155"/>
      <c r="G106" s="154"/>
      <c r="H106" s="85"/>
      <c r="I106" s="86"/>
      <c r="J106" s="132"/>
      <c r="K106" s="162"/>
      <c r="L106" s="154"/>
      <c r="M106" s="57"/>
      <c r="N106" s="154"/>
      <c r="O106" s="153"/>
      <c r="P106" s="152"/>
      <c r="Q106" s="152"/>
      <c r="R106" s="152"/>
      <c r="S106" s="98" t="str">
        <f>RIGHT(B105,6)</f>
        <v>Jul 20</v>
      </c>
      <c r="T106" s="101">
        <f t="shared" si="197"/>
        <v>0</v>
      </c>
      <c r="U106" s="101">
        <f>Sheet1!L98</f>
        <v>0</v>
      </c>
      <c r="V106" s="101">
        <f t="shared" si="198"/>
        <v>0</v>
      </c>
      <c r="W106" s="101">
        <f t="shared" si="199"/>
        <v>0</v>
      </c>
      <c r="X106" s="99">
        <f>Sheet1!M98</f>
        <v>0</v>
      </c>
      <c r="Y106" s="124" t="str">
        <f t="shared" si="200"/>
        <v/>
      </c>
      <c r="Z106" s="135"/>
      <c r="AA106" s="135"/>
      <c r="AB106" s="142"/>
      <c r="AC106" s="142"/>
      <c r="AD106" s="15"/>
      <c r="AE106" s="15"/>
      <c r="AF106" s="1"/>
      <c r="AG106" s="1"/>
    </row>
    <row r="107" spans="1:33" ht="13.15" customHeight="1" x14ac:dyDescent="0.3">
      <c r="A107" s="119">
        <f>A105+1</f>
        <v>48</v>
      </c>
      <c r="B107" s="142" t="str">
        <f>RIGHT(RTD("cqg.rtd",,"ContractData",$A$5&amp;A107,"LongDescription"),14)</f>
        <v>Jul 20, Aug 20</v>
      </c>
      <c r="C107" s="13"/>
      <c r="D107" s="13"/>
      <c r="E107" s="13"/>
      <c r="F107" s="155">
        <f>IF(B107="","",RTD("cqg.rtd",,"ContractData",$A$5&amp;A107,"ExpirationDate",,"D"))</f>
        <v>43980</v>
      </c>
      <c r="G107" s="154">
        <f t="shared" ref="G107" ca="1" si="201">F107-$A$1</f>
        <v>1453</v>
      </c>
      <c r="H107" s="85"/>
      <c r="I107" s="86"/>
      <c r="J107" s="131">
        <f t="shared" ref="J107" si="202">K107</f>
        <v>0</v>
      </c>
      <c r="K107" s="138">
        <f>RTD("cqg.rtd", ,"ContractData", $A$5&amp;A107, "T_CVol")</f>
        <v>0</v>
      </c>
      <c r="L107" s="154" t="str">
        <f xml:space="preserve"> RTD("cqg.rtd",,"StudyData", $A$5&amp;A107, "MA", "InputChoice=ContractVol,MAType=Sim,Period="&amp;$L$4&amp;"", "MA",,,"all",,,,"T")</f>
        <v/>
      </c>
      <c r="M107" s="57">
        <f t="shared" ref="M107" si="203">IF(K107&gt;L107,1,0)</f>
        <v>0</v>
      </c>
      <c r="N107" s="154">
        <f>RTD("cqg.rtd", ,"ContractData", $A$5&amp;A107, "Y_CVol")</f>
        <v>0</v>
      </c>
      <c r="O107" s="153" t="str">
        <f t="shared" ref="O107" si="204">IF(ISERROR(K107/N107),"",K107/N107)</f>
        <v/>
      </c>
      <c r="P107" s="152" t="str">
        <f xml:space="preserve"> RTD("cqg.rtd",,"StudyData", "(MA("&amp;$A$5&amp;A107&amp;",Period:="&amp;$Q$5&amp;",MAType:=Sim,InputChoice:=ContractVol) when LocalYear("&amp;$A$5&amp;A107&amp;")="&amp;$R$5&amp;" And (LocalMonth("&amp;$A$5&amp;A107&amp;")="&amp;$P$4&amp;" And LocalDay("&amp;$A$5&amp;A107&amp;")="&amp;$Q$4&amp;" ))", "Bar", "", "Close","D", "0", "all", "", "","False",,)</f>
        <v/>
      </c>
      <c r="Q107" s="152"/>
      <c r="R107" s="152"/>
      <c r="S107" s="97" t="str">
        <f>LEFT(B107,6)</f>
        <v>Jul 20</v>
      </c>
      <c r="T107" s="100">
        <f t="shared" ref="T107:T108" si="205">U107</f>
        <v>0</v>
      </c>
      <c r="U107" s="102">
        <f>Sheet1!F100</f>
        <v>0</v>
      </c>
      <c r="V107" s="102">
        <f t="shared" ref="V107:V108" si="206">IFERROR(U107-X107,"")</f>
        <v>0</v>
      </c>
      <c r="W107" s="102">
        <f t="shared" ref="W107:W108" si="207">V107</f>
        <v>0</v>
      </c>
      <c r="X107" s="102">
        <f>Sheet1!G100</f>
        <v>0</v>
      </c>
      <c r="Y107" s="125" t="str">
        <f t="shared" ref="Y107:Y108" si="208">IF(ISERROR(U107/X107),"",U107/X107)</f>
        <v/>
      </c>
      <c r="Z107" s="135">
        <f>IF(RTD("cqg.rtd",,"StudyData",$A$5&amp;A107,"Vol","VolType=Exchange,CoCType=Contract","Vol",$Z$4,"0","ALL",,,"TRUE","T")="",0,RTD("cqg.rtd",,"StudyData",$A$5&amp;A107,"Vol","VolType=Exchange,CoCType=Contract","Vol",$Z$4,"0","ALL",,,"TRUE","T"))</f>
        <v>0</v>
      </c>
      <c r="AA107" s="135">
        <f ca="1">IF(B107="","",RTD("cqg.rtd",,"StudyData","Vol("&amp;$A$5&amp;A107&amp;") when (LocalDay("&amp;$A$5&amp;A107&amp;")="&amp;$C$1&amp;" and LocalHour("&amp;$A$5&amp;A107&amp;")="&amp;$E$1&amp;" and LocalMinute("&amp;$A$5&amp;$A107&amp;")="&amp;$F$1&amp;")","Bar",,"Vol",$Z$4,"0"))</f>
        <v>0</v>
      </c>
      <c r="AB107" s="142" t="str">
        <f>B107</f>
        <v>Jul 20, Aug 20</v>
      </c>
      <c r="AC107" s="142"/>
      <c r="AD107" s="15"/>
      <c r="AE107" s="15"/>
      <c r="AF107" s="1"/>
      <c r="AG107" s="1"/>
    </row>
    <row r="108" spans="1:33" ht="13.15" customHeight="1" x14ac:dyDescent="0.3">
      <c r="A108" s="119"/>
      <c r="B108" s="142"/>
      <c r="C108" s="13"/>
      <c r="D108" s="13"/>
      <c r="E108" s="13"/>
      <c r="F108" s="155"/>
      <c r="G108" s="154"/>
      <c r="H108" s="85"/>
      <c r="I108" s="86"/>
      <c r="J108" s="132"/>
      <c r="K108" s="162"/>
      <c r="L108" s="154"/>
      <c r="M108" s="57"/>
      <c r="N108" s="154"/>
      <c r="O108" s="153"/>
      <c r="P108" s="152"/>
      <c r="Q108" s="152"/>
      <c r="R108" s="152"/>
      <c r="S108" s="98" t="str">
        <f>RIGHT(B107,6)</f>
        <v>Aug 20</v>
      </c>
      <c r="T108" s="101">
        <f t="shared" si="205"/>
        <v>0</v>
      </c>
      <c r="U108" s="103">
        <f>Sheet1!L100</f>
        <v>0</v>
      </c>
      <c r="V108" s="103">
        <f t="shared" si="206"/>
        <v>0</v>
      </c>
      <c r="W108" s="103">
        <f t="shared" si="207"/>
        <v>0</v>
      </c>
      <c r="X108" s="103">
        <f>Sheet1!M100</f>
        <v>0</v>
      </c>
      <c r="Y108" s="125" t="str">
        <f t="shared" si="208"/>
        <v/>
      </c>
      <c r="Z108" s="135"/>
      <c r="AA108" s="135"/>
      <c r="AB108" s="142"/>
      <c r="AC108" s="142"/>
      <c r="AD108" s="15"/>
      <c r="AE108" s="15"/>
      <c r="AF108" s="1"/>
      <c r="AG108" s="1"/>
    </row>
    <row r="109" spans="1:33" ht="6" customHeight="1" x14ac:dyDescent="0.3">
      <c r="A109" s="119"/>
      <c r="B109" s="23"/>
      <c r="C109" s="4"/>
      <c r="D109" s="4"/>
      <c r="E109" s="4"/>
      <c r="F109" s="42"/>
      <c r="G109" s="61"/>
      <c r="H109" s="61"/>
      <c r="I109" s="61"/>
      <c r="J109" s="61"/>
      <c r="K109" s="53"/>
      <c r="L109" s="53"/>
      <c r="M109" s="54"/>
      <c r="N109" s="53"/>
      <c r="O109" s="55"/>
      <c r="P109" s="56"/>
      <c r="Q109" s="56"/>
      <c r="R109" s="56"/>
      <c r="S109" s="38"/>
      <c r="T109" s="4"/>
      <c r="U109" s="11"/>
      <c r="V109" s="11"/>
      <c r="W109" s="11"/>
      <c r="X109" s="11"/>
      <c r="Y109" s="71"/>
      <c r="Z109" s="62"/>
      <c r="AA109" s="128"/>
      <c r="AB109" s="130"/>
      <c r="AC109" s="129"/>
      <c r="AD109" s="18"/>
      <c r="AE109" s="16"/>
      <c r="AF109" s="1"/>
      <c r="AG109" s="1"/>
    </row>
    <row r="110" spans="1:33" ht="13.15" customHeight="1" x14ac:dyDescent="0.3">
      <c r="A110" s="119">
        <f>A107+1</f>
        <v>49</v>
      </c>
      <c r="B110" s="144" t="str">
        <f>RIGHT(RTD("cqg.rtd",,"ContractData",$A$5&amp;A110,"LongDescription"),14)</f>
        <v>Aug 20, Sep 20</v>
      </c>
      <c r="C110" s="13"/>
      <c r="D110" s="13"/>
      <c r="E110" s="13"/>
      <c r="F110" s="155">
        <f>IF(B110="","",RTD("cqg.rtd",,"ContractData",$A$5&amp;A110,"ExpirationDate",,"D"))</f>
        <v>44012</v>
      </c>
      <c r="G110" s="154">
        <f t="shared" ref="G110" ca="1" si="209">F110-$A$1</f>
        <v>1485</v>
      </c>
      <c r="H110" s="85"/>
      <c r="I110" s="86"/>
      <c r="J110" s="131">
        <f t="shared" ref="J110" si="210">K110</f>
        <v>0</v>
      </c>
      <c r="K110" s="138">
        <f>RTD("cqg.rtd", ,"ContractData", $A$5&amp;A110, "T_CVol")</f>
        <v>0</v>
      </c>
      <c r="L110" s="154" t="str">
        <f xml:space="preserve"> RTD("cqg.rtd",,"StudyData", $A$5&amp;A110, "MA", "InputChoice=ContractVol,MAType=Sim,Period="&amp;$L$4&amp;"", "MA",,,"all",,,,"T")</f>
        <v/>
      </c>
      <c r="M110" s="57">
        <f>IF(K110&gt;L110,1,0)</f>
        <v>0</v>
      </c>
      <c r="N110" s="154">
        <f>RTD("cqg.rtd", ,"ContractData", $A$5&amp;A110, "Y_CVol")</f>
        <v>0</v>
      </c>
      <c r="O110" s="153" t="str">
        <f t="shared" ref="O110" si="211">IF(ISERROR(K110/N110),"",K110/N110)</f>
        <v/>
      </c>
      <c r="P110" s="152" t="str">
        <f xml:space="preserve"> RTD("cqg.rtd",,"StudyData", "(MA("&amp;$A$5&amp;A110&amp;",Period:="&amp;$Q$5&amp;",MAType:=Sim,InputChoice:=ContractVol) when LocalYear("&amp;$A$5&amp;A110&amp;")="&amp;$R$5&amp;" And (LocalMonth("&amp;$A$5&amp;A110&amp;")="&amp;$P$4&amp;" And LocalDay("&amp;$A$5&amp;A110&amp;")="&amp;$Q$4&amp;" ))", "Bar", "", "Close","D", "0", "all", "", "","False",,)</f>
        <v/>
      </c>
      <c r="Q110" s="152"/>
      <c r="R110" s="152"/>
      <c r="S110" s="39" t="str">
        <f>LEFT(B110,6)</f>
        <v>Aug 20</v>
      </c>
      <c r="T110" s="67">
        <f t="shared" ref="T110:T111" si="212">U110</f>
        <v>0</v>
      </c>
      <c r="U110" s="67">
        <f>Sheet1!F102</f>
        <v>0</v>
      </c>
      <c r="V110" s="67">
        <f t="shared" ref="V110:V111" si="213">IFERROR(U110-X110,"")</f>
        <v>0</v>
      </c>
      <c r="W110" s="67">
        <f t="shared" ref="W110:W111" si="214">V110</f>
        <v>0</v>
      </c>
      <c r="X110" s="67">
        <f>Sheet1!G102</f>
        <v>0</v>
      </c>
      <c r="Y110" s="124" t="str">
        <f t="shared" ref="Y110:Y111" si="215">IF(ISERROR(U110/X110),"",U110/X110)</f>
        <v/>
      </c>
      <c r="Z110" s="135">
        <f>IF(RTD("cqg.rtd",,"StudyData",$A$5&amp;A110,"Vol","VolType=Exchange,CoCType=Contract","Vol",$Z$4,"0","ALL",,,"TRUE","T")="",0,RTD("cqg.rtd",,"StudyData",$A$5&amp;A110,"Vol","VolType=Exchange,CoCType=Contract","Vol",$Z$4,"0","ALL",,,"TRUE","T"))</f>
        <v>0</v>
      </c>
      <c r="AA110" s="135">
        <f ca="1">IF(B110="","",RTD("cqg.rtd",,"StudyData","Vol("&amp;$A$5&amp;A110&amp;") when (LocalDay("&amp;$A$5&amp;A110&amp;")="&amp;$C$1&amp;" and LocalHour("&amp;$A$5&amp;A110&amp;")="&amp;$E$1&amp;" and LocalMinute("&amp;$A$5&amp;$A110&amp;")="&amp;$F$1&amp;")","Bar",,"Vol",$Z$4,"0"))</f>
        <v>0</v>
      </c>
      <c r="AB110" s="144" t="str">
        <f>B110</f>
        <v>Aug 20, Sep 20</v>
      </c>
      <c r="AC110" s="144"/>
      <c r="AD110" s="15"/>
      <c r="AE110" s="15"/>
      <c r="AF110" s="1"/>
      <c r="AG110" s="1"/>
    </row>
    <row r="111" spans="1:33" ht="13.15" customHeight="1" x14ac:dyDescent="0.3">
      <c r="A111" s="119"/>
      <c r="B111" s="144"/>
      <c r="C111" s="13"/>
      <c r="D111" s="13"/>
      <c r="E111" s="13"/>
      <c r="F111" s="155"/>
      <c r="G111" s="154"/>
      <c r="H111" s="85"/>
      <c r="I111" s="86"/>
      <c r="J111" s="132"/>
      <c r="K111" s="162"/>
      <c r="L111" s="154"/>
      <c r="M111" s="57"/>
      <c r="N111" s="154"/>
      <c r="O111" s="153"/>
      <c r="P111" s="152"/>
      <c r="Q111" s="152"/>
      <c r="R111" s="152"/>
      <c r="S111" s="37" t="str">
        <f>RIGHT(B110,6)</f>
        <v>Sep 20</v>
      </c>
      <c r="T111" s="68">
        <f t="shared" si="212"/>
        <v>0</v>
      </c>
      <c r="U111" s="68">
        <f>Sheet1!L102</f>
        <v>0</v>
      </c>
      <c r="V111" s="68">
        <f t="shared" si="213"/>
        <v>0</v>
      </c>
      <c r="W111" s="68">
        <f t="shared" si="214"/>
        <v>0</v>
      </c>
      <c r="X111" s="68">
        <f>Sheet1!M102</f>
        <v>0</v>
      </c>
      <c r="Y111" s="124" t="str">
        <f t="shared" si="215"/>
        <v/>
      </c>
      <c r="Z111" s="135"/>
      <c r="AA111" s="135"/>
      <c r="AB111" s="144"/>
      <c r="AC111" s="144"/>
      <c r="AD111" s="15"/>
      <c r="AE111" s="15"/>
      <c r="AF111" s="1"/>
      <c r="AG111" s="1"/>
    </row>
    <row r="112" spans="1:33" ht="13.15" customHeight="1" x14ac:dyDescent="0.3">
      <c r="A112" s="119">
        <f>A110+1</f>
        <v>50</v>
      </c>
      <c r="B112" s="144" t="str">
        <f>RIGHT(RTD("cqg.rtd",,"ContractData",$A$5&amp;A112,"LongDescription"),14)</f>
        <v>Sep 20, Oct 20</v>
      </c>
      <c r="C112" s="13"/>
      <c r="D112" s="13"/>
      <c r="E112" s="13"/>
      <c r="F112" s="155">
        <f>IF(B112="","",RTD("cqg.rtd",,"ContractData",$A$5&amp;A112,"ExpirationDate",,"D"))</f>
        <v>44043</v>
      </c>
      <c r="G112" s="154">
        <f t="shared" ref="G112" ca="1" si="216">F112-$A$1</f>
        <v>1516</v>
      </c>
      <c r="H112" s="85"/>
      <c r="I112" s="86"/>
      <c r="J112" s="131">
        <f t="shared" ref="J112" si="217">K112</f>
        <v>0</v>
      </c>
      <c r="K112" s="138">
        <f>RTD("cqg.rtd", ,"ContractData", $A$5&amp;A112, "T_CVol")</f>
        <v>0</v>
      </c>
      <c r="L112" s="154" t="str">
        <f xml:space="preserve"> RTD("cqg.rtd",,"StudyData", $A$5&amp;A112, "MA", "InputChoice=ContractVol,MAType=Sim,Period="&amp;$L$4&amp;"", "MA",,,"all",,,,"T")</f>
        <v/>
      </c>
      <c r="M112" s="57">
        <f>IF(K112&gt;L112,1,0)</f>
        <v>0</v>
      </c>
      <c r="N112" s="154">
        <f>RTD("cqg.rtd", ,"ContractData", $A$5&amp;A112, "Y_CVol")</f>
        <v>0</v>
      </c>
      <c r="O112" s="153" t="str">
        <f t="shared" ref="O112" si="218">IF(ISERROR(K112/N112),"",K112/N112)</f>
        <v/>
      </c>
      <c r="P112" s="152" t="str">
        <f xml:space="preserve"> RTD("cqg.rtd",,"StudyData", "(MA("&amp;$A$5&amp;A112&amp;",Period:="&amp;$Q$5&amp;",MAType:=Sim,InputChoice:=ContractVol) when LocalYear("&amp;$A$5&amp;A112&amp;")="&amp;$R$5&amp;" And (LocalMonth("&amp;$A$5&amp;A112&amp;")="&amp;$P$4&amp;" And LocalDay("&amp;$A$5&amp;A112&amp;")="&amp;$Q$4&amp;" ))", "Bar", "", "Close","D", "0", "all", "", "","False",,)</f>
        <v/>
      </c>
      <c r="Q112" s="152"/>
      <c r="R112" s="152"/>
      <c r="S112" s="39" t="str">
        <f>LEFT(B112,6)</f>
        <v>Sep 20</v>
      </c>
      <c r="T112" s="67">
        <f t="shared" ref="T112:T113" si="219">U112</f>
        <v>0</v>
      </c>
      <c r="U112" s="72">
        <f>Sheet1!F104</f>
        <v>0</v>
      </c>
      <c r="V112" s="72">
        <f t="shared" ref="V112:V113" si="220">IFERROR(U112-X112,"")</f>
        <v>0</v>
      </c>
      <c r="W112" s="72">
        <f t="shared" ref="W112:W113" si="221">V112</f>
        <v>0</v>
      </c>
      <c r="X112" s="72">
        <f>Sheet1!G104</f>
        <v>0</v>
      </c>
      <c r="Y112" s="125" t="str">
        <f t="shared" ref="Y112:Y113" si="222">IF(ISERROR(U112/X112),"",U112/X112)</f>
        <v/>
      </c>
      <c r="Z112" s="135">
        <f>IF(RTD("cqg.rtd",,"StudyData",$A$5&amp;A112,"Vol","VolType=Exchange,CoCType=Contract","Vol",$Z$4,"0","ALL",,,"TRUE","T")="",0,RTD("cqg.rtd",,"StudyData",$A$5&amp;A112,"Vol","VolType=Exchange,CoCType=Contract","Vol",$Z$4,"0","ALL",,,"TRUE","T"))</f>
        <v>0</v>
      </c>
      <c r="AA112" s="135">
        <f ca="1">IF(B112="","",RTD("cqg.rtd",,"StudyData","Vol("&amp;$A$5&amp;A112&amp;") when (LocalDay("&amp;$A$5&amp;A112&amp;")="&amp;$C$1&amp;" and LocalHour("&amp;$A$5&amp;A112&amp;")="&amp;$E$1&amp;" and LocalMinute("&amp;$A$5&amp;$A112&amp;")="&amp;$F$1&amp;")","Bar",,"Vol",$Z$4,"0"))</f>
        <v>0</v>
      </c>
      <c r="AB112" s="144" t="str">
        <f>B112</f>
        <v>Sep 20, Oct 20</v>
      </c>
      <c r="AC112" s="144"/>
      <c r="AD112" s="15"/>
      <c r="AE112" s="15"/>
      <c r="AF112" s="1"/>
      <c r="AG112" s="1"/>
    </row>
    <row r="113" spans="1:33" ht="13.15" customHeight="1" x14ac:dyDescent="0.3">
      <c r="A113" s="119"/>
      <c r="B113" s="144"/>
      <c r="C113" s="13"/>
      <c r="D113" s="13"/>
      <c r="E113" s="13"/>
      <c r="F113" s="155"/>
      <c r="G113" s="154"/>
      <c r="H113" s="85"/>
      <c r="I113" s="86"/>
      <c r="J113" s="132"/>
      <c r="K113" s="162"/>
      <c r="L113" s="154"/>
      <c r="M113" s="57"/>
      <c r="N113" s="154"/>
      <c r="O113" s="153"/>
      <c r="P113" s="152"/>
      <c r="Q113" s="152"/>
      <c r="R113" s="152"/>
      <c r="S113" s="37" t="str">
        <f>RIGHT(B112,6)</f>
        <v>Oct 20</v>
      </c>
      <c r="T113" s="68">
        <f t="shared" si="219"/>
        <v>0</v>
      </c>
      <c r="U113" s="73">
        <f>Sheet1!L104</f>
        <v>0</v>
      </c>
      <c r="V113" s="73">
        <f t="shared" si="220"/>
        <v>0</v>
      </c>
      <c r="W113" s="73">
        <f t="shared" si="221"/>
        <v>0</v>
      </c>
      <c r="X113" s="73">
        <f>Sheet1!M104</f>
        <v>0</v>
      </c>
      <c r="Y113" s="125" t="str">
        <f t="shared" si="222"/>
        <v/>
      </c>
      <c r="Z113" s="135"/>
      <c r="AA113" s="135"/>
      <c r="AB113" s="144"/>
      <c r="AC113" s="144"/>
      <c r="AD113" s="15"/>
      <c r="AE113" s="15"/>
      <c r="AF113" s="1"/>
      <c r="AG113" s="1"/>
    </row>
    <row r="114" spans="1:33" ht="13.15" customHeight="1" x14ac:dyDescent="0.3">
      <c r="A114" s="119">
        <f>A112+1</f>
        <v>51</v>
      </c>
      <c r="B114" s="144" t="str">
        <f>RIGHT(RTD("cqg.rtd",,"ContractData",$A$5&amp;A114,"LongDescription"),14)</f>
        <v>Oct 20, Nov 20</v>
      </c>
      <c r="C114" s="13"/>
      <c r="D114" s="13"/>
      <c r="E114" s="13"/>
      <c r="F114" s="155">
        <f>IF(B114="","",RTD("cqg.rtd",,"ContractData",$A$5&amp;A114,"ExpirationDate",,"D"))</f>
        <v>44074</v>
      </c>
      <c r="G114" s="154">
        <f t="shared" ref="G114" ca="1" si="223">F114-$A$1</f>
        <v>1547</v>
      </c>
      <c r="H114" s="85"/>
      <c r="I114" s="86"/>
      <c r="J114" s="131">
        <f t="shared" ref="J114" si="224">K114</f>
        <v>0</v>
      </c>
      <c r="K114" s="138">
        <f>RTD("cqg.rtd", ,"ContractData", $A$5&amp;A114, "T_CVol")</f>
        <v>0</v>
      </c>
      <c r="L114" s="154" t="str">
        <f xml:space="preserve"> RTD("cqg.rtd",,"StudyData", $A$5&amp;A114, "MA", "InputChoice=ContractVol,MAType=Sim,Period="&amp;$L$4&amp;"", "MA",,,"all",,,,"T")</f>
        <v/>
      </c>
      <c r="M114" s="57">
        <f t="shared" ref="M114" si="225">IF(K114&gt;L114,1,0)</f>
        <v>0</v>
      </c>
      <c r="N114" s="154">
        <f>RTD("cqg.rtd", ,"ContractData", $A$5&amp;A114, "Y_CVol")</f>
        <v>0</v>
      </c>
      <c r="O114" s="153" t="str">
        <f t="shared" ref="O114" si="226">IF(ISERROR(K114/N114),"",K114/N114)</f>
        <v/>
      </c>
      <c r="P114" s="152" t="str">
        <f xml:space="preserve"> RTD("cqg.rtd",,"StudyData", "(MA("&amp;$A$5&amp;A114&amp;",Period:="&amp;$Q$5&amp;",MAType:=Sim,InputChoice:=ContractVol) when LocalYear("&amp;$A$5&amp;A114&amp;")="&amp;$R$5&amp;" And (LocalMonth("&amp;$A$5&amp;A114&amp;")="&amp;$P$4&amp;" And LocalDay("&amp;$A$5&amp;A114&amp;")="&amp;$Q$4&amp;" ))", "Bar", "", "Close","D", "0", "all", "", "","False",,)</f>
        <v/>
      </c>
      <c r="Q114" s="152"/>
      <c r="R114" s="152"/>
      <c r="S114" s="39" t="str">
        <f>LEFT(B114,6)</f>
        <v>Oct 20</v>
      </c>
      <c r="T114" s="67">
        <f t="shared" ref="T114:T115" si="227">U114</f>
        <v>0</v>
      </c>
      <c r="U114" s="67">
        <f>Sheet1!F106</f>
        <v>0</v>
      </c>
      <c r="V114" s="67">
        <f t="shared" ref="V114:V115" si="228">IFERROR(U114-X114,"")</f>
        <v>0</v>
      </c>
      <c r="W114" s="67">
        <f t="shared" ref="W114:W115" si="229">V114</f>
        <v>0</v>
      </c>
      <c r="X114" s="67">
        <f>Sheet1!G106</f>
        <v>0</v>
      </c>
      <c r="Y114" s="124" t="str">
        <f t="shared" ref="Y114:Y115" si="230">IF(ISERROR(U114/X114),"",U114/X114)</f>
        <v/>
      </c>
      <c r="Z114" s="135">
        <f>IF(RTD("cqg.rtd",,"StudyData",$A$5&amp;A114,"Vol","VolType=Exchange,CoCType=Contract","Vol",$Z$4,"0","ALL",,,"TRUE","T")="",0,RTD("cqg.rtd",,"StudyData",$A$5&amp;A114,"Vol","VolType=Exchange,CoCType=Contract","Vol",$Z$4,"0","ALL",,,"TRUE","T"))</f>
        <v>0</v>
      </c>
      <c r="AA114" s="135">
        <f ca="1">IF(B114="","",RTD("cqg.rtd",,"StudyData","Vol("&amp;$A$5&amp;A114&amp;") when (LocalDay("&amp;$A$5&amp;A114&amp;")="&amp;$C$1&amp;" and LocalHour("&amp;$A$5&amp;A114&amp;")="&amp;$E$1&amp;" and LocalMinute("&amp;$A$5&amp;$A114&amp;")="&amp;$F$1&amp;")","Bar",,"Vol",$Z$4,"0"))</f>
        <v>0</v>
      </c>
      <c r="AB114" s="144" t="str">
        <f>B114</f>
        <v>Oct 20, Nov 20</v>
      </c>
      <c r="AC114" s="144"/>
      <c r="AD114" s="15"/>
      <c r="AE114" s="15"/>
      <c r="AF114" s="1"/>
      <c r="AG114" s="1"/>
    </row>
    <row r="115" spans="1:33" ht="13.15" customHeight="1" x14ac:dyDescent="0.3">
      <c r="A115" s="119"/>
      <c r="B115" s="144"/>
      <c r="C115" s="13"/>
      <c r="D115" s="13"/>
      <c r="E115" s="13"/>
      <c r="F115" s="155"/>
      <c r="G115" s="154"/>
      <c r="H115" s="85"/>
      <c r="I115" s="86"/>
      <c r="J115" s="132"/>
      <c r="K115" s="162"/>
      <c r="L115" s="154"/>
      <c r="M115" s="57"/>
      <c r="N115" s="154"/>
      <c r="O115" s="153"/>
      <c r="P115" s="152"/>
      <c r="Q115" s="152"/>
      <c r="R115" s="152"/>
      <c r="S115" s="37" t="str">
        <f>RIGHT(B114,6)</f>
        <v>Nov 20</v>
      </c>
      <c r="T115" s="68">
        <f t="shared" si="227"/>
        <v>0</v>
      </c>
      <c r="U115" s="68">
        <f>Sheet1!L106</f>
        <v>0</v>
      </c>
      <c r="V115" s="68">
        <f t="shared" si="228"/>
        <v>0</v>
      </c>
      <c r="W115" s="68">
        <f t="shared" si="229"/>
        <v>0</v>
      </c>
      <c r="X115" s="68">
        <f>Sheet1!M106</f>
        <v>0</v>
      </c>
      <c r="Y115" s="124" t="str">
        <f t="shared" si="230"/>
        <v/>
      </c>
      <c r="Z115" s="135"/>
      <c r="AA115" s="135"/>
      <c r="AB115" s="144"/>
      <c r="AC115" s="144"/>
      <c r="AD115" s="15"/>
      <c r="AE115" s="15"/>
      <c r="AF115" s="1"/>
      <c r="AG115" s="1"/>
    </row>
    <row r="116" spans="1:33" ht="13.15" customHeight="1" x14ac:dyDescent="0.3">
      <c r="A116" s="119">
        <f>A114+1</f>
        <v>52</v>
      </c>
      <c r="B116" s="144" t="str">
        <f>RIGHT(RTD("cqg.rtd",,"ContractData",$A$5&amp;A116,"LongDescription"),14)</f>
        <v>Nov 20, Dec 20</v>
      </c>
      <c r="C116" s="13"/>
      <c r="D116" s="13"/>
      <c r="E116" s="13"/>
      <c r="F116" s="155">
        <f>IF(B116="","",RTD("cqg.rtd",,"ContractData",$A$5&amp;A116,"ExpirationDate",,"D"))</f>
        <v>44104</v>
      </c>
      <c r="G116" s="154">
        <f t="shared" ref="G116" ca="1" si="231">F116-$A$1</f>
        <v>1577</v>
      </c>
      <c r="H116" s="85"/>
      <c r="I116" s="86"/>
      <c r="J116" s="131">
        <f t="shared" ref="J116" si="232">K116</f>
        <v>0</v>
      </c>
      <c r="K116" s="138">
        <f>RTD("cqg.rtd", ,"ContractData", $A$5&amp;A116, "T_CVol")</f>
        <v>0</v>
      </c>
      <c r="L116" s="154" t="str">
        <f xml:space="preserve"> RTD("cqg.rtd",,"StudyData", $A$5&amp;A116, "MA", "InputChoice=ContractVol,MAType=Sim,Period="&amp;$L$4&amp;"", "MA",,,"all",,,,"T")</f>
        <v/>
      </c>
      <c r="M116" s="57">
        <f t="shared" ref="M116" si="233">IF(K116&gt;L116,1,0)</f>
        <v>0</v>
      </c>
      <c r="N116" s="154">
        <f>RTD("cqg.rtd", ,"ContractData", $A$5&amp;A116, "Y_CVol")</f>
        <v>0</v>
      </c>
      <c r="O116" s="153" t="str">
        <f t="shared" ref="O116" si="234">IF(ISERROR(K116/N116),"",K116/N116)</f>
        <v/>
      </c>
      <c r="P116" s="152" t="str">
        <f xml:space="preserve"> RTD("cqg.rtd",,"StudyData", "(MA("&amp;$A$5&amp;A116&amp;",Period:="&amp;$Q$5&amp;",MAType:=Sim,InputChoice:=ContractVol) when LocalYear("&amp;$A$5&amp;A116&amp;")="&amp;$R$5&amp;" And (LocalMonth("&amp;$A$5&amp;A116&amp;")="&amp;$P$4&amp;" And LocalDay("&amp;$A$5&amp;A116&amp;")="&amp;$Q$4&amp;" ))", "Bar", "", "Close","D", "0", "all", "", "","False",,)</f>
        <v/>
      </c>
      <c r="Q116" s="152"/>
      <c r="R116" s="152"/>
      <c r="S116" s="39" t="str">
        <f>LEFT(B116,6)</f>
        <v>Nov 20</v>
      </c>
      <c r="T116" s="67">
        <f t="shared" ref="T116:T117" si="235">U116</f>
        <v>0</v>
      </c>
      <c r="U116" s="72">
        <f>Sheet1!F108</f>
        <v>0</v>
      </c>
      <c r="V116" s="72">
        <f t="shared" ref="V116:V117" si="236">IFERROR(U116-X116,"")</f>
        <v>0</v>
      </c>
      <c r="W116" s="72">
        <f t="shared" ref="W116:W117" si="237">V116</f>
        <v>0</v>
      </c>
      <c r="X116" s="72">
        <f>Sheet1!G108</f>
        <v>0</v>
      </c>
      <c r="Y116" s="125" t="str">
        <f t="shared" ref="Y116:Y117" si="238">IF(ISERROR(U116/X116),"",U116/X116)</f>
        <v/>
      </c>
      <c r="Z116" s="135">
        <f>IF(RTD("cqg.rtd",,"StudyData",$A$5&amp;A116,"Vol","VolType=Exchange,CoCType=Contract","Vol",$Z$4,"0","ALL",,,"TRUE","T")="",0,RTD("cqg.rtd",,"StudyData",$A$5&amp;A116,"Vol","VolType=Exchange,CoCType=Contract","Vol",$Z$4,"0","ALL",,,"TRUE","T"))</f>
        <v>0</v>
      </c>
      <c r="AA116" s="135">
        <f ca="1">IF(B116="","",RTD("cqg.rtd",,"StudyData","Vol("&amp;$A$5&amp;A116&amp;") when (LocalDay("&amp;$A$5&amp;A116&amp;")="&amp;$C$1&amp;" and LocalHour("&amp;$A$5&amp;A116&amp;")="&amp;$E$1&amp;" and LocalMinute("&amp;$A$5&amp;$A116&amp;")="&amp;$F$1&amp;")","Bar",,"Vol",$Z$4,"0"))</f>
        <v>0</v>
      </c>
      <c r="AB116" s="144" t="str">
        <f>B116</f>
        <v>Nov 20, Dec 20</v>
      </c>
      <c r="AC116" s="144"/>
      <c r="AD116" s="15"/>
      <c r="AE116" s="15"/>
      <c r="AF116" s="1"/>
      <c r="AG116" s="1"/>
    </row>
    <row r="117" spans="1:33" ht="13.15" customHeight="1" x14ac:dyDescent="0.3">
      <c r="A117" s="119"/>
      <c r="B117" s="144"/>
      <c r="C117" s="13"/>
      <c r="D117" s="13"/>
      <c r="E117" s="13"/>
      <c r="F117" s="155"/>
      <c r="G117" s="154"/>
      <c r="H117" s="85"/>
      <c r="I117" s="86"/>
      <c r="J117" s="132"/>
      <c r="K117" s="162"/>
      <c r="L117" s="154"/>
      <c r="M117" s="57"/>
      <c r="N117" s="154"/>
      <c r="O117" s="153"/>
      <c r="P117" s="152"/>
      <c r="Q117" s="152"/>
      <c r="R117" s="152"/>
      <c r="S117" s="37" t="str">
        <f>RIGHT(B116,6)</f>
        <v>Dec 20</v>
      </c>
      <c r="T117" s="68">
        <f t="shared" si="235"/>
        <v>12181</v>
      </c>
      <c r="U117" s="73">
        <f>Sheet1!L108</f>
        <v>12181</v>
      </c>
      <c r="V117" s="73">
        <f t="shared" si="236"/>
        <v>380</v>
      </c>
      <c r="W117" s="73">
        <f t="shared" si="237"/>
        <v>380</v>
      </c>
      <c r="X117" s="73">
        <f>Sheet1!M108</f>
        <v>11801</v>
      </c>
      <c r="Y117" s="125">
        <f t="shared" si="238"/>
        <v>1.0322006609609355</v>
      </c>
      <c r="Z117" s="135"/>
      <c r="AA117" s="135"/>
      <c r="AB117" s="144"/>
      <c r="AC117" s="144"/>
      <c r="AD117" s="15"/>
      <c r="AE117" s="15"/>
      <c r="AF117" s="1"/>
      <c r="AG117" s="1"/>
    </row>
    <row r="118" spans="1:33" ht="13.15" customHeight="1" x14ac:dyDescent="0.3">
      <c r="A118" s="119">
        <f>A116+1</f>
        <v>53</v>
      </c>
      <c r="B118" s="144" t="str">
        <f>RIGHT(RTD("cqg.rtd",,"ContractData",$A$5&amp;A118,"LongDescription"),14)</f>
        <v>Dec 20, Jan 21</v>
      </c>
      <c r="C118" s="13"/>
      <c r="D118" s="13"/>
      <c r="E118" s="13"/>
      <c r="F118" s="155">
        <f>IF(B118="","",RTD("cqg.rtd",,"ContractData",$A$5&amp;A118,"ExpirationDate",,"D"))</f>
        <v>44134</v>
      </c>
      <c r="G118" s="154">
        <f t="shared" ref="G118" ca="1" si="239">F118-$A$1</f>
        <v>1607</v>
      </c>
      <c r="H118" s="85"/>
      <c r="I118" s="86"/>
      <c r="J118" s="131">
        <f t="shared" ref="J118" si="240">K118</f>
        <v>0</v>
      </c>
      <c r="K118" s="138">
        <f>RTD("cqg.rtd", ,"ContractData", $A$5&amp;A118, "T_CVol")</f>
        <v>0</v>
      </c>
      <c r="L118" s="154" t="str">
        <f xml:space="preserve"> RTD("cqg.rtd",,"StudyData", $A$5&amp;A118, "MA", "InputChoice=ContractVol,MAType=Sim,Period="&amp;$L$4&amp;"", "MA",,,"all",,,,"T")</f>
        <v/>
      </c>
      <c r="M118" s="57">
        <f t="shared" ref="M118" si="241">IF(K118&gt;L118,1,0)</f>
        <v>0</v>
      </c>
      <c r="N118" s="154">
        <f>RTD("cqg.rtd", ,"ContractData", $A$5&amp;A118, "Y_CVol")</f>
        <v>0</v>
      </c>
      <c r="O118" s="153" t="str">
        <f t="shared" ref="O118" si="242">IF(ISERROR(K118/N118),"",K118/N118)</f>
        <v/>
      </c>
      <c r="P118" s="152" t="str">
        <f xml:space="preserve"> RTD("cqg.rtd",,"StudyData", "(MA("&amp;$A$5&amp;A118&amp;",Period:="&amp;$Q$5&amp;",MAType:=Sim,InputChoice:=ContractVol) when LocalYear("&amp;$A$5&amp;A118&amp;")="&amp;$R$5&amp;" And (LocalMonth("&amp;$A$5&amp;A118&amp;")="&amp;$P$4&amp;" And LocalDay("&amp;$A$5&amp;A118&amp;")="&amp;$Q$4&amp;" ))", "Bar", "", "Close","D", "0", "all", "", "","False",,)</f>
        <v/>
      </c>
      <c r="Q118" s="152"/>
      <c r="R118" s="152"/>
      <c r="S118" s="39" t="str">
        <f>LEFT(B118,6)</f>
        <v>Dec 20</v>
      </c>
      <c r="T118" s="67">
        <f t="shared" ref="T118:T119" si="243">U118</f>
        <v>12181</v>
      </c>
      <c r="U118" s="67">
        <f>Sheet1!F110</f>
        <v>12181</v>
      </c>
      <c r="V118" s="67">
        <f t="shared" ref="V118:V119" si="244">IFERROR(U118-X118,"")</f>
        <v>380</v>
      </c>
      <c r="W118" s="67">
        <f t="shared" ref="W118:W119" si="245">V118</f>
        <v>380</v>
      </c>
      <c r="X118" s="67">
        <f>Sheet1!G110</f>
        <v>11801</v>
      </c>
      <c r="Y118" s="124">
        <f t="shared" ref="Y118:Y119" si="246">IF(ISERROR(U118/X118),"",U118/X118)</f>
        <v>1.0322006609609355</v>
      </c>
      <c r="Z118" s="135">
        <f>IF(RTD("cqg.rtd",,"StudyData",$A$5&amp;A118,"Vol","VolType=Exchange,CoCType=Contract","Vol",$Z$4,"0","ALL",,,"TRUE","T")="",0,RTD("cqg.rtd",,"StudyData",$A$5&amp;A118,"Vol","VolType=Exchange,CoCType=Contract","Vol",$Z$4,"0","ALL",,,"TRUE","T"))</f>
        <v>0</v>
      </c>
      <c r="AA118" s="135">
        <f ca="1">IF(B118="","",RTD("cqg.rtd",,"StudyData","Vol("&amp;$A$5&amp;A118&amp;") when (LocalDay("&amp;$A$5&amp;A118&amp;")="&amp;$C$1&amp;" and LocalHour("&amp;$A$5&amp;A118&amp;")="&amp;$E$1&amp;" and LocalMinute("&amp;$A$5&amp;$A118&amp;")="&amp;$F$1&amp;")","Bar",,"Vol",$Z$4,"0"))</f>
        <v>0</v>
      </c>
      <c r="AB118" s="144" t="str">
        <f>B118</f>
        <v>Dec 20, Jan 21</v>
      </c>
      <c r="AC118" s="144"/>
      <c r="AD118" s="15"/>
      <c r="AE118" s="15"/>
      <c r="AF118" s="1"/>
      <c r="AG118" s="1"/>
    </row>
    <row r="119" spans="1:33" ht="13.15" customHeight="1" x14ac:dyDescent="0.3">
      <c r="A119" s="119"/>
      <c r="B119" s="144"/>
      <c r="C119" s="13"/>
      <c r="D119" s="13"/>
      <c r="E119" s="13"/>
      <c r="F119" s="155"/>
      <c r="G119" s="154"/>
      <c r="H119" s="85"/>
      <c r="I119" s="86"/>
      <c r="J119" s="132"/>
      <c r="K119" s="162"/>
      <c r="L119" s="154"/>
      <c r="M119" s="57"/>
      <c r="N119" s="154"/>
      <c r="O119" s="153"/>
      <c r="P119" s="152"/>
      <c r="Q119" s="152"/>
      <c r="R119" s="152"/>
      <c r="S119" s="37" t="str">
        <f>RIGHT(B118,6)</f>
        <v>Jan 21</v>
      </c>
      <c r="T119" s="68">
        <f t="shared" si="243"/>
        <v>0</v>
      </c>
      <c r="U119" s="68">
        <f>Sheet1!L110</f>
        <v>0</v>
      </c>
      <c r="V119" s="68">
        <f t="shared" si="244"/>
        <v>0</v>
      </c>
      <c r="W119" s="68">
        <f t="shared" si="245"/>
        <v>0</v>
      </c>
      <c r="X119" s="68">
        <f>Sheet1!M110</f>
        <v>0</v>
      </c>
      <c r="Y119" s="124" t="str">
        <f t="shared" si="246"/>
        <v/>
      </c>
      <c r="Z119" s="135"/>
      <c r="AA119" s="135"/>
      <c r="AB119" s="144"/>
      <c r="AC119" s="144"/>
      <c r="AD119" s="15"/>
      <c r="AE119" s="15"/>
      <c r="AF119" s="1"/>
      <c r="AG119" s="1"/>
    </row>
    <row r="120" spans="1:33" ht="13.15" customHeight="1" x14ac:dyDescent="0.3">
      <c r="A120" s="119">
        <f>A118+1</f>
        <v>54</v>
      </c>
      <c r="B120" s="144" t="str">
        <f>RIGHT(RTD("cqg.rtd",,"ContractData",$A$5&amp;A120,"LongDescription"),14)</f>
        <v>Jan 21, Feb 21</v>
      </c>
      <c r="C120" s="13"/>
      <c r="D120" s="13"/>
      <c r="E120" s="13"/>
      <c r="F120" s="155">
        <f>IF(B120="","",RTD("cqg.rtd",,"ContractData",$A$5&amp;A120,"ExpirationDate",,"D"))</f>
        <v>44165</v>
      </c>
      <c r="G120" s="154">
        <f t="shared" ref="G120" ca="1" si="247">F120-$A$1</f>
        <v>1638</v>
      </c>
      <c r="H120" s="85"/>
      <c r="I120" s="86"/>
      <c r="J120" s="131">
        <f t="shared" ref="J120" si="248">K120</f>
        <v>0</v>
      </c>
      <c r="K120" s="138">
        <f>RTD("cqg.rtd", ,"ContractData", $A$5&amp;A120, "T_CVol")</f>
        <v>0</v>
      </c>
      <c r="L120" s="154" t="str">
        <f xml:space="preserve"> RTD("cqg.rtd",,"StudyData", $A$5&amp;A120, "MA", "InputChoice=ContractVol,MAType=Sim,Period="&amp;$L$4&amp;"", "MA",,,"all",,,,"T")</f>
        <v/>
      </c>
      <c r="M120" s="57">
        <f t="shared" ref="M120" si="249">IF(K120&gt;L120,1,0)</f>
        <v>0</v>
      </c>
      <c r="N120" s="154">
        <f>RTD("cqg.rtd", ,"ContractData", $A$5&amp;A120, "Y_CVol")</f>
        <v>0</v>
      </c>
      <c r="O120" s="153" t="str">
        <f t="shared" ref="O120" si="250">IF(ISERROR(K120/N120),"",K120/N120)</f>
        <v/>
      </c>
      <c r="P120" s="152" t="str">
        <f xml:space="preserve"> RTD("cqg.rtd",,"StudyData", "(MA("&amp;$A$5&amp;A120&amp;",Period:="&amp;$Q$5&amp;",MAType:=Sim,InputChoice:=ContractVol) when LocalYear("&amp;$A$5&amp;A120&amp;")="&amp;$R$5&amp;" And (LocalMonth("&amp;$A$5&amp;A120&amp;")="&amp;$P$4&amp;" And LocalDay("&amp;$A$5&amp;A120&amp;")="&amp;$Q$4&amp;" ))", "Bar", "", "Close","D", "0", "all", "", "","False",,)</f>
        <v/>
      </c>
      <c r="Q120" s="152"/>
      <c r="R120" s="152"/>
      <c r="S120" s="39" t="str">
        <f>LEFT(B120,6)</f>
        <v>Jan 21</v>
      </c>
      <c r="T120" s="67">
        <f t="shared" ref="T120:T121" si="251">U120</f>
        <v>0</v>
      </c>
      <c r="U120" s="72">
        <f>Sheet1!F112</f>
        <v>0</v>
      </c>
      <c r="V120" s="72">
        <f t="shared" ref="V120:V121" si="252">IFERROR(U120-X120,"")</f>
        <v>0</v>
      </c>
      <c r="W120" s="72">
        <f t="shared" ref="W120:W121" si="253">V120</f>
        <v>0</v>
      </c>
      <c r="X120" s="72">
        <f>Sheet1!G112</f>
        <v>0</v>
      </c>
      <c r="Y120" s="125" t="str">
        <f t="shared" ref="Y120:Y121" si="254">IF(ISERROR(U120/X120),"",U120/X120)</f>
        <v/>
      </c>
      <c r="Z120" s="135">
        <f>IF(RTD("cqg.rtd",,"StudyData",$A$5&amp;A120,"Vol","VolType=Exchange,CoCType=Contract","Vol",$Z$4,"0","ALL",,,"TRUE","T")="",0,RTD("cqg.rtd",,"StudyData",$A$5&amp;A120,"Vol","VolType=Exchange,CoCType=Contract","Vol",$Z$4,"0","ALL",,,"TRUE","T"))</f>
        <v>0</v>
      </c>
      <c r="AA120" s="135">
        <f ca="1">IF(B120="","",RTD("cqg.rtd",,"StudyData","Vol("&amp;$A$5&amp;A120&amp;") when (LocalDay("&amp;$A$5&amp;A120&amp;")="&amp;$C$1&amp;" and LocalHour("&amp;$A$5&amp;A120&amp;")="&amp;$E$1&amp;" and LocalMinute("&amp;$A$5&amp;$A120&amp;")="&amp;$F$1&amp;")","Bar",,"Vol",$Z$4,"0"))</f>
        <v>0</v>
      </c>
      <c r="AB120" s="144" t="str">
        <f>B120</f>
        <v>Jan 21, Feb 21</v>
      </c>
      <c r="AC120" s="144"/>
      <c r="AD120" s="15"/>
      <c r="AE120" s="15"/>
      <c r="AF120" s="1"/>
      <c r="AG120" s="1"/>
    </row>
    <row r="121" spans="1:33" ht="13.15" customHeight="1" x14ac:dyDescent="0.3">
      <c r="A121" s="119"/>
      <c r="B121" s="144"/>
      <c r="C121" s="13"/>
      <c r="D121" s="13"/>
      <c r="E121" s="13"/>
      <c r="F121" s="155"/>
      <c r="G121" s="154"/>
      <c r="H121" s="85"/>
      <c r="I121" s="86"/>
      <c r="J121" s="132"/>
      <c r="K121" s="162"/>
      <c r="L121" s="154"/>
      <c r="M121" s="57"/>
      <c r="N121" s="154"/>
      <c r="O121" s="153"/>
      <c r="P121" s="152"/>
      <c r="Q121" s="152"/>
      <c r="R121" s="152"/>
      <c r="S121" s="37" t="str">
        <f>RIGHT(B120,6)</f>
        <v>Feb 21</v>
      </c>
      <c r="T121" s="68">
        <f t="shared" si="251"/>
        <v>250</v>
      </c>
      <c r="U121" s="73">
        <f>Sheet1!L112</f>
        <v>250</v>
      </c>
      <c r="V121" s="73">
        <f t="shared" si="252"/>
        <v>0</v>
      </c>
      <c r="W121" s="73">
        <f t="shared" si="253"/>
        <v>0</v>
      </c>
      <c r="X121" s="73">
        <f>Sheet1!M112</f>
        <v>250</v>
      </c>
      <c r="Y121" s="125">
        <f t="shared" si="254"/>
        <v>1</v>
      </c>
      <c r="Z121" s="135"/>
      <c r="AA121" s="135"/>
      <c r="AB121" s="144"/>
      <c r="AC121" s="144"/>
      <c r="AD121" s="15"/>
      <c r="AE121" s="15"/>
      <c r="AF121" s="1"/>
      <c r="AG121" s="1"/>
    </row>
    <row r="122" spans="1:33" ht="6" customHeight="1" x14ac:dyDescent="0.3">
      <c r="A122" s="119"/>
      <c r="B122" s="23"/>
      <c r="C122" s="4"/>
      <c r="D122" s="4"/>
      <c r="E122" s="4"/>
      <c r="F122" s="42"/>
      <c r="G122" s="61"/>
      <c r="H122" s="61"/>
      <c r="I122" s="61"/>
      <c r="J122" s="61"/>
      <c r="K122" s="53"/>
      <c r="L122" s="53"/>
      <c r="M122" s="54"/>
      <c r="N122" s="53"/>
      <c r="O122" s="55"/>
      <c r="P122" s="56"/>
      <c r="Q122" s="56"/>
      <c r="R122" s="56"/>
      <c r="S122" s="38"/>
      <c r="T122" s="4"/>
      <c r="U122" s="11"/>
      <c r="V122" s="11"/>
      <c r="W122" s="11"/>
      <c r="X122" s="11"/>
      <c r="Y122" s="71"/>
      <c r="Z122" s="62"/>
      <c r="AA122" s="128"/>
      <c r="AB122" s="130"/>
      <c r="AC122" s="129"/>
      <c r="AD122" s="18"/>
      <c r="AE122" s="16"/>
      <c r="AF122" s="1"/>
      <c r="AG122" s="1"/>
    </row>
    <row r="123" spans="1:33" ht="13.15" customHeight="1" x14ac:dyDescent="0.3">
      <c r="A123" s="119">
        <f>A120+1</f>
        <v>55</v>
      </c>
      <c r="B123" s="145" t="str">
        <f>RIGHT(RTD("cqg.rtd",,"ContractData",$A$5&amp;A123,"LongDescription"),14)</f>
        <v>Feb 21, Mar 21</v>
      </c>
      <c r="C123" s="13"/>
      <c r="D123" s="13"/>
      <c r="E123" s="13"/>
      <c r="F123" s="155">
        <f>IF(B123="","",RTD("cqg.rtd",,"ContractData",$A$5&amp;A123,"ExpirationDate",,"D"))</f>
        <v>44195</v>
      </c>
      <c r="G123" s="154">
        <f t="shared" ref="G123" ca="1" si="255">F123-$A$1</f>
        <v>1668</v>
      </c>
      <c r="H123" s="85"/>
      <c r="I123" s="86"/>
      <c r="J123" s="131">
        <f t="shared" ref="J123" si="256">K123</f>
        <v>0</v>
      </c>
      <c r="K123" s="138">
        <f>RTD("cqg.rtd", ,"ContractData", $A$5&amp;A123, "T_CVol")</f>
        <v>0</v>
      </c>
      <c r="L123" s="154" t="str">
        <f xml:space="preserve"> RTD("cqg.rtd",,"StudyData", $A$5&amp;A123, "MA", "InputChoice=ContractVol,MAType=Sim,Period="&amp;$L$4&amp;"", "MA",,,"all",,,,"T")</f>
        <v/>
      </c>
      <c r="M123" s="57">
        <f t="shared" ref="M123" si="257">IF(K123&gt;L123,1,0)</f>
        <v>0</v>
      </c>
      <c r="N123" s="154">
        <f>RTD("cqg.rtd", ,"ContractData", $A$5&amp;A123, "Y_CVol")</f>
        <v>0</v>
      </c>
      <c r="O123" s="153" t="str">
        <f t="shared" ref="O123" si="258">IF(ISERROR(K123/N123),"",K123/N123)</f>
        <v/>
      </c>
      <c r="P123" s="152" t="str">
        <f xml:space="preserve"> RTD("cqg.rtd",,"StudyData", "(MA("&amp;$A$5&amp;A123&amp;",Period:="&amp;$Q$5&amp;",MAType:=Sim,InputChoice:=ContractVol) when LocalYear("&amp;$A$5&amp;A123&amp;")="&amp;$R$5&amp;" And (LocalMonth("&amp;$A$5&amp;A123&amp;")="&amp;$P$4&amp;" And LocalDay("&amp;$A$5&amp;A123&amp;")="&amp;$Q$4&amp;" ))", "Bar", "", "Close","D", "0", "all", "", "","False",,)</f>
        <v/>
      </c>
      <c r="Q123" s="152"/>
      <c r="R123" s="152"/>
      <c r="S123" s="63" t="str">
        <f>LEFT(B123,6)</f>
        <v>Feb 21</v>
      </c>
      <c r="T123" s="65">
        <f t="shared" ref="T123:T124" si="259">U123</f>
        <v>250</v>
      </c>
      <c r="U123" s="65">
        <f>Sheet1!F114</f>
        <v>250</v>
      </c>
      <c r="V123" s="65">
        <f t="shared" ref="V123:V124" si="260">IFERROR(U123-X123,"")</f>
        <v>0</v>
      </c>
      <c r="W123" s="65">
        <f t="shared" ref="W123:W124" si="261">V123</f>
        <v>0</v>
      </c>
      <c r="X123" s="65">
        <f>Sheet1!G114</f>
        <v>250</v>
      </c>
      <c r="Y123" s="124">
        <f t="shared" ref="Y123:Y124" si="262">IF(ISERROR(U123/X123),"",U123/X123)</f>
        <v>1</v>
      </c>
      <c r="Z123" s="135">
        <f>IF(RTD("cqg.rtd",,"StudyData",$A$5&amp;A123,"Vol","VolType=Exchange,CoCType=Contract","Vol",$Z$4,"0","ALL",,,"TRUE","T")="",0,RTD("cqg.rtd",,"StudyData",$A$5&amp;A123,"Vol","VolType=Exchange,CoCType=Contract","Vol",$Z$4,"0","ALL",,,"TRUE","T"))</f>
        <v>0</v>
      </c>
      <c r="AA123" s="135">
        <f ca="1">IF(B123="","",RTD("cqg.rtd",,"StudyData","Vol("&amp;$A$5&amp;A123&amp;") when (LocalDay("&amp;$A$5&amp;A123&amp;")="&amp;$C$1&amp;" and LocalHour("&amp;$A$5&amp;A123&amp;")="&amp;$E$1&amp;" and LocalMinute("&amp;$A$5&amp;$A123&amp;")="&amp;$F$1&amp;")","Bar",,"Vol",$Z$4,"0"))</f>
        <v>0</v>
      </c>
      <c r="AB123" s="145" t="str">
        <f>B123</f>
        <v>Feb 21, Mar 21</v>
      </c>
      <c r="AC123" s="145"/>
      <c r="AD123" s="15"/>
      <c r="AE123" s="15"/>
      <c r="AF123" s="1"/>
      <c r="AG123" s="1"/>
    </row>
    <row r="124" spans="1:33" ht="13.15" customHeight="1" x14ac:dyDescent="0.3">
      <c r="A124" s="119"/>
      <c r="B124" s="145"/>
      <c r="C124" s="13"/>
      <c r="D124" s="13"/>
      <c r="E124" s="13"/>
      <c r="F124" s="155"/>
      <c r="G124" s="154"/>
      <c r="H124" s="85"/>
      <c r="I124" s="86"/>
      <c r="J124" s="132"/>
      <c r="K124" s="162"/>
      <c r="L124" s="154"/>
      <c r="M124" s="57"/>
      <c r="N124" s="154"/>
      <c r="O124" s="153"/>
      <c r="P124" s="152"/>
      <c r="Q124" s="152"/>
      <c r="R124" s="152"/>
      <c r="S124" s="64" t="str">
        <f>RIGHT(B123,6)</f>
        <v>Mar 21</v>
      </c>
      <c r="T124" s="66">
        <f t="shared" si="259"/>
        <v>0</v>
      </c>
      <c r="U124" s="66">
        <f>Sheet1!L114</f>
        <v>0</v>
      </c>
      <c r="V124" s="66">
        <f t="shared" si="260"/>
        <v>0</v>
      </c>
      <c r="W124" s="66">
        <f t="shared" si="261"/>
        <v>0</v>
      </c>
      <c r="X124" s="66">
        <f>Sheet1!M114</f>
        <v>0</v>
      </c>
      <c r="Y124" s="124" t="str">
        <f t="shared" si="262"/>
        <v/>
      </c>
      <c r="Z124" s="135"/>
      <c r="AA124" s="135"/>
      <c r="AB124" s="145"/>
      <c r="AC124" s="145"/>
      <c r="AD124" s="15"/>
      <c r="AE124" s="15"/>
      <c r="AF124" s="1"/>
      <c r="AG124" s="1"/>
    </row>
    <row r="125" spans="1:33" ht="13.15" customHeight="1" x14ac:dyDescent="0.3">
      <c r="A125" s="119">
        <f>A123+1</f>
        <v>56</v>
      </c>
      <c r="B125" s="145" t="str">
        <f>RIGHT(RTD("cqg.rtd",,"ContractData",$A$5&amp;A125,"LongDescription"),14)</f>
        <v>Mar 21, Apr 21</v>
      </c>
      <c r="C125" s="13"/>
      <c r="D125" s="13"/>
      <c r="E125" s="13"/>
      <c r="F125" s="155">
        <f>IF(B125="","",RTD("cqg.rtd",,"ContractData",$A$5&amp;A125,"ExpirationDate",,"D"))</f>
        <v>44225</v>
      </c>
      <c r="G125" s="154">
        <f t="shared" ref="G125" ca="1" si="263">F125-$A$1</f>
        <v>1698</v>
      </c>
      <c r="H125" s="85"/>
      <c r="I125" s="86"/>
      <c r="J125" s="131">
        <f t="shared" ref="J125" si="264">K125</f>
        <v>0</v>
      </c>
      <c r="K125" s="138">
        <f>RTD("cqg.rtd", ,"ContractData", $A$5&amp;A125, "T_CVol")</f>
        <v>0</v>
      </c>
      <c r="L125" s="154" t="str">
        <f xml:space="preserve"> RTD("cqg.rtd",,"StudyData", $A$5&amp;A125, "MA", "InputChoice=ContractVol,MAType=Sim,Period="&amp;$L$4&amp;"", "MA",,,"all",,,,"T")</f>
        <v/>
      </c>
      <c r="M125" s="57">
        <f t="shared" ref="M125" si="265">IF(K125&gt;L125,1,0)</f>
        <v>0</v>
      </c>
      <c r="N125" s="154">
        <f>RTD("cqg.rtd", ,"ContractData", $A$5&amp;A125, "Y_CVol")</f>
        <v>0</v>
      </c>
      <c r="O125" s="153" t="str">
        <f t="shared" ref="O125" si="266">IF(ISERROR(K125/N125),"",K125/N125)</f>
        <v/>
      </c>
      <c r="P125" s="152" t="str">
        <f xml:space="preserve"> RTD("cqg.rtd",,"StudyData", "(MA("&amp;$A$5&amp;A125&amp;",Period:="&amp;$Q$5&amp;",MAType:=Sim,InputChoice:=ContractVol) when LocalYear("&amp;$A$5&amp;A125&amp;")="&amp;$R$5&amp;" And (LocalMonth("&amp;$A$5&amp;A125&amp;")="&amp;$P$4&amp;" And LocalDay("&amp;$A$5&amp;A125&amp;")="&amp;$Q$4&amp;" ))", "Bar", "", "Close","D", "0", "all", "", "","False",,)</f>
        <v/>
      </c>
      <c r="Q125" s="152"/>
      <c r="R125" s="152"/>
      <c r="S125" s="63" t="str">
        <f>LEFT(B125,6)</f>
        <v>Mar 21</v>
      </c>
      <c r="T125" s="65">
        <f t="shared" ref="T125:T126" si="267">U125</f>
        <v>0</v>
      </c>
      <c r="U125" s="74">
        <f>Sheet1!F116</f>
        <v>0</v>
      </c>
      <c r="V125" s="74">
        <f t="shared" ref="V125:V126" si="268">IFERROR(U125-X125,"")</f>
        <v>0</v>
      </c>
      <c r="W125" s="74">
        <f t="shared" ref="W125:W126" si="269">V125</f>
        <v>0</v>
      </c>
      <c r="X125" s="74">
        <f>Sheet1!G116</f>
        <v>0</v>
      </c>
      <c r="Y125" s="125" t="str">
        <f t="shared" ref="Y125:Y126" si="270">IF(ISERROR(U125/X125),"",U125/X125)</f>
        <v/>
      </c>
      <c r="Z125" s="135">
        <f>IF(RTD("cqg.rtd",,"StudyData",$A$5&amp;A125,"Vol","VolType=Exchange,CoCType=Contract","Vol",$Z$4,"0","ALL",,,"TRUE","T")="",0,RTD("cqg.rtd",,"StudyData",$A$5&amp;A125,"Vol","VolType=Exchange,CoCType=Contract","Vol",$Z$4,"0","ALL",,,"TRUE","T"))</f>
        <v>0</v>
      </c>
      <c r="AA125" s="135">
        <f ca="1">IF(B125="","",RTD("cqg.rtd",,"StudyData","Vol("&amp;$A$5&amp;A125&amp;") when (LocalDay("&amp;$A$5&amp;A125&amp;")="&amp;$C$1&amp;" and LocalHour("&amp;$A$5&amp;A125&amp;")="&amp;$E$1&amp;" and LocalMinute("&amp;$A$5&amp;$A125&amp;")="&amp;$F$1&amp;")","Bar",,"Vol",$Z$4,"0"))</f>
        <v>0</v>
      </c>
      <c r="AB125" s="145" t="str">
        <f>B125</f>
        <v>Mar 21, Apr 21</v>
      </c>
      <c r="AC125" s="145"/>
      <c r="AD125" s="15"/>
      <c r="AE125" s="15"/>
      <c r="AF125" s="1"/>
      <c r="AG125" s="1"/>
    </row>
    <row r="126" spans="1:33" ht="13.15" customHeight="1" x14ac:dyDescent="0.3">
      <c r="A126" s="119"/>
      <c r="B126" s="145"/>
      <c r="C126" s="13"/>
      <c r="D126" s="13"/>
      <c r="E126" s="13"/>
      <c r="F126" s="155"/>
      <c r="G126" s="154"/>
      <c r="H126" s="85"/>
      <c r="I126" s="86"/>
      <c r="J126" s="132"/>
      <c r="K126" s="162"/>
      <c r="L126" s="154"/>
      <c r="M126" s="57"/>
      <c r="N126" s="154"/>
      <c r="O126" s="153"/>
      <c r="P126" s="152"/>
      <c r="Q126" s="152"/>
      <c r="R126" s="152"/>
      <c r="S126" s="64" t="str">
        <f>RIGHT(B125,6)</f>
        <v>Apr 21</v>
      </c>
      <c r="T126" s="66">
        <f t="shared" si="267"/>
        <v>0</v>
      </c>
      <c r="U126" s="75">
        <f>Sheet1!L116</f>
        <v>0</v>
      </c>
      <c r="V126" s="75">
        <f t="shared" si="268"/>
        <v>0</v>
      </c>
      <c r="W126" s="75">
        <f t="shared" si="269"/>
        <v>0</v>
      </c>
      <c r="X126" s="75">
        <f>Sheet1!M116</f>
        <v>0</v>
      </c>
      <c r="Y126" s="125" t="str">
        <f t="shared" si="270"/>
        <v/>
      </c>
      <c r="Z126" s="135"/>
      <c r="AA126" s="135"/>
      <c r="AB126" s="145"/>
      <c r="AC126" s="145"/>
      <c r="AD126" s="15"/>
      <c r="AE126" s="15"/>
      <c r="AF126" s="1"/>
      <c r="AG126" s="1"/>
    </row>
    <row r="127" spans="1:33" ht="13.15" customHeight="1" x14ac:dyDescent="0.3">
      <c r="A127" s="119">
        <f>A125+1</f>
        <v>57</v>
      </c>
      <c r="B127" s="145" t="str">
        <f>RIGHT(RTD("cqg.rtd",,"ContractData",$A$5&amp;A127,"LongDescription"),14)</f>
        <v>Apr 21, May 21</v>
      </c>
      <c r="C127" s="13"/>
      <c r="D127" s="13"/>
      <c r="E127" s="13"/>
      <c r="F127" s="155">
        <f>IF(B127="","",RTD("cqg.rtd",,"ContractData",$A$5&amp;A127,"ExpirationDate",,"D"))</f>
        <v>44253</v>
      </c>
      <c r="G127" s="154">
        <f t="shared" ref="G127" ca="1" si="271">F127-$A$1</f>
        <v>1726</v>
      </c>
      <c r="H127" s="85"/>
      <c r="I127" s="86"/>
      <c r="J127" s="131">
        <f t="shared" ref="J127" si="272">K127</f>
        <v>0</v>
      </c>
      <c r="K127" s="138">
        <f>RTD("cqg.rtd", ,"ContractData", $A$5&amp;A127, "T_CVol")</f>
        <v>0</v>
      </c>
      <c r="L127" s="154" t="str">
        <f xml:space="preserve"> RTD("cqg.rtd",,"StudyData", $A$5&amp;A127, "MA", "InputChoice=ContractVol,MAType=Sim,Period="&amp;$L$4&amp;"", "MA",,,"all",,,,"T")</f>
        <v/>
      </c>
      <c r="M127" s="57">
        <f t="shared" ref="M127" si="273">IF(K127&gt;L127,1,0)</f>
        <v>0</v>
      </c>
      <c r="N127" s="154">
        <f>RTD("cqg.rtd", ,"ContractData", $A$5&amp;A127, "Y_CVol")</f>
        <v>0</v>
      </c>
      <c r="O127" s="153" t="str">
        <f t="shared" ref="O127" si="274">IF(ISERROR(K127/N127),"",K127/N127)</f>
        <v/>
      </c>
      <c r="P127" s="152" t="str">
        <f xml:space="preserve"> RTD("cqg.rtd",,"StudyData", "(MA("&amp;$A$5&amp;A127&amp;",Period:="&amp;$Q$5&amp;",MAType:=Sim,InputChoice:=ContractVol) when LocalYear("&amp;$A$5&amp;A127&amp;")="&amp;$R$5&amp;" And (LocalMonth("&amp;$A$5&amp;A127&amp;")="&amp;$P$4&amp;" And LocalDay("&amp;$A$5&amp;A127&amp;")="&amp;$Q$4&amp;" ))", "Bar", "", "Close","D", "0", "all", "", "","False",,)</f>
        <v/>
      </c>
      <c r="Q127" s="152"/>
      <c r="R127" s="152"/>
      <c r="S127" s="63" t="str">
        <f>LEFT(B127,6)</f>
        <v>Apr 21</v>
      </c>
      <c r="T127" s="65">
        <f t="shared" ref="T127:T128" si="275">U127</f>
        <v>0</v>
      </c>
      <c r="U127" s="65">
        <f>Sheet1!F118</f>
        <v>0</v>
      </c>
      <c r="V127" s="65">
        <f t="shared" ref="V127:V128" si="276">IFERROR(U127-X127,"")</f>
        <v>0</v>
      </c>
      <c r="W127" s="65">
        <f t="shared" ref="W127:W128" si="277">V127</f>
        <v>0</v>
      </c>
      <c r="X127" s="65">
        <f>Sheet1!G118</f>
        <v>0</v>
      </c>
      <c r="Y127" s="124" t="str">
        <f t="shared" ref="Y127:Y128" si="278">IF(ISERROR(U127/X127),"",U127/X127)</f>
        <v/>
      </c>
      <c r="Z127" s="135">
        <f>IF(RTD("cqg.rtd",,"StudyData",$A$5&amp;A127,"Vol","VolType=Exchange,CoCType=Contract","Vol",$Z$4,"0","ALL",,,"TRUE","T")="",0,RTD("cqg.rtd",,"StudyData",$A$5&amp;A127,"Vol","VolType=Exchange,CoCType=Contract","Vol",$Z$4,"0","ALL",,,"TRUE","T"))</f>
        <v>0</v>
      </c>
      <c r="AA127" s="135">
        <f ca="1">IF(B127="","",RTD("cqg.rtd",,"StudyData","Vol("&amp;$A$5&amp;A127&amp;") when (LocalDay("&amp;$A$5&amp;A127&amp;")="&amp;$C$1&amp;" and LocalHour("&amp;$A$5&amp;A127&amp;")="&amp;$E$1&amp;" and LocalMinute("&amp;$A$5&amp;$A127&amp;")="&amp;$F$1&amp;")","Bar",,"Vol",$Z$4,"0"))</f>
        <v>0</v>
      </c>
      <c r="AB127" s="145" t="str">
        <f>B127</f>
        <v>Apr 21, May 21</v>
      </c>
      <c r="AC127" s="145"/>
      <c r="AD127" s="15"/>
      <c r="AE127" s="15"/>
      <c r="AF127" s="1"/>
      <c r="AG127" s="1"/>
    </row>
    <row r="128" spans="1:33" ht="13.15" customHeight="1" x14ac:dyDescent="0.3">
      <c r="A128" s="119"/>
      <c r="B128" s="145"/>
      <c r="C128" s="13"/>
      <c r="D128" s="13"/>
      <c r="E128" s="13"/>
      <c r="F128" s="155"/>
      <c r="G128" s="154"/>
      <c r="H128" s="85"/>
      <c r="I128" s="86"/>
      <c r="J128" s="132"/>
      <c r="K128" s="162"/>
      <c r="L128" s="154"/>
      <c r="M128" s="57"/>
      <c r="N128" s="154"/>
      <c r="O128" s="153"/>
      <c r="P128" s="152"/>
      <c r="Q128" s="152"/>
      <c r="R128" s="152"/>
      <c r="S128" s="64" t="str">
        <f>RIGHT(B127,6)</f>
        <v>May 21</v>
      </c>
      <c r="T128" s="66">
        <f t="shared" si="275"/>
        <v>0</v>
      </c>
      <c r="U128" s="66">
        <f>Sheet1!L118</f>
        <v>0</v>
      </c>
      <c r="V128" s="66">
        <f t="shared" si="276"/>
        <v>0</v>
      </c>
      <c r="W128" s="66">
        <f t="shared" si="277"/>
        <v>0</v>
      </c>
      <c r="X128" s="66">
        <f>Sheet1!M118</f>
        <v>0</v>
      </c>
      <c r="Y128" s="124" t="str">
        <f t="shared" si="278"/>
        <v/>
      </c>
      <c r="Z128" s="135"/>
      <c r="AA128" s="135"/>
      <c r="AB128" s="145"/>
      <c r="AC128" s="145"/>
      <c r="AD128" s="15"/>
      <c r="AE128" s="15"/>
      <c r="AF128" s="1"/>
      <c r="AG128" s="1"/>
    </row>
    <row r="129" spans="1:33" ht="13.15" customHeight="1" x14ac:dyDescent="0.3">
      <c r="A129" s="119">
        <f>A127+1</f>
        <v>58</v>
      </c>
      <c r="B129" s="145" t="str">
        <f>RIGHT(RTD("cqg.rtd",,"ContractData",$A$5&amp;A129,"LongDescription"),14)</f>
        <v>May 21, Jun 21</v>
      </c>
      <c r="C129" s="13"/>
      <c r="D129" s="13"/>
      <c r="E129" s="13"/>
      <c r="F129" s="155">
        <f>IF(B129="","",RTD("cqg.rtd",,"ContractData",$A$5&amp;A129,"ExpirationDate",,"D"))</f>
        <v>44286</v>
      </c>
      <c r="G129" s="154">
        <f t="shared" ref="G129" ca="1" si="279">F129-$A$1</f>
        <v>1759</v>
      </c>
      <c r="H129" s="85"/>
      <c r="I129" s="86"/>
      <c r="J129" s="131">
        <f t="shared" ref="J129" si="280">K129</f>
        <v>0</v>
      </c>
      <c r="K129" s="138">
        <f>RTD("cqg.rtd", ,"ContractData", $A$5&amp;A129, "T_CVol")</f>
        <v>0</v>
      </c>
      <c r="L129" s="154" t="str">
        <f xml:space="preserve"> RTD("cqg.rtd",,"StudyData", $A$5&amp;A129, "MA", "InputChoice=ContractVol,MAType=Sim,Period="&amp;$L$4&amp;"", "MA",,,"all",,,,"T")</f>
        <v/>
      </c>
      <c r="M129" s="57">
        <f t="shared" ref="M129" si="281">IF(K129&gt;L129,1,0)</f>
        <v>0</v>
      </c>
      <c r="N129" s="154">
        <f>RTD("cqg.rtd", ,"ContractData", $A$5&amp;A129, "Y_CVol")</f>
        <v>0</v>
      </c>
      <c r="O129" s="153" t="str">
        <f t="shared" ref="O129" si="282">IF(ISERROR(K129/N129),"",K129/N129)</f>
        <v/>
      </c>
      <c r="P129" s="152" t="str">
        <f xml:space="preserve"> RTD("cqg.rtd",,"StudyData", "(MA("&amp;$A$5&amp;A129&amp;",Period:="&amp;$Q$5&amp;",MAType:=Sim,InputChoice:=ContractVol) when LocalYear("&amp;$A$5&amp;A129&amp;")="&amp;$R$5&amp;" And (LocalMonth("&amp;$A$5&amp;A129&amp;")="&amp;$P$4&amp;" And LocalDay("&amp;$A$5&amp;A129&amp;")="&amp;$Q$4&amp;" ))", "Bar", "", "Close","D", "0", "all", "", "","False",,)</f>
        <v/>
      </c>
      <c r="Q129" s="152"/>
      <c r="R129" s="152"/>
      <c r="S129" s="63" t="str">
        <f>LEFT(B129,6)</f>
        <v>May 21</v>
      </c>
      <c r="T129" s="65">
        <f t="shared" ref="T129:T130" si="283">U129</f>
        <v>0</v>
      </c>
      <c r="U129" s="74">
        <f>Sheet1!F120</f>
        <v>0</v>
      </c>
      <c r="V129" s="74">
        <f t="shared" ref="V129:V130" si="284">IFERROR(U129-X129,"")</f>
        <v>0</v>
      </c>
      <c r="W129" s="74">
        <f t="shared" ref="W129:W130" si="285">V129</f>
        <v>0</v>
      </c>
      <c r="X129" s="74">
        <f>Sheet1!G120</f>
        <v>0</v>
      </c>
      <c r="Y129" s="125" t="str">
        <f t="shared" ref="Y129:Y130" si="286">IF(ISERROR(U129/X129),"",U129/X129)</f>
        <v/>
      </c>
      <c r="Z129" s="135">
        <f>IF(RTD("cqg.rtd",,"StudyData",$A$5&amp;A129,"Vol","VolType=Exchange,CoCType=Contract","Vol",$Z$4,"0","ALL",,,"TRUE","T")="",0,RTD("cqg.rtd",,"StudyData",$A$5&amp;A129,"Vol","VolType=Exchange,CoCType=Contract","Vol",$Z$4,"0","ALL",,,"TRUE","T"))</f>
        <v>0</v>
      </c>
      <c r="AA129" s="135">
        <f ca="1">IF(B129="","",RTD("cqg.rtd",,"StudyData","Vol("&amp;$A$5&amp;A129&amp;") when (LocalDay("&amp;$A$5&amp;A129&amp;")="&amp;$C$1&amp;" and LocalHour("&amp;$A$5&amp;A129&amp;")="&amp;$E$1&amp;" and LocalMinute("&amp;$A$5&amp;$A129&amp;")="&amp;$F$1&amp;")","Bar",,"Vol",$Z$4,"0"))</f>
        <v>0</v>
      </c>
      <c r="AB129" s="145" t="str">
        <f>B129</f>
        <v>May 21, Jun 21</v>
      </c>
      <c r="AC129" s="145"/>
      <c r="AD129" s="15"/>
      <c r="AE129" s="15"/>
      <c r="AF129" s="1"/>
      <c r="AG129" s="1"/>
    </row>
    <row r="130" spans="1:33" ht="13.15" customHeight="1" x14ac:dyDescent="0.3">
      <c r="A130" s="119"/>
      <c r="B130" s="145"/>
      <c r="C130" s="13"/>
      <c r="D130" s="13"/>
      <c r="E130" s="13"/>
      <c r="F130" s="155"/>
      <c r="G130" s="154"/>
      <c r="H130" s="85"/>
      <c r="I130" s="86"/>
      <c r="J130" s="132"/>
      <c r="K130" s="162"/>
      <c r="L130" s="154"/>
      <c r="M130" s="57"/>
      <c r="N130" s="154"/>
      <c r="O130" s="153"/>
      <c r="P130" s="152"/>
      <c r="Q130" s="152"/>
      <c r="R130" s="152"/>
      <c r="S130" s="64" t="str">
        <f>RIGHT(B129,6)</f>
        <v>Jun 21</v>
      </c>
      <c r="T130" s="66">
        <f t="shared" si="283"/>
        <v>0</v>
      </c>
      <c r="U130" s="75">
        <f>Sheet1!L120</f>
        <v>0</v>
      </c>
      <c r="V130" s="75">
        <f t="shared" si="284"/>
        <v>0</v>
      </c>
      <c r="W130" s="75">
        <f t="shared" si="285"/>
        <v>0</v>
      </c>
      <c r="X130" s="75">
        <f>Sheet1!M120</f>
        <v>0</v>
      </c>
      <c r="Y130" s="125" t="str">
        <f t="shared" si="286"/>
        <v/>
      </c>
      <c r="Z130" s="135"/>
      <c r="AA130" s="135"/>
      <c r="AB130" s="145"/>
      <c r="AC130" s="145"/>
      <c r="AD130" s="15"/>
      <c r="AE130" s="15"/>
      <c r="AF130" s="1"/>
      <c r="AG130" s="1"/>
    </row>
    <row r="131" spans="1:33" ht="13.15" customHeight="1" x14ac:dyDescent="0.3">
      <c r="A131" s="119">
        <f>A129+1</f>
        <v>59</v>
      </c>
      <c r="B131" s="145" t="str">
        <f>RIGHT(RTD("cqg.rtd",,"ContractData",$A$5&amp;A131,"LongDescription"),14)</f>
        <v>Jun 21, Jul 21</v>
      </c>
      <c r="C131" s="13"/>
      <c r="D131" s="13"/>
      <c r="E131" s="13"/>
      <c r="F131" s="155">
        <f>IF(B131="","",RTD("cqg.rtd",,"ContractData",$A$5&amp;A131,"ExpirationDate",,"D"))</f>
        <v>44316</v>
      </c>
      <c r="G131" s="154">
        <f t="shared" ref="G131" ca="1" si="287">F131-$A$1</f>
        <v>1789</v>
      </c>
      <c r="H131" s="85"/>
      <c r="I131" s="86"/>
      <c r="J131" s="131">
        <f t="shared" ref="J131" si="288">K131</f>
        <v>0</v>
      </c>
      <c r="K131" s="138">
        <f>RTD("cqg.rtd", ,"ContractData", $A$5&amp;A131, "T_CVol")</f>
        <v>0</v>
      </c>
      <c r="L131" s="154" t="str">
        <f xml:space="preserve"> RTD("cqg.rtd",,"StudyData", $A$5&amp;A131, "MA", "InputChoice=ContractVol,MAType=Sim,Period="&amp;$L$4&amp;"", "MA",,,"all",,,,"T")</f>
        <v/>
      </c>
      <c r="M131" s="57">
        <f t="shared" ref="M131" si="289">IF(K131&gt;L131,1,0)</f>
        <v>0</v>
      </c>
      <c r="N131" s="154">
        <f>RTD("cqg.rtd", ,"ContractData", $A$5&amp;A131, "Y_CVol")</f>
        <v>0</v>
      </c>
      <c r="O131" s="153" t="str">
        <f t="shared" ref="O131" si="290">IF(ISERROR(K131/N131),"",K131/N131)</f>
        <v/>
      </c>
      <c r="P131" s="152" t="str">
        <f xml:space="preserve"> RTD("cqg.rtd",,"StudyData", "(MA("&amp;$A$5&amp;A131&amp;",Period:="&amp;$Q$5&amp;",MAType:=Sim,InputChoice:=ContractVol) when LocalYear("&amp;$A$5&amp;A131&amp;")="&amp;$R$5&amp;" And (LocalMonth("&amp;$A$5&amp;A131&amp;")="&amp;$P$4&amp;" And LocalDay("&amp;$A$5&amp;A131&amp;")="&amp;$Q$4&amp;" ))", "Bar", "", "Close","D", "0", "all", "", "","False",,)</f>
        <v/>
      </c>
      <c r="Q131" s="152"/>
      <c r="R131" s="152"/>
      <c r="S131" s="63" t="str">
        <f>LEFT(B131,6)</f>
        <v>Jun 21</v>
      </c>
      <c r="T131" s="65">
        <f t="shared" ref="T131:T132" si="291">U131</f>
        <v>0</v>
      </c>
      <c r="U131" s="65">
        <f>Sheet1!F122</f>
        <v>0</v>
      </c>
      <c r="V131" s="65">
        <f t="shared" ref="V131:V132" si="292">IFERROR(U131-X131,"")</f>
        <v>0</v>
      </c>
      <c r="W131" s="65">
        <f t="shared" ref="W131:W132" si="293">V131</f>
        <v>0</v>
      </c>
      <c r="X131" s="65">
        <f>Sheet1!G122</f>
        <v>0</v>
      </c>
      <c r="Y131" s="124" t="str">
        <f t="shared" ref="Y131:Y132" si="294">IF(ISERROR(U131/X131),"",U131/X131)</f>
        <v/>
      </c>
      <c r="Z131" s="135">
        <f>IF(RTD("cqg.rtd",,"StudyData",$A$5&amp;A131,"Vol","VolType=Exchange,CoCType=Contract","Vol",$Z$4,"0","ALL",,,"TRUE","T")="",0,RTD("cqg.rtd",,"StudyData",$A$5&amp;A131,"Vol","VolType=Exchange,CoCType=Contract","Vol",$Z$4,"0","ALL",,,"TRUE","T"))</f>
        <v>0</v>
      </c>
      <c r="AA131" s="135">
        <f ca="1">IF(B131="","",RTD("cqg.rtd",,"StudyData","Vol("&amp;$A$5&amp;A131&amp;") when (LocalDay("&amp;$A$5&amp;A131&amp;")="&amp;$C$1&amp;" and LocalHour("&amp;$A$5&amp;A131&amp;")="&amp;$E$1&amp;" and LocalMinute("&amp;$A$5&amp;$A131&amp;")="&amp;$F$1&amp;")","Bar",,"Vol",$Z$4,"0"))</f>
        <v>0</v>
      </c>
      <c r="AB131" s="145" t="str">
        <f>B131</f>
        <v>Jun 21, Jul 21</v>
      </c>
      <c r="AC131" s="145"/>
      <c r="AD131" s="15"/>
      <c r="AE131" s="15"/>
      <c r="AF131" s="1"/>
      <c r="AG131" s="1"/>
    </row>
    <row r="132" spans="1:33" ht="13.15" customHeight="1" x14ac:dyDescent="0.3">
      <c r="A132" s="119"/>
      <c r="B132" s="145"/>
      <c r="C132" s="13"/>
      <c r="D132" s="13"/>
      <c r="E132" s="13"/>
      <c r="F132" s="155"/>
      <c r="G132" s="154"/>
      <c r="H132" s="85"/>
      <c r="I132" s="86"/>
      <c r="J132" s="132"/>
      <c r="K132" s="162"/>
      <c r="L132" s="154"/>
      <c r="M132" s="57"/>
      <c r="N132" s="154"/>
      <c r="O132" s="153"/>
      <c r="P132" s="152"/>
      <c r="Q132" s="152"/>
      <c r="R132" s="152"/>
      <c r="S132" s="64" t="str">
        <f>RIGHT(B131,6)</f>
        <v>Jul 21</v>
      </c>
      <c r="T132" s="66">
        <f t="shared" si="291"/>
        <v>0</v>
      </c>
      <c r="U132" s="66">
        <f>Sheet1!L122</f>
        <v>0</v>
      </c>
      <c r="V132" s="66">
        <f t="shared" si="292"/>
        <v>0</v>
      </c>
      <c r="W132" s="66">
        <f t="shared" si="293"/>
        <v>0</v>
      </c>
      <c r="X132" s="66">
        <f>Sheet1!M122</f>
        <v>0</v>
      </c>
      <c r="Y132" s="124" t="str">
        <f t="shared" si="294"/>
        <v/>
      </c>
      <c r="Z132" s="135"/>
      <c r="AA132" s="135"/>
      <c r="AB132" s="145"/>
      <c r="AC132" s="145"/>
      <c r="AD132" s="15"/>
      <c r="AE132" s="15"/>
      <c r="AF132" s="1"/>
      <c r="AG132" s="1"/>
    </row>
    <row r="133" spans="1:33" ht="13.15" customHeight="1" x14ac:dyDescent="0.3">
      <c r="A133" s="119">
        <f>A131+1</f>
        <v>60</v>
      </c>
      <c r="B133" s="145" t="str">
        <f>RIGHT(RTD("cqg.rtd",,"ContractData",$A$5&amp;A133,"LongDescription"),14)</f>
        <v>Jul 21, Aug 21</v>
      </c>
      <c r="C133" s="13"/>
      <c r="D133" s="13"/>
      <c r="E133" s="13"/>
      <c r="F133" s="155">
        <f>IF(B133="","",RTD("cqg.rtd",,"ContractData",$A$5&amp;A133,"ExpirationDate",,"D"))</f>
        <v>44347</v>
      </c>
      <c r="G133" s="154">
        <f t="shared" ref="G133" ca="1" si="295">F133-$A$1</f>
        <v>1820</v>
      </c>
      <c r="H133" s="85"/>
      <c r="I133" s="86"/>
      <c r="J133" s="131">
        <f t="shared" ref="J133" si="296">K133</f>
        <v>0</v>
      </c>
      <c r="K133" s="138">
        <f>RTD("cqg.rtd", ,"ContractData", $A$5&amp;A133, "T_CVol")</f>
        <v>0</v>
      </c>
      <c r="L133" s="154" t="str">
        <f xml:space="preserve"> RTD("cqg.rtd",,"StudyData", $A$5&amp;A133, "MA", "InputChoice=ContractVol,MAType=Sim,Period="&amp;$L$4&amp;"", "MA",,,"all",,,,"T")</f>
        <v/>
      </c>
      <c r="M133" s="57">
        <f t="shared" ref="M133" si="297">IF(K133&gt;L133,1,0)</f>
        <v>0</v>
      </c>
      <c r="N133" s="154">
        <f>RTD("cqg.rtd", ,"ContractData", $A$5&amp;A133, "Y_CVol")</f>
        <v>0</v>
      </c>
      <c r="O133" s="153" t="str">
        <f t="shared" ref="O133" si="298">IF(ISERROR(K133/N133),"",K133/N133)</f>
        <v/>
      </c>
      <c r="P133" s="152" t="str">
        <f xml:space="preserve"> RTD("cqg.rtd",,"StudyData", "(MA("&amp;$A$5&amp;A133&amp;",Period:="&amp;$Q$5&amp;",MAType:=Sim,InputChoice:=ContractVol) when LocalYear("&amp;$A$5&amp;A133&amp;")="&amp;$R$5&amp;" And (LocalMonth("&amp;$A$5&amp;A133&amp;")="&amp;$P$4&amp;" And LocalDay("&amp;$A$5&amp;A133&amp;")="&amp;$Q$4&amp;" ))", "Bar", "", "Close","D", "0", "all", "", "","False",,)</f>
        <v/>
      </c>
      <c r="Q133" s="152"/>
      <c r="R133" s="152"/>
      <c r="S133" s="63" t="str">
        <f>LEFT(B133,6)</f>
        <v>Jul 21</v>
      </c>
      <c r="T133" s="65">
        <f t="shared" ref="T133:T134" si="299">U133</f>
        <v>0</v>
      </c>
      <c r="U133" s="74">
        <f>Sheet1!F124</f>
        <v>0</v>
      </c>
      <c r="V133" s="74">
        <f t="shared" ref="V133:V134" si="300">IFERROR(U133-X133,"")</f>
        <v>0</v>
      </c>
      <c r="W133" s="74">
        <f t="shared" ref="W133:W134" si="301">V133</f>
        <v>0</v>
      </c>
      <c r="X133" s="74">
        <f>Sheet1!G124</f>
        <v>0</v>
      </c>
      <c r="Y133" s="125" t="str">
        <f t="shared" ref="Y133:Y134" si="302">IF(ISERROR(U133/X133),"",U133/X133)</f>
        <v/>
      </c>
      <c r="Z133" s="135">
        <f>IF(RTD("cqg.rtd",,"StudyData",$A$5&amp;A133,"Vol","VolType=Exchange,CoCType=Contract","Vol",$Z$4,"0","ALL",,,"TRUE","T")="",0,RTD("cqg.rtd",,"StudyData",$A$5&amp;A133,"Vol","VolType=Exchange,CoCType=Contract","Vol",$Z$4,"0","ALL",,,"TRUE","T"))</f>
        <v>0</v>
      </c>
      <c r="AA133" s="135">
        <f ca="1">IF(B133="","",RTD("cqg.rtd",,"StudyData","Vol("&amp;$A$5&amp;A133&amp;") when (LocalDay("&amp;$A$5&amp;A133&amp;")="&amp;$C$1&amp;" and LocalHour("&amp;$A$5&amp;A133&amp;")="&amp;$E$1&amp;" and LocalMinute("&amp;$A$5&amp;$A133&amp;")="&amp;$F$1&amp;")","Bar",,"Vol",$Z$4,"0"))</f>
        <v>0</v>
      </c>
      <c r="AB133" s="145" t="str">
        <f>B133</f>
        <v>Jul 21, Aug 21</v>
      </c>
      <c r="AC133" s="145"/>
      <c r="AD133" s="15"/>
      <c r="AE133" s="15"/>
      <c r="AF133" s="1"/>
      <c r="AG133" s="1"/>
    </row>
    <row r="134" spans="1:33" ht="13.15" customHeight="1" x14ac:dyDescent="0.3">
      <c r="A134" s="119"/>
      <c r="B134" s="145"/>
      <c r="C134" s="13"/>
      <c r="D134" s="13"/>
      <c r="E134" s="13"/>
      <c r="F134" s="155"/>
      <c r="G134" s="154"/>
      <c r="H134" s="85"/>
      <c r="I134" s="86"/>
      <c r="J134" s="132"/>
      <c r="K134" s="162"/>
      <c r="L134" s="154"/>
      <c r="M134" s="57"/>
      <c r="N134" s="154"/>
      <c r="O134" s="153"/>
      <c r="P134" s="152"/>
      <c r="Q134" s="152"/>
      <c r="R134" s="152"/>
      <c r="S134" s="64" t="str">
        <f>RIGHT(B133,6)</f>
        <v>Aug 21</v>
      </c>
      <c r="T134" s="66">
        <f t="shared" si="299"/>
        <v>0</v>
      </c>
      <c r="U134" s="75">
        <f>Sheet1!L124</f>
        <v>0</v>
      </c>
      <c r="V134" s="75">
        <f t="shared" si="300"/>
        <v>0</v>
      </c>
      <c r="W134" s="75">
        <f t="shared" si="301"/>
        <v>0</v>
      </c>
      <c r="X134" s="75">
        <f>Sheet1!M124</f>
        <v>0</v>
      </c>
      <c r="Y134" s="125" t="str">
        <f t="shared" si="302"/>
        <v/>
      </c>
      <c r="Z134" s="135"/>
      <c r="AA134" s="135"/>
      <c r="AB134" s="145"/>
      <c r="AC134" s="145"/>
      <c r="AD134" s="15"/>
      <c r="AE134" s="15"/>
      <c r="AF134" s="1"/>
      <c r="AG134" s="1"/>
    </row>
    <row r="135" spans="1:33" ht="6" customHeight="1" x14ac:dyDescent="0.3">
      <c r="A135" s="119"/>
      <c r="B135" s="23"/>
      <c r="C135" s="4"/>
      <c r="D135" s="4"/>
      <c r="E135" s="4"/>
      <c r="F135" s="42"/>
      <c r="G135" s="61"/>
      <c r="H135" s="61"/>
      <c r="I135" s="61"/>
      <c r="J135" s="61"/>
      <c r="K135" s="53"/>
      <c r="L135" s="53"/>
      <c r="M135" s="54"/>
      <c r="N135" s="53"/>
      <c r="O135" s="55"/>
      <c r="P135" s="56"/>
      <c r="Q135" s="56"/>
      <c r="R135" s="56"/>
      <c r="S135" s="38"/>
      <c r="T135" s="4"/>
      <c r="U135" s="11"/>
      <c r="V135" s="11"/>
      <c r="W135" s="11"/>
      <c r="X135" s="11"/>
      <c r="Y135" s="71"/>
      <c r="Z135" s="62"/>
      <c r="AA135" s="128"/>
      <c r="AB135" s="130"/>
      <c r="AC135" s="129"/>
      <c r="AD135" s="18"/>
      <c r="AE135" s="16"/>
      <c r="AF135" s="1"/>
      <c r="AG135" s="1"/>
    </row>
    <row r="136" spans="1:33" ht="13.15" customHeight="1" x14ac:dyDescent="0.3">
      <c r="A136" s="119">
        <f>A133+1</f>
        <v>61</v>
      </c>
      <c r="B136" s="143" t="str">
        <f>RIGHT(RTD("cqg.rtd",,"ContractData",$A$5&amp;A136,"LongDescription"),14)</f>
        <v>Aug 21, Sep 21</v>
      </c>
      <c r="C136" s="13"/>
      <c r="D136" s="13"/>
      <c r="E136" s="13"/>
      <c r="F136" s="155">
        <f>IF(B136="","",RTD("cqg.rtd",,"ContractData",$A$5&amp;A136,"ExpirationDate",,"D"))</f>
        <v>44377</v>
      </c>
      <c r="G136" s="154">
        <f t="shared" ref="G136" ca="1" si="303">F136-$A$1</f>
        <v>1850</v>
      </c>
      <c r="H136" s="85"/>
      <c r="I136" s="86"/>
      <c r="J136" s="131">
        <f t="shared" ref="J136" si="304">K136</f>
        <v>0</v>
      </c>
      <c r="K136" s="138">
        <f>RTD("cqg.rtd", ,"ContractData", $A$5&amp;A136, "T_CVol")</f>
        <v>0</v>
      </c>
      <c r="L136" s="154" t="str">
        <f xml:space="preserve"> RTD("cqg.rtd",,"StudyData", $A$5&amp;A136, "MA", "InputChoice=ContractVol,MAType=Sim,Period="&amp;$L$4&amp;"", "MA",,,"all",,,,"T")</f>
        <v/>
      </c>
      <c r="M136" s="57">
        <f t="shared" ref="M136" si="305">IF(K136&gt;L136,1,0)</f>
        <v>0</v>
      </c>
      <c r="N136" s="154">
        <f>RTD("cqg.rtd", ,"ContractData", $A$5&amp;A136, "Y_CVol")</f>
        <v>0</v>
      </c>
      <c r="O136" s="153" t="str">
        <f t="shared" ref="O136" si="306">IF(ISERROR(K136/N136),"",K136/N136)</f>
        <v/>
      </c>
      <c r="P136" s="152" t="str">
        <f xml:space="preserve"> RTD("cqg.rtd",,"StudyData", "(MA("&amp;$A$5&amp;A136&amp;",Period:="&amp;$Q$5&amp;",MAType:=Sim,InputChoice:=ContractVol) when LocalYear("&amp;$A$5&amp;A136&amp;")="&amp;$R$5&amp;" And (LocalMonth("&amp;$A$5&amp;A136&amp;")="&amp;$P$4&amp;" And LocalDay("&amp;$A$5&amp;A136&amp;")="&amp;$Q$4&amp;" ))", "Bar", "", "Close","D", "0", "all", "", "","False",,)</f>
        <v/>
      </c>
      <c r="Q136" s="152"/>
      <c r="R136" s="152"/>
      <c r="S136" s="89" t="str">
        <f>LEFT(B136,6)</f>
        <v>Aug 21</v>
      </c>
      <c r="T136" s="93">
        <f t="shared" ref="T136:T137" si="307">U136</f>
        <v>0</v>
      </c>
      <c r="U136" s="93">
        <f>Sheet1!F126</f>
        <v>0</v>
      </c>
      <c r="V136" s="93">
        <f t="shared" ref="V136:V137" si="308">IFERROR(U136-X136,"")</f>
        <v>0</v>
      </c>
      <c r="W136" s="93">
        <f t="shared" ref="W136:W137" si="309">V136</f>
        <v>0</v>
      </c>
      <c r="X136" s="93">
        <f>Sheet1!G126</f>
        <v>0</v>
      </c>
      <c r="Y136" s="124" t="str">
        <f t="shared" ref="Y136:Y137" si="310">IF(ISERROR(U136/X136),"",U136/X136)</f>
        <v/>
      </c>
      <c r="Z136" s="135">
        <f>IF(RTD("cqg.rtd",,"StudyData",$A$5&amp;A136,"Vol","VolType=Exchange,CoCType=Contract","Vol",$Z$4,"0","ALL",,,"TRUE","T")="",0,RTD("cqg.rtd",,"StudyData",$A$5&amp;A136,"Vol","VolType=Exchange,CoCType=Contract","Vol",$Z$4,"0","ALL",,,"TRUE","T"))</f>
        <v>0</v>
      </c>
      <c r="AA136" s="135">
        <f ca="1">IF(B136="","",RTD("cqg.rtd",,"StudyData","Vol("&amp;$A$5&amp;A136&amp;") when (LocalDay("&amp;$A$5&amp;A136&amp;")="&amp;$C$1&amp;" and LocalHour("&amp;$A$5&amp;A136&amp;")="&amp;$E$1&amp;" and LocalMinute("&amp;$A$5&amp;$A136&amp;")="&amp;$F$1&amp;")","Bar",,"Vol",$Z$4,"0"))</f>
        <v>0</v>
      </c>
      <c r="AB136" s="145" t="str">
        <f>B136</f>
        <v>Aug 21, Sep 21</v>
      </c>
      <c r="AC136" s="145"/>
      <c r="AD136" s="15"/>
      <c r="AE136" s="15"/>
      <c r="AF136" s="1"/>
      <c r="AG136" s="1"/>
    </row>
    <row r="137" spans="1:33" ht="13.15" customHeight="1" x14ac:dyDescent="0.3">
      <c r="A137" s="119"/>
      <c r="B137" s="143"/>
      <c r="C137" s="13"/>
      <c r="D137" s="13"/>
      <c r="E137" s="13"/>
      <c r="F137" s="155"/>
      <c r="G137" s="154"/>
      <c r="H137" s="85"/>
      <c r="I137" s="86"/>
      <c r="J137" s="132"/>
      <c r="K137" s="162"/>
      <c r="L137" s="154"/>
      <c r="M137" s="57"/>
      <c r="N137" s="154"/>
      <c r="O137" s="153"/>
      <c r="P137" s="152"/>
      <c r="Q137" s="152"/>
      <c r="R137" s="152"/>
      <c r="S137" s="91" t="str">
        <f>RIGHT(B136,6)</f>
        <v>Sep 21</v>
      </c>
      <c r="T137" s="94">
        <f t="shared" si="307"/>
        <v>0</v>
      </c>
      <c r="U137" s="94">
        <f>Sheet1!L126</f>
        <v>0</v>
      </c>
      <c r="V137" s="94">
        <f t="shared" si="308"/>
        <v>0</v>
      </c>
      <c r="W137" s="94">
        <f t="shared" si="309"/>
        <v>0</v>
      </c>
      <c r="X137" s="94">
        <f>Sheet1!M126</f>
        <v>0</v>
      </c>
      <c r="Y137" s="124" t="str">
        <f t="shared" si="310"/>
        <v/>
      </c>
      <c r="Z137" s="135"/>
      <c r="AA137" s="135"/>
      <c r="AB137" s="145"/>
      <c r="AC137" s="145"/>
      <c r="AD137" s="15"/>
      <c r="AE137" s="15"/>
      <c r="AF137" s="1"/>
      <c r="AG137" s="1"/>
    </row>
    <row r="138" spans="1:33" ht="13.15" customHeight="1" x14ac:dyDescent="0.3">
      <c r="A138" s="119">
        <f>A136+1</f>
        <v>62</v>
      </c>
      <c r="B138" s="143" t="str">
        <f>RIGHT(RTD("cqg.rtd",,"ContractData",$A$5&amp;A138,"LongDescription"),14)</f>
        <v>Sep 21, Oct 21</v>
      </c>
      <c r="C138" s="13"/>
      <c r="D138" s="13"/>
      <c r="E138" s="13"/>
      <c r="F138" s="155">
        <f>IF(B138="","",RTD("cqg.rtd",,"ContractData",$A$5&amp;A138,"ExpirationDate",,"D"))</f>
        <v>44407</v>
      </c>
      <c r="G138" s="154">
        <f t="shared" ref="G138" ca="1" si="311">F138-$A$1</f>
        <v>1880</v>
      </c>
      <c r="H138" s="85"/>
      <c r="I138" s="86"/>
      <c r="J138" s="131">
        <f t="shared" ref="J138" si="312">K138</f>
        <v>0</v>
      </c>
      <c r="K138" s="138">
        <f>RTD("cqg.rtd", ,"ContractData", $A$5&amp;A138, "T_CVol")</f>
        <v>0</v>
      </c>
      <c r="L138" s="154" t="str">
        <f xml:space="preserve"> RTD("cqg.rtd",,"StudyData", $A$5&amp;A138, "MA", "InputChoice=ContractVol,MAType=Sim,Period="&amp;$L$4&amp;"", "MA",,,"all",,,,"T")</f>
        <v/>
      </c>
      <c r="M138" s="57">
        <f t="shared" ref="M138" si="313">IF(K138&gt;L138,1,0)</f>
        <v>0</v>
      </c>
      <c r="N138" s="154">
        <f>RTD("cqg.rtd", ,"ContractData", $A$5&amp;A138, "Y_CVol")</f>
        <v>0</v>
      </c>
      <c r="O138" s="153" t="str">
        <f t="shared" ref="O138" si="314">IF(ISERROR(K138/N138),"",K138/N138)</f>
        <v/>
      </c>
      <c r="P138" s="152" t="str">
        <f xml:space="preserve"> RTD("cqg.rtd",,"StudyData", "(MA("&amp;$A$5&amp;A138&amp;",Period:="&amp;$Q$5&amp;",MAType:=Sim,InputChoice:=ContractVol) when LocalYear("&amp;$A$5&amp;A138&amp;")="&amp;$R$5&amp;" And (LocalMonth("&amp;$A$5&amp;A138&amp;")="&amp;$P$4&amp;" And LocalDay("&amp;$A$5&amp;A138&amp;")="&amp;$Q$4&amp;" ))", "Bar", "", "Close","D", "0", "all", "", "","False",,)</f>
        <v/>
      </c>
      <c r="Q138" s="152"/>
      <c r="R138" s="152"/>
      <c r="S138" s="89" t="str">
        <f>LEFT(B138,6)</f>
        <v>Sep 21</v>
      </c>
      <c r="T138" s="93">
        <f t="shared" ref="T138:T139" si="315">U138</f>
        <v>0</v>
      </c>
      <c r="U138" s="95">
        <f>Sheet1!F128</f>
        <v>0</v>
      </c>
      <c r="V138" s="95">
        <f t="shared" ref="V138:V139" si="316">IFERROR(U138-X138,"")</f>
        <v>0</v>
      </c>
      <c r="W138" s="95">
        <f t="shared" ref="W138:W139" si="317">V138</f>
        <v>0</v>
      </c>
      <c r="X138" s="95">
        <f>Sheet1!G128</f>
        <v>0</v>
      </c>
      <c r="Y138" s="125" t="str">
        <f t="shared" ref="Y138:Y139" si="318">IF(ISERROR(U138/X138),"",U138/X138)</f>
        <v/>
      </c>
      <c r="Z138" s="135">
        <f>IF(RTD("cqg.rtd",,"StudyData",$A$5&amp;A138,"Vol","VolType=Exchange,CoCType=Contract","Vol",$Z$4,"0","ALL",,,"TRUE","T")="",0,RTD("cqg.rtd",,"StudyData",$A$5&amp;A138,"Vol","VolType=Exchange,CoCType=Contract","Vol",$Z$4,"0","ALL",,,"TRUE","T"))</f>
        <v>0</v>
      </c>
      <c r="AA138" s="135">
        <f ca="1">IF(B138="","",RTD("cqg.rtd",,"StudyData","Vol("&amp;$A$5&amp;A138&amp;") when (LocalDay("&amp;$A$5&amp;A138&amp;")="&amp;$C$1&amp;" and LocalHour("&amp;$A$5&amp;A138&amp;")="&amp;$E$1&amp;" and LocalMinute("&amp;$A$5&amp;$A138&amp;")="&amp;$F$1&amp;")","Bar",,"Vol",$Z$4,"0"))</f>
        <v>0</v>
      </c>
      <c r="AB138" s="145" t="str">
        <f>B138</f>
        <v>Sep 21, Oct 21</v>
      </c>
      <c r="AC138" s="145"/>
      <c r="AD138" s="15"/>
      <c r="AE138" s="15"/>
      <c r="AF138" s="1"/>
      <c r="AG138" s="1"/>
    </row>
    <row r="139" spans="1:33" ht="13.15" customHeight="1" x14ac:dyDescent="0.3">
      <c r="A139" s="119"/>
      <c r="B139" s="143"/>
      <c r="C139" s="13"/>
      <c r="D139" s="13"/>
      <c r="E139" s="13"/>
      <c r="F139" s="155"/>
      <c r="G139" s="154"/>
      <c r="H139" s="85"/>
      <c r="I139" s="86"/>
      <c r="J139" s="132"/>
      <c r="K139" s="162"/>
      <c r="L139" s="154"/>
      <c r="M139" s="57"/>
      <c r="N139" s="154"/>
      <c r="O139" s="153"/>
      <c r="P139" s="152"/>
      <c r="Q139" s="152"/>
      <c r="R139" s="152"/>
      <c r="S139" s="91" t="str">
        <f>RIGHT(B138,6)</f>
        <v>Oct 21</v>
      </c>
      <c r="T139" s="94">
        <f t="shared" si="315"/>
        <v>0</v>
      </c>
      <c r="U139" s="96">
        <f>Sheet1!L128</f>
        <v>0</v>
      </c>
      <c r="V139" s="96">
        <f t="shared" si="316"/>
        <v>0</v>
      </c>
      <c r="W139" s="96">
        <f t="shared" si="317"/>
        <v>0</v>
      </c>
      <c r="X139" s="96">
        <f>Sheet1!M128</f>
        <v>0</v>
      </c>
      <c r="Y139" s="125" t="str">
        <f t="shared" si="318"/>
        <v/>
      </c>
      <c r="Z139" s="135"/>
      <c r="AA139" s="135"/>
      <c r="AB139" s="145"/>
      <c r="AC139" s="145"/>
      <c r="AD139" s="15"/>
      <c r="AE139" s="15"/>
      <c r="AF139" s="1"/>
      <c r="AG139" s="1"/>
    </row>
    <row r="140" spans="1:33" ht="13.15" customHeight="1" x14ac:dyDescent="0.3">
      <c r="A140" s="119">
        <f>A138+1</f>
        <v>63</v>
      </c>
      <c r="B140" s="143" t="str">
        <f>RIGHT(RTD("cqg.rtd",,"ContractData",$A$5&amp;A140,"LongDescription"),14)</f>
        <v>Oct 21, Nov 21</v>
      </c>
      <c r="C140" s="13"/>
      <c r="D140" s="13"/>
      <c r="E140" s="13"/>
      <c r="F140" s="155">
        <f>IF(B140="","",RTD("cqg.rtd",,"ContractData",$A$5&amp;A140,"ExpirationDate",,"D"))</f>
        <v>44439</v>
      </c>
      <c r="G140" s="154">
        <f t="shared" ref="G140" ca="1" si="319">F140-$A$1</f>
        <v>1912</v>
      </c>
      <c r="H140" s="85"/>
      <c r="I140" s="86"/>
      <c r="J140" s="131">
        <f t="shared" ref="J140" si="320">K140</f>
        <v>0</v>
      </c>
      <c r="K140" s="138">
        <f>RTD("cqg.rtd", ,"ContractData", $A$5&amp;A140, "T_CVol")</f>
        <v>0</v>
      </c>
      <c r="L140" s="154" t="str">
        <f xml:space="preserve"> RTD("cqg.rtd",,"StudyData", $A$5&amp;A140, "MA", "InputChoice=ContractVol,MAType=Sim,Period="&amp;$L$4&amp;"", "MA",,,"all",,,,"T")</f>
        <v/>
      </c>
      <c r="M140" s="57">
        <f>IF(K140&gt;L140,1,0)</f>
        <v>0</v>
      </c>
      <c r="N140" s="154">
        <f>RTD("cqg.rtd", ,"ContractData", $A$5&amp;A140, "Y_CVol")</f>
        <v>0</v>
      </c>
      <c r="O140" s="153" t="str">
        <f t="shared" ref="O140" si="321">IF(ISERROR(K140/N140),"",K140/N140)</f>
        <v/>
      </c>
      <c r="P140" s="152" t="str">
        <f xml:space="preserve"> RTD("cqg.rtd",,"StudyData", "(MA("&amp;$A$5&amp;A140&amp;",Period:="&amp;$Q$5&amp;",MAType:=Sim,InputChoice:=ContractVol) when LocalYear("&amp;$A$5&amp;A140&amp;")="&amp;$R$5&amp;" And (LocalMonth("&amp;$A$5&amp;A140&amp;")="&amp;$P$4&amp;" And LocalDay("&amp;$A$5&amp;A140&amp;")="&amp;$Q$4&amp;" ))", "Bar", "", "Close","D", "0", "all", "", "","False",,)</f>
        <v/>
      </c>
      <c r="Q140" s="152"/>
      <c r="R140" s="152"/>
      <c r="S140" s="89" t="str">
        <f>LEFT(B140,6)</f>
        <v>Oct 21</v>
      </c>
      <c r="T140" s="93">
        <f t="shared" ref="T140:T141" si="322">U140</f>
        <v>0</v>
      </c>
      <c r="U140" s="93">
        <f>Sheet1!F130</f>
        <v>0</v>
      </c>
      <c r="V140" s="93">
        <f t="shared" ref="V140:V141" si="323">IFERROR(U140-X140,"")</f>
        <v>0</v>
      </c>
      <c r="W140" s="93">
        <f t="shared" ref="W140:W141" si="324">V140</f>
        <v>0</v>
      </c>
      <c r="X140" s="93">
        <f>Sheet1!G130</f>
        <v>0</v>
      </c>
      <c r="Y140" s="124" t="str">
        <f t="shared" ref="Y140:Y141" si="325">IF(ISERROR(U140/X140),"",U140/X140)</f>
        <v/>
      </c>
      <c r="Z140" s="135">
        <f>IF(RTD("cqg.rtd",,"StudyData",$A$5&amp;A140,"Vol","VolType=Exchange,CoCType=Contract","Vol",$Z$4,"0","ALL",,,"TRUE","T")="",0,RTD("cqg.rtd",,"StudyData",$A$5&amp;A140,"Vol","VolType=Exchange,CoCType=Contract","Vol",$Z$4,"0","ALL",,,"TRUE","T"))</f>
        <v>0</v>
      </c>
      <c r="AA140" s="135">
        <f ca="1">IF(B140="","",RTD("cqg.rtd",,"StudyData","Vol("&amp;$A$5&amp;A140&amp;") when (LocalDay("&amp;$A$5&amp;A140&amp;")="&amp;$C$1&amp;" and LocalHour("&amp;$A$5&amp;A140&amp;")="&amp;$E$1&amp;" and LocalMinute("&amp;$A$5&amp;$A140&amp;")="&amp;$F$1&amp;")","Bar",,"Vol",$Z$4,"0"))</f>
        <v>0</v>
      </c>
      <c r="AB140" s="145" t="str">
        <f>B140</f>
        <v>Oct 21, Nov 21</v>
      </c>
      <c r="AC140" s="145"/>
      <c r="AD140" s="15"/>
      <c r="AE140" s="15"/>
      <c r="AF140" s="1"/>
      <c r="AG140" s="1"/>
    </row>
    <row r="141" spans="1:33" ht="13.15" customHeight="1" x14ac:dyDescent="0.3">
      <c r="A141" s="119"/>
      <c r="B141" s="143"/>
      <c r="C141" s="13"/>
      <c r="D141" s="13"/>
      <c r="E141" s="13"/>
      <c r="F141" s="155"/>
      <c r="G141" s="154"/>
      <c r="H141" s="85"/>
      <c r="I141" s="86"/>
      <c r="J141" s="132"/>
      <c r="K141" s="162"/>
      <c r="L141" s="154"/>
      <c r="M141" s="57"/>
      <c r="N141" s="154"/>
      <c r="O141" s="153"/>
      <c r="P141" s="152"/>
      <c r="Q141" s="152"/>
      <c r="R141" s="152"/>
      <c r="S141" s="91" t="str">
        <f>RIGHT(B140,6)</f>
        <v>Nov 21</v>
      </c>
      <c r="T141" s="94">
        <f t="shared" si="322"/>
        <v>0</v>
      </c>
      <c r="U141" s="94">
        <f>Sheet1!L130</f>
        <v>0</v>
      </c>
      <c r="V141" s="94">
        <f t="shared" si="323"/>
        <v>0</v>
      </c>
      <c r="W141" s="94">
        <f t="shared" si="324"/>
        <v>0</v>
      </c>
      <c r="X141" s="94">
        <f>Sheet1!M130</f>
        <v>0</v>
      </c>
      <c r="Y141" s="124" t="str">
        <f t="shared" si="325"/>
        <v/>
      </c>
      <c r="Z141" s="135"/>
      <c r="AA141" s="135"/>
      <c r="AB141" s="145"/>
      <c r="AC141" s="145"/>
      <c r="AD141" s="15"/>
      <c r="AE141" s="15"/>
      <c r="AF141" s="1"/>
      <c r="AG141" s="1"/>
    </row>
    <row r="142" spans="1:33" ht="13.15" customHeight="1" x14ac:dyDescent="0.3">
      <c r="A142" s="119">
        <f>A140+1</f>
        <v>64</v>
      </c>
      <c r="B142" s="143" t="str">
        <f>RIGHT(RTD("cqg.rtd",,"ContractData",$A$5&amp;A142,"LongDescription"),14)</f>
        <v>Nov 21, Dec 21</v>
      </c>
      <c r="C142" s="13"/>
      <c r="D142" s="13"/>
      <c r="E142" s="13"/>
      <c r="F142" s="155">
        <f>IF(B142="","",RTD("cqg.rtd",,"ContractData",$A$5&amp;A142,"ExpirationDate",,"D"))</f>
        <v>44469</v>
      </c>
      <c r="G142" s="154">
        <f t="shared" ref="G142" ca="1" si="326">F142-$A$1</f>
        <v>1942</v>
      </c>
      <c r="H142" s="85"/>
      <c r="I142" s="86"/>
      <c r="J142" s="131">
        <f t="shared" ref="J142" si="327">K142</f>
        <v>0</v>
      </c>
      <c r="K142" s="138">
        <f>RTD("cqg.rtd", ,"ContractData", $A$5&amp;A142, "T_CVol")</f>
        <v>0</v>
      </c>
      <c r="L142" s="154" t="str">
        <f xml:space="preserve"> RTD("cqg.rtd",,"StudyData", $A$5&amp;A142, "MA", "InputChoice=ContractVol,MAType=Sim,Period="&amp;$L$4&amp;"", "MA",,,"all",,,,"T")</f>
        <v/>
      </c>
      <c r="M142" s="57">
        <f t="shared" ref="M142" si="328">IF(K142&gt;L142,1,0)</f>
        <v>0</v>
      </c>
      <c r="N142" s="154">
        <f>RTD("cqg.rtd", ,"ContractData", $A$5&amp;A142, "Y_CVol")</f>
        <v>0</v>
      </c>
      <c r="O142" s="153" t="str">
        <f t="shared" ref="O142" si="329">IF(ISERROR(K142/N142),"",K142/N142)</f>
        <v/>
      </c>
      <c r="P142" s="152" t="str">
        <f xml:space="preserve"> RTD("cqg.rtd",,"StudyData", "(MA("&amp;$A$5&amp;A142&amp;",Period:="&amp;$Q$5&amp;",MAType:=Sim,InputChoice:=ContractVol) when LocalYear("&amp;$A$5&amp;A142&amp;")="&amp;$R$5&amp;" And (LocalMonth("&amp;$A$5&amp;A142&amp;")="&amp;$P$4&amp;" And LocalDay("&amp;$A$5&amp;A142&amp;")="&amp;$Q$4&amp;" ))", "Bar", "", "Close","D", "0", "all", "", "","False",,)</f>
        <v/>
      </c>
      <c r="Q142" s="152"/>
      <c r="R142" s="152"/>
      <c r="S142" s="89" t="str">
        <f>LEFT(B142,6)</f>
        <v>Nov 21</v>
      </c>
      <c r="T142" s="93">
        <f t="shared" ref="T142:T143" si="330">U142</f>
        <v>0</v>
      </c>
      <c r="U142" s="95">
        <f>Sheet1!F132</f>
        <v>0</v>
      </c>
      <c r="V142" s="95">
        <f t="shared" ref="V142:V143" si="331">IFERROR(U142-X142,"")</f>
        <v>0</v>
      </c>
      <c r="W142" s="95">
        <f t="shared" ref="W142:W143" si="332">V142</f>
        <v>0</v>
      </c>
      <c r="X142" s="95">
        <f>Sheet1!G132</f>
        <v>0</v>
      </c>
      <c r="Y142" s="125" t="str">
        <f t="shared" ref="Y142:Y143" si="333">IF(ISERROR(U142/X142),"",U142/X142)</f>
        <v/>
      </c>
      <c r="Z142" s="135">
        <f>IF(RTD("cqg.rtd",,"StudyData",$A$5&amp;A142,"Vol","VolType=Exchange,CoCType=Contract","Vol",$Z$4,"0","ALL",,,"TRUE","T")="",0,RTD("cqg.rtd",,"StudyData",$A$5&amp;A142,"Vol","VolType=Exchange,CoCType=Contract","Vol",$Z$4,"0","ALL",,,"TRUE","T"))</f>
        <v>0</v>
      </c>
      <c r="AA142" s="135">
        <f ca="1">IF(B142="","",RTD("cqg.rtd",,"StudyData","Vol("&amp;$A$5&amp;A142&amp;") when (LocalDay("&amp;$A$5&amp;A142&amp;")="&amp;$C$1&amp;" and LocalHour("&amp;$A$5&amp;A142&amp;")="&amp;$E$1&amp;" and LocalMinute("&amp;$A$5&amp;$A142&amp;")="&amp;$F$1&amp;")","Bar",,"Vol",$Z$4,"0"))</f>
        <v>0</v>
      </c>
      <c r="AB142" s="145" t="str">
        <f>B142</f>
        <v>Nov 21, Dec 21</v>
      </c>
      <c r="AC142" s="145"/>
      <c r="AD142" s="15"/>
      <c r="AE142" s="15"/>
      <c r="AF142" s="1"/>
      <c r="AG142" s="1"/>
    </row>
    <row r="143" spans="1:33" ht="13.15" customHeight="1" x14ac:dyDescent="0.3">
      <c r="A143" s="119"/>
      <c r="B143" s="143"/>
      <c r="C143" s="13"/>
      <c r="D143" s="13"/>
      <c r="E143" s="13"/>
      <c r="F143" s="155"/>
      <c r="G143" s="154"/>
      <c r="H143" s="85"/>
      <c r="I143" s="86"/>
      <c r="J143" s="132"/>
      <c r="K143" s="162"/>
      <c r="L143" s="154"/>
      <c r="M143" s="57"/>
      <c r="N143" s="154"/>
      <c r="O143" s="153"/>
      <c r="P143" s="152"/>
      <c r="Q143" s="152"/>
      <c r="R143" s="152"/>
      <c r="S143" s="91" t="str">
        <f>RIGHT(B142,6)</f>
        <v>Dec 21</v>
      </c>
      <c r="T143" s="94">
        <f t="shared" si="330"/>
        <v>3649</v>
      </c>
      <c r="U143" s="96">
        <f>Sheet1!L132</f>
        <v>3649</v>
      </c>
      <c r="V143" s="96">
        <f t="shared" si="331"/>
        <v>37</v>
      </c>
      <c r="W143" s="96">
        <f t="shared" si="332"/>
        <v>37</v>
      </c>
      <c r="X143" s="96">
        <f>Sheet1!M132</f>
        <v>3612</v>
      </c>
      <c r="Y143" s="125">
        <f t="shared" si="333"/>
        <v>1.0102436323366555</v>
      </c>
      <c r="Z143" s="135"/>
      <c r="AA143" s="135"/>
      <c r="AB143" s="145"/>
      <c r="AC143" s="145"/>
      <c r="AD143" s="15"/>
      <c r="AE143" s="15"/>
      <c r="AF143" s="1"/>
      <c r="AG143" s="1"/>
    </row>
    <row r="144" spans="1:33" ht="13.15" customHeight="1" x14ac:dyDescent="0.3">
      <c r="A144" s="119">
        <f>A142+1</f>
        <v>65</v>
      </c>
      <c r="B144" s="143" t="str">
        <f>RIGHT(RTD("cqg.rtd",,"ContractData",$A$5&amp;A144,"LongDescription"),14)</f>
        <v>Dec 21, Jan 22</v>
      </c>
      <c r="C144" s="13"/>
      <c r="D144" s="13"/>
      <c r="E144" s="13"/>
      <c r="F144" s="155">
        <f>IF(B144="","",RTD("cqg.rtd",,"ContractData",$A$5&amp;A144,"ExpirationDate",,"D"))</f>
        <v>44498</v>
      </c>
      <c r="G144" s="154">
        <f t="shared" ref="G144" ca="1" si="334">F144-$A$1</f>
        <v>1971</v>
      </c>
      <c r="H144" s="85"/>
      <c r="I144" s="86"/>
      <c r="J144" s="131">
        <f t="shared" ref="J144" si="335">K144</f>
        <v>0</v>
      </c>
      <c r="K144" s="138">
        <f>RTD("cqg.rtd", ,"ContractData", $A$5&amp;A144, "T_CVol")</f>
        <v>0</v>
      </c>
      <c r="L144" s="154" t="str">
        <f xml:space="preserve"> RTD("cqg.rtd",,"StudyData", $A$5&amp;A144, "MA", "InputChoice=ContractVol,MAType=Sim,Period="&amp;$L$4&amp;"", "MA",,,"all",,,,"T")</f>
        <v/>
      </c>
      <c r="M144" s="57">
        <f t="shared" ref="M144" si="336">IF(K144&gt;L144,1,0)</f>
        <v>0</v>
      </c>
      <c r="N144" s="154">
        <f>RTD("cqg.rtd", ,"ContractData", $A$5&amp;A144, "Y_CVol")</f>
        <v>0</v>
      </c>
      <c r="O144" s="153" t="str">
        <f t="shared" ref="O144" si="337">IF(ISERROR(K144/N144),"",K144/N144)</f>
        <v/>
      </c>
      <c r="P144" s="152" t="str">
        <f xml:space="preserve"> RTD("cqg.rtd",,"StudyData", "(MA("&amp;$A$5&amp;A144&amp;",Period:="&amp;$Q$5&amp;",MAType:=Sim,InputChoice:=ContractVol) when LocalYear("&amp;$A$5&amp;A144&amp;")="&amp;$R$5&amp;" And (LocalMonth("&amp;$A$5&amp;A144&amp;")="&amp;$P$4&amp;" And LocalDay("&amp;$A$5&amp;A144&amp;")="&amp;$Q$4&amp;" ))", "Bar", "", "Close","D", "0", "all", "", "","False",,)</f>
        <v/>
      </c>
      <c r="Q144" s="152"/>
      <c r="R144" s="152"/>
      <c r="S144" s="89" t="str">
        <f>LEFT(B144,6)</f>
        <v>Dec 21</v>
      </c>
      <c r="T144" s="93">
        <f t="shared" ref="T144:T145" si="338">U144</f>
        <v>3649</v>
      </c>
      <c r="U144" s="93">
        <f>Sheet1!F134</f>
        <v>3649</v>
      </c>
      <c r="V144" s="93">
        <f t="shared" ref="V144:V145" si="339">IFERROR(U144-X144,"")</f>
        <v>37</v>
      </c>
      <c r="W144" s="93">
        <f t="shared" ref="W144:W145" si="340">V144</f>
        <v>37</v>
      </c>
      <c r="X144" s="93">
        <f>Sheet1!G134</f>
        <v>3612</v>
      </c>
      <c r="Y144" s="124">
        <f t="shared" ref="Y144:Y145" si="341">IF(ISERROR(U144/X144),"",U144/X144)</f>
        <v>1.0102436323366555</v>
      </c>
      <c r="Z144" s="135">
        <f>IF(RTD("cqg.rtd",,"StudyData",$A$5&amp;A144,"Vol","VolType=Exchange,CoCType=Contract","Vol",$Z$4,"0","ALL",,,"TRUE","T")="",0,RTD("cqg.rtd",,"StudyData",$A$5&amp;A144,"Vol","VolType=Exchange,CoCType=Contract","Vol",$Z$4,"0","ALL",,,"TRUE","T"))</f>
        <v>0</v>
      </c>
      <c r="AA144" s="135">
        <f ca="1">IF(B144="","",RTD("cqg.rtd",,"StudyData","Vol("&amp;$A$5&amp;A144&amp;") when (LocalDay("&amp;$A$5&amp;A144&amp;")="&amp;$C$1&amp;" and LocalHour("&amp;$A$5&amp;A144&amp;")="&amp;$E$1&amp;" and LocalMinute("&amp;$A$5&amp;$A144&amp;")="&amp;$F$1&amp;")","Bar",,"Vol",$Z$4,"0"))</f>
        <v>0</v>
      </c>
      <c r="AB144" s="145" t="str">
        <f>B144</f>
        <v>Dec 21, Jan 22</v>
      </c>
      <c r="AC144" s="145"/>
      <c r="AD144" s="15"/>
      <c r="AE144" s="15"/>
      <c r="AF144" s="1"/>
      <c r="AG144" s="1"/>
    </row>
    <row r="145" spans="1:33" ht="13.15" customHeight="1" x14ac:dyDescent="0.3">
      <c r="A145" s="119"/>
      <c r="B145" s="143"/>
      <c r="C145" s="13"/>
      <c r="D145" s="13"/>
      <c r="E145" s="13"/>
      <c r="F145" s="155"/>
      <c r="G145" s="154"/>
      <c r="H145" s="85"/>
      <c r="I145" s="86"/>
      <c r="J145" s="132"/>
      <c r="K145" s="162"/>
      <c r="L145" s="154"/>
      <c r="M145" s="57"/>
      <c r="N145" s="154"/>
      <c r="O145" s="153"/>
      <c r="P145" s="152"/>
      <c r="Q145" s="152"/>
      <c r="R145" s="152"/>
      <c r="S145" s="91" t="str">
        <f>RIGHT(B144,6)</f>
        <v>Jan 22</v>
      </c>
      <c r="T145" s="94">
        <f t="shared" si="338"/>
        <v>0</v>
      </c>
      <c r="U145" s="94">
        <f>Sheet1!L134</f>
        <v>0</v>
      </c>
      <c r="V145" s="94">
        <f t="shared" si="339"/>
        <v>0</v>
      </c>
      <c r="W145" s="94">
        <f t="shared" si="340"/>
        <v>0</v>
      </c>
      <c r="X145" s="94">
        <f>Sheet1!M134</f>
        <v>0</v>
      </c>
      <c r="Y145" s="124" t="str">
        <f t="shared" si="341"/>
        <v/>
      </c>
      <c r="Z145" s="135"/>
      <c r="AA145" s="135"/>
      <c r="AB145" s="145"/>
      <c r="AC145" s="145"/>
      <c r="AD145" s="15"/>
      <c r="AE145" s="15"/>
      <c r="AF145" s="1"/>
      <c r="AG145" s="1"/>
    </row>
    <row r="146" spans="1:33" ht="13.15" customHeight="1" x14ac:dyDescent="0.3">
      <c r="A146" s="119">
        <f>A144+1</f>
        <v>66</v>
      </c>
      <c r="B146" s="143" t="str">
        <f>RIGHT(RTD("cqg.rtd",,"ContractData",$A$5&amp;A146,"LongDescription"),14)</f>
        <v>Jan 22, Feb 22</v>
      </c>
      <c r="C146" s="13"/>
      <c r="D146" s="13"/>
      <c r="E146" s="13"/>
      <c r="F146" s="155">
        <f>IF(B146="","",RTD("cqg.rtd",,"ContractData",$A$5&amp;A146,"ExpirationDate",,"D"))</f>
        <v>44530</v>
      </c>
      <c r="G146" s="154">
        <f t="shared" ref="G146" ca="1" si="342">F146-$A$1</f>
        <v>2003</v>
      </c>
      <c r="H146" s="85"/>
      <c r="I146" s="86"/>
      <c r="J146" s="131">
        <f t="shared" ref="J146" si="343">K146</f>
        <v>0</v>
      </c>
      <c r="K146" s="138">
        <f>RTD("cqg.rtd", ,"ContractData", $A$5&amp;A146, "T_CVol")</f>
        <v>0</v>
      </c>
      <c r="L146" s="154" t="str">
        <f xml:space="preserve"> RTD("cqg.rtd",,"StudyData", $A$5&amp;A146, "MA", "InputChoice=ContractVol,MAType=Sim,Period="&amp;$L$4&amp;"", "MA",,,"all",,,,"T")</f>
        <v/>
      </c>
      <c r="M146" s="57">
        <f t="shared" ref="M146" si="344">IF(K146&gt;L146,1,0)</f>
        <v>0</v>
      </c>
      <c r="N146" s="154">
        <f>RTD("cqg.rtd", ,"ContractData", $A$5&amp;A146, "Y_CVol")</f>
        <v>0</v>
      </c>
      <c r="O146" s="153" t="str">
        <f t="shared" ref="O146" si="345">IF(ISERROR(K146/N146),"",K146/N146)</f>
        <v/>
      </c>
      <c r="P146" s="152" t="str">
        <f xml:space="preserve"> RTD("cqg.rtd",,"StudyData", "(MA("&amp;$A$5&amp;A146&amp;",Period:="&amp;$Q$5&amp;",MAType:=Sim,InputChoice:=ContractVol) when LocalYear("&amp;$A$5&amp;A146&amp;")="&amp;$R$5&amp;" And (LocalMonth("&amp;$A$5&amp;A146&amp;")="&amp;$P$4&amp;" And LocalDay("&amp;$A$5&amp;A146&amp;")="&amp;$Q$4&amp;" ))", "Bar", "", "Close","D", "0", "all", "", "","False",,)</f>
        <v/>
      </c>
      <c r="Q146" s="152"/>
      <c r="R146" s="152"/>
      <c r="S146" s="89" t="str">
        <f>LEFT(B146,6)</f>
        <v>Jan 22</v>
      </c>
      <c r="T146" s="93">
        <f t="shared" ref="T146:T147" si="346">U146</f>
        <v>0</v>
      </c>
      <c r="U146" s="95">
        <f>Sheet1!F136</f>
        <v>0</v>
      </c>
      <c r="V146" s="95">
        <f t="shared" ref="V146:V147" si="347">IFERROR(U146-X146,"")</f>
        <v>0</v>
      </c>
      <c r="W146" s="95">
        <f t="shared" ref="W146:W147" si="348">V146</f>
        <v>0</v>
      </c>
      <c r="X146" s="95">
        <f>Sheet1!G136</f>
        <v>0</v>
      </c>
      <c r="Y146" s="125" t="str">
        <f t="shared" ref="Y146:Y147" si="349">IF(ISERROR(U146/X146),"",U146/X146)</f>
        <v/>
      </c>
      <c r="Z146" s="135">
        <f>IF(RTD("cqg.rtd",,"StudyData",$A$5&amp;A146,"Vol","VolType=Exchange,CoCType=Contract","Vol",$Z$4,"0","ALL",,,"TRUE","T")="",0,RTD("cqg.rtd",,"StudyData",$A$5&amp;A146,"Vol","VolType=Exchange,CoCType=Contract","Vol",$Z$4,"0","ALL",,,"TRUE","T"))</f>
        <v>0</v>
      </c>
      <c r="AA146" s="135">
        <f ca="1">IF(B146="","",RTD("cqg.rtd",,"StudyData","Vol("&amp;$A$5&amp;A146&amp;") when (LocalDay("&amp;$A$5&amp;A146&amp;")="&amp;$C$1&amp;" and LocalHour("&amp;$A$5&amp;A146&amp;")="&amp;$E$1&amp;" and LocalMinute("&amp;$A$5&amp;$A146&amp;")="&amp;$F$1&amp;")","Bar",,"Vol",$Z$4,"0"))</f>
        <v>0</v>
      </c>
      <c r="AB146" s="145" t="str">
        <f>B146</f>
        <v>Jan 22, Feb 22</v>
      </c>
      <c r="AC146" s="145"/>
      <c r="AD146" s="15"/>
      <c r="AE146" s="15"/>
      <c r="AF146" s="1"/>
      <c r="AG146" s="1"/>
    </row>
    <row r="147" spans="1:33" ht="13.15" customHeight="1" x14ac:dyDescent="0.3">
      <c r="A147" s="119"/>
      <c r="B147" s="143"/>
      <c r="C147" s="13"/>
      <c r="D147" s="13"/>
      <c r="E147" s="13"/>
      <c r="F147" s="155"/>
      <c r="G147" s="154"/>
      <c r="H147" s="85"/>
      <c r="I147" s="86"/>
      <c r="J147" s="132"/>
      <c r="K147" s="162"/>
      <c r="L147" s="154"/>
      <c r="M147" s="57"/>
      <c r="N147" s="154"/>
      <c r="O147" s="153"/>
      <c r="P147" s="152"/>
      <c r="Q147" s="152"/>
      <c r="R147" s="152"/>
      <c r="S147" s="91" t="str">
        <f>RIGHT(B146,6)</f>
        <v>Feb 22</v>
      </c>
      <c r="T147" s="94">
        <f t="shared" si="346"/>
        <v>0</v>
      </c>
      <c r="U147" s="96">
        <f>Sheet1!L136</f>
        <v>0</v>
      </c>
      <c r="V147" s="96">
        <f t="shared" si="347"/>
        <v>0</v>
      </c>
      <c r="W147" s="96">
        <f t="shared" si="348"/>
        <v>0</v>
      </c>
      <c r="X147" s="96">
        <f>Sheet1!M136</f>
        <v>0</v>
      </c>
      <c r="Y147" s="125" t="str">
        <f t="shared" si="349"/>
        <v/>
      </c>
      <c r="Z147" s="135"/>
      <c r="AA147" s="135"/>
      <c r="AB147" s="145"/>
      <c r="AC147" s="145"/>
      <c r="AD147" s="15"/>
      <c r="AE147" s="15"/>
      <c r="AF147" s="1"/>
      <c r="AG147" s="1"/>
    </row>
    <row r="148" spans="1:33" ht="6" customHeight="1" x14ac:dyDescent="0.3">
      <c r="A148" s="119"/>
      <c r="B148" s="23"/>
      <c r="C148" s="4"/>
      <c r="D148" s="4"/>
      <c r="E148" s="4"/>
      <c r="F148" s="42"/>
      <c r="G148" s="61"/>
      <c r="H148" s="61"/>
      <c r="I148" s="61"/>
      <c r="J148" s="61"/>
      <c r="K148" s="53"/>
      <c r="L148" s="53"/>
      <c r="M148" s="54"/>
      <c r="N148" s="53"/>
      <c r="O148" s="55"/>
      <c r="P148" s="56"/>
      <c r="Q148" s="56"/>
      <c r="R148" s="56"/>
      <c r="S148" s="38"/>
      <c r="T148" s="4"/>
      <c r="U148" s="11"/>
      <c r="V148" s="11"/>
      <c r="W148" s="11"/>
      <c r="X148" s="11"/>
      <c r="Y148" s="71"/>
      <c r="Z148" s="62"/>
      <c r="AA148" s="128"/>
      <c r="AB148" s="130"/>
      <c r="AC148" s="129"/>
      <c r="AD148" s="18"/>
      <c r="AE148" s="16"/>
      <c r="AF148" s="1"/>
      <c r="AG148" s="1"/>
    </row>
    <row r="149" spans="1:33" ht="13.15" customHeight="1" x14ac:dyDescent="0.3">
      <c r="A149" s="119">
        <f>A146+1</f>
        <v>67</v>
      </c>
      <c r="B149" s="142" t="str">
        <f>RIGHT(RTD("cqg.rtd",,"ContractData",$A$5&amp;A149,"LongDescription"),14)</f>
        <v>Feb 22, Mar 22</v>
      </c>
      <c r="C149" s="13"/>
      <c r="D149" s="13"/>
      <c r="E149" s="13"/>
      <c r="F149" s="155">
        <f>IF(B149="","",RTD("cqg.rtd",,"ContractData",$A$5&amp;A149,"ExpirationDate",,"D"))</f>
        <v>44560</v>
      </c>
      <c r="G149" s="154">
        <f t="shared" ref="G149" ca="1" si="350">F149-$A$1</f>
        <v>2033</v>
      </c>
      <c r="H149" s="85"/>
      <c r="I149" s="86"/>
      <c r="J149" s="131">
        <f t="shared" ref="J149" si="351">K149</f>
        <v>0</v>
      </c>
      <c r="K149" s="138">
        <f>RTD("cqg.rtd", ,"ContractData", $A$5&amp;A149, "T_CVol")</f>
        <v>0</v>
      </c>
      <c r="L149" s="154" t="str">
        <f xml:space="preserve"> RTD("cqg.rtd",,"StudyData", $A$5&amp;A149, "MA", "InputChoice=ContractVol,MAType=Sim,Period="&amp;$L$4&amp;"", "MA",,,"all",,,,"T")</f>
        <v/>
      </c>
      <c r="M149" s="57">
        <f t="shared" ref="M149" si="352">IF(K149&gt;L149,1,0)</f>
        <v>0</v>
      </c>
      <c r="N149" s="154">
        <f>RTD("cqg.rtd", ,"ContractData", $A$5&amp;A149, "Y_CVol")</f>
        <v>0</v>
      </c>
      <c r="O149" s="153" t="str">
        <f t="shared" ref="O149" si="353">IF(ISERROR(K149/N149),"",K149/N149)</f>
        <v/>
      </c>
      <c r="P149" s="152" t="str">
        <f xml:space="preserve"> RTD("cqg.rtd",,"StudyData", "(MA("&amp;$A$5&amp;A149&amp;",Period:="&amp;$Q$5&amp;",MAType:=Sim,InputChoice:=ContractVol) when LocalYear("&amp;$A$5&amp;A149&amp;")="&amp;$R$5&amp;" And (LocalMonth("&amp;$A$5&amp;A149&amp;")="&amp;$P$4&amp;" And LocalDay("&amp;$A$5&amp;A149&amp;")="&amp;$Q$4&amp;" ))", "Bar", "", "Close","D", "0", "all", "", "","False",,)</f>
        <v/>
      </c>
      <c r="Q149" s="152"/>
      <c r="R149" s="152"/>
      <c r="S149" s="97" t="str">
        <f>LEFT(B149,6)</f>
        <v>Feb 22</v>
      </c>
      <c r="T149" s="100">
        <f t="shared" ref="T149:T150" si="354">U149</f>
        <v>0</v>
      </c>
      <c r="U149" s="100">
        <f>Sheet1!F138</f>
        <v>0</v>
      </c>
      <c r="V149" s="100">
        <f t="shared" ref="V149:V150" si="355">IFERROR(U149-X149,"")</f>
        <v>0</v>
      </c>
      <c r="W149" s="100">
        <f t="shared" ref="W149:W150" si="356">V149</f>
        <v>0</v>
      </c>
      <c r="X149" s="100">
        <f>Sheet1!G138</f>
        <v>0</v>
      </c>
      <c r="Y149" s="124" t="str">
        <f t="shared" ref="Y149:Y150" si="357">IF(ISERROR(U149/X149),"",U149/X149)</f>
        <v/>
      </c>
      <c r="Z149" s="135">
        <f>IF(RTD("cqg.rtd",,"StudyData",$A$5&amp;A149,"Vol","VolType=Exchange,CoCType=Contract","Vol",$Z$4,"0","ALL",,,"TRUE","T")="",0,RTD("cqg.rtd",,"StudyData",$A$5&amp;A149,"Vol","VolType=Exchange,CoCType=Contract","Vol",$Z$4,"0","ALL",,,"TRUE","T"))</f>
        <v>0</v>
      </c>
      <c r="AA149" s="135">
        <f ca="1">IF(B149="","",RTD("cqg.rtd",,"StudyData","Vol("&amp;$A$5&amp;A149&amp;") when (LocalDay("&amp;$A$5&amp;A149&amp;")="&amp;$C$1&amp;" and LocalHour("&amp;$A$5&amp;A149&amp;")="&amp;$E$1&amp;" and LocalMinute("&amp;$A$5&amp;$A149&amp;")="&amp;$F$1&amp;")","Bar",,"Vol",$Z$4,"0"))</f>
        <v>0</v>
      </c>
      <c r="AB149" s="142" t="str">
        <f>B149</f>
        <v>Feb 22, Mar 22</v>
      </c>
      <c r="AC149" s="142"/>
      <c r="AD149" s="15"/>
      <c r="AE149" s="15"/>
      <c r="AF149" s="1"/>
      <c r="AG149" s="1"/>
    </row>
    <row r="150" spans="1:33" ht="13.15" customHeight="1" x14ac:dyDescent="0.3">
      <c r="A150" s="119"/>
      <c r="B150" s="142"/>
      <c r="C150" s="13"/>
      <c r="D150" s="13"/>
      <c r="E150" s="13"/>
      <c r="F150" s="155"/>
      <c r="G150" s="154"/>
      <c r="H150" s="85"/>
      <c r="I150" s="86"/>
      <c r="J150" s="132"/>
      <c r="K150" s="162"/>
      <c r="L150" s="154"/>
      <c r="M150" s="57"/>
      <c r="N150" s="154"/>
      <c r="O150" s="153"/>
      <c r="P150" s="152"/>
      <c r="Q150" s="152"/>
      <c r="R150" s="152"/>
      <c r="S150" s="98" t="str">
        <f>RIGHT(B149,6)</f>
        <v>Mar 22</v>
      </c>
      <c r="T150" s="101">
        <f t="shared" si="354"/>
        <v>0</v>
      </c>
      <c r="U150" s="101">
        <f>Sheet1!L138</f>
        <v>0</v>
      </c>
      <c r="V150" s="101">
        <f t="shared" si="355"/>
        <v>0</v>
      </c>
      <c r="W150" s="101">
        <f t="shared" si="356"/>
        <v>0</v>
      </c>
      <c r="X150" s="101">
        <f>Sheet1!M138</f>
        <v>0</v>
      </c>
      <c r="Y150" s="124" t="str">
        <f t="shared" si="357"/>
        <v/>
      </c>
      <c r="Z150" s="135"/>
      <c r="AA150" s="135"/>
      <c r="AB150" s="142"/>
      <c r="AC150" s="142"/>
      <c r="AD150" s="15"/>
      <c r="AE150" s="15"/>
      <c r="AF150" s="1"/>
      <c r="AG150" s="1"/>
    </row>
    <row r="151" spans="1:33" ht="13.15" customHeight="1" x14ac:dyDescent="0.3">
      <c r="A151" s="119">
        <f>A149+1</f>
        <v>68</v>
      </c>
      <c r="B151" s="142" t="str">
        <f>RIGHT(RTD("cqg.rtd",,"ContractData",$A$5&amp;A151,"LongDescription"),14)</f>
        <v>Mar 22, Apr 22</v>
      </c>
      <c r="C151" s="13"/>
      <c r="D151" s="13"/>
      <c r="E151" s="13"/>
      <c r="F151" s="155">
        <f>IF(B151="","",RTD("cqg.rtd",,"ContractData",$A$5&amp;A151,"ExpirationDate",,"D"))</f>
        <v>44592</v>
      </c>
      <c r="G151" s="154">
        <f t="shared" ref="G151" ca="1" si="358">F151-$A$1</f>
        <v>2065</v>
      </c>
      <c r="H151" s="85"/>
      <c r="I151" s="86"/>
      <c r="J151" s="131">
        <f t="shared" ref="J151" si="359">K151</f>
        <v>0</v>
      </c>
      <c r="K151" s="138">
        <f>RTD("cqg.rtd", ,"ContractData", $A$5&amp;A151, "T_CVol")</f>
        <v>0</v>
      </c>
      <c r="L151" s="154" t="str">
        <f xml:space="preserve"> RTD("cqg.rtd",,"StudyData", $A$5&amp;A151, "MA", "InputChoice=ContractVol,MAType=Sim,Period="&amp;$L$4&amp;"", "MA",,,"all",,,,"T")</f>
        <v/>
      </c>
      <c r="M151" s="57">
        <f t="shared" ref="M151" si="360">IF(K151&gt;L151,1,0)</f>
        <v>0</v>
      </c>
      <c r="N151" s="154">
        <f>RTD("cqg.rtd", ,"ContractData", $A$5&amp;A151, "Y_CVol")</f>
        <v>0</v>
      </c>
      <c r="O151" s="153" t="str">
        <f t="shared" ref="O151" si="361">IF(ISERROR(K151/N151),"",K151/N151)</f>
        <v/>
      </c>
      <c r="P151" s="152" t="str">
        <f xml:space="preserve"> RTD("cqg.rtd",,"StudyData", "(MA("&amp;$A$5&amp;A151&amp;",Period:="&amp;$Q$5&amp;",MAType:=Sim,InputChoice:=ContractVol) when LocalYear("&amp;$A$5&amp;A151&amp;")="&amp;$R$5&amp;" And (LocalMonth("&amp;$A$5&amp;A151&amp;")="&amp;$P$4&amp;" And LocalDay("&amp;$A$5&amp;A151&amp;")="&amp;$Q$4&amp;" ))", "Bar", "", "Close","D", "0", "all", "", "","False",,)</f>
        <v/>
      </c>
      <c r="Q151" s="152"/>
      <c r="R151" s="152"/>
      <c r="S151" s="97" t="str">
        <f>LEFT(B151,6)</f>
        <v>Mar 22</v>
      </c>
      <c r="T151" s="100">
        <f t="shared" ref="T151:T152" si="362">U151</f>
        <v>0</v>
      </c>
      <c r="U151" s="102">
        <f>Sheet1!F140</f>
        <v>0</v>
      </c>
      <c r="V151" s="102">
        <f t="shared" ref="V151:V152" si="363">IFERROR(U151-X151,"")</f>
        <v>0</v>
      </c>
      <c r="W151" s="102">
        <f t="shared" ref="W151:W152" si="364">V151</f>
        <v>0</v>
      </c>
      <c r="X151" s="102">
        <f>Sheet1!G140</f>
        <v>0</v>
      </c>
      <c r="Y151" s="125" t="str">
        <f t="shared" ref="Y151:Y152" si="365">IF(ISERROR(U151/X151),"",U151/X151)</f>
        <v/>
      </c>
      <c r="Z151" s="135">
        <f>IF(RTD("cqg.rtd",,"StudyData",$A$5&amp;A151,"Vol","VolType=Exchange,CoCType=Contract","Vol",$Z$4,"0","ALL",,,"TRUE","T")="",0,RTD("cqg.rtd",,"StudyData",$A$5&amp;A151,"Vol","VolType=Exchange,CoCType=Contract","Vol",$Z$4,"0","ALL",,,"TRUE","T"))</f>
        <v>0</v>
      </c>
      <c r="AA151" s="135">
        <f ca="1">IF(B151="","",RTD("cqg.rtd",,"StudyData","Vol("&amp;$A$5&amp;A151&amp;") when (LocalDay("&amp;$A$5&amp;A151&amp;")="&amp;$C$1&amp;" and LocalHour("&amp;$A$5&amp;A151&amp;")="&amp;$E$1&amp;" and LocalMinute("&amp;$A$5&amp;$A151&amp;")="&amp;$F$1&amp;")","Bar",,"Vol",$Z$4,"0"))</f>
        <v>0</v>
      </c>
      <c r="AB151" s="142" t="str">
        <f>B151</f>
        <v>Mar 22, Apr 22</v>
      </c>
      <c r="AC151" s="142"/>
      <c r="AD151" s="15"/>
      <c r="AE151" s="15"/>
      <c r="AF151" s="1"/>
      <c r="AG151" s="1"/>
    </row>
    <row r="152" spans="1:33" ht="13.15" customHeight="1" x14ac:dyDescent="0.3">
      <c r="A152" s="119"/>
      <c r="B152" s="142"/>
      <c r="C152" s="13"/>
      <c r="D152" s="13"/>
      <c r="E152" s="13"/>
      <c r="F152" s="155"/>
      <c r="G152" s="154"/>
      <c r="H152" s="85"/>
      <c r="I152" s="86"/>
      <c r="J152" s="132"/>
      <c r="K152" s="162"/>
      <c r="L152" s="154"/>
      <c r="M152" s="57"/>
      <c r="N152" s="154"/>
      <c r="O152" s="153"/>
      <c r="P152" s="152"/>
      <c r="Q152" s="152"/>
      <c r="R152" s="152"/>
      <c r="S152" s="98" t="str">
        <f>RIGHT(B151,6)</f>
        <v>Apr 22</v>
      </c>
      <c r="T152" s="101">
        <f t="shared" si="362"/>
        <v>0</v>
      </c>
      <c r="U152" s="103">
        <f>Sheet1!L140</f>
        <v>0</v>
      </c>
      <c r="V152" s="103">
        <f t="shared" si="363"/>
        <v>0</v>
      </c>
      <c r="W152" s="103">
        <f t="shared" si="364"/>
        <v>0</v>
      </c>
      <c r="X152" s="103">
        <f>Sheet1!M140</f>
        <v>0</v>
      </c>
      <c r="Y152" s="125" t="str">
        <f t="shared" si="365"/>
        <v/>
      </c>
      <c r="Z152" s="135"/>
      <c r="AA152" s="135"/>
      <c r="AB152" s="142"/>
      <c r="AC152" s="142"/>
      <c r="AD152" s="15"/>
      <c r="AE152" s="15"/>
      <c r="AF152" s="1"/>
      <c r="AG152" s="1"/>
    </row>
    <row r="153" spans="1:33" ht="13.15" customHeight="1" x14ac:dyDescent="0.3">
      <c r="A153" s="119">
        <f>A151+1</f>
        <v>69</v>
      </c>
      <c r="B153" s="142" t="str">
        <f>RIGHT(RTD("cqg.rtd",,"ContractData",$A$5&amp;A153,"LongDescription"),14)</f>
        <v>Apr 22, May 22</v>
      </c>
      <c r="C153" s="13"/>
      <c r="D153" s="13"/>
      <c r="E153" s="13"/>
      <c r="F153" s="155">
        <f>IF(B153="","",RTD("cqg.rtd",,"ContractData",$A$5&amp;A153,"ExpirationDate",,"D"))</f>
        <v>44620</v>
      </c>
      <c r="G153" s="154">
        <f t="shared" ref="G153" ca="1" si="366">F153-$A$1</f>
        <v>2093</v>
      </c>
      <c r="H153" s="85"/>
      <c r="I153" s="86"/>
      <c r="J153" s="131">
        <f t="shared" ref="J153" si="367">K153</f>
        <v>0</v>
      </c>
      <c r="K153" s="138">
        <f>RTD("cqg.rtd", ,"ContractData", $A$5&amp;A153, "T_CVol")</f>
        <v>0</v>
      </c>
      <c r="L153" s="154" t="str">
        <f xml:space="preserve"> RTD("cqg.rtd",,"StudyData", $A$5&amp;A153, "MA", "InputChoice=ContractVol,MAType=Sim,Period="&amp;$L$4&amp;"", "MA",,,"all",,,,"T")</f>
        <v/>
      </c>
      <c r="M153" s="57">
        <f t="shared" ref="M153" si="368">IF(K153&gt;L153,1,0)</f>
        <v>0</v>
      </c>
      <c r="N153" s="154">
        <f>RTD("cqg.rtd", ,"ContractData", $A$5&amp;A153, "Y_CVol")</f>
        <v>0</v>
      </c>
      <c r="O153" s="153" t="str">
        <f t="shared" ref="O153" si="369">IF(ISERROR(K153/N153),"",K153/N153)</f>
        <v/>
      </c>
      <c r="P153" s="152" t="str">
        <f xml:space="preserve"> RTD("cqg.rtd",,"StudyData", "(MA("&amp;$A$5&amp;A153&amp;",Period:="&amp;$Q$5&amp;",MAType:=Sim,InputChoice:=ContractVol) when LocalYear("&amp;$A$5&amp;A153&amp;")="&amp;$R$5&amp;" And (LocalMonth("&amp;$A$5&amp;A153&amp;")="&amp;$P$4&amp;" And LocalDay("&amp;$A$5&amp;A153&amp;")="&amp;$Q$4&amp;" ))", "Bar", "", "Close","D", "0", "all", "", "","False",,)</f>
        <v/>
      </c>
      <c r="Q153" s="152"/>
      <c r="R153" s="152"/>
      <c r="S153" s="97" t="str">
        <f>LEFT(B153,6)</f>
        <v>Apr 22</v>
      </c>
      <c r="T153" s="100">
        <f t="shared" ref="T153:T154" si="370">U153</f>
        <v>0</v>
      </c>
      <c r="U153" s="100">
        <f>Sheet1!F142</f>
        <v>0</v>
      </c>
      <c r="V153" s="100">
        <f t="shared" ref="V153:V154" si="371">IFERROR(U153-X153,"")</f>
        <v>0</v>
      </c>
      <c r="W153" s="100">
        <f t="shared" ref="W153:W154" si="372">V153</f>
        <v>0</v>
      </c>
      <c r="X153" s="100">
        <f>Sheet1!G142</f>
        <v>0</v>
      </c>
      <c r="Y153" s="124" t="str">
        <f t="shared" ref="Y153:Y154" si="373">IF(ISERROR(U153/X153),"",U153/X153)</f>
        <v/>
      </c>
      <c r="Z153" s="135">
        <f>IF(RTD("cqg.rtd",,"StudyData",$A$5&amp;A153,"Vol","VolType=Exchange,CoCType=Contract","Vol",$Z$4,"0","ALL",,,"TRUE","T")="",0,RTD("cqg.rtd",,"StudyData",$A$5&amp;A153,"Vol","VolType=Exchange,CoCType=Contract","Vol",$Z$4,"0","ALL",,,"TRUE","T"))</f>
        <v>0</v>
      </c>
      <c r="AA153" s="135">
        <f ca="1">IF(B153="","",RTD("cqg.rtd",,"StudyData","Vol("&amp;$A$5&amp;A153&amp;") when (LocalDay("&amp;$A$5&amp;A153&amp;")="&amp;$C$1&amp;" and LocalHour("&amp;$A$5&amp;A153&amp;")="&amp;$E$1&amp;" and LocalMinute("&amp;$A$5&amp;$A153&amp;")="&amp;$F$1&amp;")","Bar",,"Vol",$Z$4,"0"))</f>
        <v>0</v>
      </c>
      <c r="AB153" s="142" t="str">
        <f>B153</f>
        <v>Apr 22, May 22</v>
      </c>
      <c r="AC153" s="142"/>
      <c r="AD153" s="15"/>
      <c r="AE153" s="15"/>
      <c r="AF153" s="1"/>
      <c r="AG153" s="1"/>
    </row>
    <row r="154" spans="1:33" ht="13.15" customHeight="1" x14ac:dyDescent="0.3">
      <c r="A154" s="119"/>
      <c r="B154" s="142"/>
      <c r="C154" s="13"/>
      <c r="D154" s="13"/>
      <c r="E154" s="13"/>
      <c r="F154" s="155"/>
      <c r="G154" s="154"/>
      <c r="H154" s="85"/>
      <c r="I154" s="86"/>
      <c r="J154" s="132"/>
      <c r="K154" s="162"/>
      <c r="L154" s="154"/>
      <c r="M154" s="57"/>
      <c r="N154" s="154"/>
      <c r="O154" s="153"/>
      <c r="P154" s="152"/>
      <c r="Q154" s="152"/>
      <c r="R154" s="152"/>
      <c r="S154" s="98" t="str">
        <f>RIGHT(B153,6)</f>
        <v>May 22</v>
      </c>
      <c r="T154" s="101">
        <f t="shared" si="370"/>
        <v>0</v>
      </c>
      <c r="U154" s="101">
        <f>Sheet1!L142</f>
        <v>0</v>
      </c>
      <c r="V154" s="101">
        <f t="shared" si="371"/>
        <v>0</v>
      </c>
      <c r="W154" s="101">
        <f t="shared" si="372"/>
        <v>0</v>
      </c>
      <c r="X154" s="101">
        <f>Sheet1!M142</f>
        <v>0</v>
      </c>
      <c r="Y154" s="124" t="str">
        <f t="shared" si="373"/>
        <v/>
      </c>
      <c r="Z154" s="135"/>
      <c r="AA154" s="135"/>
      <c r="AB154" s="142"/>
      <c r="AC154" s="142"/>
      <c r="AD154" s="15"/>
      <c r="AE154" s="15"/>
      <c r="AF154" s="1"/>
      <c r="AG154" s="1"/>
    </row>
    <row r="155" spans="1:33" ht="13.15" customHeight="1" x14ac:dyDescent="0.3">
      <c r="A155" s="119">
        <f>A153+1</f>
        <v>70</v>
      </c>
      <c r="B155" s="142" t="str">
        <f>RIGHT(RTD("cqg.rtd",,"ContractData",$A$5&amp;A155,"LongDescription"),14)</f>
        <v>May 22, Jun 22</v>
      </c>
      <c r="C155" s="13"/>
      <c r="D155" s="13"/>
      <c r="E155" s="13"/>
      <c r="F155" s="155">
        <f>IF(B155="","",RTD("cqg.rtd",,"ContractData",$A$5&amp;A155,"ExpirationDate",,"D"))</f>
        <v>44651</v>
      </c>
      <c r="G155" s="154">
        <f t="shared" ref="G155" ca="1" si="374">F155-$A$1</f>
        <v>2124</v>
      </c>
      <c r="H155" s="85"/>
      <c r="I155" s="86"/>
      <c r="J155" s="131">
        <f t="shared" ref="J155" si="375">K155</f>
        <v>0</v>
      </c>
      <c r="K155" s="138">
        <f>RTD("cqg.rtd", ,"ContractData", $A$5&amp;A155, "T_CVol")</f>
        <v>0</v>
      </c>
      <c r="L155" s="154" t="str">
        <f xml:space="preserve"> RTD("cqg.rtd",,"StudyData", $A$5&amp;A155, "MA", "InputChoice=ContractVol,MAType=Sim,Period="&amp;$L$4&amp;"", "MA",,,"all",,,,"T")</f>
        <v/>
      </c>
      <c r="M155" s="57">
        <f t="shared" ref="M155" si="376">IF(K155&gt;L155,1,0)</f>
        <v>0</v>
      </c>
      <c r="N155" s="154">
        <f>RTD("cqg.rtd", ,"ContractData", $A$5&amp;A155, "Y_CVol")</f>
        <v>0</v>
      </c>
      <c r="O155" s="153" t="str">
        <f t="shared" ref="O155" si="377">IF(ISERROR(K155/N155),"",K155/N155)</f>
        <v/>
      </c>
      <c r="P155" s="152" t="str">
        <f xml:space="preserve"> RTD("cqg.rtd",,"StudyData", "(MA("&amp;$A$5&amp;A155&amp;",Period:="&amp;$Q$5&amp;",MAType:=Sim,InputChoice:=ContractVol) when LocalYear("&amp;$A$5&amp;A155&amp;")="&amp;$R$5&amp;" And (LocalMonth("&amp;$A$5&amp;A155&amp;")="&amp;$P$4&amp;" And LocalDay("&amp;$A$5&amp;A155&amp;")="&amp;$Q$4&amp;" ))", "Bar", "", "Close","D", "0", "all", "", "","False",,)</f>
        <v/>
      </c>
      <c r="Q155" s="152"/>
      <c r="R155" s="152"/>
      <c r="S155" s="97" t="str">
        <f>LEFT(B155,6)</f>
        <v>May 22</v>
      </c>
      <c r="T155" s="100">
        <f t="shared" ref="T155:T156" si="378">U155</f>
        <v>0</v>
      </c>
      <c r="U155" s="102">
        <f>Sheet1!F144</f>
        <v>0</v>
      </c>
      <c r="V155" s="102">
        <f t="shared" ref="V155:V156" si="379">IFERROR(U155-X155,"")</f>
        <v>0</v>
      </c>
      <c r="W155" s="102">
        <f t="shared" ref="W155:W156" si="380">V155</f>
        <v>0</v>
      </c>
      <c r="X155" s="102">
        <f>Sheet1!G144</f>
        <v>0</v>
      </c>
      <c r="Y155" s="125" t="str">
        <f t="shared" ref="Y155:Y156" si="381">IF(ISERROR(U155/X155),"",U155/X155)</f>
        <v/>
      </c>
      <c r="Z155" s="135">
        <f>IF(RTD("cqg.rtd",,"StudyData",$A$5&amp;A155,"Vol","VolType=Exchange,CoCType=Contract","Vol",$Z$4,"0","ALL",,,"TRUE","T")="",0,RTD("cqg.rtd",,"StudyData",$A$5&amp;A155,"Vol","VolType=Exchange,CoCType=Contract","Vol",$Z$4,"0","ALL",,,"TRUE","T"))</f>
        <v>0</v>
      </c>
      <c r="AA155" s="135">
        <f ca="1">IF(B155="","",RTD("cqg.rtd",,"StudyData","Vol("&amp;$A$5&amp;A155&amp;") when (LocalDay("&amp;$A$5&amp;A155&amp;")="&amp;$C$1&amp;" and LocalHour("&amp;$A$5&amp;A155&amp;")="&amp;$E$1&amp;" and LocalMinute("&amp;$A$5&amp;$A155&amp;")="&amp;$F$1&amp;")","Bar",,"Vol",$Z$4,"0"))</f>
        <v>0</v>
      </c>
      <c r="AB155" s="142" t="str">
        <f>B155</f>
        <v>May 22, Jun 22</v>
      </c>
      <c r="AC155" s="142"/>
      <c r="AD155" s="15"/>
      <c r="AE155" s="15"/>
      <c r="AF155" s="1"/>
      <c r="AG155" s="1"/>
    </row>
    <row r="156" spans="1:33" ht="13.15" customHeight="1" x14ac:dyDescent="0.3">
      <c r="A156" s="119"/>
      <c r="B156" s="142"/>
      <c r="C156" s="13"/>
      <c r="D156" s="13"/>
      <c r="E156" s="13"/>
      <c r="F156" s="155"/>
      <c r="G156" s="154"/>
      <c r="H156" s="85"/>
      <c r="I156" s="86"/>
      <c r="J156" s="132"/>
      <c r="K156" s="162"/>
      <c r="L156" s="154"/>
      <c r="M156" s="57"/>
      <c r="N156" s="154"/>
      <c r="O156" s="153"/>
      <c r="P156" s="152"/>
      <c r="Q156" s="152"/>
      <c r="R156" s="152"/>
      <c r="S156" s="98" t="str">
        <f>RIGHT(B155,6)</f>
        <v>Jun 22</v>
      </c>
      <c r="T156" s="101">
        <f t="shared" si="378"/>
        <v>0</v>
      </c>
      <c r="U156" s="103">
        <f>Sheet1!L144</f>
        <v>0</v>
      </c>
      <c r="V156" s="103">
        <f t="shared" si="379"/>
        <v>0</v>
      </c>
      <c r="W156" s="103">
        <f t="shared" si="380"/>
        <v>0</v>
      </c>
      <c r="X156" s="103">
        <f>Sheet1!M144</f>
        <v>0</v>
      </c>
      <c r="Y156" s="125" t="str">
        <f t="shared" si="381"/>
        <v/>
      </c>
      <c r="Z156" s="135"/>
      <c r="AA156" s="135"/>
      <c r="AB156" s="142"/>
      <c r="AC156" s="142"/>
      <c r="AD156" s="15"/>
      <c r="AE156" s="15"/>
      <c r="AF156" s="1"/>
      <c r="AG156" s="1"/>
    </row>
    <row r="157" spans="1:33" ht="13.15" customHeight="1" x14ac:dyDescent="0.3">
      <c r="A157" s="119">
        <f>A155+1</f>
        <v>71</v>
      </c>
      <c r="B157" s="142" t="str">
        <f>RIGHT(RTD("cqg.rtd",,"ContractData",$A$5&amp;A157,"LongDescription"),14)</f>
        <v>Jun 22, Jul 22</v>
      </c>
      <c r="C157" s="13"/>
      <c r="D157" s="13"/>
      <c r="E157" s="13"/>
      <c r="F157" s="155">
        <f>IF(B157="","",RTD("cqg.rtd",,"ContractData",$A$5&amp;A157,"ExpirationDate",,"D"))</f>
        <v>44680</v>
      </c>
      <c r="G157" s="154">
        <f t="shared" ref="G157" ca="1" si="382">F157-$A$1</f>
        <v>2153</v>
      </c>
      <c r="H157" s="85"/>
      <c r="I157" s="86"/>
      <c r="J157" s="131">
        <f t="shared" ref="J157" si="383">K157</f>
        <v>0</v>
      </c>
      <c r="K157" s="138">
        <f>RTD("cqg.rtd", ,"ContractData", $A$5&amp;A157, "T_CVol")</f>
        <v>0</v>
      </c>
      <c r="L157" s="154" t="str">
        <f xml:space="preserve"> RTD("cqg.rtd",,"StudyData", $A$5&amp;A157, "MA", "InputChoice=ContractVol,MAType=Sim,Period="&amp;$L$4&amp;"", "MA",,,"all",,,,"T")</f>
        <v/>
      </c>
      <c r="M157" s="57">
        <f t="shared" ref="M157" si="384">IF(K157&gt;L157,1,0)</f>
        <v>0</v>
      </c>
      <c r="N157" s="154">
        <f>RTD("cqg.rtd", ,"ContractData", $A$5&amp;A157, "Y_CVol")</f>
        <v>0</v>
      </c>
      <c r="O157" s="153" t="str">
        <f t="shared" ref="O157" si="385">IF(ISERROR(K157/N157),"",K157/N157)</f>
        <v/>
      </c>
      <c r="P157" s="152" t="str">
        <f xml:space="preserve"> RTD("cqg.rtd",,"StudyData", "(MA("&amp;$A$5&amp;A157&amp;",Period:="&amp;$Q$5&amp;",MAType:=Sim,InputChoice:=ContractVol) when LocalYear("&amp;$A$5&amp;A157&amp;")="&amp;$R$5&amp;" And (LocalMonth("&amp;$A$5&amp;A157&amp;")="&amp;$P$4&amp;" And LocalDay("&amp;$A$5&amp;A157&amp;")="&amp;$Q$4&amp;" ))", "Bar", "", "Close","D", "0", "all", "", "","False",,)</f>
        <v/>
      </c>
      <c r="Q157" s="152"/>
      <c r="R157" s="152"/>
      <c r="S157" s="97" t="str">
        <f>LEFT(B157,6)</f>
        <v>Jun 22</v>
      </c>
      <c r="T157" s="100">
        <f t="shared" ref="T157:T158" si="386">U157</f>
        <v>0</v>
      </c>
      <c r="U157" s="100">
        <f>Sheet1!F146</f>
        <v>0</v>
      </c>
      <c r="V157" s="100">
        <f t="shared" ref="V157:V158" si="387">IFERROR(U157-X157,"")</f>
        <v>0</v>
      </c>
      <c r="W157" s="100">
        <f t="shared" ref="W157:W158" si="388">V157</f>
        <v>0</v>
      </c>
      <c r="X157" s="100">
        <f>Sheet1!G146</f>
        <v>0</v>
      </c>
      <c r="Y157" s="124" t="str">
        <f t="shared" ref="Y157:Y158" si="389">IF(ISERROR(U157/X157),"",U157/X157)</f>
        <v/>
      </c>
      <c r="Z157" s="135">
        <f>IF(RTD("cqg.rtd",,"StudyData",$A$5&amp;A157,"Vol","VolType=Exchange,CoCType=Contract","Vol",$Z$4,"0","ALL",,,"TRUE","T")="",0,RTD("cqg.rtd",,"StudyData",$A$5&amp;A157,"Vol","VolType=Exchange,CoCType=Contract","Vol",$Z$4,"0","ALL",,,"TRUE","T"))</f>
        <v>0</v>
      </c>
      <c r="AA157" s="135">
        <f ca="1">IF(B157="","",RTD("cqg.rtd",,"StudyData","Vol("&amp;$A$5&amp;A157&amp;") when (LocalDay("&amp;$A$5&amp;A157&amp;")="&amp;$C$1&amp;" and LocalHour("&amp;$A$5&amp;A157&amp;")="&amp;$E$1&amp;" and LocalMinute("&amp;$A$5&amp;$A157&amp;")="&amp;$F$1&amp;")","Bar",,"Vol",$Z$4,"0"))</f>
        <v>0</v>
      </c>
      <c r="AB157" s="142" t="str">
        <f>B157</f>
        <v>Jun 22, Jul 22</v>
      </c>
      <c r="AC157" s="142"/>
      <c r="AD157" s="15"/>
      <c r="AE157" s="15"/>
      <c r="AF157" s="1"/>
      <c r="AG157" s="1"/>
    </row>
    <row r="158" spans="1:33" ht="13.15" customHeight="1" x14ac:dyDescent="0.3">
      <c r="A158" s="119"/>
      <c r="B158" s="142"/>
      <c r="C158" s="13"/>
      <c r="D158" s="13"/>
      <c r="E158" s="13"/>
      <c r="F158" s="155"/>
      <c r="G158" s="154"/>
      <c r="H158" s="85"/>
      <c r="I158" s="86"/>
      <c r="J158" s="132"/>
      <c r="K158" s="162"/>
      <c r="L158" s="154"/>
      <c r="M158" s="57"/>
      <c r="N158" s="154"/>
      <c r="O158" s="153"/>
      <c r="P158" s="152"/>
      <c r="Q158" s="152"/>
      <c r="R158" s="152"/>
      <c r="S158" s="98" t="str">
        <f>RIGHT(B157,6)</f>
        <v>Jul 22</v>
      </c>
      <c r="T158" s="101">
        <f t="shared" si="386"/>
        <v>0</v>
      </c>
      <c r="U158" s="101">
        <f>Sheet1!L146</f>
        <v>0</v>
      </c>
      <c r="V158" s="101">
        <f t="shared" si="387"/>
        <v>0</v>
      </c>
      <c r="W158" s="101">
        <f t="shared" si="388"/>
        <v>0</v>
      </c>
      <c r="X158" s="101">
        <f>Sheet1!M146</f>
        <v>0</v>
      </c>
      <c r="Y158" s="124" t="str">
        <f t="shared" si="389"/>
        <v/>
      </c>
      <c r="Z158" s="135"/>
      <c r="AA158" s="135"/>
      <c r="AB158" s="142"/>
      <c r="AC158" s="142"/>
      <c r="AD158" s="15"/>
      <c r="AE158" s="15"/>
      <c r="AF158" s="1"/>
      <c r="AG158" s="1"/>
    </row>
    <row r="159" spans="1:33" ht="13.15" customHeight="1" x14ac:dyDescent="0.3">
      <c r="A159" s="119">
        <f>A157+1</f>
        <v>72</v>
      </c>
      <c r="B159" s="142" t="str">
        <f>RIGHT(RTD("cqg.rtd",,"ContractData",$A$5&amp;A159,"LongDescription"),14)</f>
        <v>Jul 22, Aug 22</v>
      </c>
      <c r="C159" s="13"/>
      <c r="D159" s="13"/>
      <c r="E159" s="13"/>
      <c r="F159" s="155">
        <f>IF(B159="","",RTD("cqg.rtd",,"ContractData",$A$5&amp;A159,"ExpirationDate",,"D"))</f>
        <v>44712</v>
      </c>
      <c r="G159" s="154">
        <f t="shared" ref="G159" ca="1" si="390">F159-$A$1</f>
        <v>2185</v>
      </c>
      <c r="H159" s="85"/>
      <c r="I159" s="86"/>
      <c r="J159" s="131">
        <f t="shared" ref="J159" si="391">K159</f>
        <v>0</v>
      </c>
      <c r="K159" s="138">
        <f>RTD("cqg.rtd", ,"ContractData", $A$5&amp;A159, "T_CVol")</f>
        <v>0</v>
      </c>
      <c r="L159" s="154" t="str">
        <f xml:space="preserve"> RTD("cqg.rtd",,"StudyData", $A$5&amp;A159, "MA", "InputChoice=ContractVol,MAType=Sim,Period="&amp;$L$4&amp;"", "MA",,,"all",,,,"T")</f>
        <v/>
      </c>
      <c r="M159" s="57">
        <f t="shared" ref="M159" si="392">IF(K159&gt;L159,1,0)</f>
        <v>0</v>
      </c>
      <c r="N159" s="154">
        <f>RTD("cqg.rtd", ,"ContractData", $A$5&amp;A159, "Y_CVol")</f>
        <v>0</v>
      </c>
      <c r="O159" s="153" t="str">
        <f t="shared" ref="O159" si="393">IF(ISERROR(K159/N159),"",K159/N159)</f>
        <v/>
      </c>
      <c r="P159" s="152" t="str">
        <f xml:space="preserve"> RTD("cqg.rtd",,"StudyData", "(MA("&amp;$A$5&amp;A159&amp;",Period:="&amp;$Q$5&amp;",MAType:=Sim,InputChoice:=ContractVol) when LocalYear("&amp;$A$5&amp;A159&amp;")="&amp;$R$5&amp;" And (LocalMonth("&amp;$A$5&amp;A159&amp;")="&amp;$P$4&amp;" And LocalDay("&amp;$A$5&amp;A159&amp;")="&amp;$Q$4&amp;" ))", "Bar", "", "Close","D", "0", "all", "", "","False",,)</f>
        <v/>
      </c>
      <c r="Q159" s="152"/>
      <c r="R159" s="152"/>
      <c r="S159" s="97" t="str">
        <f>LEFT(B159,6)</f>
        <v>Jul 22</v>
      </c>
      <c r="T159" s="100">
        <f t="shared" ref="T159:T160" si="394">U159</f>
        <v>0</v>
      </c>
      <c r="U159" s="102">
        <f>Sheet1!F148</f>
        <v>0</v>
      </c>
      <c r="V159" s="102">
        <f t="shared" ref="V159:V160" si="395">IFERROR(U159-X159,"")</f>
        <v>0</v>
      </c>
      <c r="W159" s="102">
        <f t="shared" ref="W159:W160" si="396">V159</f>
        <v>0</v>
      </c>
      <c r="X159" s="102">
        <f>Sheet1!G148</f>
        <v>0</v>
      </c>
      <c r="Y159" s="125" t="str">
        <f t="shared" ref="Y159:Y160" si="397">IF(ISERROR(U159/X159),"",U159/X159)</f>
        <v/>
      </c>
      <c r="Z159" s="135">
        <f>IF(RTD("cqg.rtd",,"StudyData",$A$5&amp;A159,"Vol","VolType=Exchange,CoCType=Contract","Vol",$Z$4,"0","ALL",,,"TRUE","T")="",0,RTD("cqg.rtd",,"StudyData",$A$5&amp;A159,"Vol","VolType=Exchange,CoCType=Contract","Vol",$Z$4,"0","ALL",,,"TRUE","T"))</f>
        <v>0</v>
      </c>
      <c r="AA159" s="135">
        <f ca="1">IF(B159="","",RTD("cqg.rtd",,"StudyData","Vol("&amp;$A$5&amp;A159&amp;") when (LocalDay("&amp;$A$5&amp;A159&amp;")="&amp;$C$1&amp;" and LocalHour("&amp;$A$5&amp;A159&amp;")="&amp;$E$1&amp;" and LocalMinute("&amp;$A$5&amp;$A159&amp;")="&amp;$F$1&amp;")","Bar",,"Vol",$Z$4,"0"))</f>
        <v>0</v>
      </c>
      <c r="AB159" s="142" t="str">
        <f>B159</f>
        <v>Jul 22, Aug 22</v>
      </c>
      <c r="AC159" s="142"/>
      <c r="AD159" s="15"/>
      <c r="AE159" s="15"/>
      <c r="AF159" s="1"/>
      <c r="AG159" s="1"/>
    </row>
    <row r="160" spans="1:33" ht="13.15" customHeight="1" x14ac:dyDescent="0.3">
      <c r="A160" s="119"/>
      <c r="B160" s="142"/>
      <c r="C160" s="13"/>
      <c r="D160" s="13"/>
      <c r="E160" s="13"/>
      <c r="F160" s="155"/>
      <c r="G160" s="154"/>
      <c r="H160" s="85"/>
      <c r="I160" s="86"/>
      <c r="J160" s="132"/>
      <c r="K160" s="162"/>
      <c r="L160" s="154"/>
      <c r="M160" s="57"/>
      <c r="N160" s="154"/>
      <c r="O160" s="153"/>
      <c r="P160" s="152"/>
      <c r="Q160" s="152"/>
      <c r="R160" s="152"/>
      <c r="S160" s="98" t="str">
        <f>RIGHT(B159,6)</f>
        <v>Aug 22</v>
      </c>
      <c r="T160" s="101">
        <f t="shared" si="394"/>
        <v>0</v>
      </c>
      <c r="U160" s="103">
        <f>Sheet1!L148</f>
        <v>0</v>
      </c>
      <c r="V160" s="103">
        <f t="shared" si="395"/>
        <v>0</v>
      </c>
      <c r="W160" s="103">
        <f t="shared" si="396"/>
        <v>0</v>
      </c>
      <c r="X160" s="103">
        <f>Sheet1!M148</f>
        <v>0</v>
      </c>
      <c r="Y160" s="125" t="str">
        <f t="shared" si="397"/>
        <v/>
      </c>
      <c r="Z160" s="135"/>
      <c r="AA160" s="135"/>
      <c r="AB160" s="142"/>
      <c r="AC160" s="142"/>
      <c r="AD160" s="15"/>
      <c r="AE160" s="15"/>
      <c r="AF160" s="1"/>
      <c r="AG160" s="1"/>
    </row>
    <row r="161" spans="1:33" ht="6" customHeight="1" x14ac:dyDescent="0.3">
      <c r="A161" s="119"/>
      <c r="B161" s="23"/>
      <c r="C161" s="4"/>
      <c r="D161" s="4"/>
      <c r="E161" s="4"/>
      <c r="F161" s="42"/>
      <c r="G161" s="61"/>
      <c r="H161" s="61"/>
      <c r="I161" s="61"/>
      <c r="J161" s="61"/>
      <c r="K161" s="53"/>
      <c r="L161" s="53"/>
      <c r="M161" s="54"/>
      <c r="N161" s="53"/>
      <c r="O161" s="55"/>
      <c r="P161" s="56"/>
      <c r="Q161" s="56"/>
      <c r="R161" s="56"/>
      <c r="S161" s="38"/>
      <c r="T161" s="4"/>
      <c r="U161" s="11"/>
      <c r="V161" s="11"/>
      <c r="W161" s="11"/>
      <c r="X161" s="11"/>
      <c r="Y161" s="71"/>
      <c r="Z161" s="62"/>
      <c r="AA161" s="128"/>
      <c r="AB161" s="130"/>
      <c r="AC161" s="129"/>
      <c r="AD161" s="18"/>
      <c r="AE161" s="16"/>
      <c r="AF161" s="1"/>
      <c r="AG161" s="1"/>
    </row>
    <row r="162" spans="1:33" ht="13.15" customHeight="1" x14ac:dyDescent="0.3">
      <c r="A162" s="119">
        <f>A159+1</f>
        <v>73</v>
      </c>
      <c r="B162" s="144" t="str">
        <f>RIGHT(RTD("cqg.rtd",,"ContractData",$A$5&amp;A162,"LongDescription"),14)</f>
        <v>Aug 22, Sep 22</v>
      </c>
      <c r="C162" s="13"/>
      <c r="D162" s="13"/>
      <c r="E162" s="13"/>
      <c r="F162" s="155">
        <f>IF(B162="","",RTD("cqg.rtd",,"ContractData",$A$5&amp;A162,"ExpirationDate",,"D"))</f>
        <v>44742</v>
      </c>
      <c r="G162" s="154">
        <f t="shared" ref="G162" ca="1" si="398">F162-$A$1</f>
        <v>2215</v>
      </c>
      <c r="H162" s="85"/>
      <c r="I162" s="86"/>
      <c r="J162" s="131">
        <f t="shared" ref="J162" si="399">K162</f>
        <v>0</v>
      </c>
      <c r="K162" s="138">
        <f>RTD("cqg.rtd", ,"ContractData", $A$5&amp;A162, "T_CVol")</f>
        <v>0</v>
      </c>
      <c r="L162" s="154" t="str">
        <f xml:space="preserve"> RTD("cqg.rtd",,"StudyData", $A$5&amp;A162, "MA", "InputChoice=ContractVol,MAType=Sim,Period="&amp;$L$4&amp;"", "MA",,,"all",,,,"T")</f>
        <v/>
      </c>
      <c r="M162" s="57">
        <f t="shared" ref="M162" si="400">IF(K162&gt;L162,1,0)</f>
        <v>0</v>
      </c>
      <c r="N162" s="154">
        <f>RTD("cqg.rtd", ,"ContractData", $A$5&amp;A162, "Y_CVol")</f>
        <v>0</v>
      </c>
      <c r="O162" s="153" t="str">
        <f t="shared" ref="O162" si="401">IF(ISERROR(K162/N162),"",K162/N162)</f>
        <v/>
      </c>
      <c r="P162" s="152" t="str">
        <f xml:space="preserve"> RTD("cqg.rtd",,"StudyData", "(MA("&amp;$A$5&amp;A162&amp;",Period:="&amp;$Q$5&amp;",MAType:=Sim,InputChoice:=ContractVol) when LocalYear("&amp;$A$5&amp;A162&amp;")="&amp;$R$5&amp;" And (LocalMonth("&amp;$A$5&amp;A162&amp;")="&amp;$P$4&amp;" And LocalDay("&amp;$A$5&amp;A162&amp;")="&amp;$Q$4&amp;" ))", "Bar", "", "Close","D", "0", "all", "", "","False",,)</f>
        <v/>
      </c>
      <c r="Q162" s="152"/>
      <c r="R162" s="152"/>
      <c r="S162" s="39" t="str">
        <f>LEFT(B162,6)</f>
        <v>Aug 22</v>
      </c>
      <c r="T162" s="67">
        <f t="shared" ref="T162:T163" si="402">U162</f>
        <v>0</v>
      </c>
      <c r="U162" s="67">
        <f>Sheet1!F150</f>
        <v>0</v>
      </c>
      <c r="V162" s="67">
        <f t="shared" ref="V162:V163" si="403">IFERROR(U162-X162,"")</f>
        <v>0</v>
      </c>
      <c r="W162" s="67">
        <f t="shared" ref="W162:W163" si="404">V162</f>
        <v>0</v>
      </c>
      <c r="X162" s="67">
        <f>Sheet1!G150</f>
        <v>0</v>
      </c>
      <c r="Y162" s="124" t="str">
        <f t="shared" ref="Y162:Y163" si="405">IF(ISERROR(U162/X162),"",U162/X162)</f>
        <v/>
      </c>
      <c r="Z162" s="135">
        <f>IF(RTD("cqg.rtd",,"StudyData",$A$5&amp;A162,"Vol","VolType=Exchange,CoCType=Contract","Vol",$Z$4,"0","ALL",,,"TRUE","T")="",0,RTD("cqg.rtd",,"StudyData",$A$5&amp;A162,"Vol","VolType=Exchange,CoCType=Contract","Vol",$Z$4,"0","ALL",,,"TRUE","T"))</f>
        <v>0</v>
      </c>
      <c r="AA162" s="135">
        <f ca="1">IF(B162="","",RTD("cqg.rtd",,"StudyData","Vol("&amp;$A$5&amp;A162&amp;") when (LocalDay("&amp;$A$5&amp;A162&amp;")="&amp;$C$1&amp;" and LocalHour("&amp;$A$5&amp;A162&amp;")="&amp;$E$1&amp;" and LocalMinute("&amp;$A$5&amp;$A162&amp;")="&amp;$F$1&amp;")","Bar",,"Vol",$Z$4,"0"))</f>
        <v>0</v>
      </c>
      <c r="AB162" s="144" t="str">
        <f>B162</f>
        <v>Aug 22, Sep 22</v>
      </c>
      <c r="AC162" s="144"/>
      <c r="AD162" s="15"/>
      <c r="AE162" s="15"/>
      <c r="AF162" s="1"/>
      <c r="AG162" s="1"/>
    </row>
    <row r="163" spans="1:33" ht="13.15" customHeight="1" x14ac:dyDescent="0.3">
      <c r="A163" s="119"/>
      <c r="B163" s="144"/>
      <c r="C163" s="13"/>
      <c r="D163" s="13"/>
      <c r="E163" s="13"/>
      <c r="F163" s="155"/>
      <c r="G163" s="154"/>
      <c r="H163" s="85"/>
      <c r="I163" s="86"/>
      <c r="J163" s="132"/>
      <c r="K163" s="162"/>
      <c r="L163" s="154"/>
      <c r="M163" s="57"/>
      <c r="N163" s="154"/>
      <c r="O163" s="153"/>
      <c r="P163" s="152"/>
      <c r="Q163" s="152"/>
      <c r="R163" s="152"/>
      <c r="S163" s="37" t="str">
        <f>RIGHT(B162,6)</f>
        <v>Sep 22</v>
      </c>
      <c r="T163" s="68">
        <f t="shared" si="402"/>
        <v>0</v>
      </c>
      <c r="U163" s="68">
        <f>Sheet1!L150</f>
        <v>0</v>
      </c>
      <c r="V163" s="68">
        <f t="shared" si="403"/>
        <v>0</v>
      </c>
      <c r="W163" s="68">
        <f t="shared" si="404"/>
        <v>0</v>
      </c>
      <c r="X163" s="68">
        <f>Sheet1!M150</f>
        <v>0</v>
      </c>
      <c r="Y163" s="124" t="str">
        <f t="shared" si="405"/>
        <v/>
      </c>
      <c r="Z163" s="135"/>
      <c r="AA163" s="135"/>
      <c r="AB163" s="144"/>
      <c r="AC163" s="144"/>
      <c r="AD163" s="15"/>
      <c r="AE163" s="15"/>
      <c r="AF163" s="1"/>
      <c r="AG163" s="1"/>
    </row>
    <row r="164" spans="1:33" ht="13.15" customHeight="1" x14ac:dyDescent="0.3">
      <c r="A164" s="119">
        <f>A162+1</f>
        <v>74</v>
      </c>
      <c r="B164" s="144" t="str">
        <f>RIGHT(RTD("cqg.rtd",,"ContractData",$A$5&amp;A164,"LongDescription"),14)</f>
        <v>Sep 22, Oct 22</v>
      </c>
      <c r="C164" s="13"/>
      <c r="D164" s="13"/>
      <c r="E164" s="13"/>
      <c r="F164" s="155">
        <f>IF(B164="","",RTD("cqg.rtd",,"ContractData",$A$5&amp;A164,"ExpirationDate",,"D"))</f>
        <v>44771</v>
      </c>
      <c r="G164" s="154">
        <f t="shared" ref="G164" ca="1" si="406">F164-$A$1</f>
        <v>2244</v>
      </c>
      <c r="H164" s="85"/>
      <c r="I164" s="86"/>
      <c r="J164" s="131">
        <f t="shared" ref="J164" si="407">K164</f>
        <v>0</v>
      </c>
      <c r="K164" s="138">
        <f>RTD("cqg.rtd", ,"ContractData", $A$5&amp;A164, "T_CVol")</f>
        <v>0</v>
      </c>
      <c r="L164" s="154" t="str">
        <f xml:space="preserve"> RTD("cqg.rtd",,"StudyData", $A$5&amp;A164, "MA", "InputChoice=ContractVol,MAType=Sim,Period="&amp;$L$4&amp;"", "MA",,,"all",,,,"T")</f>
        <v/>
      </c>
      <c r="M164" s="57">
        <f t="shared" ref="M164" si="408">IF(K164&gt;L164,1,0)</f>
        <v>0</v>
      </c>
      <c r="N164" s="154">
        <f>RTD("cqg.rtd", ,"ContractData", $A$5&amp;A164, "Y_CVol")</f>
        <v>0</v>
      </c>
      <c r="O164" s="153" t="str">
        <f t="shared" ref="O164" si="409">IF(ISERROR(K164/N164),"",K164/N164)</f>
        <v/>
      </c>
      <c r="P164" s="152" t="str">
        <f xml:space="preserve"> RTD("cqg.rtd",,"StudyData", "(MA("&amp;$A$5&amp;A164&amp;",Period:="&amp;$Q$5&amp;",MAType:=Sim,InputChoice:=ContractVol) when LocalYear("&amp;$A$5&amp;A164&amp;")="&amp;$R$5&amp;" And (LocalMonth("&amp;$A$5&amp;A164&amp;")="&amp;$P$4&amp;" And LocalDay("&amp;$A$5&amp;A164&amp;")="&amp;$Q$4&amp;" ))", "Bar", "", "Close","D", "0", "all", "", "","False",,)</f>
        <v/>
      </c>
      <c r="Q164" s="152"/>
      <c r="R164" s="152"/>
      <c r="S164" s="39" t="str">
        <f>LEFT(B164,6)</f>
        <v>Sep 22</v>
      </c>
      <c r="T164" s="67">
        <f t="shared" ref="T164:T165" si="410">U164</f>
        <v>0</v>
      </c>
      <c r="U164" s="72">
        <f>Sheet1!F152</f>
        <v>0</v>
      </c>
      <c r="V164" s="72">
        <f t="shared" ref="V164:V165" si="411">IFERROR(U164-X164,"")</f>
        <v>0</v>
      </c>
      <c r="W164" s="72">
        <f t="shared" ref="W164:W165" si="412">V164</f>
        <v>0</v>
      </c>
      <c r="X164" s="72">
        <f>Sheet1!G152</f>
        <v>0</v>
      </c>
      <c r="Y164" s="125" t="str">
        <f t="shared" ref="Y164:Y165" si="413">IF(ISERROR(U164/X164),"",U164/X164)</f>
        <v/>
      </c>
      <c r="Z164" s="135">
        <f>IF(RTD("cqg.rtd",,"StudyData",$A$5&amp;A164,"Vol","VolType=Exchange,CoCType=Contract","Vol",$Z$4,"0","ALL",,,"TRUE","T")="",0,RTD("cqg.rtd",,"StudyData",$A$5&amp;A164,"Vol","VolType=Exchange,CoCType=Contract","Vol",$Z$4,"0","ALL",,,"TRUE","T"))</f>
        <v>0</v>
      </c>
      <c r="AA164" s="135">
        <f ca="1">IF(B164="","",RTD("cqg.rtd",,"StudyData","Vol("&amp;$A$5&amp;A164&amp;") when (LocalDay("&amp;$A$5&amp;A164&amp;")="&amp;$C$1&amp;" and LocalHour("&amp;$A$5&amp;A164&amp;")="&amp;$E$1&amp;" and LocalMinute("&amp;$A$5&amp;$A164&amp;")="&amp;$F$1&amp;")","Bar",,"Vol",$Z$4,"0"))</f>
        <v>0</v>
      </c>
      <c r="AB164" s="144" t="str">
        <f>B164</f>
        <v>Sep 22, Oct 22</v>
      </c>
      <c r="AC164" s="144"/>
      <c r="AD164" s="15"/>
      <c r="AE164" s="15"/>
      <c r="AF164" s="1"/>
      <c r="AG164" s="1"/>
    </row>
    <row r="165" spans="1:33" ht="13.15" customHeight="1" x14ac:dyDescent="0.3">
      <c r="A165" s="119"/>
      <c r="B165" s="144"/>
      <c r="C165" s="13"/>
      <c r="D165" s="13"/>
      <c r="E165" s="13"/>
      <c r="F165" s="155"/>
      <c r="G165" s="154"/>
      <c r="H165" s="85"/>
      <c r="I165" s="86"/>
      <c r="J165" s="132"/>
      <c r="K165" s="162"/>
      <c r="L165" s="154"/>
      <c r="M165" s="57"/>
      <c r="N165" s="154"/>
      <c r="O165" s="153"/>
      <c r="P165" s="152"/>
      <c r="Q165" s="152"/>
      <c r="R165" s="152"/>
      <c r="S165" s="37" t="str">
        <f>RIGHT(B164,6)</f>
        <v>Oct 22</v>
      </c>
      <c r="T165" s="68">
        <f t="shared" si="410"/>
        <v>0</v>
      </c>
      <c r="U165" s="73">
        <f>Sheet1!L152</f>
        <v>0</v>
      </c>
      <c r="V165" s="73">
        <f t="shared" si="411"/>
        <v>0</v>
      </c>
      <c r="W165" s="73">
        <f t="shared" si="412"/>
        <v>0</v>
      </c>
      <c r="X165" s="73">
        <f>Sheet1!M152</f>
        <v>0</v>
      </c>
      <c r="Y165" s="125" t="str">
        <f t="shared" si="413"/>
        <v/>
      </c>
      <c r="Z165" s="135"/>
      <c r="AA165" s="135"/>
      <c r="AB165" s="144"/>
      <c r="AC165" s="144"/>
      <c r="AD165" s="15"/>
      <c r="AE165" s="15"/>
      <c r="AF165" s="1"/>
      <c r="AG165" s="1"/>
    </row>
    <row r="166" spans="1:33" ht="13.15" customHeight="1" x14ac:dyDescent="0.3">
      <c r="A166" s="119">
        <f>A164+1</f>
        <v>75</v>
      </c>
      <c r="B166" s="144" t="str">
        <f>RIGHT(RTD("cqg.rtd",,"ContractData",$A$5&amp;A166,"LongDescription"),14)</f>
        <v>Oct 22, Nov 22</v>
      </c>
      <c r="C166" s="13"/>
      <c r="D166" s="13"/>
      <c r="E166" s="13"/>
      <c r="F166" s="155">
        <f>IF(B166="","",RTD("cqg.rtd",,"ContractData",$A$5&amp;A166,"ExpirationDate",,"D"))</f>
        <v>44804</v>
      </c>
      <c r="G166" s="154">
        <f t="shared" ref="G166" ca="1" si="414">F166-$A$1</f>
        <v>2277</v>
      </c>
      <c r="H166" s="85"/>
      <c r="I166" s="86"/>
      <c r="J166" s="131">
        <f t="shared" ref="J166" si="415">K166</f>
        <v>0</v>
      </c>
      <c r="K166" s="138">
        <f>RTD("cqg.rtd", ,"ContractData", $A$5&amp;A166, "T_CVol")</f>
        <v>0</v>
      </c>
      <c r="L166" s="154" t="str">
        <f xml:space="preserve"> RTD("cqg.rtd",,"StudyData", $A$5&amp;A166, "MA", "InputChoice=ContractVol,MAType=Sim,Period="&amp;$L$4&amp;"", "MA",,,"all",,,,"T")</f>
        <v/>
      </c>
      <c r="M166" s="57">
        <f t="shared" ref="M166" si="416">IF(K166&gt;L166,1,0)</f>
        <v>0</v>
      </c>
      <c r="N166" s="154">
        <f>RTD("cqg.rtd", ,"ContractData", $A$5&amp;A166, "Y_CVol")</f>
        <v>0</v>
      </c>
      <c r="O166" s="153" t="str">
        <f t="shared" ref="O166" si="417">IF(ISERROR(K166/N166),"",K166/N166)</f>
        <v/>
      </c>
      <c r="P166" s="152" t="str">
        <f xml:space="preserve"> RTD("cqg.rtd",,"StudyData", "(MA("&amp;$A$5&amp;A166&amp;",Period:="&amp;$Q$5&amp;",MAType:=Sim,InputChoice:=ContractVol) when LocalYear("&amp;$A$5&amp;A166&amp;")="&amp;$R$5&amp;" And (LocalMonth("&amp;$A$5&amp;A166&amp;")="&amp;$P$4&amp;" And LocalDay("&amp;$A$5&amp;A166&amp;")="&amp;$Q$4&amp;" ))", "Bar", "", "Close","D", "0", "all", "", "","False",,)</f>
        <v/>
      </c>
      <c r="Q166" s="152"/>
      <c r="R166" s="152"/>
      <c r="S166" s="39" t="str">
        <f>LEFT(B166,6)</f>
        <v>Oct 22</v>
      </c>
      <c r="T166" s="67">
        <f t="shared" ref="T166:T167" si="418">U166</f>
        <v>0</v>
      </c>
      <c r="U166" s="67">
        <f>Sheet1!F154</f>
        <v>0</v>
      </c>
      <c r="V166" s="67">
        <f t="shared" ref="V166:V167" si="419">IFERROR(U166-X166,"")</f>
        <v>0</v>
      </c>
      <c r="W166" s="67">
        <f t="shared" ref="W166:W167" si="420">V166</f>
        <v>0</v>
      </c>
      <c r="X166" s="67">
        <f>Sheet1!G154</f>
        <v>0</v>
      </c>
      <c r="Y166" s="124" t="str">
        <f t="shared" ref="Y166:Y167" si="421">IF(ISERROR(U166/X166),"",U166/X166)</f>
        <v/>
      </c>
      <c r="Z166" s="135">
        <f>IF(RTD("cqg.rtd",,"StudyData",$A$5&amp;A166,"Vol","VolType=Exchange,CoCType=Contract","Vol",$Z$4,"0","ALL",,,"TRUE","T")="",0,RTD("cqg.rtd",,"StudyData",$A$5&amp;A166,"Vol","VolType=Exchange,CoCType=Contract","Vol",$Z$4,"0","ALL",,,"TRUE","T"))</f>
        <v>0</v>
      </c>
      <c r="AA166" s="135">
        <f ca="1">IF(B166="","",RTD("cqg.rtd",,"StudyData","Vol("&amp;$A$5&amp;A166&amp;") when (LocalDay("&amp;$A$5&amp;A166&amp;")="&amp;$C$1&amp;" and LocalHour("&amp;$A$5&amp;A166&amp;")="&amp;$E$1&amp;" and LocalMinute("&amp;$A$5&amp;$A166&amp;")="&amp;$F$1&amp;")","Bar",,"Vol",$Z$4,"0"))</f>
        <v>0</v>
      </c>
      <c r="AB166" s="144" t="str">
        <f>B166</f>
        <v>Oct 22, Nov 22</v>
      </c>
      <c r="AC166" s="144"/>
      <c r="AD166" s="15"/>
      <c r="AE166" s="15"/>
      <c r="AF166" s="1"/>
      <c r="AG166" s="1"/>
    </row>
    <row r="167" spans="1:33" ht="13.15" customHeight="1" x14ac:dyDescent="0.3">
      <c r="A167" s="119"/>
      <c r="B167" s="144"/>
      <c r="C167" s="13"/>
      <c r="D167" s="13"/>
      <c r="E167" s="13"/>
      <c r="F167" s="155"/>
      <c r="G167" s="154"/>
      <c r="H167" s="85"/>
      <c r="I167" s="86"/>
      <c r="J167" s="132"/>
      <c r="K167" s="162"/>
      <c r="L167" s="154"/>
      <c r="M167" s="57"/>
      <c r="N167" s="154"/>
      <c r="O167" s="153"/>
      <c r="P167" s="152"/>
      <c r="Q167" s="152"/>
      <c r="R167" s="152"/>
      <c r="S167" s="37" t="str">
        <f>RIGHT(B166,6)</f>
        <v>Nov 22</v>
      </c>
      <c r="T167" s="68">
        <f t="shared" si="418"/>
        <v>0</v>
      </c>
      <c r="U167" s="68">
        <f>Sheet1!L154</f>
        <v>0</v>
      </c>
      <c r="V167" s="68">
        <f t="shared" si="419"/>
        <v>0</v>
      </c>
      <c r="W167" s="68">
        <f t="shared" si="420"/>
        <v>0</v>
      </c>
      <c r="X167" s="68">
        <f>Sheet1!M154</f>
        <v>0</v>
      </c>
      <c r="Y167" s="124" t="str">
        <f t="shared" si="421"/>
        <v/>
      </c>
      <c r="Z167" s="135"/>
      <c r="AA167" s="135"/>
      <c r="AB167" s="144"/>
      <c r="AC167" s="144"/>
      <c r="AD167" s="15"/>
      <c r="AE167" s="15"/>
      <c r="AF167" s="1"/>
      <c r="AG167" s="1"/>
    </row>
    <row r="168" spans="1:33" ht="13.15" customHeight="1" x14ac:dyDescent="0.3">
      <c r="A168" s="119">
        <f>A166+1</f>
        <v>76</v>
      </c>
      <c r="B168" s="144" t="str">
        <f>RIGHT(RTD("cqg.rtd",,"ContractData",$A$5&amp;A168,"LongDescription"),14)</f>
        <v>Nov 22, Dec 22</v>
      </c>
      <c r="C168" s="13"/>
      <c r="D168" s="13"/>
      <c r="E168" s="13"/>
      <c r="F168" s="155">
        <f>IF(B168="","",RTD("cqg.rtd",,"ContractData",$A$5&amp;A168,"ExpirationDate",,"D"))</f>
        <v>44834</v>
      </c>
      <c r="G168" s="154">
        <f t="shared" ref="G168" ca="1" si="422">F168-$A$1</f>
        <v>2307</v>
      </c>
      <c r="H168" s="85"/>
      <c r="I168" s="86"/>
      <c r="J168" s="131">
        <f t="shared" ref="J168" si="423">K168</f>
        <v>0</v>
      </c>
      <c r="K168" s="138">
        <f>RTD("cqg.rtd", ,"ContractData", $A$5&amp;A168, "T_CVol")</f>
        <v>0</v>
      </c>
      <c r="L168" s="154" t="str">
        <f xml:space="preserve"> RTD("cqg.rtd",,"StudyData", $A$5&amp;A168, "MA", "InputChoice=ContractVol,MAType=Sim,Period="&amp;$L$4&amp;"", "MA",,,"all",,,,"T")</f>
        <v/>
      </c>
      <c r="M168" s="57">
        <f t="shared" ref="M168" si="424">IF(K168&gt;L168,1,0)</f>
        <v>0</v>
      </c>
      <c r="N168" s="154">
        <f>RTD("cqg.rtd", ,"ContractData", $A$5&amp;A168, "Y_CVol")</f>
        <v>0</v>
      </c>
      <c r="O168" s="153" t="str">
        <f t="shared" ref="O168" si="425">IF(ISERROR(K168/N168),"",K168/N168)</f>
        <v/>
      </c>
      <c r="P168" s="152" t="str">
        <f xml:space="preserve"> RTD("cqg.rtd",,"StudyData", "(MA("&amp;$A$5&amp;A168&amp;",Period:="&amp;$Q$5&amp;",MAType:=Sim,InputChoice:=ContractVol) when LocalYear("&amp;$A$5&amp;A168&amp;")="&amp;$R$5&amp;" And (LocalMonth("&amp;$A$5&amp;A168&amp;")="&amp;$P$4&amp;" And LocalDay("&amp;$A$5&amp;A168&amp;")="&amp;$Q$4&amp;" ))", "Bar", "", "Close","D", "0", "all", "", "","False",,)</f>
        <v/>
      </c>
      <c r="Q168" s="152"/>
      <c r="R168" s="152"/>
      <c r="S168" s="39" t="str">
        <f>LEFT(B168,6)</f>
        <v>Nov 22</v>
      </c>
      <c r="T168" s="67">
        <f t="shared" ref="T168:T169" si="426">U168</f>
        <v>0</v>
      </c>
      <c r="U168" s="72">
        <f>Sheet1!F156</f>
        <v>0</v>
      </c>
      <c r="V168" s="72">
        <f t="shared" ref="V168:V169" si="427">IFERROR(U168-X168,"")</f>
        <v>0</v>
      </c>
      <c r="W168" s="72">
        <f t="shared" ref="W168:W169" si="428">V168</f>
        <v>0</v>
      </c>
      <c r="X168" s="72">
        <f>Sheet1!G156</f>
        <v>0</v>
      </c>
      <c r="Y168" s="125" t="str">
        <f t="shared" ref="Y168:Y169" si="429">IF(ISERROR(U168/X168),"",U168/X168)</f>
        <v/>
      </c>
      <c r="Z168" s="135">
        <f>IF(RTD("cqg.rtd",,"StudyData",$A$5&amp;A168,"Vol","VolType=Exchange,CoCType=Contract","Vol",$Z$4,"0","ALL",,,"TRUE","T")="",0,RTD("cqg.rtd",,"StudyData",$A$5&amp;A168,"Vol","VolType=Exchange,CoCType=Contract","Vol",$Z$4,"0","ALL",,,"TRUE","T"))</f>
        <v>0</v>
      </c>
      <c r="AA168" s="135">
        <f ca="1">IF(B168="","",RTD("cqg.rtd",,"StudyData","Vol("&amp;$A$5&amp;A168&amp;") when (LocalDay("&amp;$A$5&amp;A168&amp;")="&amp;$C$1&amp;" and LocalHour("&amp;$A$5&amp;A168&amp;")="&amp;$E$1&amp;" and LocalMinute("&amp;$A$5&amp;$A168&amp;")="&amp;$F$1&amp;")","Bar",,"Vol",$Z$4,"0"))</f>
        <v>0</v>
      </c>
      <c r="AB168" s="144" t="str">
        <f>B168</f>
        <v>Nov 22, Dec 22</v>
      </c>
      <c r="AC168" s="144"/>
      <c r="AD168" s="15"/>
      <c r="AE168" s="15"/>
      <c r="AF168" s="1"/>
      <c r="AG168" s="1"/>
    </row>
    <row r="169" spans="1:33" ht="13.15" customHeight="1" x14ac:dyDescent="0.3">
      <c r="A169" s="119"/>
      <c r="B169" s="144"/>
      <c r="C169" s="13"/>
      <c r="D169" s="13"/>
      <c r="E169" s="13"/>
      <c r="F169" s="155"/>
      <c r="G169" s="154"/>
      <c r="H169" s="85"/>
      <c r="I169" s="86"/>
      <c r="J169" s="132"/>
      <c r="K169" s="162"/>
      <c r="L169" s="154"/>
      <c r="M169" s="57"/>
      <c r="N169" s="154"/>
      <c r="O169" s="153"/>
      <c r="P169" s="152"/>
      <c r="Q169" s="152"/>
      <c r="R169" s="152"/>
      <c r="S169" s="37" t="str">
        <f>RIGHT(B168,6)</f>
        <v>Dec 22</v>
      </c>
      <c r="T169" s="68">
        <f t="shared" si="426"/>
        <v>91</v>
      </c>
      <c r="U169" s="73">
        <f>Sheet1!L156</f>
        <v>91</v>
      </c>
      <c r="V169" s="73">
        <f t="shared" si="427"/>
        <v>0</v>
      </c>
      <c r="W169" s="73">
        <f t="shared" si="428"/>
        <v>0</v>
      </c>
      <c r="X169" s="73">
        <f>Sheet1!M156</f>
        <v>91</v>
      </c>
      <c r="Y169" s="125">
        <f t="shared" si="429"/>
        <v>1</v>
      </c>
      <c r="Z169" s="135"/>
      <c r="AA169" s="135"/>
      <c r="AB169" s="144"/>
      <c r="AC169" s="144"/>
      <c r="AD169" s="15"/>
      <c r="AE169" s="15"/>
      <c r="AF169" s="1"/>
      <c r="AG169" s="1"/>
    </row>
    <row r="170" spans="1:33" ht="13.15" customHeight="1" x14ac:dyDescent="0.3">
      <c r="A170" s="119">
        <f>A168+1</f>
        <v>77</v>
      </c>
      <c r="B170" s="144" t="str">
        <f>RIGHT(RTD("cqg.rtd",,"ContractData",$A$5&amp;A170,"LongDescription"),14)</f>
        <v>Dec 22, Jan 23</v>
      </c>
      <c r="C170" s="13"/>
      <c r="D170" s="13"/>
      <c r="E170" s="13"/>
      <c r="F170" s="155">
        <f>IF(B170="","",RTD("cqg.rtd",,"ContractData",$A$5&amp;A170,"ExpirationDate",,"D"))</f>
        <v>44865</v>
      </c>
      <c r="G170" s="154">
        <f t="shared" ref="G170" ca="1" si="430">F170-$A$1</f>
        <v>2338</v>
      </c>
      <c r="H170" s="85"/>
      <c r="I170" s="86"/>
      <c r="J170" s="131">
        <f t="shared" ref="J170" si="431">K170</f>
        <v>0</v>
      </c>
      <c r="K170" s="138">
        <f>RTD("cqg.rtd", ,"ContractData", $A$5&amp;A170, "T_CVol")</f>
        <v>0</v>
      </c>
      <c r="L170" s="154" t="str">
        <f xml:space="preserve"> RTD("cqg.rtd",,"StudyData", $A$5&amp;A170, "MA", "InputChoice=ContractVol,MAType=Sim,Period="&amp;$L$4&amp;"", "MA",,,"all",,,,"T")</f>
        <v/>
      </c>
      <c r="M170" s="57">
        <f t="shared" ref="M170" si="432">IF(K170&gt;L170,1,0)</f>
        <v>0</v>
      </c>
      <c r="N170" s="154">
        <f>RTD("cqg.rtd", ,"ContractData", $A$5&amp;A170, "Y_CVol")</f>
        <v>0</v>
      </c>
      <c r="O170" s="153" t="str">
        <f t="shared" ref="O170" si="433">IF(ISERROR(K170/N170),"",K170/N170)</f>
        <v/>
      </c>
      <c r="P170" s="152" t="str">
        <f xml:space="preserve"> RTD("cqg.rtd",,"StudyData", "(MA("&amp;$A$5&amp;A170&amp;",Period:="&amp;$Q$5&amp;",MAType:=Sim,InputChoice:=ContractVol) when LocalYear("&amp;$A$5&amp;A170&amp;")="&amp;$R$5&amp;" And (LocalMonth("&amp;$A$5&amp;A170&amp;")="&amp;$P$4&amp;" And LocalDay("&amp;$A$5&amp;A170&amp;")="&amp;$Q$4&amp;" ))", "Bar", "", "Close","D", "0", "all", "", "","False",,)</f>
        <v/>
      </c>
      <c r="Q170" s="152"/>
      <c r="R170" s="152"/>
      <c r="S170" s="39" t="str">
        <f>LEFT(B170,6)</f>
        <v>Dec 22</v>
      </c>
      <c r="T170" s="67">
        <f t="shared" ref="T170:T171" si="434">U170</f>
        <v>91</v>
      </c>
      <c r="U170" s="67">
        <f>Sheet1!F158</f>
        <v>91</v>
      </c>
      <c r="V170" s="67">
        <f t="shared" ref="V170:V171" si="435">IFERROR(U170-X170,"")</f>
        <v>0</v>
      </c>
      <c r="W170" s="67">
        <f t="shared" ref="W170:W171" si="436">V170</f>
        <v>0</v>
      </c>
      <c r="X170" s="67">
        <f>Sheet1!G158</f>
        <v>91</v>
      </c>
      <c r="Y170" s="124">
        <f t="shared" ref="Y170:Y171" si="437">IF(ISERROR(U170/X170),"",U170/X170)</f>
        <v>1</v>
      </c>
      <c r="Z170" s="135">
        <f>IF(RTD("cqg.rtd",,"StudyData",$A$5&amp;A170,"Vol","VolType=Exchange,CoCType=Contract","Vol",$Z$4,"0","ALL",,,"TRUE","T")="",0,RTD("cqg.rtd",,"StudyData",$A$5&amp;A170,"Vol","VolType=Exchange,CoCType=Contract","Vol",$Z$4,"0","ALL",,,"TRUE","T"))</f>
        <v>0</v>
      </c>
      <c r="AA170" s="135">
        <f ca="1">IF(B170="","",RTD("cqg.rtd",,"StudyData","Vol("&amp;$A$5&amp;A170&amp;") when (LocalDay("&amp;$A$5&amp;A170&amp;")="&amp;$C$1&amp;" and LocalHour("&amp;$A$5&amp;A170&amp;")="&amp;$E$1&amp;" and LocalMinute("&amp;$A$5&amp;$A170&amp;")="&amp;$F$1&amp;")","Bar",,"Vol",$Z$4,"0"))</f>
        <v>0</v>
      </c>
      <c r="AB170" s="144" t="str">
        <f>B170</f>
        <v>Dec 22, Jan 23</v>
      </c>
      <c r="AC170" s="144"/>
      <c r="AD170" s="15"/>
      <c r="AE170" s="15"/>
      <c r="AF170" s="1"/>
      <c r="AG170" s="1"/>
    </row>
    <row r="171" spans="1:33" ht="13.15" customHeight="1" x14ac:dyDescent="0.3">
      <c r="A171" s="119"/>
      <c r="B171" s="144"/>
      <c r="C171" s="13"/>
      <c r="D171" s="13"/>
      <c r="E171" s="13"/>
      <c r="F171" s="155"/>
      <c r="G171" s="154"/>
      <c r="H171" s="85"/>
      <c r="I171" s="86"/>
      <c r="J171" s="132"/>
      <c r="K171" s="162"/>
      <c r="L171" s="154"/>
      <c r="M171" s="57"/>
      <c r="N171" s="154"/>
      <c r="O171" s="153"/>
      <c r="P171" s="152"/>
      <c r="Q171" s="152"/>
      <c r="R171" s="152"/>
      <c r="S171" s="37" t="str">
        <f>RIGHT(B170,6)</f>
        <v>Jan 23</v>
      </c>
      <c r="T171" s="68">
        <f t="shared" si="434"/>
        <v>0</v>
      </c>
      <c r="U171" s="68">
        <f>Sheet1!L158</f>
        <v>0</v>
      </c>
      <c r="V171" s="68">
        <f t="shared" si="435"/>
        <v>0</v>
      </c>
      <c r="W171" s="68">
        <f t="shared" si="436"/>
        <v>0</v>
      </c>
      <c r="X171" s="68">
        <f>Sheet1!M158</f>
        <v>0</v>
      </c>
      <c r="Y171" s="124" t="str">
        <f t="shared" si="437"/>
        <v/>
      </c>
      <c r="Z171" s="135"/>
      <c r="AA171" s="135"/>
      <c r="AB171" s="144"/>
      <c r="AC171" s="144"/>
      <c r="AD171" s="15"/>
      <c r="AE171" s="15"/>
      <c r="AF171" s="1"/>
      <c r="AG171" s="1"/>
    </row>
    <row r="172" spans="1:33" ht="13.15" customHeight="1" x14ac:dyDescent="0.3">
      <c r="A172" s="119">
        <f>A170+1</f>
        <v>78</v>
      </c>
      <c r="B172" s="144" t="str">
        <f>RIGHT(RTD("cqg.rtd",,"ContractData",$A$5&amp;A172,"LongDescription"),14)</f>
        <v>Jan 23, Feb 23</v>
      </c>
      <c r="C172" s="13"/>
      <c r="D172" s="13"/>
      <c r="E172" s="13"/>
      <c r="F172" s="155">
        <f>IF(B172="","",RTD("cqg.rtd",,"ContractData",$A$5&amp;A172,"ExpirationDate",,"D"))</f>
        <v>44895</v>
      </c>
      <c r="G172" s="154">
        <f t="shared" ref="G172" ca="1" si="438">F172-$A$1</f>
        <v>2368</v>
      </c>
      <c r="H172" s="85"/>
      <c r="I172" s="86"/>
      <c r="J172" s="131">
        <f t="shared" ref="J172" si="439">K172</f>
        <v>0</v>
      </c>
      <c r="K172" s="138">
        <f>RTD("cqg.rtd", ,"ContractData", $A$5&amp;A172, "T_CVol")</f>
        <v>0</v>
      </c>
      <c r="L172" s="154" t="str">
        <f xml:space="preserve"> RTD("cqg.rtd",,"StudyData", $A$5&amp;A172, "MA", "InputChoice=ContractVol,MAType=Sim,Period="&amp;$L$4&amp;"", "MA",,,"all",,,,"T")</f>
        <v/>
      </c>
      <c r="M172" s="57">
        <f t="shared" ref="M172" si="440">IF(K172&gt;L172,1,0)</f>
        <v>0</v>
      </c>
      <c r="N172" s="154">
        <f>RTD("cqg.rtd", ,"ContractData", $A$5&amp;A172, "Y_CVol")</f>
        <v>0</v>
      </c>
      <c r="O172" s="153" t="str">
        <f t="shared" ref="O172" si="441">IF(ISERROR(K172/N172),"",K172/N172)</f>
        <v/>
      </c>
      <c r="P172" s="152" t="str">
        <f xml:space="preserve"> RTD("cqg.rtd",,"StudyData", "(MA("&amp;$A$5&amp;A172&amp;",Period:="&amp;$Q$5&amp;",MAType:=Sim,InputChoice:=ContractVol) when LocalYear("&amp;$A$5&amp;A172&amp;")="&amp;$R$5&amp;" And (LocalMonth("&amp;$A$5&amp;A172&amp;")="&amp;$P$4&amp;" And LocalDay("&amp;$A$5&amp;A172&amp;")="&amp;$Q$4&amp;" ))", "Bar", "", "Close","D", "0", "all", "", "","False",,)</f>
        <v/>
      </c>
      <c r="Q172" s="152"/>
      <c r="R172" s="152"/>
      <c r="S172" s="39" t="str">
        <f>LEFT(B172,6)</f>
        <v>Jan 23</v>
      </c>
      <c r="T172" s="67">
        <f t="shared" ref="T172:T173" si="442">U172</f>
        <v>0</v>
      </c>
      <c r="U172" s="72">
        <f>Sheet1!F160</f>
        <v>0</v>
      </c>
      <c r="V172" s="72">
        <f t="shared" ref="V172:V173" si="443">IFERROR(U172-X172,"")</f>
        <v>0</v>
      </c>
      <c r="W172" s="72">
        <f t="shared" ref="W172:W173" si="444">V172</f>
        <v>0</v>
      </c>
      <c r="X172" s="72">
        <f>Sheet1!G160</f>
        <v>0</v>
      </c>
      <c r="Y172" s="125" t="str">
        <f t="shared" ref="Y172:Y173" si="445">IF(ISERROR(U172/X172),"",U172/X172)</f>
        <v/>
      </c>
      <c r="Z172" s="135">
        <f>IF(RTD("cqg.rtd",,"StudyData",$A$5&amp;A172,"Vol","VolType=Exchange,CoCType=Contract","Vol",$Z$4,"0","ALL",,,"TRUE","T")="",0,RTD("cqg.rtd",,"StudyData",$A$5&amp;A172,"Vol","VolType=Exchange,CoCType=Contract","Vol",$Z$4,"0","ALL",,,"TRUE","T"))</f>
        <v>0</v>
      </c>
      <c r="AA172" s="135">
        <f ca="1">IF(B172="","",RTD("cqg.rtd",,"StudyData","Vol("&amp;$A$5&amp;A172&amp;") when (LocalDay("&amp;$A$5&amp;A172&amp;")="&amp;$C$1&amp;" and LocalHour("&amp;$A$5&amp;A172&amp;")="&amp;$E$1&amp;" and LocalMinute("&amp;$A$5&amp;$A172&amp;")="&amp;$F$1&amp;")","Bar",,"Vol",$Z$4,"0"))</f>
        <v>0</v>
      </c>
      <c r="AB172" s="144" t="str">
        <f>B172</f>
        <v>Jan 23, Feb 23</v>
      </c>
      <c r="AC172" s="144"/>
      <c r="AD172" s="15"/>
      <c r="AE172" s="15"/>
      <c r="AF172" s="1"/>
      <c r="AG172" s="1"/>
    </row>
    <row r="173" spans="1:33" ht="13.15" customHeight="1" x14ac:dyDescent="0.3">
      <c r="A173" s="119"/>
      <c r="B173" s="144"/>
      <c r="C173" s="13"/>
      <c r="D173" s="13"/>
      <c r="E173" s="13"/>
      <c r="F173" s="155"/>
      <c r="G173" s="154"/>
      <c r="H173" s="85"/>
      <c r="I173" s="86"/>
      <c r="J173" s="132"/>
      <c r="K173" s="162"/>
      <c r="L173" s="154"/>
      <c r="M173" s="57"/>
      <c r="N173" s="154"/>
      <c r="O173" s="153"/>
      <c r="P173" s="152"/>
      <c r="Q173" s="152"/>
      <c r="R173" s="152"/>
      <c r="S173" s="37" t="str">
        <f>RIGHT(B172,6)</f>
        <v>Feb 23</v>
      </c>
      <c r="T173" s="68">
        <f t="shared" si="442"/>
        <v>0</v>
      </c>
      <c r="U173" s="73">
        <f>Sheet1!L160</f>
        <v>0</v>
      </c>
      <c r="V173" s="73">
        <f t="shared" si="443"/>
        <v>0</v>
      </c>
      <c r="W173" s="73">
        <f t="shared" si="444"/>
        <v>0</v>
      </c>
      <c r="X173" s="73">
        <f>Sheet1!M160</f>
        <v>0</v>
      </c>
      <c r="Y173" s="125" t="str">
        <f t="shared" si="445"/>
        <v/>
      </c>
      <c r="Z173" s="135"/>
      <c r="AA173" s="135"/>
      <c r="AB173" s="144"/>
      <c r="AC173" s="144"/>
      <c r="AD173" s="15"/>
      <c r="AE173" s="15"/>
      <c r="AF173" s="1"/>
      <c r="AG173" s="1"/>
    </row>
    <row r="174" spans="1:33" ht="13.15" customHeight="1" x14ac:dyDescent="0.3">
      <c r="A174" s="119">
        <f>A172+1</f>
        <v>79</v>
      </c>
      <c r="B174" s="144" t="str">
        <f>RIGHT(RTD("cqg.rtd",,"ContractData",$A$5&amp;A174,"LongDescription"),14)</f>
        <v>Feb 23, Mar 23</v>
      </c>
      <c r="C174" s="13"/>
      <c r="D174" s="13"/>
      <c r="E174" s="13"/>
      <c r="F174" s="155">
        <f>IF(B174="","",RTD("cqg.rtd",,"ContractData",$A$5&amp;A174,"ExpirationDate",,"D"))</f>
        <v>44924</v>
      </c>
      <c r="G174" s="154">
        <f t="shared" ref="G174" ca="1" si="446">F174-$A$1</f>
        <v>2397</v>
      </c>
      <c r="H174" s="85"/>
      <c r="I174" s="86"/>
      <c r="J174" s="131">
        <f t="shared" ref="J174" si="447">K174</f>
        <v>0</v>
      </c>
      <c r="K174" s="138">
        <f>RTD("cqg.rtd", ,"ContractData", $A$5&amp;A174, "T_CVol")</f>
        <v>0</v>
      </c>
      <c r="L174" s="154" t="str">
        <f xml:space="preserve"> RTD("cqg.rtd",,"StudyData", $A$5&amp;A174, "MA", "InputChoice=ContractVol,MAType=Sim,Period="&amp;$L$4&amp;"", "MA",,,"all",,,,"T")</f>
        <v/>
      </c>
      <c r="M174" s="57">
        <f t="shared" ref="M174" si="448">IF(K174&gt;L174,1,0)</f>
        <v>0</v>
      </c>
      <c r="N174" s="154">
        <f>RTD("cqg.rtd", ,"ContractData", $A$5&amp;A174, "Y_CVol")</f>
        <v>0</v>
      </c>
      <c r="O174" s="153" t="str">
        <f t="shared" ref="O174" si="449">IF(ISERROR(K174/N174),"",K174/N174)</f>
        <v/>
      </c>
      <c r="P174" s="152" t="str">
        <f xml:space="preserve"> RTD("cqg.rtd",,"StudyData", "(MA("&amp;$A$5&amp;A174&amp;",Period:="&amp;$Q$5&amp;",MAType:=Sim,InputChoice:=ContractVol) when LocalYear("&amp;$A$5&amp;A174&amp;")="&amp;$R$5&amp;" And (LocalMonth("&amp;$A$5&amp;A174&amp;")="&amp;$P$4&amp;" And LocalDay("&amp;$A$5&amp;A174&amp;")="&amp;$Q$4&amp;" ))", "Bar", "", "Close","D", "0", "all", "", "","False",,)</f>
        <v/>
      </c>
      <c r="Q174" s="152"/>
      <c r="R174" s="152"/>
      <c r="S174" s="39" t="str">
        <f>LEFT(B174,6)</f>
        <v>Feb 23</v>
      </c>
      <c r="T174" s="67">
        <f t="shared" ref="T174:T175" si="450">U174</f>
        <v>0</v>
      </c>
      <c r="U174" s="67">
        <f>Sheet1!F162</f>
        <v>0</v>
      </c>
      <c r="V174" s="67">
        <f t="shared" ref="V174:V175" si="451">IFERROR(U174-X174,"")</f>
        <v>0</v>
      </c>
      <c r="W174" s="67">
        <f t="shared" ref="W174:W175" si="452">V174</f>
        <v>0</v>
      </c>
      <c r="X174" s="67">
        <f>Sheet1!G162</f>
        <v>0</v>
      </c>
      <c r="Y174" s="124" t="str">
        <f t="shared" ref="Y174:Y175" si="453">IF(ISERROR(U174/X174),"",U174/X174)</f>
        <v/>
      </c>
      <c r="Z174" s="135">
        <f>IF(RTD("cqg.rtd",,"StudyData",$A$5&amp;A174,"Vol","VolType=Exchange,CoCType=Contract","Vol",$Z$4,"0","ALL",,,"TRUE","T")="",0,RTD("cqg.rtd",,"StudyData",$A$5&amp;A174,"Vol","VolType=Exchange,CoCType=Contract","Vol",$Z$4,"0","ALL",,,"TRUE","T"))</f>
        <v>0</v>
      </c>
      <c r="AA174" s="135">
        <f ca="1">IF(B174="","",RTD("cqg.rtd",,"StudyData","Vol("&amp;$A$5&amp;A174&amp;") when (LocalDay("&amp;$A$5&amp;A174&amp;")="&amp;$C$1&amp;" and LocalHour("&amp;$A$5&amp;A174&amp;")="&amp;$E$1&amp;" and LocalMinute("&amp;$A$5&amp;$A174&amp;")="&amp;$F$1&amp;")","Bar",,"Vol",$Z$4,"0"))</f>
        <v>0</v>
      </c>
      <c r="AB174" s="144" t="str">
        <f>B174</f>
        <v>Feb 23, Mar 23</v>
      </c>
      <c r="AC174" s="144"/>
      <c r="AD174" s="15"/>
      <c r="AE174" s="15"/>
      <c r="AF174" s="1"/>
      <c r="AG174" s="1"/>
    </row>
    <row r="175" spans="1:33" ht="13.15" customHeight="1" x14ac:dyDescent="0.3">
      <c r="A175" s="121"/>
      <c r="B175" s="144"/>
      <c r="C175" s="13"/>
      <c r="D175" s="13"/>
      <c r="E175" s="13"/>
      <c r="F175" s="155"/>
      <c r="G175" s="154"/>
      <c r="H175" s="122"/>
      <c r="I175" s="88"/>
      <c r="J175" s="132"/>
      <c r="K175" s="162"/>
      <c r="L175" s="154"/>
      <c r="M175" s="57"/>
      <c r="N175" s="154"/>
      <c r="O175" s="153"/>
      <c r="P175" s="152"/>
      <c r="Q175" s="152"/>
      <c r="R175" s="152"/>
      <c r="S175" s="37" t="str">
        <f>RIGHT(B174,6)</f>
        <v>Mar 23</v>
      </c>
      <c r="T175" s="68">
        <f t="shared" si="450"/>
        <v>0</v>
      </c>
      <c r="U175" s="68">
        <f>Sheet1!L162</f>
        <v>0</v>
      </c>
      <c r="V175" s="68">
        <f t="shared" si="451"/>
        <v>0</v>
      </c>
      <c r="W175" s="68">
        <f t="shared" si="452"/>
        <v>0</v>
      </c>
      <c r="X175" s="68">
        <f>Sheet1!M162</f>
        <v>0</v>
      </c>
      <c r="Y175" s="124" t="str">
        <f t="shared" si="453"/>
        <v/>
      </c>
      <c r="Z175" s="135"/>
      <c r="AA175" s="135"/>
      <c r="AB175" s="144"/>
      <c r="AC175" s="144"/>
      <c r="AD175" s="15"/>
      <c r="AE175" s="15"/>
      <c r="AF175" s="1"/>
      <c r="AG175" s="1"/>
    </row>
    <row r="176" spans="1:33" x14ac:dyDescent="0.3">
      <c r="B176" s="178" t="s">
        <v>31</v>
      </c>
      <c r="C176" s="179"/>
      <c r="D176" s="179"/>
      <c r="E176" s="179"/>
      <c r="F176" s="179"/>
      <c r="G176" s="179"/>
      <c r="H176" s="179"/>
      <c r="I176" s="179"/>
      <c r="J176" s="179"/>
      <c r="K176" s="104"/>
      <c r="L176" s="104" t="s">
        <v>8</v>
      </c>
      <c r="M176" s="105"/>
      <c r="N176" s="161">
        <f>RTD("cqg.rtd", ,"SystemInfo", "Linetime")</f>
        <v>42527.478009259263</v>
      </c>
      <c r="O176" s="161"/>
      <c r="P176" s="106"/>
      <c r="Q176" s="106"/>
      <c r="R176" s="177" t="s">
        <v>9</v>
      </c>
      <c r="S176" s="177"/>
      <c r="T176" s="170">
        <f>RTD("cqg.rtd", ,"SystemInfo", "Linetime")+1/24</f>
        <v>42527.519675925927</v>
      </c>
      <c r="U176" s="170"/>
      <c r="V176" s="169" t="s">
        <v>10</v>
      </c>
      <c r="W176" s="169"/>
      <c r="X176" s="169"/>
      <c r="Y176" s="170">
        <f>RTD("cqg.rtd", ,"SystemInfo", "Linetime")+6/24</f>
        <v>42527.728009259263</v>
      </c>
      <c r="Z176" s="170"/>
      <c r="AA176" s="169"/>
      <c r="AB176" s="169"/>
      <c r="AC176" s="107"/>
      <c r="AD176" s="15"/>
      <c r="AE176" s="15"/>
    </row>
    <row r="185" spans="18:18" x14ac:dyDescent="0.3">
      <c r="R185" s="59"/>
    </row>
    <row r="186" spans="18:18" ht="17.25" customHeight="1" x14ac:dyDescent="0.3">
      <c r="R186" s="59"/>
    </row>
    <row r="187" spans="18:18" ht="17.25" customHeight="1" x14ac:dyDescent="0.3">
      <c r="R187" s="59"/>
    </row>
    <row r="188" spans="18:18" x14ac:dyDescent="0.3">
      <c r="R188" s="59"/>
    </row>
    <row r="189" spans="18:18" x14ac:dyDescent="0.3">
      <c r="R189" s="59"/>
    </row>
  </sheetData>
  <sheetProtection algorithmName="SHA-512" hashValue="mHSKQyszeQYCSjtJHDiK9xYPNOm6/eGeINCGzZqq7wv4p9Sn1c/uZNgQVkWueGH0A4uQ+6v0OSt9KrJeFTJyow==" saltValue="+wvJKdbX9dT4R1A/kP5Hcw==" spinCount="100000" sheet="1" objects="1" scenarios="1" selectLockedCells="1"/>
  <mergeCells count="971">
    <mergeCell ref="AA172:AA173"/>
    <mergeCell ref="AB172:AC173"/>
    <mergeCell ref="B174:B175"/>
    <mergeCell ref="F174:F175"/>
    <mergeCell ref="G174:G175"/>
    <mergeCell ref="K174:K175"/>
    <mergeCell ref="L174:L175"/>
    <mergeCell ref="N174:N175"/>
    <mergeCell ref="O174:O175"/>
    <mergeCell ref="P174:R175"/>
    <mergeCell ref="Z174:Z175"/>
    <mergeCell ref="AA174:AA175"/>
    <mergeCell ref="AB174:AC175"/>
    <mergeCell ref="B172:B173"/>
    <mergeCell ref="F172:F173"/>
    <mergeCell ref="G172:G173"/>
    <mergeCell ref="K172:K173"/>
    <mergeCell ref="L172:L173"/>
    <mergeCell ref="N172:N173"/>
    <mergeCell ref="O172:O173"/>
    <mergeCell ref="P172:R173"/>
    <mergeCell ref="Z172:Z173"/>
    <mergeCell ref="J174:J175"/>
    <mergeCell ref="J172:J173"/>
    <mergeCell ref="AA168:AA169"/>
    <mergeCell ref="AB168:AC169"/>
    <mergeCell ref="B170:B171"/>
    <mergeCell ref="F170:F171"/>
    <mergeCell ref="G170:G171"/>
    <mergeCell ref="K170:K171"/>
    <mergeCell ref="L170:L171"/>
    <mergeCell ref="N170:N171"/>
    <mergeCell ref="O170:O171"/>
    <mergeCell ref="P170:R171"/>
    <mergeCell ref="Z170:Z171"/>
    <mergeCell ref="AA170:AA171"/>
    <mergeCell ref="AB170:AC171"/>
    <mergeCell ref="B168:B169"/>
    <mergeCell ref="F168:F169"/>
    <mergeCell ref="G168:G169"/>
    <mergeCell ref="K168:K169"/>
    <mergeCell ref="L168:L169"/>
    <mergeCell ref="N168:N169"/>
    <mergeCell ref="O168:O169"/>
    <mergeCell ref="P168:R169"/>
    <mergeCell ref="Z168:Z169"/>
    <mergeCell ref="J170:J171"/>
    <mergeCell ref="J168:J169"/>
    <mergeCell ref="AA164:AA165"/>
    <mergeCell ref="AB164:AC165"/>
    <mergeCell ref="B166:B167"/>
    <mergeCell ref="F166:F167"/>
    <mergeCell ref="G166:G167"/>
    <mergeCell ref="K166:K167"/>
    <mergeCell ref="L166:L167"/>
    <mergeCell ref="N166:N167"/>
    <mergeCell ref="O166:O167"/>
    <mergeCell ref="P166:R167"/>
    <mergeCell ref="Z166:Z167"/>
    <mergeCell ref="AA166:AA167"/>
    <mergeCell ref="AB166:AC167"/>
    <mergeCell ref="B164:B165"/>
    <mergeCell ref="F164:F165"/>
    <mergeCell ref="G164:G165"/>
    <mergeCell ref="K164:K165"/>
    <mergeCell ref="L164:L165"/>
    <mergeCell ref="N164:N165"/>
    <mergeCell ref="O164:O165"/>
    <mergeCell ref="P164:R165"/>
    <mergeCell ref="Z164:Z165"/>
    <mergeCell ref="J166:J167"/>
    <mergeCell ref="J164:J165"/>
    <mergeCell ref="AA159:AA160"/>
    <mergeCell ref="AB159:AC160"/>
    <mergeCell ref="B162:B163"/>
    <mergeCell ref="F162:F163"/>
    <mergeCell ref="G162:G163"/>
    <mergeCell ref="K162:K163"/>
    <mergeCell ref="L162:L163"/>
    <mergeCell ref="N162:N163"/>
    <mergeCell ref="O162:O163"/>
    <mergeCell ref="P162:R163"/>
    <mergeCell ref="Z162:Z163"/>
    <mergeCell ref="AA162:AA163"/>
    <mergeCell ref="AB162:AC163"/>
    <mergeCell ref="B159:B160"/>
    <mergeCell ref="F159:F160"/>
    <mergeCell ref="G159:G160"/>
    <mergeCell ref="K159:K160"/>
    <mergeCell ref="L159:L160"/>
    <mergeCell ref="N159:N160"/>
    <mergeCell ref="O159:O160"/>
    <mergeCell ref="P159:R160"/>
    <mergeCell ref="Z159:Z160"/>
    <mergeCell ref="J162:J163"/>
    <mergeCell ref="J159:J160"/>
    <mergeCell ref="AA155:AA156"/>
    <mergeCell ref="AB155:AC156"/>
    <mergeCell ref="B157:B158"/>
    <mergeCell ref="F157:F158"/>
    <mergeCell ref="G157:G158"/>
    <mergeCell ref="K157:K158"/>
    <mergeCell ref="L157:L158"/>
    <mergeCell ref="N157:N158"/>
    <mergeCell ref="O157:O158"/>
    <mergeCell ref="P157:R158"/>
    <mergeCell ref="Z157:Z158"/>
    <mergeCell ref="AA157:AA158"/>
    <mergeCell ref="AB157:AC158"/>
    <mergeCell ref="B155:B156"/>
    <mergeCell ref="F155:F156"/>
    <mergeCell ref="G155:G156"/>
    <mergeCell ref="K155:K156"/>
    <mergeCell ref="L155:L156"/>
    <mergeCell ref="N155:N156"/>
    <mergeCell ref="O155:O156"/>
    <mergeCell ref="P155:R156"/>
    <mergeCell ref="Z155:Z156"/>
    <mergeCell ref="J157:J158"/>
    <mergeCell ref="J155:J156"/>
    <mergeCell ref="AA151:AA152"/>
    <mergeCell ref="AB151:AC152"/>
    <mergeCell ref="B153:B154"/>
    <mergeCell ref="F153:F154"/>
    <mergeCell ref="G153:G154"/>
    <mergeCell ref="K153:K154"/>
    <mergeCell ref="L153:L154"/>
    <mergeCell ref="N153:N154"/>
    <mergeCell ref="O153:O154"/>
    <mergeCell ref="P153:R154"/>
    <mergeCell ref="Z153:Z154"/>
    <mergeCell ref="AA153:AA154"/>
    <mergeCell ref="AB153:AC154"/>
    <mergeCell ref="B151:B152"/>
    <mergeCell ref="F151:F152"/>
    <mergeCell ref="G151:G152"/>
    <mergeCell ref="K151:K152"/>
    <mergeCell ref="L151:L152"/>
    <mergeCell ref="N151:N152"/>
    <mergeCell ref="O151:O152"/>
    <mergeCell ref="P151:R152"/>
    <mergeCell ref="Z151:Z152"/>
    <mergeCell ref="J153:J154"/>
    <mergeCell ref="J151:J152"/>
    <mergeCell ref="AA146:AA147"/>
    <mergeCell ref="AB146:AC147"/>
    <mergeCell ref="B149:B150"/>
    <mergeCell ref="F149:F150"/>
    <mergeCell ref="G149:G150"/>
    <mergeCell ref="K149:K150"/>
    <mergeCell ref="L149:L150"/>
    <mergeCell ref="N149:N150"/>
    <mergeCell ref="O149:O150"/>
    <mergeCell ref="P149:R150"/>
    <mergeCell ref="Z149:Z150"/>
    <mergeCell ref="AA149:AA150"/>
    <mergeCell ref="AB149:AC150"/>
    <mergeCell ref="B146:B147"/>
    <mergeCell ref="F146:F147"/>
    <mergeCell ref="G146:G147"/>
    <mergeCell ref="K146:K147"/>
    <mergeCell ref="L146:L147"/>
    <mergeCell ref="N146:N147"/>
    <mergeCell ref="O146:O147"/>
    <mergeCell ref="P146:R147"/>
    <mergeCell ref="Z146:Z147"/>
    <mergeCell ref="J146:J147"/>
    <mergeCell ref="J149:J150"/>
    <mergeCell ref="AA142:AA143"/>
    <mergeCell ref="AB142:AC143"/>
    <mergeCell ref="B144:B145"/>
    <mergeCell ref="F144:F145"/>
    <mergeCell ref="G144:G145"/>
    <mergeCell ref="K144:K145"/>
    <mergeCell ref="L144:L145"/>
    <mergeCell ref="N144:N145"/>
    <mergeCell ref="O144:O145"/>
    <mergeCell ref="P144:R145"/>
    <mergeCell ref="Z144:Z145"/>
    <mergeCell ref="AA144:AA145"/>
    <mergeCell ref="AB144:AC145"/>
    <mergeCell ref="B142:B143"/>
    <mergeCell ref="F142:F143"/>
    <mergeCell ref="G142:G143"/>
    <mergeCell ref="K142:K143"/>
    <mergeCell ref="L142:L143"/>
    <mergeCell ref="N142:N143"/>
    <mergeCell ref="O142:O143"/>
    <mergeCell ref="P142:R143"/>
    <mergeCell ref="Z142:Z143"/>
    <mergeCell ref="J144:J145"/>
    <mergeCell ref="J142:J143"/>
    <mergeCell ref="AA138:AA139"/>
    <mergeCell ref="AB138:AC139"/>
    <mergeCell ref="B140:B141"/>
    <mergeCell ref="F140:F141"/>
    <mergeCell ref="G140:G141"/>
    <mergeCell ref="K140:K141"/>
    <mergeCell ref="L140:L141"/>
    <mergeCell ref="N140:N141"/>
    <mergeCell ref="O140:O141"/>
    <mergeCell ref="P140:R141"/>
    <mergeCell ref="Z140:Z141"/>
    <mergeCell ref="AA140:AA141"/>
    <mergeCell ref="AB140:AC141"/>
    <mergeCell ref="B138:B139"/>
    <mergeCell ref="F138:F139"/>
    <mergeCell ref="G138:G139"/>
    <mergeCell ref="K138:K139"/>
    <mergeCell ref="L138:L139"/>
    <mergeCell ref="N138:N139"/>
    <mergeCell ref="O138:O139"/>
    <mergeCell ref="P138:R139"/>
    <mergeCell ref="Z138:Z139"/>
    <mergeCell ref="J140:J141"/>
    <mergeCell ref="J138:J139"/>
    <mergeCell ref="AA133:AA134"/>
    <mergeCell ref="AB133:AC134"/>
    <mergeCell ref="B136:B137"/>
    <mergeCell ref="F136:F137"/>
    <mergeCell ref="G136:G137"/>
    <mergeCell ref="K136:K137"/>
    <mergeCell ref="L136:L137"/>
    <mergeCell ref="N136:N137"/>
    <mergeCell ref="O136:O137"/>
    <mergeCell ref="P136:R137"/>
    <mergeCell ref="Z136:Z137"/>
    <mergeCell ref="AA136:AA137"/>
    <mergeCell ref="AB136:AC137"/>
    <mergeCell ref="B133:B134"/>
    <mergeCell ref="F133:F134"/>
    <mergeCell ref="G133:G134"/>
    <mergeCell ref="K133:K134"/>
    <mergeCell ref="L133:L134"/>
    <mergeCell ref="N133:N134"/>
    <mergeCell ref="O133:O134"/>
    <mergeCell ref="P133:R134"/>
    <mergeCell ref="Z133:Z134"/>
    <mergeCell ref="J136:J137"/>
    <mergeCell ref="J133:J134"/>
    <mergeCell ref="AA129:AA130"/>
    <mergeCell ref="AB129:AC130"/>
    <mergeCell ref="B131:B132"/>
    <mergeCell ref="F131:F132"/>
    <mergeCell ref="G131:G132"/>
    <mergeCell ref="K131:K132"/>
    <mergeCell ref="L131:L132"/>
    <mergeCell ref="N131:N132"/>
    <mergeCell ref="O131:O132"/>
    <mergeCell ref="P131:R132"/>
    <mergeCell ref="Z131:Z132"/>
    <mergeCell ref="AA131:AA132"/>
    <mergeCell ref="AB131:AC132"/>
    <mergeCell ref="B129:B130"/>
    <mergeCell ref="F129:F130"/>
    <mergeCell ref="G129:G130"/>
    <mergeCell ref="K129:K130"/>
    <mergeCell ref="L129:L130"/>
    <mergeCell ref="N129:N130"/>
    <mergeCell ref="O129:O130"/>
    <mergeCell ref="P129:R130"/>
    <mergeCell ref="Z129:Z130"/>
    <mergeCell ref="J131:J132"/>
    <mergeCell ref="J129:J130"/>
    <mergeCell ref="AA125:AA126"/>
    <mergeCell ref="AB125:AC126"/>
    <mergeCell ref="B127:B128"/>
    <mergeCell ref="F127:F128"/>
    <mergeCell ref="G127:G128"/>
    <mergeCell ref="K127:K128"/>
    <mergeCell ref="L127:L128"/>
    <mergeCell ref="N127:N128"/>
    <mergeCell ref="O127:O128"/>
    <mergeCell ref="P127:R128"/>
    <mergeCell ref="Z127:Z128"/>
    <mergeCell ref="AA127:AA128"/>
    <mergeCell ref="AB127:AC128"/>
    <mergeCell ref="B125:B126"/>
    <mergeCell ref="F125:F126"/>
    <mergeCell ref="G125:G126"/>
    <mergeCell ref="K125:K126"/>
    <mergeCell ref="L125:L126"/>
    <mergeCell ref="N125:N126"/>
    <mergeCell ref="O125:O126"/>
    <mergeCell ref="P125:R126"/>
    <mergeCell ref="Z125:Z126"/>
    <mergeCell ref="J127:J128"/>
    <mergeCell ref="J125:J126"/>
    <mergeCell ref="AA120:AA121"/>
    <mergeCell ref="AB120:AC121"/>
    <mergeCell ref="B123:B124"/>
    <mergeCell ref="F123:F124"/>
    <mergeCell ref="G123:G124"/>
    <mergeCell ref="K123:K124"/>
    <mergeCell ref="L123:L124"/>
    <mergeCell ref="N123:N124"/>
    <mergeCell ref="O123:O124"/>
    <mergeCell ref="P123:R124"/>
    <mergeCell ref="Z123:Z124"/>
    <mergeCell ref="AA123:AA124"/>
    <mergeCell ref="AB123:AC124"/>
    <mergeCell ref="B120:B121"/>
    <mergeCell ref="F120:F121"/>
    <mergeCell ref="G120:G121"/>
    <mergeCell ref="K120:K121"/>
    <mergeCell ref="L120:L121"/>
    <mergeCell ref="N120:N121"/>
    <mergeCell ref="O120:O121"/>
    <mergeCell ref="P120:R121"/>
    <mergeCell ref="Z120:Z121"/>
    <mergeCell ref="J123:J124"/>
    <mergeCell ref="J120:J121"/>
    <mergeCell ref="AA116:AA117"/>
    <mergeCell ref="AB116:AC117"/>
    <mergeCell ref="B118:B119"/>
    <mergeCell ref="F118:F119"/>
    <mergeCell ref="G118:G119"/>
    <mergeCell ref="K118:K119"/>
    <mergeCell ref="L118:L119"/>
    <mergeCell ref="N118:N119"/>
    <mergeCell ref="O118:O119"/>
    <mergeCell ref="P118:R119"/>
    <mergeCell ref="Z118:Z119"/>
    <mergeCell ref="AA118:AA119"/>
    <mergeCell ref="AB118:AC119"/>
    <mergeCell ref="B116:B117"/>
    <mergeCell ref="F116:F117"/>
    <mergeCell ref="G116:G117"/>
    <mergeCell ref="K116:K117"/>
    <mergeCell ref="L116:L117"/>
    <mergeCell ref="N116:N117"/>
    <mergeCell ref="O116:O117"/>
    <mergeCell ref="P116:R117"/>
    <mergeCell ref="Z116:Z117"/>
    <mergeCell ref="J118:J119"/>
    <mergeCell ref="J116:J117"/>
    <mergeCell ref="AA112:AA113"/>
    <mergeCell ref="AB112:AC113"/>
    <mergeCell ref="B114:B115"/>
    <mergeCell ref="F114:F115"/>
    <mergeCell ref="G114:G115"/>
    <mergeCell ref="K114:K115"/>
    <mergeCell ref="L114:L115"/>
    <mergeCell ref="N114:N115"/>
    <mergeCell ref="O114:O115"/>
    <mergeCell ref="P114:R115"/>
    <mergeCell ref="Z114:Z115"/>
    <mergeCell ref="AA114:AA115"/>
    <mergeCell ref="AB114:AC115"/>
    <mergeCell ref="B112:B113"/>
    <mergeCell ref="F112:F113"/>
    <mergeCell ref="G112:G113"/>
    <mergeCell ref="K112:K113"/>
    <mergeCell ref="L112:L113"/>
    <mergeCell ref="N112:N113"/>
    <mergeCell ref="O112:O113"/>
    <mergeCell ref="P112:R113"/>
    <mergeCell ref="Z112:Z113"/>
    <mergeCell ref="J114:J115"/>
    <mergeCell ref="J112:J113"/>
    <mergeCell ref="AA107:AA108"/>
    <mergeCell ref="AB107:AC108"/>
    <mergeCell ref="B110:B111"/>
    <mergeCell ref="F110:F111"/>
    <mergeCell ref="G110:G111"/>
    <mergeCell ref="K110:K111"/>
    <mergeCell ref="L110:L111"/>
    <mergeCell ref="N110:N111"/>
    <mergeCell ref="O110:O111"/>
    <mergeCell ref="P110:R111"/>
    <mergeCell ref="Z110:Z111"/>
    <mergeCell ref="AA110:AA111"/>
    <mergeCell ref="AB110:AC111"/>
    <mergeCell ref="B107:B108"/>
    <mergeCell ref="F107:F108"/>
    <mergeCell ref="G107:G108"/>
    <mergeCell ref="K107:K108"/>
    <mergeCell ref="L107:L108"/>
    <mergeCell ref="N107:N108"/>
    <mergeCell ref="O107:O108"/>
    <mergeCell ref="P107:R108"/>
    <mergeCell ref="Z107:Z108"/>
    <mergeCell ref="J107:J108"/>
    <mergeCell ref="J110:J111"/>
    <mergeCell ref="AA103:AA104"/>
    <mergeCell ref="AB103:AC104"/>
    <mergeCell ref="B105:B106"/>
    <mergeCell ref="F105:F106"/>
    <mergeCell ref="G105:G106"/>
    <mergeCell ref="K105:K106"/>
    <mergeCell ref="L105:L106"/>
    <mergeCell ref="N105:N106"/>
    <mergeCell ref="O105:O106"/>
    <mergeCell ref="P105:R106"/>
    <mergeCell ref="Z105:Z106"/>
    <mergeCell ref="AA105:AA106"/>
    <mergeCell ref="AB105:AC106"/>
    <mergeCell ref="B103:B104"/>
    <mergeCell ref="F103:F104"/>
    <mergeCell ref="G103:G104"/>
    <mergeCell ref="K103:K104"/>
    <mergeCell ref="L103:L104"/>
    <mergeCell ref="N103:N104"/>
    <mergeCell ref="O103:O104"/>
    <mergeCell ref="P103:R104"/>
    <mergeCell ref="Z103:Z104"/>
    <mergeCell ref="J105:J106"/>
    <mergeCell ref="J103:J104"/>
    <mergeCell ref="AA99:AA100"/>
    <mergeCell ref="AB99:AC100"/>
    <mergeCell ref="B101:B102"/>
    <mergeCell ref="F101:F102"/>
    <mergeCell ref="G101:G102"/>
    <mergeCell ref="K101:K102"/>
    <mergeCell ref="L101:L102"/>
    <mergeCell ref="N101:N102"/>
    <mergeCell ref="O101:O102"/>
    <mergeCell ref="P101:R102"/>
    <mergeCell ref="Z101:Z102"/>
    <mergeCell ref="AA101:AA102"/>
    <mergeCell ref="AB101:AC102"/>
    <mergeCell ref="B99:B100"/>
    <mergeCell ref="F99:F100"/>
    <mergeCell ref="G99:G100"/>
    <mergeCell ref="K99:K100"/>
    <mergeCell ref="L99:L100"/>
    <mergeCell ref="N99:N100"/>
    <mergeCell ref="O99:O100"/>
    <mergeCell ref="P99:R100"/>
    <mergeCell ref="Z99:Z100"/>
    <mergeCell ref="J101:J102"/>
    <mergeCell ref="J99:J100"/>
    <mergeCell ref="AA94:AA95"/>
    <mergeCell ref="AB94:AC95"/>
    <mergeCell ref="B97:B98"/>
    <mergeCell ref="F97:F98"/>
    <mergeCell ref="G97:G98"/>
    <mergeCell ref="K97:K98"/>
    <mergeCell ref="L97:L98"/>
    <mergeCell ref="N97:N98"/>
    <mergeCell ref="O97:O98"/>
    <mergeCell ref="P97:R98"/>
    <mergeCell ref="Z97:Z98"/>
    <mergeCell ref="AA97:AA98"/>
    <mergeCell ref="AB97:AC98"/>
    <mergeCell ref="B94:B95"/>
    <mergeCell ref="F94:F95"/>
    <mergeCell ref="G94:G95"/>
    <mergeCell ref="K94:K95"/>
    <mergeCell ref="L94:L95"/>
    <mergeCell ref="N94:N95"/>
    <mergeCell ref="O94:O95"/>
    <mergeCell ref="P94:R95"/>
    <mergeCell ref="Z94:Z95"/>
    <mergeCell ref="J97:J98"/>
    <mergeCell ref="J94:J95"/>
    <mergeCell ref="AA90:AA91"/>
    <mergeCell ref="AB90:AC91"/>
    <mergeCell ref="B92:B93"/>
    <mergeCell ref="F92:F93"/>
    <mergeCell ref="G92:G93"/>
    <mergeCell ref="K92:K93"/>
    <mergeCell ref="L92:L93"/>
    <mergeCell ref="N92:N93"/>
    <mergeCell ref="O92:O93"/>
    <mergeCell ref="P92:R93"/>
    <mergeCell ref="Z92:Z93"/>
    <mergeCell ref="AA92:AA93"/>
    <mergeCell ref="AB92:AC93"/>
    <mergeCell ref="B90:B91"/>
    <mergeCell ref="F90:F91"/>
    <mergeCell ref="G90:G91"/>
    <mergeCell ref="K90:K91"/>
    <mergeCell ref="L90:L91"/>
    <mergeCell ref="N90:N91"/>
    <mergeCell ref="O90:O91"/>
    <mergeCell ref="P90:R91"/>
    <mergeCell ref="Z90:Z91"/>
    <mergeCell ref="J92:J93"/>
    <mergeCell ref="J90:J91"/>
    <mergeCell ref="AA86:AA87"/>
    <mergeCell ref="AB86:AC87"/>
    <mergeCell ref="B88:B89"/>
    <mergeCell ref="F88:F89"/>
    <mergeCell ref="G88:G89"/>
    <mergeCell ref="K88:K89"/>
    <mergeCell ref="L88:L89"/>
    <mergeCell ref="N88:N89"/>
    <mergeCell ref="O88:O89"/>
    <mergeCell ref="P88:R89"/>
    <mergeCell ref="Z88:Z89"/>
    <mergeCell ref="AA88:AA89"/>
    <mergeCell ref="AB88:AC89"/>
    <mergeCell ref="B86:B87"/>
    <mergeCell ref="F86:F87"/>
    <mergeCell ref="G86:G87"/>
    <mergeCell ref="K86:K87"/>
    <mergeCell ref="L86:L87"/>
    <mergeCell ref="N86:N87"/>
    <mergeCell ref="O86:O87"/>
    <mergeCell ref="P86:R87"/>
    <mergeCell ref="Z86:Z87"/>
    <mergeCell ref="J88:J89"/>
    <mergeCell ref="J86:J87"/>
    <mergeCell ref="AA81:AA82"/>
    <mergeCell ref="AB81:AC82"/>
    <mergeCell ref="B84:B85"/>
    <mergeCell ref="F84:F85"/>
    <mergeCell ref="G84:G85"/>
    <mergeCell ref="K84:K85"/>
    <mergeCell ref="L84:L85"/>
    <mergeCell ref="N84:N85"/>
    <mergeCell ref="O84:O85"/>
    <mergeCell ref="P84:R85"/>
    <mergeCell ref="Z84:Z85"/>
    <mergeCell ref="AA84:AA85"/>
    <mergeCell ref="AB84:AC85"/>
    <mergeCell ref="B81:B82"/>
    <mergeCell ref="F81:F82"/>
    <mergeCell ref="G81:G82"/>
    <mergeCell ref="K81:K82"/>
    <mergeCell ref="L81:L82"/>
    <mergeCell ref="N81:N82"/>
    <mergeCell ref="O81:O82"/>
    <mergeCell ref="P81:R82"/>
    <mergeCell ref="Z81:Z82"/>
    <mergeCell ref="J84:J85"/>
    <mergeCell ref="AA77:AA78"/>
    <mergeCell ref="AB77:AC78"/>
    <mergeCell ref="B79:B80"/>
    <mergeCell ref="F79:F80"/>
    <mergeCell ref="G79:G80"/>
    <mergeCell ref="K79:K80"/>
    <mergeCell ref="L79:L80"/>
    <mergeCell ref="N79:N80"/>
    <mergeCell ref="O79:O80"/>
    <mergeCell ref="P79:R80"/>
    <mergeCell ref="Z79:Z80"/>
    <mergeCell ref="AA79:AA80"/>
    <mergeCell ref="AB79:AC80"/>
    <mergeCell ref="B77:B78"/>
    <mergeCell ref="F77:F78"/>
    <mergeCell ref="G77:G78"/>
    <mergeCell ref="K77:K78"/>
    <mergeCell ref="L77:L78"/>
    <mergeCell ref="N77:N78"/>
    <mergeCell ref="O77:O78"/>
    <mergeCell ref="P77:R78"/>
    <mergeCell ref="Z77:Z78"/>
    <mergeCell ref="AA73:AA74"/>
    <mergeCell ref="AB73:AC74"/>
    <mergeCell ref="B75:B76"/>
    <mergeCell ref="F75:F76"/>
    <mergeCell ref="G75:G76"/>
    <mergeCell ref="K75:K76"/>
    <mergeCell ref="L75:L76"/>
    <mergeCell ref="N75:N76"/>
    <mergeCell ref="O75:O76"/>
    <mergeCell ref="P75:R76"/>
    <mergeCell ref="Z75:Z76"/>
    <mergeCell ref="AA75:AA76"/>
    <mergeCell ref="AB75:AC76"/>
    <mergeCell ref="B73:B74"/>
    <mergeCell ref="F73:F74"/>
    <mergeCell ref="G73:G74"/>
    <mergeCell ref="K73:K74"/>
    <mergeCell ref="L73:L74"/>
    <mergeCell ref="N73:N74"/>
    <mergeCell ref="O73:O74"/>
    <mergeCell ref="P73:R74"/>
    <mergeCell ref="Z73:Z74"/>
    <mergeCell ref="AA68:AA69"/>
    <mergeCell ref="AB68:AC69"/>
    <mergeCell ref="B71:B72"/>
    <mergeCell ref="F71:F72"/>
    <mergeCell ref="G71:G72"/>
    <mergeCell ref="K71:K72"/>
    <mergeCell ref="L71:L72"/>
    <mergeCell ref="N71:N72"/>
    <mergeCell ref="O71:O72"/>
    <mergeCell ref="P71:R72"/>
    <mergeCell ref="Z71:Z72"/>
    <mergeCell ref="AA71:AA72"/>
    <mergeCell ref="AB71:AC72"/>
    <mergeCell ref="B68:B69"/>
    <mergeCell ref="F68:F69"/>
    <mergeCell ref="G68:G69"/>
    <mergeCell ref="K68:K69"/>
    <mergeCell ref="L68:L69"/>
    <mergeCell ref="N68:N69"/>
    <mergeCell ref="O68:O69"/>
    <mergeCell ref="P68:R69"/>
    <mergeCell ref="Z68:Z69"/>
    <mergeCell ref="AA64:AA65"/>
    <mergeCell ref="AB64:AC65"/>
    <mergeCell ref="B66:B67"/>
    <mergeCell ref="F66:F67"/>
    <mergeCell ref="G66:G67"/>
    <mergeCell ref="K66:K67"/>
    <mergeCell ref="L66:L67"/>
    <mergeCell ref="N66:N67"/>
    <mergeCell ref="O66:O67"/>
    <mergeCell ref="P66:R67"/>
    <mergeCell ref="Z66:Z67"/>
    <mergeCell ref="AA66:AA67"/>
    <mergeCell ref="AB66:AC67"/>
    <mergeCell ref="B64:B65"/>
    <mergeCell ref="F64:F65"/>
    <mergeCell ref="G64:G65"/>
    <mergeCell ref="K64:K65"/>
    <mergeCell ref="L64:L65"/>
    <mergeCell ref="N64:N65"/>
    <mergeCell ref="O64:O65"/>
    <mergeCell ref="P64:R65"/>
    <mergeCell ref="Z64:Z65"/>
    <mergeCell ref="AA60:AA61"/>
    <mergeCell ref="AB60:AC61"/>
    <mergeCell ref="B62:B63"/>
    <mergeCell ref="F62:F63"/>
    <mergeCell ref="G62:G63"/>
    <mergeCell ref="K62:K63"/>
    <mergeCell ref="L62:L63"/>
    <mergeCell ref="N62:N63"/>
    <mergeCell ref="O62:O63"/>
    <mergeCell ref="P62:R63"/>
    <mergeCell ref="Z62:Z63"/>
    <mergeCell ref="AA62:AA63"/>
    <mergeCell ref="AB62:AC63"/>
    <mergeCell ref="B60:B61"/>
    <mergeCell ref="F60:F61"/>
    <mergeCell ref="G60:G61"/>
    <mergeCell ref="K60:K61"/>
    <mergeCell ref="L60:L61"/>
    <mergeCell ref="N60:N61"/>
    <mergeCell ref="O60:O61"/>
    <mergeCell ref="P60:R61"/>
    <mergeCell ref="Z60:Z61"/>
    <mergeCell ref="Z55:Z56"/>
    <mergeCell ref="AA55:AA56"/>
    <mergeCell ref="AB55:AC56"/>
    <mergeCell ref="B58:B59"/>
    <mergeCell ref="F58:F59"/>
    <mergeCell ref="G58:G59"/>
    <mergeCell ref="K58:K59"/>
    <mergeCell ref="L58:L59"/>
    <mergeCell ref="N58:N59"/>
    <mergeCell ref="O58:O59"/>
    <mergeCell ref="P58:R59"/>
    <mergeCell ref="Z58:Z59"/>
    <mergeCell ref="AA58:AA59"/>
    <mergeCell ref="AB58:AC59"/>
    <mergeCell ref="B55:B56"/>
    <mergeCell ref="F55:F56"/>
    <mergeCell ref="G55:G56"/>
    <mergeCell ref="K55:K56"/>
    <mergeCell ref="L55:L56"/>
    <mergeCell ref="N55:N56"/>
    <mergeCell ref="O55:O56"/>
    <mergeCell ref="P55:R56"/>
    <mergeCell ref="J55:J56"/>
    <mergeCell ref="G29:G30"/>
    <mergeCell ref="F29:F30"/>
    <mergeCell ref="B29:B30"/>
    <mergeCell ref="P32:R33"/>
    <mergeCell ref="O32:O33"/>
    <mergeCell ref="N32:N33"/>
    <mergeCell ref="L32:L33"/>
    <mergeCell ref="K32:K33"/>
    <mergeCell ref="G32:G33"/>
    <mergeCell ref="F32:F33"/>
    <mergeCell ref="B32:B33"/>
    <mergeCell ref="P29:R30"/>
    <mergeCell ref="O29:O30"/>
    <mergeCell ref="N29:N30"/>
    <mergeCell ref="L29:L30"/>
    <mergeCell ref="K29:K30"/>
    <mergeCell ref="O16:O17"/>
    <mergeCell ref="O27:O28"/>
    <mergeCell ref="N27:N28"/>
    <mergeCell ref="L27:L28"/>
    <mergeCell ref="K27:K28"/>
    <mergeCell ref="G27:G28"/>
    <mergeCell ref="F27:F28"/>
    <mergeCell ref="B27:B28"/>
    <mergeCell ref="P25:R26"/>
    <mergeCell ref="O25:O26"/>
    <mergeCell ref="N25:N26"/>
    <mergeCell ref="L25:L26"/>
    <mergeCell ref="K25:K26"/>
    <mergeCell ref="L16:L17"/>
    <mergeCell ref="B2:D3"/>
    <mergeCell ref="E2:F3"/>
    <mergeCell ref="R176:S176"/>
    <mergeCell ref="B176:J176"/>
    <mergeCell ref="J4:K4"/>
    <mergeCell ref="J5:K5"/>
    <mergeCell ref="B6:B7"/>
    <mergeCell ref="B8:B9"/>
    <mergeCell ref="F6:F7"/>
    <mergeCell ref="B10:B11"/>
    <mergeCell ref="G12:G13"/>
    <mergeCell ref="G16:G17"/>
    <mergeCell ref="F16:F17"/>
    <mergeCell ref="B16:B17"/>
    <mergeCell ref="P19:R20"/>
    <mergeCell ref="O19:O20"/>
    <mergeCell ref="N19:N20"/>
    <mergeCell ref="L19:L20"/>
    <mergeCell ref="K19:K20"/>
    <mergeCell ref="G19:G20"/>
    <mergeCell ref="F19:F20"/>
    <mergeCell ref="B19:B20"/>
    <mergeCell ref="P16:R17"/>
    <mergeCell ref="G2:Y3"/>
    <mergeCell ref="AA176:AB176"/>
    <mergeCell ref="Y176:Z176"/>
    <mergeCell ref="V176:X176"/>
    <mergeCell ref="Z5:AA5"/>
    <mergeCell ref="X4:Y5"/>
    <mergeCell ref="T176:U176"/>
    <mergeCell ref="B4:E5"/>
    <mergeCell ref="F10:F11"/>
    <mergeCell ref="G10:G11"/>
    <mergeCell ref="J10:J11"/>
    <mergeCell ref="K10:K11"/>
    <mergeCell ref="F8:F9"/>
    <mergeCell ref="G8:G9"/>
    <mergeCell ref="K8:K9"/>
    <mergeCell ref="L8:L9"/>
    <mergeCell ref="K14:K15"/>
    <mergeCell ref="G14:G15"/>
    <mergeCell ref="F14:F15"/>
    <mergeCell ref="B14:B15"/>
    <mergeCell ref="F12:F13"/>
    <mergeCell ref="B12:B13"/>
    <mergeCell ref="P12:R13"/>
    <mergeCell ref="N16:N17"/>
    <mergeCell ref="G6:G7"/>
    <mergeCell ref="J6:J7"/>
    <mergeCell ref="K6:K7"/>
    <mergeCell ref="L6:L7"/>
    <mergeCell ref="L10:L11"/>
    <mergeCell ref="O10:O11"/>
    <mergeCell ref="P10:R11"/>
    <mergeCell ref="P14:R15"/>
    <mergeCell ref="O14:O15"/>
    <mergeCell ref="N14:N15"/>
    <mergeCell ref="L14:L15"/>
    <mergeCell ref="N6:N7"/>
    <mergeCell ref="O6:O7"/>
    <mergeCell ref="P6:R7"/>
    <mergeCell ref="N8:N9"/>
    <mergeCell ref="O8:O9"/>
    <mergeCell ref="P8:R9"/>
    <mergeCell ref="N10:N11"/>
    <mergeCell ref="N176:O176"/>
    <mergeCell ref="S4:U5"/>
    <mergeCell ref="O12:O13"/>
    <mergeCell ref="N12:N13"/>
    <mergeCell ref="L12:L13"/>
    <mergeCell ref="K12:K13"/>
    <mergeCell ref="J12:J13"/>
    <mergeCell ref="V4:W4"/>
    <mergeCell ref="K16:K17"/>
    <mergeCell ref="P23:R24"/>
    <mergeCell ref="O23:O24"/>
    <mergeCell ref="N23:N24"/>
    <mergeCell ref="L23:L24"/>
    <mergeCell ref="K23:K24"/>
    <mergeCell ref="P21:R22"/>
    <mergeCell ref="O21:O22"/>
    <mergeCell ref="N21:N22"/>
    <mergeCell ref="L21:L22"/>
    <mergeCell ref="K21:K22"/>
    <mergeCell ref="P38:R39"/>
    <mergeCell ref="O38:O39"/>
    <mergeCell ref="N38:N39"/>
    <mergeCell ref="N4:O4"/>
    <mergeCell ref="N5:O5"/>
    <mergeCell ref="L38:L39"/>
    <mergeCell ref="K38:K39"/>
    <mergeCell ref="G38:G39"/>
    <mergeCell ref="F38:F39"/>
    <mergeCell ref="B38:B39"/>
    <mergeCell ref="V5:W5"/>
    <mergeCell ref="P34:R35"/>
    <mergeCell ref="O34:O35"/>
    <mergeCell ref="N34:N35"/>
    <mergeCell ref="L34:L35"/>
    <mergeCell ref="K34:K35"/>
    <mergeCell ref="G34:G35"/>
    <mergeCell ref="F34:F35"/>
    <mergeCell ref="B34:B35"/>
    <mergeCell ref="G21:G22"/>
    <mergeCell ref="F21:F22"/>
    <mergeCell ref="B21:B22"/>
    <mergeCell ref="G23:G24"/>
    <mergeCell ref="F23:F24"/>
    <mergeCell ref="B23:B24"/>
    <mergeCell ref="G25:G26"/>
    <mergeCell ref="F25:F26"/>
    <mergeCell ref="B25:B26"/>
    <mergeCell ref="P27:R28"/>
    <mergeCell ref="L42:L43"/>
    <mergeCell ref="K42:K43"/>
    <mergeCell ref="G42:G43"/>
    <mergeCell ref="F42:F43"/>
    <mergeCell ref="B42:B43"/>
    <mergeCell ref="O42:O43"/>
    <mergeCell ref="N42:N43"/>
    <mergeCell ref="P42:R43"/>
    <mergeCell ref="P36:R37"/>
    <mergeCell ref="O36:O37"/>
    <mergeCell ref="N36:N37"/>
    <mergeCell ref="L36:L37"/>
    <mergeCell ref="K36:K37"/>
    <mergeCell ref="G36:G37"/>
    <mergeCell ref="F36:F37"/>
    <mergeCell ref="B36:B37"/>
    <mergeCell ref="P40:R41"/>
    <mergeCell ref="O40:O41"/>
    <mergeCell ref="N40:N41"/>
    <mergeCell ref="L40:L41"/>
    <mergeCell ref="K40:K41"/>
    <mergeCell ref="G40:G41"/>
    <mergeCell ref="F40:F41"/>
    <mergeCell ref="B40:B41"/>
    <mergeCell ref="O47:O48"/>
    <mergeCell ref="N47:N48"/>
    <mergeCell ref="L47:L48"/>
    <mergeCell ref="K47:K48"/>
    <mergeCell ref="G47:G48"/>
    <mergeCell ref="F47:F48"/>
    <mergeCell ref="B47:B48"/>
    <mergeCell ref="P45:R46"/>
    <mergeCell ref="O45:O46"/>
    <mergeCell ref="N45:N46"/>
    <mergeCell ref="L45:L46"/>
    <mergeCell ref="K45:K46"/>
    <mergeCell ref="G45:G46"/>
    <mergeCell ref="F45:F46"/>
    <mergeCell ref="B45:B46"/>
    <mergeCell ref="P47:R48"/>
    <mergeCell ref="B49:B50"/>
    <mergeCell ref="P49:R50"/>
    <mergeCell ref="O49:O50"/>
    <mergeCell ref="N49:N50"/>
    <mergeCell ref="L49:L50"/>
    <mergeCell ref="K49:K50"/>
    <mergeCell ref="G49:G50"/>
    <mergeCell ref="F49:F50"/>
    <mergeCell ref="B53:B54"/>
    <mergeCell ref="P51:R52"/>
    <mergeCell ref="O51:O52"/>
    <mergeCell ref="N51:N52"/>
    <mergeCell ref="L51:L52"/>
    <mergeCell ref="K51:K52"/>
    <mergeCell ref="G51:G52"/>
    <mergeCell ref="F51:F52"/>
    <mergeCell ref="B51:B52"/>
    <mergeCell ref="P53:R54"/>
    <mergeCell ref="O53:O54"/>
    <mergeCell ref="N53:N54"/>
    <mergeCell ref="L53:L54"/>
    <mergeCell ref="K53:K54"/>
    <mergeCell ref="G53:G54"/>
    <mergeCell ref="F53:F54"/>
    <mergeCell ref="AB2:AC3"/>
    <mergeCell ref="Z2:AA3"/>
    <mergeCell ref="Z14:Z15"/>
    <mergeCell ref="Z12:Z13"/>
    <mergeCell ref="Z10:Z11"/>
    <mergeCell ref="Z8:Z9"/>
    <mergeCell ref="Z6:Z7"/>
    <mergeCell ref="AA14:AA15"/>
    <mergeCell ref="AA12:AA13"/>
    <mergeCell ref="AA10:AA11"/>
    <mergeCell ref="AA8:AA9"/>
    <mergeCell ref="AA6:AA7"/>
    <mergeCell ref="AB4:AC5"/>
    <mergeCell ref="AB36:AC37"/>
    <mergeCell ref="AB34:AC35"/>
    <mergeCell ref="AB32:AC33"/>
    <mergeCell ref="AB29:AC30"/>
    <mergeCell ref="AB27:AC28"/>
    <mergeCell ref="AB25:AC26"/>
    <mergeCell ref="AB23:AC24"/>
    <mergeCell ref="AB21:AC22"/>
    <mergeCell ref="AB19:AC20"/>
    <mergeCell ref="AB16:AC17"/>
    <mergeCell ref="Z23:Z24"/>
    <mergeCell ref="Z53:Z54"/>
    <mergeCell ref="Z51:Z52"/>
    <mergeCell ref="AA49:AA50"/>
    <mergeCell ref="AB14:AC15"/>
    <mergeCell ref="AB12:AC13"/>
    <mergeCell ref="AB10:AC11"/>
    <mergeCell ref="AB8:AC9"/>
    <mergeCell ref="AB6:AC7"/>
    <mergeCell ref="AA21:AA22"/>
    <mergeCell ref="AA19:AA20"/>
    <mergeCell ref="AA16:AA17"/>
    <mergeCell ref="AB53:AC54"/>
    <mergeCell ref="AB51:AC52"/>
    <mergeCell ref="AB49:AC50"/>
    <mergeCell ref="AB47:AC48"/>
    <mergeCell ref="AA23:AA24"/>
    <mergeCell ref="AA53:AA54"/>
    <mergeCell ref="AA51:AA52"/>
    <mergeCell ref="AA40:AA41"/>
    <mergeCell ref="AA38:AA39"/>
    <mergeCell ref="AA36:AA37"/>
    <mergeCell ref="AA34:AA35"/>
    <mergeCell ref="AB45:AC46"/>
    <mergeCell ref="AB42:AC43"/>
    <mergeCell ref="AB40:AC41"/>
    <mergeCell ref="AB38:AC39"/>
    <mergeCell ref="AA42:AA43"/>
    <mergeCell ref="AA32:AA33"/>
    <mergeCell ref="AA29:AA30"/>
    <mergeCell ref="AA27:AA28"/>
    <mergeCell ref="AA25:AA26"/>
    <mergeCell ref="Z32:Z33"/>
    <mergeCell ref="Z29:Z30"/>
    <mergeCell ref="Z27:Z28"/>
    <mergeCell ref="Z25:Z26"/>
    <mergeCell ref="Z40:Z41"/>
    <mergeCell ref="Z38:Z39"/>
    <mergeCell ref="Z36:Z37"/>
    <mergeCell ref="Z34:Z35"/>
    <mergeCell ref="AA47:AA48"/>
    <mergeCell ref="AA45:AA46"/>
    <mergeCell ref="Z49:Z50"/>
    <mergeCell ref="Z47:Z48"/>
    <mergeCell ref="Z45:Z46"/>
    <mergeCell ref="Z42:Z43"/>
    <mergeCell ref="J8:J9"/>
    <mergeCell ref="J14:J15"/>
    <mergeCell ref="J16:J17"/>
    <mergeCell ref="J29:J30"/>
    <mergeCell ref="J27:J28"/>
    <mergeCell ref="J25:J26"/>
    <mergeCell ref="J23:J24"/>
    <mergeCell ref="J21:J22"/>
    <mergeCell ref="J19:J20"/>
    <mergeCell ref="J42:J43"/>
    <mergeCell ref="J40:J41"/>
    <mergeCell ref="J38:J39"/>
    <mergeCell ref="J36:J37"/>
    <mergeCell ref="J34:J35"/>
    <mergeCell ref="J32:J33"/>
    <mergeCell ref="Z21:Z22"/>
    <mergeCell ref="Z19:Z20"/>
    <mergeCell ref="Z16:Z17"/>
    <mergeCell ref="J53:J54"/>
    <mergeCell ref="J51:J52"/>
    <mergeCell ref="J49:J50"/>
    <mergeCell ref="J47:J48"/>
    <mergeCell ref="J45:J46"/>
    <mergeCell ref="J81:J82"/>
    <mergeCell ref="J79:J80"/>
    <mergeCell ref="J77:J78"/>
    <mergeCell ref="J75:J76"/>
    <mergeCell ref="J73:J74"/>
    <mergeCell ref="J71:J72"/>
    <mergeCell ref="J68:J69"/>
    <mergeCell ref="J66:J67"/>
    <mergeCell ref="J64:J65"/>
    <mergeCell ref="J62:J63"/>
    <mergeCell ref="J60:J61"/>
    <mergeCell ref="J58:J59"/>
  </mergeCells>
  <conditionalFormatting sqref="K6">
    <cfRule type="expression" dxfId="275" priority="1274">
      <formula>M6=1</formula>
    </cfRule>
  </conditionalFormatting>
  <conditionalFormatting sqref="C6:E7">
    <cfRule type="expression" dxfId="274" priority="1267">
      <formula>I6=1</formula>
    </cfRule>
  </conditionalFormatting>
  <conditionalFormatting sqref="C8:E9">
    <cfRule type="expression" dxfId="273" priority="1261">
      <formula>I8=1</formula>
    </cfRule>
  </conditionalFormatting>
  <conditionalFormatting sqref="C10:E11">
    <cfRule type="expression" dxfId="272" priority="1259">
      <formula>I10=1</formula>
    </cfRule>
  </conditionalFormatting>
  <conditionalFormatting sqref="C12:E13">
    <cfRule type="expression" dxfId="271" priority="1257">
      <formula>I12=1</formula>
    </cfRule>
  </conditionalFormatting>
  <conditionalFormatting sqref="C14:E15">
    <cfRule type="expression" dxfId="270" priority="1255">
      <formula>I14=1</formula>
    </cfRule>
  </conditionalFormatting>
  <conditionalFormatting sqref="Z6">
    <cfRule type="expression" dxfId="269" priority="1204">
      <formula>Z6&gt;AA6</formula>
    </cfRule>
  </conditionalFormatting>
  <conditionalFormatting sqref="AB23 AB21 AB19">
    <cfRule type="expression" dxfId="268" priority="1291">
      <formula>#REF!&lt;9</formula>
    </cfRule>
  </conditionalFormatting>
  <conditionalFormatting sqref="AD6:AE7">
    <cfRule type="expression" dxfId="267" priority="1125">
      <formula>J6=1</formula>
    </cfRule>
  </conditionalFormatting>
  <conditionalFormatting sqref="AD8:AE9">
    <cfRule type="expression" dxfId="266" priority="1124">
      <formula>J8=1</formula>
    </cfRule>
  </conditionalFormatting>
  <conditionalFormatting sqref="AD10:AE11">
    <cfRule type="expression" dxfId="265" priority="1123">
      <formula>J10=1</formula>
    </cfRule>
  </conditionalFormatting>
  <conditionalFormatting sqref="AD12:AE13">
    <cfRule type="expression" dxfId="264" priority="1122">
      <formula>J12=1</formula>
    </cfRule>
  </conditionalFormatting>
  <conditionalFormatting sqref="AD14:AE15">
    <cfRule type="expression" dxfId="263" priority="1121">
      <formula>J14=1</formula>
    </cfRule>
  </conditionalFormatting>
  <conditionalFormatting sqref="Z8">
    <cfRule type="expression" dxfId="262" priority="1061">
      <formula>Z8&gt;AA8</formula>
    </cfRule>
  </conditionalFormatting>
  <conditionalFormatting sqref="Z10">
    <cfRule type="expression" dxfId="261" priority="1060">
      <formula>Z10&gt;AA10</formula>
    </cfRule>
  </conditionalFormatting>
  <conditionalFormatting sqref="Z12">
    <cfRule type="expression" dxfId="260" priority="1059">
      <formula>Z12&gt;AA12</formula>
    </cfRule>
  </conditionalFormatting>
  <conditionalFormatting sqref="Z14">
    <cfRule type="expression" dxfId="259" priority="1058">
      <formula>Z14&gt;AA14</formula>
    </cfRule>
  </conditionalFormatting>
  <conditionalFormatting sqref="Z16">
    <cfRule type="expression" dxfId="258" priority="1054">
      <formula>Z16&gt;AA16</formula>
    </cfRule>
  </conditionalFormatting>
  <conditionalFormatting sqref="Z19">
    <cfRule type="expression" dxfId="257" priority="1053">
      <formula>Z19&gt;AA19</formula>
    </cfRule>
  </conditionalFormatting>
  <conditionalFormatting sqref="Z21">
    <cfRule type="expression" dxfId="256" priority="1052">
      <formula>Z21&gt;AA21</formula>
    </cfRule>
  </conditionalFormatting>
  <conditionalFormatting sqref="Z23">
    <cfRule type="expression" dxfId="255" priority="1051">
      <formula>Z23&gt;AA23</formula>
    </cfRule>
  </conditionalFormatting>
  <conditionalFormatting sqref="Z25">
    <cfRule type="expression" dxfId="254" priority="1050">
      <formula>Z25&gt;AA25</formula>
    </cfRule>
  </conditionalFormatting>
  <conditionalFormatting sqref="Z27">
    <cfRule type="expression" dxfId="253" priority="1049">
      <formula>Z27&gt;AA27</formula>
    </cfRule>
  </conditionalFormatting>
  <conditionalFormatting sqref="Z29">
    <cfRule type="expression" dxfId="252" priority="1048">
      <formula>Z29&gt;AA29</formula>
    </cfRule>
  </conditionalFormatting>
  <conditionalFormatting sqref="Z32">
    <cfRule type="expression" dxfId="251" priority="1047">
      <formula>Z32&gt;AA32</formula>
    </cfRule>
  </conditionalFormatting>
  <conditionalFormatting sqref="Z34">
    <cfRule type="expression" dxfId="250" priority="1046">
      <formula>Z34&gt;AA34</formula>
    </cfRule>
  </conditionalFormatting>
  <conditionalFormatting sqref="Z36">
    <cfRule type="expression" dxfId="249" priority="1045">
      <formula>Z36&gt;AA36</formula>
    </cfRule>
  </conditionalFormatting>
  <conditionalFormatting sqref="Z38">
    <cfRule type="expression" dxfId="248" priority="1044">
      <formula>Z38&gt;AA38</formula>
    </cfRule>
  </conditionalFormatting>
  <conditionalFormatting sqref="Z40">
    <cfRule type="expression" dxfId="247" priority="1043">
      <formula>Z40&gt;AA40</formula>
    </cfRule>
  </conditionalFormatting>
  <conditionalFormatting sqref="Z42">
    <cfRule type="expression" dxfId="246" priority="1042">
      <formula>Z42&gt;AA42</formula>
    </cfRule>
  </conditionalFormatting>
  <conditionalFormatting sqref="Z45">
    <cfRule type="expression" dxfId="245" priority="1041">
      <formula>Z45&gt;AA45</formula>
    </cfRule>
  </conditionalFormatting>
  <conditionalFormatting sqref="Z47">
    <cfRule type="expression" dxfId="244" priority="1040">
      <formula>Z47&gt;AA47</formula>
    </cfRule>
  </conditionalFormatting>
  <conditionalFormatting sqref="Z49">
    <cfRule type="expression" dxfId="243" priority="1039">
      <formula>Z49&gt;AA49</formula>
    </cfRule>
  </conditionalFormatting>
  <conditionalFormatting sqref="Z51">
    <cfRule type="expression" dxfId="242" priority="1038">
      <formula>Z51&gt;AA51</formula>
    </cfRule>
  </conditionalFormatting>
  <conditionalFormatting sqref="Z53">
    <cfRule type="expression" dxfId="241" priority="1037">
      <formula>Z53&gt;AA53</formula>
    </cfRule>
  </conditionalFormatting>
  <conditionalFormatting sqref="T6:T15">
    <cfRule type="dataBar" priority="95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{0A3AA89F-E20A-4874-8899-503EABC3106E}</x14:id>
        </ext>
      </extLst>
    </cfRule>
  </conditionalFormatting>
  <conditionalFormatting sqref="T16:T17 T19:T24">
    <cfRule type="dataBar" priority="95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{8F1FCB0F-8E6F-4911-B62A-449388889442}</x14:id>
        </ext>
      </extLst>
    </cfRule>
  </conditionalFormatting>
  <conditionalFormatting sqref="W6:W15">
    <cfRule type="dataBar" priority="95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{61EE27FE-82E3-4F7E-9E45-980594B7315F}</x14:id>
        </ext>
      </extLst>
    </cfRule>
  </conditionalFormatting>
  <conditionalFormatting sqref="Y6:Y15">
    <cfRule type="colorScale" priority="950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W16:W17 W19:W24">
    <cfRule type="dataBar" priority="94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{DFCC6FCE-8657-44E4-8BCF-77356A0FB0D4}</x14:id>
        </ext>
      </extLst>
    </cfRule>
  </conditionalFormatting>
  <conditionalFormatting sqref="Y16:Y17 Y19:Y24">
    <cfRule type="colorScale" priority="948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25:Y30 Y32:Y33">
    <cfRule type="colorScale" priority="947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25:T30 T32:T33">
    <cfRule type="dataBar" priority="94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{1B68D229-DDC0-41BC-9E95-222DB674AEE1}</x14:id>
        </ext>
      </extLst>
    </cfRule>
  </conditionalFormatting>
  <conditionalFormatting sqref="W25:W30 W32:W33">
    <cfRule type="dataBar" priority="94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{5E837EB7-7F8C-4456-9E96-A86870453753}</x14:id>
        </ext>
      </extLst>
    </cfRule>
  </conditionalFormatting>
  <conditionalFormatting sqref="S34:S41">
    <cfRule type="top10" dxfId="240" priority="944" rank="3"/>
  </conditionalFormatting>
  <conditionalFormatting sqref="Y34:Y41">
    <cfRule type="colorScale" priority="943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34:T41">
    <cfRule type="dataBar" priority="94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{4862A6F2-5443-44A0-BE8A-11487C405C5D}</x14:id>
        </ext>
      </extLst>
    </cfRule>
  </conditionalFormatting>
  <conditionalFormatting sqref="W34:W41">
    <cfRule type="dataBar" priority="94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{7B369072-5470-4533-BA08-E1A14E41F133}</x14:id>
        </ext>
      </extLst>
    </cfRule>
  </conditionalFormatting>
  <conditionalFormatting sqref="S42:S43 S45:S50">
    <cfRule type="top10" dxfId="239" priority="940" rank="3"/>
  </conditionalFormatting>
  <conditionalFormatting sqref="T42:T43 T45:T50">
    <cfRule type="dataBar" priority="93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{20D23897-532C-4CB0-BD2D-E42E5DA3EC1B}</x14:id>
        </ext>
      </extLst>
    </cfRule>
  </conditionalFormatting>
  <conditionalFormatting sqref="W42:W43 W45:W50">
    <cfRule type="dataBar" priority="93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{C97E5B7C-FA5A-4EC3-ADD0-C022DCD89510}</x14:id>
        </ext>
      </extLst>
    </cfRule>
  </conditionalFormatting>
  <conditionalFormatting sqref="Y42:Y43 Y45:Y50">
    <cfRule type="colorScale" priority="937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S6:S17 S19:S30 S32:S33">
    <cfRule type="top10" dxfId="238" priority="1384" rank="3"/>
  </conditionalFormatting>
  <conditionalFormatting sqref="K8">
    <cfRule type="expression" dxfId="237" priority="783">
      <formula>M8=1</formula>
    </cfRule>
  </conditionalFormatting>
  <conditionalFormatting sqref="K10">
    <cfRule type="expression" dxfId="236" priority="782">
      <formula>M10=1</formula>
    </cfRule>
  </conditionalFormatting>
  <conditionalFormatting sqref="K12">
    <cfRule type="expression" dxfId="235" priority="781">
      <formula>M12=1</formula>
    </cfRule>
  </conditionalFormatting>
  <conditionalFormatting sqref="K14">
    <cfRule type="expression" dxfId="234" priority="780">
      <formula>M14=1</formula>
    </cfRule>
  </conditionalFormatting>
  <conditionalFormatting sqref="K16">
    <cfRule type="expression" dxfId="233" priority="779">
      <formula>M16=1</formula>
    </cfRule>
  </conditionalFormatting>
  <conditionalFormatting sqref="K19">
    <cfRule type="expression" dxfId="232" priority="778">
      <formula>M19=1</formula>
    </cfRule>
  </conditionalFormatting>
  <conditionalFormatting sqref="K21">
    <cfRule type="expression" dxfId="231" priority="777">
      <formula>M21=1</formula>
    </cfRule>
  </conditionalFormatting>
  <conditionalFormatting sqref="K23">
    <cfRule type="expression" dxfId="230" priority="776">
      <formula>M23=1</formula>
    </cfRule>
  </conditionalFormatting>
  <conditionalFormatting sqref="K25">
    <cfRule type="expression" dxfId="229" priority="775">
      <formula>M25=1</formula>
    </cfRule>
  </conditionalFormatting>
  <conditionalFormatting sqref="K27">
    <cfRule type="expression" dxfId="228" priority="774">
      <formula>M27=1</formula>
    </cfRule>
  </conditionalFormatting>
  <conditionalFormatting sqref="K29">
    <cfRule type="expression" dxfId="227" priority="773">
      <formula>M29=1</formula>
    </cfRule>
  </conditionalFormatting>
  <conditionalFormatting sqref="K32">
    <cfRule type="expression" dxfId="226" priority="772">
      <formula>M32=1</formula>
    </cfRule>
  </conditionalFormatting>
  <conditionalFormatting sqref="K34">
    <cfRule type="expression" dxfId="225" priority="771">
      <formula>M34=1</formula>
    </cfRule>
  </conditionalFormatting>
  <conditionalFormatting sqref="K36">
    <cfRule type="expression" dxfId="224" priority="770">
      <formula>M36=1</formula>
    </cfRule>
  </conditionalFormatting>
  <conditionalFormatting sqref="K38">
    <cfRule type="expression" dxfId="223" priority="769">
      <formula>M38=1</formula>
    </cfRule>
  </conditionalFormatting>
  <conditionalFormatting sqref="K40">
    <cfRule type="expression" dxfId="222" priority="768">
      <formula>M40=1</formula>
    </cfRule>
  </conditionalFormatting>
  <conditionalFormatting sqref="K42">
    <cfRule type="expression" dxfId="221" priority="767">
      <formula>M42=1</formula>
    </cfRule>
  </conditionalFormatting>
  <conditionalFormatting sqref="K45">
    <cfRule type="expression" dxfId="220" priority="766">
      <formula>M45=1</formula>
    </cfRule>
  </conditionalFormatting>
  <conditionalFormatting sqref="K47">
    <cfRule type="expression" dxfId="219" priority="765">
      <formula>M47=1</formula>
    </cfRule>
  </conditionalFormatting>
  <conditionalFormatting sqref="K49">
    <cfRule type="expression" dxfId="218" priority="764">
      <formula>M49=1</formula>
    </cfRule>
  </conditionalFormatting>
  <conditionalFormatting sqref="K51">
    <cfRule type="expression" dxfId="217" priority="763">
      <formula>M51=1</formula>
    </cfRule>
  </conditionalFormatting>
  <conditionalFormatting sqref="Z55">
    <cfRule type="expression" dxfId="216" priority="741">
      <formula>Z55&gt;AA55</formula>
    </cfRule>
  </conditionalFormatting>
  <conditionalFormatting sqref="S55:S56">
    <cfRule type="top10" dxfId="215" priority="743" rank="3"/>
  </conditionalFormatting>
  <conditionalFormatting sqref="W55:W56">
    <cfRule type="dataBar" priority="74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{9A18DA40-A7EA-45F4-8987-74F641E2C347}</x14:id>
        </ext>
      </extLst>
    </cfRule>
  </conditionalFormatting>
  <conditionalFormatting sqref="Y55:Y56">
    <cfRule type="colorScale" priority="74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55:T56">
    <cfRule type="dataBar" priority="74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{47F7FDB8-40D7-4E4A-ADBC-617EBE715F99}</x14:id>
        </ext>
      </extLst>
    </cfRule>
  </conditionalFormatting>
  <conditionalFormatting sqref="Z58">
    <cfRule type="expression" dxfId="214" priority="731">
      <formula>Z58&gt;AA58</formula>
    </cfRule>
  </conditionalFormatting>
  <conditionalFormatting sqref="S58:S59">
    <cfRule type="top10" dxfId="213" priority="733" rank="3"/>
  </conditionalFormatting>
  <conditionalFormatting sqref="W58:W59">
    <cfRule type="dataBar" priority="73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{57648748-B6E0-40B4-91AF-BD376A26A805}</x14:id>
        </ext>
      </extLst>
    </cfRule>
  </conditionalFormatting>
  <conditionalFormatting sqref="Y58:Y59">
    <cfRule type="colorScale" priority="73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58:T59">
    <cfRule type="dataBar" priority="73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{749367D6-DC49-4225-9782-4E07341487EF}</x14:id>
        </ext>
      </extLst>
    </cfRule>
  </conditionalFormatting>
  <conditionalFormatting sqref="Z60">
    <cfRule type="expression" dxfId="212" priority="721">
      <formula>Z60&gt;AA60</formula>
    </cfRule>
  </conditionalFormatting>
  <conditionalFormatting sqref="S60:S61">
    <cfRule type="top10" dxfId="211" priority="723" rank="3"/>
  </conditionalFormatting>
  <conditionalFormatting sqref="W60:W61">
    <cfRule type="dataBar" priority="72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{DA46E8E3-EB12-47AD-B954-27239762F0FB}</x14:id>
        </ext>
      </extLst>
    </cfRule>
  </conditionalFormatting>
  <conditionalFormatting sqref="Y60:Y61">
    <cfRule type="colorScale" priority="72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60:T61">
    <cfRule type="dataBar" priority="72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{9A68BF70-83F4-48A0-9491-93AFDC11A9DB}</x14:id>
        </ext>
      </extLst>
    </cfRule>
  </conditionalFormatting>
  <conditionalFormatting sqref="Z62">
    <cfRule type="expression" dxfId="210" priority="711">
      <formula>Z62&gt;AA62</formula>
    </cfRule>
  </conditionalFormatting>
  <conditionalFormatting sqref="S62:S63">
    <cfRule type="top10" dxfId="209" priority="713" rank="3"/>
  </conditionalFormatting>
  <conditionalFormatting sqref="W62:W63">
    <cfRule type="dataBar" priority="71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{AACBC8C0-BA86-4D73-B4E0-4541E99FF657}</x14:id>
        </ext>
      </extLst>
    </cfRule>
  </conditionalFormatting>
  <conditionalFormatting sqref="Y62:Y63">
    <cfRule type="colorScale" priority="71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62:T63">
    <cfRule type="dataBar" priority="71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{02A67036-EC63-4787-9B15-D23B25BC3494}</x14:id>
        </ext>
      </extLst>
    </cfRule>
  </conditionalFormatting>
  <conditionalFormatting sqref="Z64">
    <cfRule type="expression" dxfId="208" priority="701">
      <formula>Z64&gt;AA64</formula>
    </cfRule>
  </conditionalFormatting>
  <conditionalFormatting sqref="S64:S65">
    <cfRule type="top10" dxfId="207" priority="703" rank="3"/>
  </conditionalFormatting>
  <conditionalFormatting sqref="W64:W65">
    <cfRule type="dataBar" priority="70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{49D62DD8-F0F2-4517-85B3-0B31ADBB62D6}</x14:id>
        </ext>
      </extLst>
    </cfRule>
  </conditionalFormatting>
  <conditionalFormatting sqref="Y64:Y65">
    <cfRule type="colorScale" priority="70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64:T65">
    <cfRule type="dataBar" priority="70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{CF864512-EE11-4FB6-9889-3B95B3458AD6}</x14:id>
        </ext>
      </extLst>
    </cfRule>
  </conditionalFormatting>
  <conditionalFormatting sqref="Z66">
    <cfRule type="expression" dxfId="206" priority="691">
      <formula>Z66&gt;AA66</formula>
    </cfRule>
  </conditionalFormatting>
  <conditionalFormatting sqref="S66:S67">
    <cfRule type="top10" dxfId="205" priority="693" rank="3"/>
  </conditionalFormatting>
  <conditionalFormatting sqref="W66:W67">
    <cfRule type="dataBar" priority="69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{BE4FF08E-B374-4A4C-B832-218557D0DF08}</x14:id>
        </ext>
      </extLst>
    </cfRule>
  </conditionalFormatting>
  <conditionalFormatting sqref="Y66:Y67">
    <cfRule type="colorScale" priority="69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66:T67">
    <cfRule type="dataBar" priority="69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{726791F4-8CFC-42D7-A354-CD1F1AD68239}</x14:id>
        </ext>
      </extLst>
    </cfRule>
  </conditionalFormatting>
  <conditionalFormatting sqref="Z68">
    <cfRule type="expression" dxfId="204" priority="681">
      <formula>Z68&gt;AA68</formula>
    </cfRule>
  </conditionalFormatting>
  <conditionalFormatting sqref="S68:S69">
    <cfRule type="top10" dxfId="203" priority="683" rank="3"/>
  </conditionalFormatting>
  <conditionalFormatting sqref="W68:W69">
    <cfRule type="dataBar" priority="68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{453C8DFE-690F-41FC-A124-16A12E468A73}</x14:id>
        </ext>
      </extLst>
    </cfRule>
  </conditionalFormatting>
  <conditionalFormatting sqref="Y68:Y69">
    <cfRule type="colorScale" priority="68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68:T69">
    <cfRule type="dataBar" priority="68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{4AAA9CFE-BBF8-45F1-AF56-26E2F03172D8}</x14:id>
        </ext>
      </extLst>
    </cfRule>
  </conditionalFormatting>
  <conditionalFormatting sqref="Z71">
    <cfRule type="expression" dxfId="202" priority="671">
      <formula>Z71&gt;AA71</formula>
    </cfRule>
  </conditionalFormatting>
  <conditionalFormatting sqref="S71:S72">
    <cfRule type="top10" dxfId="201" priority="673" rank="3"/>
  </conditionalFormatting>
  <conditionalFormatting sqref="W71:W72">
    <cfRule type="dataBar" priority="67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{17399BCB-4F6E-4C42-98AA-33F5300EE783}</x14:id>
        </ext>
      </extLst>
    </cfRule>
  </conditionalFormatting>
  <conditionalFormatting sqref="Y71:Y72">
    <cfRule type="colorScale" priority="67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71:T72">
    <cfRule type="dataBar" priority="67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{1E2CC8F4-8859-43C8-AD39-27FA0E64171E}</x14:id>
        </ext>
      </extLst>
    </cfRule>
  </conditionalFormatting>
  <conditionalFormatting sqref="Z73">
    <cfRule type="expression" dxfId="200" priority="661">
      <formula>Z73&gt;AA73</formula>
    </cfRule>
  </conditionalFormatting>
  <conditionalFormatting sqref="S73:S74">
    <cfRule type="top10" dxfId="199" priority="663" rank="3"/>
  </conditionalFormatting>
  <conditionalFormatting sqref="W73:W74">
    <cfRule type="dataBar" priority="66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{1E270DE3-A9FB-4C15-9628-6E11183C244C}</x14:id>
        </ext>
      </extLst>
    </cfRule>
  </conditionalFormatting>
  <conditionalFormatting sqref="Y73:Y74">
    <cfRule type="colorScale" priority="66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73:T74">
    <cfRule type="dataBar" priority="66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{B44D4C36-0611-49E9-8201-3409EF113A17}</x14:id>
        </ext>
      </extLst>
    </cfRule>
  </conditionalFormatting>
  <conditionalFormatting sqref="Z75">
    <cfRule type="expression" dxfId="198" priority="651">
      <formula>Z75&gt;AA75</formula>
    </cfRule>
  </conditionalFormatting>
  <conditionalFormatting sqref="S75:S76">
    <cfRule type="top10" dxfId="197" priority="653" rank="3"/>
  </conditionalFormatting>
  <conditionalFormatting sqref="W75:W76">
    <cfRule type="dataBar" priority="65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{654BEC1F-CCD4-4B97-9E6C-B1A5FC81B089}</x14:id>
        </ext>
      </extLst>
    </cfRule>
  </conditionalFormatting>
  <conditionalFormatting sqref="Y75:Y76">
    <cfRule type="colorScale" priority="65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75:T76">
    <cfRule type="dataBar" priority="65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{43C5CEB1-8F97-41A9-9EDE-6B3EC3287C81}</x14:id>
        </ext>
      </extLst>
    </cfRule>
  </conditionalFormatting>
  <conditionalFormatting sqref="Z77">
    <cfRule type="expression" dxfId="196" priority="641">
      <formula>Z77&gt;AA77</formula>
    </cfRule>
  </conditionalFormatting>
  <conditionalFormatting sqref="S77:S78">
    <cfRule type="top10" dxfId="195" priority="643" rank="3"/>
  </conditionalFormatting>
  <conditionalFormatting sqref="W77:W78">
    <cfRule type="dataBar" priority="64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{2B45027B-5F90-4873-9BE1-4D08BCA785F2}</x14:id>
        </ext>
      </extLst>
    </cfRule>
  </conditionalFormatting>
  <conditionalFormatting sqref="Y77:Y78">
    <cfRule type="colorScale" priority="64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77:T78">
    <cfRule type="dataBar" priority="64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{020EE1C3-A1F6-4669-80F4-FCDCD2ADA650}</x14:id>
        </ext>
      </extLst>
    </cfRule>
  </conditionalFormatting>
  <conditionalFormatting sqref="Z79">
    <cfRule type="expression" dxfId="194" priority="631">
      <formula>Z79&gt;AA79</formula>
    </cfRule>
  </conditionalFormatting>
  <conditionalFormatting sqref="S79:S80">
    <cfRule type="top10" dxfId="193" priority="633" rank="3"/>
  </conditionalFormatting>
  <conditionalFormatting sqref="W79:W80">
    <cfRule type="dataBar" priority="63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{5A8966B4-F8F6-435A-8E9B-0ABAA6F554C0}</x14:id>
        </ext>
      </extLst>
    </cfRule>
  </conditionalFormatting>
  <conditionalFormatting sqref="Y79:Y80">
    <cfRule type="colorScale" priority="63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79:T80">
    <cfRule type="dataBar" priority="63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{37188B76-3627-4CAB-9923-F8F1994FE98F}</x14:id>
        </ext>
      </extLst>
    </cfRule>
  </conditionalFormatting>
  <conditionalFormatting sqref="Z81">
    <cfRule type="expression" dxfId="192" priority="621">
      <formula>Z81&gt;AA81</formula>
    </cfRule>
  </conditionalFormatting>
  <conditionalFormatting sqref="S81:S82">
    <cfRule type="top10" dxfId="191" priority="623" rank="3"/>
  </conditionalFormatting>
  <conditionalFormatting sqref="W81:W82">
    <cfRule type="dataBar" priority="62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{5A191B7D-28C6-442F-9D1E-6BEB9705AE90}</x14:id>
        </ext>
      </extLst>
    </cfRule>
  </conditionalFormatting>
  <conditionalFormatting sqref="Y81:Y82">
    <cfRule type="colorScale" priority="62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81:T82">
    <cfRule type="dataBar" priority="62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{267043E2-2142-42C5-B1B7-2D39DCCC21BB}</x14:id>
        </ext>
      </extLst>
    </cfRule>
  </conditionalFormatting>
  <conditionalFormatting sqref="Z84">
    <cfRule type="expression" dxfId="190" priority="611">
      <formula>Z84&gt;AA84</formula>
    </cfRule>
  </conditionalFormatting>
  <conditionalFormatting sqref="S84:S85">
    <cfRule type="top10" dxfId="189" priority="613" rank="3"/>
  </conditionalFormatting>
  <conditionalFormatting sqref="W84:W85">
    <cfRule type="dataBar" priority="61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{AC9ACDAA-6883-40C0-B2B9-CE1D6037A40B}</x14:id>
        </ext>
      </extLst>
    </cfRule>
  </conditionalFormatting>
  <conditionalFormatting sqref="Y84:Y85">
    <cfRule type="colorScale" priority="61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84:T85">
    <cfRule type="dataBar" priority="61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{653A3EF4-7589-464B-903D-16207BEE0A17}</x14:id>
        </ext>
      </extLst>
    </cfRule>
  </conditionalFormatting>
  <conditionalFormatting sqref="Z86">
    <cfRule type="expression" dxfId="188" priority="601">
      <formula>Z86&gt;AA86</formula>
    </cfRule>
  </conditionalFormatting>
  <conditionalFormatting sqref="S86:S87">
    <cfRule type="top10" dxfId="187" priority="603" rank="3"/>
  </conditionalFormatting>
  <conditionalFormatting sqref="W86:W87">
    <cfRule type="dataBar" priority="60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{FB2F1550-CCEC-4F25-B768-8FACE244EA66}</x14:id>
        </ext>
      </extLst>
    </cfRule>
  </conditionalFormatting>
  <conditionalFormatting sqref="Y86:Y87">
    <cfRule type="colorScale" priority="60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86:T87">
    <cfRule type="dataBar" priority="60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{0DBC247F-E7C7-480E-BFD7-3AF23B425664}</x14:id>
        </ext>
      </extLst>
    </cfRule>
  </conditionalFormatting>
  <conditionalFormatting sqref="Z88">
    <cfRule type="expression" dxfId="186" priority="591">
      <formula>Z88&gt;AA88</formula>
    </cfRule>
  </conditionalFormatting>
  <conditionalFormatting sqref="S88:S89">
    <cfRule type="top10" dxfId="185" priority="593" rank="3"/>
  </conditionalFormatting>
  <conditionalFormatting sqref="W88:W89">
    <cfRule type="dataBar" priority="59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{3E059553-35C3-4DE2-ADB5-54C65246C599}</x14:id>
        </ext>
      </extLst>
    </cfRule>
  </conditionalFormatting>
  <conditionalFormatting sqref="Y88:Y89">
    <cfRule type="colorScale" priority="59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88:T89">
    <cfRule type="dataBar" priority="59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{6548C8C1-FBEF-4F71-8FDF-67CDD17F0779}</x14:id>
        </ext>
      </extLst>
    </cfRule>
  </conditionalFormatting>
  <conditionalFormatting sqref="Z90">
    <cfRule type="expression" dxfId="184" priority="581">
      <formula>Z90&gt;AA90</formula>
    </cfRule>
  </conditionalFormatting>
  <conditionalFormatting sqref="S90:S91">
    <cfRule type="top10" dxfId="183" priority="583" rank="3"/>
  </conditionalFormatting>
  <conditionalFormatting sqref="W90:W91">
    <cfRule type="dataBar" priority="58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{2C73B80D-C37F-479A-A1A9-01D5989D5447}</x14:id>
        </ext>
      </extLst>
    </cfRule>
  </conditionalFormatting>
  <conditionalFormatting sqref="Y90:Y91">
    <cfRule type="colorScale" priority="58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90:T91">
    <cfRule type="dataBar" priority="58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{FBE724B6-F129-4C03-8BFB-6CFF4286DEE9}</x14:id>
        </ext>
      </extLst>
    </cfRule>
  </conditionalFormatting>
  <conditionalFormatting sqref="Z92">
    <cfRule type="expression" dxfId="182" priority="571">
      <formula>Z92&gt;AA92</formula>
    </cfRule>
  </conditionalFormatting>
  <conditionalFormatting sqref="S92:S93">
    <cfRule type="top10" dxfId="181" priority="573" rank="3"/>
  </conditionalFormatting>
  <conditionalFormatting sqref="W92:W93">
    <cfRule type="dataBar" priority="57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{D42A1D44-D68C-4ADC-9CB4-3A9C11987359}</x14:id>
        </ext>
      </extLst>
    </cfRule>
  </conditionalFormatting>
  <conditionalFormatting sqref="Y92:Y93">
    <cfRule type="colorScale" priority="57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92:T93">
    <cfRule type="dataBar" priority="57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{44A4EF59-F3D5-49E7-908F-072381C0CC95}</x14:id>
        </ext>
      </extLst>
    </cfRule>
  </conditionalFormatting>
  <conditionalFormatting sqref="Z94">
    <cfRule type="expression" dxfId="180" priority="561">
      <formula>Z94&gt;AA94</formula>
    </cfRule>
  </conditionalFormatting>
  <conditionalFormatting sqref="S94:S95">
    <cfRule type="top10" dxfId="179" priority="563" rank="3"/>
  </conditionalFormatting>
  <conditionalFormatting sqref="W94:W95">
    <cfRule type="dataBar" priority="56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{069F87C3-4E92-4316-9740-260822F26B48}</x14:id>
        </ext>
      </extLst>
    </cfRule>
  </conditionalFormatting>
  <conditionalFormatting sqref="Y94:Y95">
    <cfRule type="colorScale" priority="56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94:T95">
    <cfRule type="dataBar" priority="56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{8FB5236E-383B-4190-AA04-CAA293ED0B9A}</x14:id>
        </ext>
      </extLst>
    </cfRule>
  </conditionalFormatting>
  <conditionalFormatting sqref="Z97">
    <cfRule type="expression" dxfId="178" priority="551">
      <formula>Z97&gt;AA97</formula>
    </cfRule>
  </conditionalFormatting>
  <conditionalFormatting sqref="S97:S98">
    <cfRule type="top10" dxfId="177" priority="553" rank="3"/>
  </conditionalFormatting>
  <conditionalFormatting sqref="W97:W98">
    <cfRule type="dataBar" priority="55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{EF345A31-1081-4E56-98BA-789EC174E155}</x14:id>
        </ext>
      </extLst>
    </cfRule>
  </conditionalFormatting>
  <conditionalFormatting sqref="Y97:Y98">
    <cfRule type="colorScale" priority="55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97:T98">
    <cfRule type="dataBar" priority="55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{263C8993-480B-4D0A-94F2-79134654B04C}</x14:id>
        </ext>
      </extLst>
    </cfRule>
  </conditionalFormatting>
  <conditionalFormatting sqref="Z99">
    <cfRule type="expression" dxfId="176" priority="541">
      <formula>Z99&gt;AA99</formula>
    </cfRule>
  </conditionalFormatting>
  <conditionalFormatting sqref="S99:S100">
    <cfRule type="top10" dxfId="175" priority="543" rank="3"/>
  </conditionalFormatting>
  <conditionalFormatting sqref="W99:W100">
    <cfRule type="dataBar" priority="54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{52670051-6E59-4209-AC24-541DC1698B81}</x14:id>
        </ext>
      </extLst>
    </cfRule>
  </conditionalFormatting>
  <conditionalFormatting sqref="Y99:Y100">
    <cfRule type="colorScale" priority="54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99:T100">
    <cfRule type="dataBar" priority="54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{07878780-2727-4480-B2D9-B34D9229AEC6}</x14:id>
        </ext>
      </extLst>
    </cfRule>
  </conditionalFormatting>
  <conditionalFormatting sqref="Z101">
    <cfRule type="expression" dxfId="174" priority="531">
      <formula>Z101&gt;AA101</formula>
    </cfRule>
  </conditionalFormatting>
  <conditionalFormatting sqref="S101:S102">
    <cfRule type="top10" dxfId="173" priority="533" rank="3"/>
  </conditionalFormatting>
  <conditionalFormatting sqref="W101:W102">
    <cfRule type="dataBar" priority="53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{0E4DF89F-DE18-4B3A-B01B-D80EFF57D76A}</x14:id>
        </ext>
      </extLst>
    </cfRule>
  </conditionalFormatting>
  <conditionalFormatting sqref="Y101:Y102">
    <cfRule type="colorScale" priority="53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101:T102">
    <cfRule type="dataBar" priority="53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{AEE6F7C5-EEA8-419B-80D0-7A9695BB81A7}</x14:id>
        </ext>
      </extLst>
    </cfRule>
  </conditionalFormatting>
  <conditionalFormatting sqref="Z103">
    <cfRule type="expression" dxfId="172" priority="521">
      <formula>Z103&gt;AA103</formula>
    </cfRule>
  </conditionalFormatting>
  <conditionalFormatting sqref="S103:S104">
    <cfRule type="top10" dxfId="171" priority="523" rank="3"/>
  </conditionalFormatting>
  <conditionalFormatting sqref="W103:W104">
    <cfRule type="dataBar" priority="52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{A077BE1E-66E2-40A2-9D39-49F45E0848A6}</x14:id>
        </ext>
      </extLst>
    </cfRule>
  </conditionalFormatting>
  <conditionalFormatting sqref="Y103:Y104">
    <cfRule type="colorScale" priority="52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103:T104">
    <cfRule type="dataBar" priority="52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{D68D6B12-661E-4390-992F-9F6EA1409A5E}</x14:id>
        </ext>
      </extLst>
    </cfRule>
  </conditionalFormatting>
  <conditionalFormatting sqref="Z105">
    <cfRule type="expression" dxfId="170" priority="511">
      <formula>Z105&gt;AA105</formula>
    </cfRule>
  </conditionalFormatting>
  <conditionalFormatting sqref="S105:S106">
    <cfRule type="top10" dxfId="169" priority="513" rank="3"/>
  </conditionalFormatting>
  <conditionalFormatting sqref="W105:W106">
    <cfRule type="dataBar" priority="51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{8C385FF6-0423-4E3E-9E66-44C2D8FBFD1F}</x14:id>
        </ext>
      </extLst>
    </cfRule>
  </conditionalFormatting>
  <conditionalFormatting sqref="Y105:Y106">
    <cfRule type="colorScale" priority="51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105:T106">
    <cfRule type="dataBar" priority="51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{933BE93A-B386-4873-8BB0-BEDE1D6E07A1}</x14:id>
        </ext>
      </extLst>
    </cfRule>
  </conditionalFormatting>
  <conditionalFormatting sqref="Z107">
    <cfRule type="expression" dxfId="168" priority="501">
      <formula>Z107&gt;AA107</formula>
    </cfRule>
  </conditionalFormatting>
  <conditionalFormatting sqref="S107:S108">
    <cfRule type="top10" dxfId="167" priority="503" rank="3"/>
  </conditionalFormatting>
  <conditionalFormatting sqref="W107:W108">
    <cfRule type="dataBar" priority="50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{33241A8F-D4A8-4C74-BE58-97681B0F9E0B}</x14:id>
        </ext>
      </extLst>
    </cfRule>
  </conditionalFormatting>
  <conditionalFormatting sqref="Y107:Y108">
    <cfRule type="colorScale" priority="50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107:T108">
    <cfRule type="dataBar" priority="50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{4B47556D-8818-4352-85D4-228F6C3EDCFF}</x14:id>
        </ext>
      </extLst>
    </cfRule>
  </conditionalFormatting>
  <conditionalFormatting sqref="Z110">
    <cfRule type="expression" dxfId="166" priority="491">
      <formula>Z110&gt;AA110</formula>
    </cfRule>
  </conditionalFormatting>
  <conditionalFormatting sqref="S110:S111">
    <cfRule type="top10" dxfId="165" priority="493" rank="3"/>
  </conditionalFormatting>
  <conditionalFormatting sqref="W110:W111">
    <cfRule type="dataBar" priority="49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{63D3E59A-DAD8-47A9-9A17-C52F712E0DDC}</x14:id>
        </ext>
      </extLst>
    </cfRule>
  </conditionalFormatting>
  <conditionalFormatting sqref="Y110:Y111">
    <cfRule type="colorScale" priority="49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110:T111">
    <cfRule type="dataBar" priority="49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{89E18018-B76D-4359-ACBD-5DC64BB82C87}</x14:id>
        </ext>
      </extLst>
    </cfRule>
  </conditionalFormatting>
  <conditionalFormatting sqref="Z112">
    <cfRule type="expression" dxfId="164" priority="481">
      <formula>Z112&gt;AA112</formula>
    </cfRule>
  </conditionalFormatting>
  <conditionalFormatting sqref="S112:S113">
    <cfRule type="top10" dxfId="163" priority="483" rank="3"/>
  </conditionalFormatting>
  <conditionalFormatting sqref="W112:W113">
    <cfRule type="dataBar" priority="48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{9AF0EF77-0A38-4B7A-9197-A0E9DD3B31B6}</x14:id>
        </ext>
      </extLst>
    </cfRule>
  </conditionalFormatting>
  <conditionalFormatting sqref="Y112:Y113">
    <cfRule type="colorScale" priority="48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112:T113">
    <cfRule type="dataBar" priority="48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{99711358-598C-4021-9D81-0A489CED2230}</x14:id>
        </ext>
      </extLst>
    </cfRule>
  </conditionalFormatting>
  <conditionalFormatting sqref="Z114">
    <cfRule type="expression" dxfId="162" priority="471">
      <formula>Z114&gt;AA114</formula>
    </cfRule>
  </conditionalFormatting>
  <conditionalFormatting sqref="S114:S115">
    <cfRule type="top10" dxfId="161" priority="473" rank="3"/>
  </conditionalFormatting>
  <conditionalFormatting sqref="W114:W115">
    <cfRule type="dataBar" priority="47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{66826C11-E55E-423B-86FE-BFC7B1C86B9B}</x14:id>
        </ext>
      </extLst>
    </cfRule>
  </conditionalFormatting>
  <conditionalFormatting sqref="Y114:Y115">
    <cfRule type="colorScale" priority="47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114:T115">
    <cfRule type="dataBar" priority="47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{A38858DD-549B-4A23-BAB4-A84A68B69A7B}</x14:id>
        </ext>
      </extLst>
    </cfRule>
  </conditionalFormatting>
  <conditionalFormatting sqref="Z116">
    <cfRule type="expression" dxfId="160" priority="461">
      <formula>Z116&gt;AA116</formula>
    </cfRule>
  </conditionalFormatting>
  <conditionalFormatting sqref="S116:S117">
    <cfRule type="top10" dxfId="159" priority="463" rank="3"/>
  </conditionalFormatting>
  <conditionalFormatting sqref="W116:W117">
    <cfRule type="dataBar" priority="46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{7CB00AE5-3088-4A21-9D58-E668D6374367}</x14:id>
        </ext>
      </extLst>
    </cfRule>
  </conditionalFormatting>
  <conditionalFormatting sqref="Y116:Y117">
    <cfRule type="colorScale" priority="46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116:T117">
    <cfRule type="dataBar" priority="46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{414D6729-F663-4814-8382-DAD55CBF04E0}</x14:id>
        </ext>
      </extLst>
    </cfRule>
  </conditionalFormatting>
  <conditionalFormatting sqref="Z118">
    <cfRule type="expression" dxfId="158" priority="451">
      <formula>Z118&gt;AA118</formula>
    </cfRule>
  </conditionalFormatting>
  <conditionalFormatting sqref="S118:S119">
    <cfRule type="top10" dxfId="157" priority="453" rank="3"/>
  </conditionalFormatting>
  <conditionalFormatting sqref="W118:W119">
    <cfRule type="dataBar" priority="45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{16DE1F12-9408-4A15-BA59-3E86BA37EE11}</x14:id>
        </ext>
      </extLst>
    </cfRule>
  </conditionalFormatting>
  <conditionalFormatting sqref="Y118:Y119">
    <cfRule type="colorScale" priority="45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118:T119">
    <cfRule type="dataBar" priority="45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{E68C305A-9C4F-4578-B355-112E79E0CD46}</x14:id>
        </ext>
      </extLst>
    </cfRule>
  </conditionalFormatting>
  <conditionalFormatting sqref="Z120">
    <cfRule type="expression" dxfId="156" priority="441">
      <formula>Z120&gt;AA120</formula>
    </cfRule>
  </conditionalFormatting>
  <conditionalFormatting sqref="S120:S121">
    <cfRule type="top10" dxfId="155" priority="443" rank="3"/>
  </conditionalFormatting>
  <conditionalFormatting sqref="W120:W121">
    <cfRule type="dataBar" priority="44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{8F64C557-2EBD-4E8F-A530-A10DFB315F17}</x14:id>
        </ext>
      </extLst>
    </cfRule>
  </conditionalFormatting>
  <conditionalFormatting sqref="Y120:Y121">
    <cfRule type="colorScale" priority="44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120:T121">
    <cfRule type="dataBar" priority="44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{7BF1D885-C668-457C-9070-BCE654178584}</x14:id>
        </ext>
      </extLst>
    </cfRule>
  </conditionalFormatting>
  <conditionalFormatting sqref="Z123">
    <cfRule type="expression" dxfId="154" priority="431">
      <formula>Z123&gt;AA123</formula>
    </cfRule>
  </conditionalFormatting>
  <conditionalFormatting sqref="S123:S124">
    <cfRule type="top10" dxfId="153" priority="433" rank="3"/>
  </conditionalFormatting>
  <conditionalFormatting sqref="W123:W124">
    <cfRule type="dataBar" priority="43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{E964CA30-C758-4399-9526-392B503E5349}</x14:id>
        </ext>
      </extLst>
    </cfRule>
  </conditionalFormatting>
  <conditionalFormatting sqref="Y123:Y124">
    <cfRule type="colorScale" priority="43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123:T124">
    <cfRule type="dataBar" priority="43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{19FEB57B-D483-46E9-91F2-6600223CE363}</x14:id>
        </ext>
      </extLst>
    </cfRule>
  </conditionalFormatting>
  <conditionalFormatting sqref="Z125">
    <cfRule type="expression" dxfId="152" priority="421">
      <formula>Z125&gt;AA125</formula>
    </cfRule>
  </conditionalFormatting>
  <conditionalFormatting sqref="S125:S126">
    <cfRule type="top10" dxfId="151" priority="423" rank="3"/>
  </conditionalFormatting>
  <conditionalFormatting sqref="W125:W126">
    <cfRule type="dataBar" priority="42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{511A4EBA-3B86-4257-85EF-F34440494AFB}</x14:id>
        </ext>
      </extLst>
    </cfRule>
  </conditionalFormatting>
  <conditionalFormatting sqref="Y125:Y126">
    <cfRule type="colorScale" priority="42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125:T126">
    <cfRule type="dataBar" priority="42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{867CE6B0-56D4-4FE0-B6D0-18DCC2BAF93C}</x14:id>
        </ext>
      </extLst>
    </cfRule>
  </conditionalFormatting>
  <conditionalFormatting sqref="Z127">
    <cfRule type="expression" dxfId="150" priority="411">
      <formula>Z127&gt;AA127</formula>
    </cfRule>
  </conditionalFormatting>
  <conditionalFormatting sqref="S127:S128">
    <cfRule type="top10" dxfId="149" priority="413" rank="3"/>
  </conditionalFormatting>
  <conditionalFormatting sqref="W127:W128">
    <cfRule type="dataBar" priority="41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{E095B766-F0C0-407F-9417-2304142924A3}</x14:id>
        </ext>
      </extLst>
    </cfRule>
  </conditionalFormatting>
  <conditionalFormatting sqref="Y127:Y128">
    <cfRule type="colorScale" priority="41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127:T128">
    <cfRule type="dataBar" priority="41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{A30BA0A6-9659-482D-A75C-110D8121A4E0}</x14:id>
        </ext>
      </extLst>
    </cfRule>
  </conditionalFormatting>
  <conditionalFormatting sqref="Z129">
    <cfRule type="expression" dxfId="148" priority="401">
      <formula>Z129&gt;AA129</formula>
    </cfRule>
  </conditionalFormatting>
  <conditionalFormatting sqref="S129:S130">
    <cfRule type="top10" dxfId="147" priority="403" rank="3"/>
  </conditionalFormatting>
  <conditionalFormatting sqref="W129:W130">
    <cfRule type="dataBar" priority="40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{9E4CEE6F-4EC7-4422-AB7B-FD93E02A3D08}</x14:id>
        </ext>
      </extLst>
    </cfRule>
  </conditionalFormatting>
  <conditionalFormatting sqref="Y129:Y130">
    <cfRule type="colorScale" priority="40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129:T130">
    <cfRule type="dataBar" priority="40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{7A4B67FB-2D3A-4A98-AA12-2829F5AB9310}</x14:id>
        </ext>
      </extLst>
    </cfRule>
  </conditionalFormatting>
  <conditionalFormatting sqref="Z131">
    <cfRule type="expression" dxfId="146" priority="391">
      <formula>Z131&gt;AA131</formula>
    </cfRule>
  </conditionalFormatting>
  <conditionalFormatting sqref="S131:S132">
    <cfRule type="top10" dxfId="145" priority="393" rank="3"/>
  </conditionalFormatting>
  <conditionalFormatting sqref="W131:W132">
    <cfRule type="dataBar" priority="39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{437C57F2-B1B6-4C41-BD95-C58A7555E0CC}</x14:id>
        </ext>
      </extLst>
    </cfRule>
  </conditionalFormatting>
  <conditionalFormatting sqref="Y131:Y132">
    <cfRule type="colorScale" priority="39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131:T132">
    <cfRule type="dataBar" priority="39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{3BE921F6-38B5-4D3E-AAA9-BA590804A869}</x14:id>
        </ext>
      </extLst>
    </cfRule>
  </conditionalFormatting>
  <conditionalFormatting sqref="Z133">
    <cfRule type="expression" dxfId="144" priority="381">
      <formula>Z133&gt;AA133</formula>
    </cfRule>
  </conditionalFormatting>
  <conditionalFormatting sqref="S133:S134">
    <cfRule type="top10" dxfId="143" priority="383" rank="3"/>
  </conditionalFormatting>
  <conditionalFormatting sqref="W133:W134">
    <cfRule type="dataBar" priority="38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{51508C12-AE8B-4EB2-8C6B-C666E3B6C72F}</x14:id>
        </ext>
      </extLst>
    </cfRule>
  </conditionalFormatting>
  <conditionalFormatting sqref="Y133:Y134">
    <cfRule type="colorScale" priority="38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133:T134">
    <cfRule type="dataBar" priority="38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{7B711F7E-F062-4AE1-BF5D-36620288E74F}</x14:id>
        </ext>
      </extLst>
    </cfRule>
  </conditionalFormatting>
  <conditionalFormatting sqref="Z136">
    <cfRule type="expression" dxfId="142" priority="371">
      <formula>Z136&gt;AA136</formula>
    </cfRule>
  </conditionalFormatting>
  <conditionalFormatting sqref="Z138">
    <cfRule type="expression" dxfId="141" priority="361">
      <formula>Z138&gt;AA138</formula>
    </cfRule>
  </conditionalFormatting>
  <conditionalFormatting sqref="S138:S139">
    <cfRule type="top10" dxfId="140" priority="363" rank="3"/>
  </conditionalFormatting>
  <conditionalFormatting sqref="W138:W139">
    <cfRule type="dataBar" priority="36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{01E45416-15C6-4E29-91A8-355CB1208C35}</x14:id>
        </ext>
      </extLst>
    </cfRule>
  </conditionalFormatting>
  <conditionalFormatting sqref="Y138:Y139">
    <cfRule type="colorScale" priority="36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138:T139">
    <cfRule type="dataBar" priority="36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{27B71D3C-85B7-43F0-BA4C-EE32D6856C5D}</x14:id>
        </ext>
      </extLst>
    </cfRule>
  </conditionalFormatting>
  <conditionalFormatting sqref="Z140">
    <cfRule type="expression" dxfId="139" priority="351">
      <formula>Z140&gt;AA140</formula>
    </cfRule>
  </conditionalFormatting>
  <conditionalFormatting sqref="S140:S141">
    <cfRule type="top10" dxfId="138" priority="353" rank="3"/>
  </conditionalFormatting>
  <conditionalFormatting sqref="W140:W141">
    <cfRule type="dataBar" priority="35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{C03B6692-6AFE-41A5-BDD9-4AB0199C362A}</x14:id>
        </ext>
      </extLst>
    </cfRule>
  </conditionalFormatting>
  <conditionalFormatting sqref="Y140:Y141">
    <cfRule type="colorScale" priority="35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140:T141">
    <cfRule type="dataBar" priority="35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{B54B5ADE-1E34-4632-A263-D5AD22DD56BC}</x14:id>
        </ext>
      </extLst>
    </cfRule>
  </conditionalFormatting>
  <conditionalFormatting sqref="Z142">
    <cfRule type="expression" dxfId="137" priority="341">
      <formula>Z142&gt;AA142</formula>
    </cfRule>
  </conditionalFormatting>
  <conditionalFormatting sqref="S142:S143">
    <cfRule type="top10" dxfId="136" priority="343" rank="3"/>
  </conditionalFormatting>
  <conditionalFormatting sqref="W142:W143">
    <cfRule type="dataBar" priority="34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{974EB3E4-304F-4CDC-A8D7-9B4EAFCD09F2}</x14:id>
        </ext>
      </extLst>
    </cfRule>
  </conditionalFormatting>
  <conditionalFormatting sqref="Y142:Y143">
    <cfRule type="colorScale" priority="34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142:T143">
    <cfRule type="dataBar" priority="34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{28C3CE35-9E7B-4F16-A0A9-50A644F59CF3}</x14:id>
        </ext>
      </extLst>
    </cfRule>
  </conditionalFormatting>
  <conditionalFormatting sqref="Z144">
    <cfRule type="expression" dxfId="135" priority="331">
      <formula>Z144&gt;AA144</formula>
    </cfRule>
  </conditionalFormatting>
  <conditionalFormatting sqref="S144:S145">
    <cfRule type="top10" dxfId="134" priority="333" rank="3"/>
  </conditionalFormatting>
  <conditionalFormatting sqref="W144:W145">
    <cfRule type="dataBar" priority="33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{1C352542-69D4-4C5D-AC65-3F45F5B94D00}</x14:id>
        </ext>
      </extLst>
    </cfRule>
  </conditionalFormatting>
  <conditionalFormatting sqref="Y144:Y145">
    <cfRule type="colorScale" priority="33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144:T145">
    <cfRule type="dataBar" priority="33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{8E3B1A07-A3AE-4102-9A5E-B606003765EA}</x14:id>
        </ext>
      </extLst>
    </cfRule>
  </conditionalFormatting>
  <conditionalFormatting sqref="Z146">
    <cfRule type="expression" dxfId="133" priority="321">
      <formula>Z146&gt;AA146</formula>
    </cfRule>
  </conditionalFormatting>
  <conditionalFormatting sqref="S146:S147">
    <cfRule type="top10" dxfId="132" priority="323" rank="3"/>
  </conditionalFormatting>
  <conditionalFormatting sqref="W146:W147">
    <cfRule type="dataBar" priority="32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{A39430C0-9BE3-4E97-8638-749001CDE317}</x14:id>
        </ext>
      </extLst>
    </cfRule>
  </conditionalFormatting>
  <conditionalFormatting sqref="Y146:Y147">
    <cfRule type="colorScale" priority="32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146:T147">
    <cfRule type="dataBar" priority="32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{05815A1E-87F8-45B1-AFD9-E59F827EEB33}</x14:id>
        </ext>
      </extLst>
    </cfRule>
  </conditionalFormatting>
  <conditionalFormatting sqref="Z149">
    <cfRule type="expression" dxfId="131" priority="311">
      <formula>Z149&gt;AA149</formula>
    </cfRule>
  </conditionalFormatting>
  <conditionalFormatting sqref="S149:S150">
    <cfRule type="top10" dxfId="130" priority="313" rank="3"/>
  </conditionalFormatting>
  <conditionalFormatting sqref="W149:W150">
    <cfRule type="dataBar" priority="31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{5B233632-A7BF-4FB4-B9DF-F62220B3BE90}</x14:id>
        </ext>
      </extLst>
    </cfRule>
  </conditionalFormatting>
  <conditionalFormatting sqref="Y149:Y150">
    <cfRule type="colorScale" priority="31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149:T150">
    <cfRule type="dataBar" priority="31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{9710C899-57FA-4D7E-BB7C-7735BDF85FEB}</x14:id>
        </ext>
      </extLst>
    </cfRule>
  </conditionalFormatting>
  <conditionalFormatting sqref="Z151">
    <cfRule type="expression" dxfId="129" priority="301">
      <formula>Z151&gt;AA151</formula>
    </cfRule>
  </conditionalFormatting>
  <conditionalFormatting sqref="S151:S152">
    <cfRule type="top10" dxfId="128" priority="303" rank="3"/>
  </conditionalFormatting>
  <conditionalFormatting sqref="W151:W152">
    <cfRule type="dataBar" priority="30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{F538BE21-E7D4-40F9-ACC3-579AD6CD2E46}</x14:id>
        </ext>
      </extLst>
    </cfRule>
  </conditionalFormatting>
  <conditionalFormatting sqref="Y151:Y152">
    <cfRule type="colorScale" priority="30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151:T152">
    <cfRule type="dataBar" priority="30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{F05697EE-D3ED-4163-BF07-5B332BA7FE22}</x14:id>
        </ext>
      </extLst>
    </cfRule>
  </conditionalFormatting>
  <conditionalFormatting sqref="Z153">
    <cfRule type="expression" dxfId="127" priority="291">
      <formula>Z153&gt;AA153</formula>
    </cfRule>
  </conditionalFormatting>
  <conditionalFormatting sqref="S153:S154">
    <cfRule type="top10" dxfId="126" priority="293" rank="3"/>
  </conditionalFormatting>
  <conditionalFormatting sqref="W153:W154">
    <cfRule type="dataBar" priority="29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{A72DF79C-54DA-4830-A3DC-40733AD5B713}</x14:id>
        </ext>
      </extLst>
    </cfRule>
  </conditionalFormatting>
  <conditionalFormatting sqref="Y153:Y154">
    <cfRule type="colorScale" priority="29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153:T154">
    <cfRule type="dataBar" priority="29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{A9047AED-57C6-4E1A-A6EC-C22910707EDC}</x14:id>
        </ext>
      </extLst>
    </cfRule>
  </conditionalFormatting>
  <conditionalFormatting sqref="Z155">
    <cfRule type="expression" dxfId="125" priority="281">
      <formula>Z155&gt;AA155</formula>
    </cfRule>
  </conditionalFormatting>
  <conditionalFormatting sqref="S155:S156">
    <cfRule type="top10" dxfId="124" priority="283" rank="3"/>
  </conditionalFormatting>
  <conditionalFormatting sqref="W155:W156">
    <cfRule type="dataBar" priority="28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{628BAF5D-B731-475E-A9B8-1ABEA9B78890}</x14:id>
        </ext>
      </extLst>
    </cfRule>
  </conditionalFormatting>
  <conditionalFormatting sqref="Y155:Y156">
    <cfRule type="colorScale" priority="28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155:T156">
    <cfRule type="dataBar" priority="28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{0D8B7B37-B550-4E60-AA18-FD58E2A4E9CF}</x14:id>
        </ext>
      </extLst>
    </cfRule>
  </conditionalFormatting>
  <conditionalFormatting sqref="Z157">
    <cfRule type="expression" dxfId="123" priority="271">
      <formula>Z157&gt;AA157</formula>
    </cfRule>
  </conditionalFormatting>
  <conditionalFormatting sqref="S157:S158">
    <cfRule type="top10" dxfId="122" priority="273" rank="3"/>
  </conditionalFormatting>
  <conditionalFormatting sqref="W157:W158">
    <cfRule type="dataBar" priority="27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{7182722E-A093-47A7-AB20-97ECB92FD114}</x14:id>
        </ext>
      </extLst>
    </cfRule>
  </conditionalFormatting>
  <conditionalFormatting sqref="Y157:Y158">
    <cfRule type="colorScale" priority="27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157:T158">
    <cfRule type="dataBar" priority="27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{AA98F851-2ABD-464E-854A-684F2E9DA490}</x14:id>
        </ext>
      </extLst>
    </cfRule>
  </conditionalFormatting>
  <conditionalFormatting sqref="Z159">
    <cfRule type="expression" dxfId="121" priority="261">
      <formula>Z159&gt;AA159</formula>
    </cfRule>
  </conditionalFormatting>
  <conditionalFormatting sqref="S159:S160">
    <cfRule type="top10" dxfId="120" priority="263" rank="3"/>
  </conditionalFormatting>
  <conditionalFormatting sqref="W159:W160">
    <cfRule type="dataBar" priority="26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{B5DE4AF9-7D9A-4B46-8B2E-783E0AD2DF8E}</x14:id>
        </ext>
      </extLst>
    </cfRule>
  </conditionalFormatting>
  <conditionalFormatting sqref="Y159:Y160">
    <cfRule type="colorScale" priority="26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159:T160">
    <cfRule type="dataBar" priority="26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{C22C6B5B-8A73-497E-A36C-4FC4E1E79D80}</x14:id>
        </ext>
      </extLst>
    </cfRule>
  </conditionalFormatting>
  <conditionalFormatting sqref="Z162">
    <cfRule type="expression" dxfId="119" priority="251">
      <formula>Z162&gt;AA162</formula>
    </cfRule>
  </conditionalFormatting>
  <conditionalFormatting sqref="S162:S163">
    <cfRule type="top10" dxfId="118" priority="253" rank="3"/>
  </conditionalFormatting>
  <conditionalFormatting sqref="W162:W163">
    <cfRule type="dataBar" priority="25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{C54B644C-43EA-471A-913C-759B47D18F2B}</x14:id>
        </ext>
      </extLst>
    </cfRule>
  </conditionalFormatting>
  <conditionalFormatting sqref="Y162:Y163">
    <cfRule type="colorScale" priority="25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162:T163">
    <cfRule type="dataBar" priority="25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{6BE69DF5-6CF5-4388-BC2E-58AE23325535}</x14:id>
        </ext>
      </extLst>
    </cfRule>
  </conditionalFormatting>
  <conditionalFormatting sqref="Z164">
    <cfRule type="expression" dxfId="117" priority="241">
      <formula>Z164&gt;AA164</formula>
    </cfRule>
  </conditionalFormatting>
  <conditionalFormatting sqref="S164:S165">
    <cfRule type="top10" dxfId="116" priority="243" rank="3"/>
  </conditionalFormatting>
  <conditionalFormatting sqref="W164:W165">
    <cfRule type="dataBar" priority="24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{B8BBBD38-45EC-458B-BFC7-242F44418BA1}</x14:id>
        </ext>
      </extLst>
    </cfRule>
  </conditionalFormatting>
  <conditionalFormatting sqref="Y164:Y165">
    <cfRule type="colorScale" priority="24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164:T165">
    <cfRule type="dataBar" priority="24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{02780DB8-588D-47E3-A237-97F541DF2355}</x14:id>
        </ext>
      </extLst>
    </cfRule>
  </conditionalFormatting>
  <conditionalFormatting sqref="Z166">
    <cfRule type="expression" dxfId="115" priority="231">
      <formula>Z166&gt;AA166</formula>
    </cfRule>
  </conditionalFormatting>
  <conditionalFormatting sqref="S166:S167">
    <cfRule type="top10" dxfId="114" priority="233" rank="3"/>
  </conditionalFormatting>
  <conditionalFormatting sqref="W166:W167">
    <cfRule type="dataBar" priority="23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{5874DED8-6279-4B0D-8991-B6CA98D8F3B1}</x14:id>
        </ext>
      </extLst>
    </cfRule>
  </conditionalFormatting>
  <conditionalFormatting sqref="Y166:Y167">
    <cfRule type="colorScale" priority="23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166:T167">
    <cfRule type="dataBar" priority="23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{6C9122E7-F725-46A3-86F6-F3C608B8F8D2}</x14:id>
        </ext>
      </extLst>
    </cfRule>
  </conditionalFormatting>
  <conditionalFormatting sqref="Z168">
    <cfRule type="expression" dxfId="113" priority="221">
      <formula>Z168&gt;AA168</formula>
    </cfRule>
  </conditionalFormatting>
  <conditionalFormatting sqref="S168:S169">
    <cfRule type="top10" dxfId="112" priority="223" rank="3"/>
  </conditionalFormatting>
  <conditionalFormatting sqref="W168:W169">
    <cfRule type="dataBar" priority="22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{61D1C13A-07F1-49BF-9F32-FFDF30412EE2}</x14:id>
        </ext>
      </extLst>
    </cfRule>
  </conditionalFormatting>
  <conditionalFormatting sqref="Y168:Y169">
    <cfRule type="colorScale" priority="22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168:T169">
    <cfRule type="dataBar" priority="22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{F7F7DE42-0880-4ABA-A8C6-3560A7F4AFBE}</x14:id>
        </ext>
      </extLst>
    </cfRule>
  </conditionalFormatting>
  <conditionalFormatting sqref="Z170">
    <cfRule type="expression" dxfId="111" priority="211">
      <formula>Z170&gt;AA170</formula>
    </cfRule>
  </conditionalFormatting>
  <conditionalFormatting sqref="S170:S171">
    <cfRule type="top10" dxfId="110" priority="213" rank="3"/>
  </conditionalFormatting>
  <conditionalFormatting sqref="W170:W171">
    <cfRule type="dataBar" priority="21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{D22872C1-73A0-4561-BB31-3D02305A0729}</x14:id>
        </ext>
      </extLst>
    </cfRule>
  </conditionalFormatting>
  <conditionalFormatting sqref="Y170:Y171">
    <cfRule type="colorScale" priority="21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170:T171">
    <cfRule type="dataBar" priority="21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{FDF4F0B9-FA59-4643-B2E1-230E91938EA3}</x14:id>
        </ext>
      </extLst>
    </cfRule>
  </conditionalFormatting>
  <conditionalFormatting sqref="Z172">
    <cfRule type="expression" dxfId="109" priority="201">
      <formula>Z172&gt;AA172</formula>
    </cfRule>
  </conditionalFormatting>
  <conditionalFormatting sqref="S172:S173">
    <cfRule type="top10" dxfId="108" priority="203" rank="3"/>
  </conditionalFormatting>
  <conditionalFormatting sqref="W172:W173">
    <cfRule type="dataBar" priority="20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{03A7D735-CCB9-4735-8EC7-C513BBADEB3A}</x14:id>
        </ext>
      </extLst>
    </cfRule>
  </conditionalFormatting>
  <conditionalFormatting sqref="Y172:Y173">
    <cfRule type="colorScale" priority="20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172:T173">
    <cfRule type="dataBar" priority="20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{6EC0490A-0A44-4758-97F9-B2B6C1A97081}</x14:id>
        </ext>
      </extLst>
    </cfRule>
  </conditionalFormatting>
  <conditionalFormatting sqref="Z174">
    <cfRule type="expression" dxfId="107" priority="191">
      <formula>Z174&gt;AA174</formula>
    </cfRule>
  </conditionalFormatting>
  <conditionalFormatting sqref="S174:S175">
    <cfRule type="top10" dxfId="106" priority="193" rank="3"/>
  </conditionalFormatting>
  <conditionalFormatting sqref="W174:W175">
    <cfRule type="dataBar" priority="19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{CF347D66-3639-42B1-A19A-A26C14D7ADBD}</x14:id>
        </ext>
      </extLst>
    </cfRule>
  </conditionalFormatting>
  <conditionalFormatting sqref="Y174:Y175">
    <cfRule type="colorScale" priority="19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174:T175">
    <cfRule type="dataBar" priority="19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{60D4512E-649E-4351-8592-18E606E15801}</x14:id>
        </ext>
      </extLst>
    </cfRule>
  </conditionalFormatting>
  <conditionalFormatting sqref="S51:S54">
    <cfRule type="top10" dxfId="105" priority="1401" rank="3"/>
  </conditionalFormatting>
  <conditionalFormatting sqref="W51:W54">
    <cfRule type="dataBar" priority="140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{124496E8-9191-47E2-BBDD-E8C5E60AA341}</x14:id>
        </ext>
      </extLst>
    </cfRule>
  </conditionalFormatting>
  <conditionalFormatting sqref="Y51:Y54">
    <cfRule type="colorScale" priority="1403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51:T54">
    <cfRule type="dataBar" priority="140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{B0691C47-66FD-4B00-A8AF-F5EB45E4215A}</x14:id>
        </ext>
      </extLst>
    </cfRule>
  </conditionalFormatting>
  <conditionalFormatting sqref="S136:S137">
    <cfRule type="top10" dxfId="104" priority="1409" rank="3"/>
  </conditionalFormatting>
  <conditionalFormatting sqref="W136:W137">
    <cfRule type="dataBar" priority="141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{CF2B91C8-341C-46EF-A229-CFCEBB2FCA5F}</x14:id>
        </ext>
      </extLst>
    </cfRule>
  </conditionalFormatting>
  <conditionalFormatting sqref="Y136:Y137">
    <cfRule type="colorScale" priority="1411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136:T137">
    <cfRule type="dataBar" priority="141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{927734AD-1271-4A2E-B348-3046D910B015}</x14:id>
        </ext>
      </extLst>
    </cfRule>
  </conditionalFormatting>
  <conditionalFormatting sqref="K18">
    <cfRule type="expression" dxfId="103" priority="185">
      <formula>M18=1</formula>
    </cfRule>
  </conditionalFormatting>
  <conditionalFormatting sqref="S18">
    <cfRule type="top10" dxfId="102" priority="187" rank="3"/>
  </conditionalFormatting>
  <conditionalFormatting sqref="K31">
    <cfRule type="expression" dxfId="101" priority="180">
      <formula>M31=1</formula>
    </cfRule>
  </conditionalFormatting>
  <conditionalFormatting sqref="S31">
    <cfRule type="top10" dxfId="100" priority="182" rank="3"/>
  </conditionalFormatting>
  <conditionalFormatting sqref="L6:L43 L123:L134 L136:L147 L149:L160 L162:L175 L45:L56 L58:L69 L71:L82 L84:L95 L97:L108 L110:L121">
    <cfRule type="top10" dxfId="99" priority="143" rank="1"/>
  </conditionalFormatting>
  <conditionalFormatting sqref="K6:K43 K45:K56 K58:K69 K71:K82 K84:K95 K97:K108 K110:K121 K123:K134 K136:K147 K149:K160 K162:K175">
    <cfRule type="top10" dxfId="98" priority="142" rank="1"/>
  </conditionalFormatting>
  <conditionalFormatting sqref="K44">
    <cfRule type="expression" dxfId="97" priority="124">
      <formula>M44=1</formula>
    </cfRule>
  </conditionalFormatting>
  <conditionalFormatting sqref="S44">
    <cfRule type="top10" dxfId="96" priority="125" rank="3"/>
  </conditionalFormatting>
  <conditionalFormatting sqref="L44">
    <cfRule type="top10" dxfId="95" priority="123" rank="1"/>
  </conditionalFormatting>
  <conditionalFormatting sqref="K44">
    <cfRule type="top10" dxfId="94" priority="122" rank="1"/>
  </conditionalFormatting>
  <conditionalFormatting sqref="K57">
    <cfRule type="expression" dxfId="93" priority="120">
      <formula>M57=1</formula>
    </cfRule>
  </conditionalFormatting>
  <conditionalFormatting sqref="S57">
    <cfRule type="top10" dxfId="92" priority="121" rank="3"/>
  </conditionalFormatting>
  <conditionalFormatting sqref="L57">
    <cfRule type="top10" dxfId="91" priority="119" rank="1"/>
  </conditionalFormatting>
  <conditionalFormatting sqref="K57">
    <cfRule type="top10" dxfId="90" priority="118" rank="1"/>
  </conditionalFormatting>
  <conditionalFormatting sqref="K70">
    <cfRule type="expression" dxfId="89" priority="116">
      <formula>M70=1</formula>
    </cfRule>
  </conditionalFormatting>
  <conditionalFormatting sqref="S70">
    <cfRule type="top10" dxfId="88" priority="117" rank="3"/>
  </conditionalFormatting>
  <conditionalFormatting sqref="L70">
    <cfRule type="top10" dxfId="87" priority="115" rank="1"/>
  </conditionalFormatting>
  <conditionalFormatting sqref="K70">
    <cfRule type="top10" dxfId="86" priority="114" rank="1"/>
  </conditionalFormatting>
  <conditionalFormatting sqref="K83">
    <cfRule type="expression" dxfId="85" priority="112">
      <formula>M83=1</formula>
    </cfRule>
  </conditionalFormatting>
  <conditionalFormatting sqref="S83">
    <cfRule type="top10" dxfId="84" priority="113" rank="3"/>
  </conditionalFormatting>
  <conditionalFormatting sqref="L83">
    <cfRule type="top10" dxfId="83" priority="111" rank="1"/>
  </conditionalFormatting>
  <conditionalFormatting sqref="K83">
    <cfRule type="top10" dxfId="82" priority="110" rank="1"/>
  </conditionalFormatting>
  <conditionalFormatting sqref="K96">
    <cfRule type="expression" dxfId="81" priority="108">
      <formula>M96=1</formula>
    </cfRule>
  </conditionalFormatting>
  <conditionalFormatting sqref="S96">
    <cfRule type="top10" dxfId="80" priority="109" rank="3"/>
  </conditionalFormatting>
  <conditionalFormatting sqref="L96">
    <cfRule type="top10" dxfId="79" priority="107" rank="1"/>
  </conditionalFormatting>
  <conditionalFormatting sqref="K96">
    <cfRule type="top10" dxfId="78" priority="106" rank="1"/>
  </conditionalFormatting>
  <conditionalFormatting sqref="K109">
    <cfRule type="expression" dxfId="77" priority="104">
      <formula>M109=1</formula>
    </cfRule>
  </conditionalFormatting>
  <conditionalFormatting sqref="S109">
    <cfRule type="top10" dxfId="76" priority="105" rank="3"/>
  </conditionalFormatting>
  <conditionalFormatting sqref="L109">
    <cfRule type="top10" dxfId="75" priority="103" rank="1"/>
  </conditionalFormatting>
  <conditionalFormatting sqref="K109">
    <cfRule type="top10" dxfId="74" priority="102" rank="1"/>
  </conditionalFormatting>
  <conditionalFormatting sqref="K122">
    <cfRule type="expression" dxfId="73" priority="100">
      <formula>M122=1</formula>
    </cfRule>
  </conditionalFormatting>
  <conditionalFormatting sqref="S122">
    <cfRule type="top10" dxfId="72" priority="101" rank="3"/>
  </conditionalFormatting>
  <conditionalFormatting sqref="L122">
    <cfRule type="top10" dxfId="71" priority="99" rank="1"/>
  </conditionalFormatting>
  <conditionalFormatting sqref="K122">
    <cfRule type="top10" dxfId="70" priority="98" rank="1"/>
  </conditionalFormatting>
  <conditionalFormatting sqref="K135">
    <cfRule type="expression" dxfId="69" priority="96">
      <formula>M135=1</formula>
    </cfRule>
  </conditionalFormatting>
  <conditionalFormatting sqref="S135">
    <cfRule type="top10" dxfId="68" priority="97" rank="3"/>
  </conditionalFormatting>
  <conditionalFormatting sqref="L135">
    <cfRule type="top10" dxfId="67" priority="95" rank="1"/>
  </conditionalFormatting>
  <conditionalFormatting sqref="K135">
    <cfRule type="top10" dxfId="66" priority="94" rank="1"/>
  </conditionalFormatting>
  <conditionalFormatting sqref="K148">
    <cfRule type="expression" dxfId="65" priority="92">
      <formula>M148=1</formula>
    </cfRule>
  </conditionalFormatting>
  <conditionalFormatting sqref="S148">
    <cfRule type="top10" dxfId="64" priority="93" rank="3"/>
  </conditionalFormatting>
  <conditionalFormatting sqref="L148">
    <cfRule type="top10" dxfId="63" priority="91" rank="1"/>
  </conditionalFormatting>
  <conditionalFormatting sqref="K148">
    <cfRule type="top10" dxfId="62" priority="90" rank="1"/>
  </conditionalFormatting>
  <conditionalFormatting sqref="K161">
    <cfRule type="expression" dxfId="61" priority="88">
      <formula>M161=1</formula>
    </cfRule>
  </conditionalFormatting>
  <conditionalFormatting sqref="S161">
    <cfRule type="top10" dxfId="60" priority="89" rank="3"/>
  </conditionalFormatting>
  <conditionalFormatting sqref="L161">
    <cfRule type="top10" dxfId="59" priority="87" rank="1"/>
  </conditionalFormatting>
  <conditionalFormatting sqref="K161">
    <cfRule type="top10" dxfId="58" priority="86" rank="1"/>
  </conditionalFormatting>
  <conditionalFormatting sqref="J6:J17">
    <cfRule type="dataBar" priority="8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{D6AC0519-E362-44A2-A1E1-A05DAC94BDD5}</x14:id>
        </ext>
      </extLst>
    </cfRule>
  </conditionalFormatting>
  <conditionalFormatting sqref="J19:J30">
    <cfRule type="dataBar" priority="8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{AC9AD3B3-8F69-479C-8DC5-7D46FFB6A8E0}</x14:id>
        </ext>
      </extLst>
    </cfRule>
  </conditionalFormatting>
  <conditionalFormatting sqref="J32:J43">
    <cfRule type="dataBar" priority="8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{128D7B89-20E5-40EE-8FDE-BE125C844CFC}</x14:id>
        </ext>
      </extLst>
    </cfRule>
  </conditionalFormatting>
  <conditionalFormatting sqref="J45:J56">
    <cfRule type="dataBar" priority="8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{77226F1E-F104-410F-A492-C217742AB3A3}</x14:id>
        </ext>
      </extLst>
    </cfRule>
  </conditionalFormatting>
  <conditionalFormatting sqref="J58:J69">
    <cfRule type="dataBar" priority="8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{DB9D15F4-AACD-46AA-AF0A-FD791BAB3D0B}</x14:id>
        </ext>
      </extLst>
    </cfRule>
  </conditionalFormatting>
  <conditionalFormatting sqref="J71:J82">
    <cfRule type="dataBar" priority="8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{DCEC3903-39A9-47F6-9231-06E20668D244}</x14:id>
        </ext>
      </extLst>
    </cfRule>
  </conditionalFormatting>
  <conditionalFormatting sqref="J84:J95">
    <cfRule type="dataBar" priority="7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{987877B4-0D43-4C87-AC3E-5EF353094A18}</x14:id>
        </ext>
      </extLst>
    </cfRule>
  </conditionalFormatting>
  <conditionalFormatting sqref="J97:J108">
    <cfRule type="dataBar" priority="7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{CD087C1A-863A-43CE-A807-D912FF28AC73}</x14:id>
        </ext>
      </extLst>
    </cfRule>
  </conditionalFormatting>
  <conditionalFormatting sqref="J110:J121">
    <cfRule type="dataBar" priority="7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{8884A262-0244-420C-9ADC-DFBB1FB3D232}</x14:id>
        </ext>
      </extLst>
    </cfRule>
  </conditionalFormatting>
  <conditionalFormatting sqref="J123:J134">
    <cfRule type="dataBar" priority="7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{259195A4-DC1A-4FF0-924E-FCA14649E7C0}</x14:id>
        </ext>
      </extLst>
    </cfRule>
  </conditionalFormatting>
  <conditionalFormatting sqref="J136:J147">
    <cfRule type="dataBar" priority="7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{FF46D7FA-0230-4A3B-8C00-B1025AA3F926}</x14:id>
        </ext>
      </extLst>
    </cfRule>
  </conditionalFormatting>
  <conditionalFormatting sqref="J149:J160">
    <cfRule type="dataBar" priority="7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{2541649A-82CF-4A19-97EB-65145DCA4D4A}</x14:id>
        </ext>
      </extLst>
    </cfRule>
  </conditionalFormatting>
  <conditionalFormatting sqref="J162:J175">
    <cfRule type="dataBar" priority="7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{F004A64F-B9F4-40E2-9230-CB223B2FA327}</x14:id>
        </ext>
      </extLst>
    </cfRule>
  </conditionalFormatting>
  <conditionalFormatting sqref="O6:O17">
    <cfRule type="colorScale" priority="72">
      <colorScale>
        <cfvo type="min"/>
        <cfvo type="percentile" val="100"/>
        <cfvo type="max"/>
        <color rgb="FFFF0000"/>
        <color theme="1"/>
        <color rgb="FF00B050"/>
      </colorScale>
    </cfRule>
  </conditionalFormatting>
  <conditionalFormatting sqref="O19:O30">
    <cfRule type="colorScale" priority="71">
      <colorScale>
        <cfvo type="min"/>
        <cfvo type="percentile" val="100"/>
        <cfvo type="max"/>
        <color rgb="FFFF0000"/>
        <color theme="1"/>
        <color rgb="FF00B050"/>
      </colorScale>
    </cfRule>
  </conditionalFormatting>
  <conditionalFormatting sqref="O32:O43">
    <cfRule type="colorScale" priority="70">
      <colorScale>
        <cfvo type="min"/>
        <cfvo type="percentile" val="100"/>
        <cfvo type="max"/>
        <color rgb="FFFF0000"/>
        <color theme="1"/>
        <color rgb="FF00B050"/>
      </colorScale>
    </cfRule>
  </conditionalFormatting>
  <conditionalFormatting sqref="O45:O56">
    <cfRule type="colorScale" priority="69">
      <colorScale>
        <cfvo type="min"/>
        <cfvo type="percentile" val="100"/>
        <cfvo type="max"/>
        <color rgb="FFFF0000"/>
        <color theme="1"/>
        <color rgb="FF00B050"/>
      </colorScale>
    </cfRule>
  </conditionalFormatting>
  <conditionalFormatting sqref="O58:O69">
    <cfRule type="colorScale" priority="68">
      <colorScale>
        <cfvo type="min"/>
        <cfvo type="percentile" val="100"/>
        <cfvo type="max"/>
        <color rgb="FFFF0000"/>
        <color theme="1"/>
        <color rgb="FF00B050"/>
      </colorScale>
    </cfRule>
  </conditionalFormatting>
  <conditionalFormatting sqref="O71:O82">
    <cfRule type="colorScale" priority="67">
      <colorScale>
        <cfvo type="min"/>
        <cfvo type="percentile" val="100"/>
        <cfvo type="max"/>
        <color rgb="FFFF0000"/>
        <color theme="1"/>
        <color rgb="FF00B050"/>
      </colorScale>
    </cfRule>
  </conditionalFormatting>
  <conditionalFormatting sqref="O84:O95">
    <cfRule type="colorScale" priority="66">
      <colorScale>
        <cfvo type="min"/>
        <cfvo type="percentile" val="100"/>
        <cfvo type="max"/>
        <color rgb="FFFF0000"/>
        <color theme="1"/>
        <color rgb="FF00B050"/>
      </colorScale>
    </cfRule>
  </conditionalFormatting>
  <conditionalFormatting sqref="O97:O108">
    <cfRule type="colorScale" priority="65">
      <colorScale>
        <cfvo type="min"/>
        <cfvo type="percentile" val="100"/>
        <cfvo type="max"/>
        <color rgb="FFFF0000"/>
        <color theme="1"/>
        <color rgb="FF00B050"/>
      </colorScale>
    </cfRule>
  </conditionalFormatting>
  <conditionalFormatting sqref="O110:O121">
    <cfRule type="colorScale" priority="64">
      <colorScale>
        <cfvo type="min"/>
        <cfvo type="percentile" val="100"/>
        <cfvo type="max"/>
        <color rgb="FFFF0000"/>
        <color theme="1"/>
        <color rgb="FF00B050"/>
      </colorScale>
    </cfRule>
  </conditionalFormatting>
  <conditionalFormatting sqref="O123:O134">
    <cfRule type="colorScale" priority="63">
      <colorScale>
        <cfvo type="min"/>
        <cfvo type="percentile" val="100"/>
        <cfvo type="max"/>
        <color rgb="FFFF0000"/>
        <color theme="1"/>
        <color rgb="FF00B050"/>
      </colorScale>
    </cfRule>
  </conditionalFormatting>
  <conditionalFormatting sqref="O136:O147">
    <cfRule type="colorScale" priority="62">
      <colorScale>
        <cfvo type="min"/>
        <cfvo type="percentile" val="100"/>
        <cfvo type="max"/>
        <color rgb="FFFF0000"/>
        <color theme="1"/>
        <color rgb="FF00B050"/>
      </colorScale>
    </cfRule>
  </conditionalFormatting>
  <conditionalFormatting sqref="O162:O175">
    <cfRule type="colorScale" priority="61">
      <colorScale>
        <cfvo type="min"/>
        <cfvo type="percentile" val="100"/>
        <cfvo type="max"/>
        <color rgb="FFFF0000"/>
        <color theme="1"/>
        <color rgb="FF00B050"/>
      </colorScale>
    </cfRule>
  </conditionalFormatting>
  <conditionalFormatting sqref="O149:O160">
    <cfRule type="colorScale" priority="60">
      <colorScale>
        <cfvo type="min"/>
        <cfvo type="percentile" val="100"/>
        <cfvo type="max"/>
        <color rgb="FFFF0000"/>
        <color theme="1"/>
        <color rgb="FF00B050"/>
      </colorScale>
    </cfRule>
  </conditionalFormatting>
  <conditionalFormatting sqref="K53">
    <cfRule type="expression" dxfId="57" priority="59">
      <formula>M53=1</formula>
    </cfRule>
  </conditionalFormatting>
  <conditionalFormatting sqref="K55">
    <cfRule type="expression" dxfId="56" priority="58">
      <formula>M55=1</formula>
    </cfRule>
  </conditionalFormatting>
  <conditionalFormatting sqref="K58">
    <cfRule type="expression" dxfId="55" priority="57">
      <formula>M58=1</formula>
    </cfRule>
  </conditionalFormatting>
  <conditionalFormatting sqref="K60">
    <cfRule type="expression" dxfId="54" priority="56">
      <formula>M60=1</formula>
    </cfRule>
  </conditionalFormatting>
  <conditionalFormatting sqref="K62">
    <cfRule type="expression" dxfId="53" priority="55">
      <formula>M62=1</formula>
    </cfRule>
  </conditionalFormatting>
  <conditionalFormatting sqref="K64">
    <cfRule type="expression" dxfId="52" priority="54">
      <formula>M64=1</formula>
    </cfRule>
  </conditionalFormatting>
  <conditionalFormatting sqref="K66">
    <cfRule type="expression" dxfId="51" priority="53">
      <formula>M66=1</formula>
    </cfRule>
  </conditionalFormatting>
  <conditionalFormatting sqref="K68">
    <cfRule type="expression" dxfId="50" priority="52">
      <formula>M68=1</formula>
    </cfRule>
  </conditionalFormatting>
  <conditionalFormatting sqref="K71">
    <cfRule type="expression" dxfId="49" priority="51">
      <formula>M71=1</formula>
    </cfRule>
  </conditionalFormatting>
  <conditionalFormatting sqref="K73">
    <cfRule type="expression" dxfId="48" priority="50">
      <formula>M73=1</formula>
    </cfRule>
  </conditionalFormatting>
  <conditionalFormatting sqref="K75">
    <cfRule type="expression" dxfId="47" priority="49">
      <formula>M75=1</formula>
    </cfRule>
  </conditionalFormatting>
  <conditionalFormatting sqref="K77">
    <cfRule type="expression" dxfId="46" priority="48">
      <formula>M77=1</formula>
    </cfRule>
  </conditionalFormatting>
  <conditionalFormatting sqref="K79">
    <cfRule type="expression" dxfId="45" priority="47">
      <formula>M79=1</formula>
    </cfRule>
  </conditionalFormatting>
  <conditionalFormatting sqref="K81">
    <cfRule type="expression" dxfId="44" priority="46">
      <formula>M81=1</formula>
    </cfRule>
  </conditionalFormatting>
  <conditionalFormatting sqref="K84">
    <cfRule type="expression" dxfId="43" priority="45">
      <formula>M84=1</formula>
    </cfRule>
  </conditionalFormatting>
  <conditionalFormatting sqref="K86">
    <cfRule type="expression" dxfId="42" priority="44">
      <formula>M86=1</formula>
    </cfRule>
  </conditionalFormatting>
  <conditionalFormatting sqref="K88">
    <cfRule type="expression" dxfId="41" priority="43">
      <formula>M88=1</formula>
    </cfRule>
  </conditionalFormatting>
  <conditionalFormatting sqref="K90">
    <cfRule type="expression" dxfId="40" priority="42">
      <formula>M90=1</formula>
    </cfRule>
  </conditionalFormatting>
  <conditionalFormatting sqref="K92">
    <cfRule type="expression" dxfId="39" priority="41">
      <formula>M92=1</formula>
    </cfRule>
  </conditionalFormatting>
  <conditionalFormatting sqref="K94">
    <cfRule type="expression" dxfId="38" priority="40">
      <formula>M94=1</formula>
    </cfRule>
  </conditionalFormatting>
  <conditionalFormatting sqref="K94">
    <cfRule type="expression" dxfId="37" priority="39">
      <formula>M94=1</formula>
    </cfRule>
  </conditionalFormatting>
  <conditionalFormatting sqref="K97">
    <cfRule type="expression" dxfId="36" priority="37">
      <formula>M97=1</formula>
    </cfRule>
  </conditionalFormatting>
  <conditionalFormatting sqref="K99">
    <cfRule type="expression" dxfId="35" priority="36">
      <formula>M99=1</formula>
    </cfRule>
  </conditionalFormatting>
  <conditionalFormatting sqref="K101">
    <cfRule type="expression" dxfId="34" priority="35">
      <formula>M101=1</formula>
    </cfRule>
  </conditionalFormatting>
  <conditionalFormatting sqref="K103">
    <cfRule type="expression" dxfId="33" priority="34">
      <formula>M103=1</formula>
    </cfRule>
  </conditionalFormatting>
  <conditionalFormatting sqref="K105">
    <cfRule type="expression" dxfId="32" priority="33">
      <formula>M105=1</formula>
    </cfRule>
  </conditionalFormatting>
  <conditionalFormatting sqref="K107">
    <cfRule type="expression" dxfId="31" priority="32">
      <formula>M107=1</formula>
    </cfRule>
  </conditionalFormatting>
  <conditionalFormatting sqref="K110">
    <cfRule type="expression" dxfId="30" priority="31">
      <formula>M110=1</formula>
    </cfRule>
  </conditionalFormatting>
  <conditionalFormatting sqref="K112">
    <cfRule type="expression" dxfId="29" priority="30">
      <formula>M112=1</formula>
    </cfRule>
  </conditionalFormatting>
  <conditionalFormatting sqref="K114">
    <cfRule type="expression" dxfId="28" priority="29">
      <formula>M114=1</formula>
    </cfRule>
  </conditionalFormatting>
  <conditionalFormatting sqref="K116">
    <cfRule type="expression" dxfId="27" priority="28">
      <formula>M116=1</formula>
    </cfRule>
  </conditionalFormatting>
  <conditionalFormatting sqref="K118">
    <cfRule type="expression" dxfId="26" priority="27">
      <formula>M118=1</formula>
    </cfRule>
  </conditionalFormatting>
  <conditionalFormatting sqref="K120">
    <cfRule type="expression" dxfId="25" priority="26">
      <formula>M120=1</formula>
    </cfRule>
  </conditionalFormatting>
  <conditionalFormatting sqref="K123">
    <cfRule type="expression" dxfId="24" priority="25">
      <formula>M123=1</formula>
    </cfRule>
  </conditionalFormatting>
  <conditionalFormatting sqref="K125">
    <cfRule type="expression" dxfId="23" priority="24">
      <formula>M125=1</formula>
    </cfRule>
  </conditionalFormatting>
  <conditionalFormatting sqref="K127">
    <cfRule type="expression" dxfId="22" priority="23">
      <formula>M127=1</formula>
    </cfRule>
  </conditionalFormatting>
  <conditionalFormatting sqref="K129">
    <cfRule type="expression" dxfId="21" priority="22">
      <formula>M129=1</formula>
    </cfRule>
  </conditionalFormatting>
  <conditionalFormatting sqref="K131">
    <cfRule type="expression" dxfId="20" priority="21">
      <formula>M131=1</formula>
    </cfRule>
  </conditionalFormatting>
  <conditionalFormatting sqref="K133">
    <cfRule type="expression" dxfId="19" priority="20">
      <formula>M133=1</formula>
    </cfRule>
  </conditionalFormatting>
  <conditionalFormatting sqref="K136">
    <cfRule type="expression" dxfId="18" priority="19">
      <formula>M136=1</formula>
    </cfRule>
  </conditionalFormatting>
  <conditionalFormatting sqref="K138">
    <cfRule type="expression" dxfId="17" priority="18">
      <formula>M138=1</formula>
    </cfRule>
  </conditionalFormatting>
  <conditionalFormatting sqref="K140">
    <cfRule type="expression" dxfId="16" priority="17">
      <formula>M140=1</formula>
    </cfRule>
  </conditionalFormatting>
  <conditionalFormatting sqref="K142">
    <cfRule type="expression" dxfId="15" priority="16">
      <formula>M142=1</formula>
    </cfRule>
  </conditionalFormatting>
  <conditionalFormatting sqref="K144">
    <cfRule type="expression" dxfId="14" priority="15">
      <formula>M144=1</formula>
    </cfRule>
  </conditionalFormatting>
  <conditionalFormatting sqref="K146">
    <cfRule type="expression" dxfId="13" priority="14">
      <formula>M146=1</formula>
    </cfRule>
  </conditionalFormatting>
  <conditionalFormatting sqref="K149">
    <cfRule type="expression" dxfId="12" priority="13">
      <formula>M149=1</formula>
    </cfRule>
  </conditionalFormatting>
  <conditionalFormatting sqref="K151">
    <cfRule type="expression" dxfId="11" priority="12">
      <formula>M151=1</formula>
    </cfRule>
  </conditionalFormatting>
  <conditionalFormatting sqref="K153">
    <cfRule type="expression" dxfId="10" priority="11">
      <formula>M153=1</formula>
    </cfRule>
  </conditionalFormatting>
  <conditionalFormatting sqref="K155">
    <cfRule type="expression" dxfId="9" priority="10">
      <formula>M155=1</formula>
    </cfRule>
  </conditionalFormatting>
  <conditionalFormatting sqref="K157">
    <cfRule type="expression" dxfId="8" priority="9">
      <formula>M157=1</formula>
    </cfRule>
  </conditionalFormatting>
  <conditionalFormatting sqref="K159">
    <cfRule type="expression" dxfId="7" priority="8">
      <formula>M159=1</formula>
    </cfRule>
  </conditionalFormatting>
  <conditionalFormatting sqref="K162">
    <cfRule type="expression" dxfId="6" priority="7">
      <formula>M162=1</formula>
    </cfRule>
  </conditionalFormatting>
  <conditionalFormatting sqref="K164">
    <cfRule type="expression" dxfId="5" priority="6">
      <formula>M164=1</formula>
    </cfRule>
  </conditionalFormatting>
  <conditionalFormatting sqref="K166">
    <cfRule type="expression" dxfId="4" priority="5">
      <formula>M166=1</formula>
    </cfRule>
  </conditionalFormatting>
  <conditionalFormatting sqref="K168">
    <cfRule type="expression" dxfId="3" priority="4">
      <formula>M168=1</formula>
    </cfRule>
  </conditionalFormatting>
  <conditionalFormatting sqref="K170">
    <cfRule type="expression" dxfId="2" priority="3">
      <formula>M170=1</formula>
    </cfRule>
  </conditionalFormatting>
  <conditionalFormatting sqref="K172">
    <cfRule type="expression" dxfId="1" priority="2">
      <formula>M172=1</formula>
    </cfRule>
  </conditionalFormatting>
  <conditionalFormatting sqref="K174">
    <cfRule type="expression" dxfId="0" priority="1">
      <formula>M174=1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A3AA89F-E20A-4874-8899-503EABC3106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T6:T15</xm:sqref>
        </x14:conditionalFormatting>
        <x14:conditionalFormatting xmlns:xm="http://schemas.microsoft.com/office/excel/2006/main">
          <x14:cfRule type="dataBar" id="{8F1FCB0F-8E6F-4911-B62A-44938888944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T16:T17 T19:T24</xm:sqref>
        </x14:conditionalFormatting>
        <x14:conditionalFormatting xmlns:xm="http://schemas.microsoft.com/office/excel/2006/main">
          <x14:cfRule type="dataBar" id="{61EE27FE-82E3-4F7E-9E45-980594B7315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W6:W15</xm:sqref>
        </x14:conditionalFormatting>
        <x14:conditionalFormatting xmlns:xm="http://schemas.microsoft.com/office/excel/2006/main">
          <x14:cfRule type="dataBar" id="{DFCC6FCE-8657-44E4-8BCF-77356A0FB0D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W16:W17 W19:W24</xm:sqref>
        </x14:conditionalFormatting>
        <x14:conditionalFormatting xmlns:xm="http://schemas.microsoft.com/office/excel/2006/main">
          <x14:cfRule type="dataBar" id="{1B68D229-DDC0-41BC-9E95-222DB674AEE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T25:T30 T32:T33</xm:sqref>
        </x14:conditionalFormatting>
        <x14:conditionalFormatting xmlns:xm="http://schemas.microsoft.com/office/excel/2006/main">
          <x14:cfRule type="dataBar" id="{5E837EB7-7F8C-4456-9E96-A8687045375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W25:W30 W32:W33</xm:sqref>
        </x14:conditionalFormatting>
        <x14:conditionalFormatting xmlns:xm="http://schemas.microsoft.com/office/excel/2006/main">
          <x14:cfRule type="dataBar" id="{4862A6F2-5443-44A0-BE8A-11487C405C5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T34:T41</xm:sqref>
        </x14:conditionalFormatting>
        <x14:conditionalFormatting xmlns:xm="http://schemas.microsoft.com/office/excel/2006/main">
          <x14:cfRule type="dataBar" id="{7B369072-5470-4533-BA08-E1A14E41F13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W34:W41</xm:sqref>
        </x14:conditionalFormatting>
        <x14:conditionalFormatting xmlns:xm="http://schemas.microsoft.com/office/excel/2006/main">
          <x14:cfRule type="dataBar" id="{20D23897-532C-4CB0-BD2D-E42E5DA3EC1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T42:T43 T45:T50</xm:sqref>
        </x14:conditionalFormatting>
        <x14:conditionalFormatting xmlns:xm="http://schemas.microsoft.com/office/excel/2006/main">
          <x14:cfRule type="dataBar" id="{C97E5B7C-FA5A-4EC3-ADD0-C022DCD8951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W42:W43 W45:W50</xm:sqref>
        </x14:conditionalFormatting>
        <x14:conditionalFormatting xmlns:xm="http://schemas.microsoft.com/office/excel/2006/main">
          <x14:cfRule type="dataBar" id="{9A18DA40-A7EA-45F4-8987-74F641E2C34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W55:W56</xm:sqref>
        </x14:conditionalFormatting>
        <x14:conditionalFormatting xmlns:xm="http://schemas.microsoft.com/office/excel/2006/main">
          <x14:cfRule type="dataBar" id="{47F7FDB8-40D7-4E4A-ADBC-617EBE715F9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T55:T56</xm:sqref>
        </x14:conditionalFormatting>
        <x14:conditionalFormatting xmlns:xm="http://schemas.microsoft.com/office/excel/2006/main">
          <x14:cfRule type="dataBar" id="{57648748-B6E0-40B4-91AF-BD376A26A80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W58:W59</xm:sqref>
        </x14:conditionalFormatting>
        <x14:conditionalFormatting xmlns:xm="http://schemas.microsoft.com/office/excel/2006/main">
          <x14:cfRule type="dataBar" id="{749367D6-DC49-4225-9782-4E07341487E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T58:T59</xm:sqref>
        </x14:conditionalFormatting>
        <x14:conditionalFormatting xmlns:xm="http://schemas.microsoft.com/office/excel/2006/main">
          <x14:cfRule type="dataBar" id="{DA46E8E3-EB12-47AD-B954-27239762F0F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W60:W61</xm:sqref>
        </x14:conditionalFormatting>
        <x14:conditionalFormatting xmlns:xm="http://schemas.microsoft.com/office/excel/2006/main">
          <x14:cfRule type="dataBar" id="{9A68BF70-83F4-48A0-9491-93AFDC11A9D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T60:T61</xm:sqref>
        </x14:conditionalFormatting>
        <x14:conditionalFormatting xmlns:xm="http://schemas.microsoft.com/office/excel/2006/main">
          <x14:cfRule type="dataBar" id="{AACBC8C0-BA86-4D73-B4E0-4541E99FF65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W62:W63</xm:sqref>
        </x14:conditionalFormatting>
        <x14:conditionalFormatting xmlns:xm="http://schemas.microsoft.com/office/excel/2006/main">
          <x14:cfRule type="dataBar" id="{02A67036-EC63-4787-9B15-D23B25BC349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T62:T63</xm:sqref>
        </x14:conditionalFormatting>
        <x14:conditionalFormatting xmlns:xm="http://schemas.microsoft.com/office/excel/2006/main">
          <x14:cfRule type="dataBar" id="{49D62DD8-F0F2-4517-85B3-0B31ADBB62D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W64:W65</xm:sqref>
        </x14:conditionalFormatting>
        <x14:conditionalFormatting xmlns:xm="http://schemas.microsoft.com/office/excel/2006/main">
          <x14:cfRule type="dataBar" id="{CF864512-EE11-4FB6-9889-3B95B3458AD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T64:T65</xm:sqref>
        </x14:conditionalFormatting>
        <x14:conditionalFormatting xmlns:xm="http://schemas.microsoft.com/office/excel/2006/main">
          <x14:cfRule type="dataBar" id="{BE4FF08E-B374-4A4C-B832-218557D0DF0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W66:W67</xm:sqref>
        </x14:conditionalFormatting>
        <x14:conditionalFormatting xmlns:xm="http://schemas.microsoft.com/office/excel/2006/main">
          <x14:cfRule type="dataBar" id="{726791F4-8CFC-42D7-A354-CD1F1AD6823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T66:T67</xm:sqref>
        </x14:conditionalFormatting>
        <x14:conditionalFormatting xmlns:xm="http://schemas.microsoft.com/office/excel/2006/main">
          <x14:cfRule type="dataBar" id="{453C8DFE-690F-41FC-A124-16A12E468A7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W68:W69</xm:sqref>
        </x14:conditionalFormatting>
        <x14:conditionalFormatting xmlns:xm="http://schemas.microsoft.com/office/excel/2006/main">
          <x14:cfRule type="dataBar" id="{4AAA9CFE-BBF8-45F1-AF56-26E2F03172D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T68:T69</xm:sqref>
        </x14:conditionalFormatting>
        <x14:conditionalFormatting xmlns:xm="http://schemas.microsoft.com/office/excel/2006/main">
          <x14:cfRule type="dataBar" id="{17399BCB-4F6E-4C42-98AA-33F5300EE78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W71:W72</xm:sqref>
        </x14:conditionalFormatting>
        <x14:conditionalFormatting xmlns:xm="http://schemas.microsoft.com/office/excel/2006/main">
          <x14:cfRule type="dataBar" id="{1E2CC8F4-8859-43C8-AD39-27FA0E64171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T71:T72</xm:sqref>
        </x14:conditionalFormatting>
        <x14:conditionalFormatting xmlns:xm="http://schemas.microsoft.com/office/excel/2006/main">
          <x14:cfRule type="dataBar" id="{1E270DE3-A9FB-4C15-9628-6E11183C244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W73:W74</xm:sqref>
        </x14:conditionalFormatting>
        <x14:conditionalFormatting xmlns:xm="http://schemas.microsoft.com/office/excel/2006/main">
          <x14:cfRule type="dataBar" id="{B44D4C36-0611-49E9-8201-3409EF113A1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T73:T74</xm:sqref>
        </x14:conditionalFormatting>
        <x14:conditionalFormatting xmlns:xm="http://schemas.microsoft.com/office/excel/2006/main">
          <x14:cfRule type="dataBar" id="{654BEC1F-CCD4-4B97-9E6C-B1A5FC81B08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W75:W76</xm:sqref>
        </x14:conditionalFormatting>
        <x14:conditionalFormatting xmlns:xm="http://schemas.microsoft.com/office/excel/2006/main">
          <x14:cfRule type="dataBar" id="{43C5CEB1-8F97-41A9-9EDE-6B3EC3287C8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T75:T76</xm:sqref>
        </x14:conditionalFormatting>
        <x14:conditionalFormatting xmlns:xm="http://schemas.microsoft.com/office/excel/2006/main">
          <x14:cfRule type="dataBar" id="{2B45027B-5F90-4873-9BE1-4D08BCA785F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W77:W78</xm:sqref>
        </x14:conditionalFormatting>
        <x14:conditionalFormatting xmlns:xm="http://schemas.microsoft.com/office/excel/2006/main">
          <x14:cfRule type="dataBar" id="{020EE1C3-A1F6-4669-80F4-FCDCD2ADA65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T77:T78</xm:sqref>
        </x14:conditionalFormatting>
        <x14:conditionalFormatting xmlns:xm="http://schemas.microsoft.com/office/excel/2006/main">
          <x14:cfRule type="dataBar" id="{5A8966B4-F8F6-435A-8E9B-0ABAA6F554C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W79:W80</xm:sqref>
        </x14:conditionalFormatting>
        <x14:conditionalFormatting xmlns:xm="http://schemas.microsoft.com/office/excel/2006/main">
          <x14:cfRule type="dataBar" id="{37188B76-3627-4CAB-9923-F8F1994FE98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T79:T80</xm:sqref>
        </x14:conditionalFormatting>
        <x14:conditionalFormatting xmlns:xm="http://schemas.microsoft.com/office/excel/2006/main">
          <x14:cfRule type="dataBar" id="{5A191B7D-28C6-442F-9D1E-6BEB9705AE9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W81:W82</xm:sqref>
        </x14:conditionalFormatting>
        <x14:conditionalFormatting xmlns:xm="http://schemas.microsoft.com/office/excel/2006/main">
          <x14:cfRule type="dataBar" id="{267043E2-2142-42C5-B1B7-2D39DCCC21B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T81:T82</xm:sqref>
        </x14:conditionalFormatting>
        <x14:conditionalFormatting xmlns:xm="http://schemas.microsoft.com/office/excel/2006/main">
          <x14:cfRule type="dataBar" id="{AC9ACDAA-6883-40C0-B2B9-CE1D6037A40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W84:W85</xm:sqref>
        </x14:conditionalFormatting>
        <x14:conditionalFormatting xmlns:xm="http://schemas.microsoft.com/office/excel/2006/main">
          <x14:cfRule type="dataBar" id="{653A3EF4-7589-464B-903D-16207BEE0A1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T84:T85</xm:sqref>
        </x14:conditionalFormatting>
        <x14:conditionalFormatting xmlns:xm="http://schemas.microsoft.com/office/excel/2006/main">
          <x14:cfRule type="dataBar" id="{FB2F1550-CCEC-4F25-B768-8FACE244EA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W86:W87</xm:sqref>
        </x14:conditionalFormatting>
        <x14:conditionalFormatting xmlns:xm="http://schemas.microsoft.com/office/excel/2006/main">
          <x14:cfRule type="dataBar" id="{0DBC247F-E7C7-480E-BFD7-3AF23B42566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T86:T87</xm:sqref>
        </x14:conditionalFormatting>
        <x14:conditionalFormatting xmlns:xm="http://schemas.microsoft.com/office/excel/2006/main">
          <x14:cfRule type="dataBar" id="{3E059553-35C3-4DE2-ADB5-54C65246C59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W88:W89</xm:sqref>
        </x14:conditionalFormatting>
        <x14:conditionalFormatting xmlns:xm="http://schemas.microsoft.com/office/excel/2006/main">
          <x14:cfRule type="dataBar" id="{6548C8C1-FBEF-4F71-8FDF-67CDD17F077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T88:T89</xm:sqref>
        </x14:conditionalFormatting>
        <x14:conditionalFormatting xmlns:xm="http://schemas.microsoft.com/office/excel/2006/main">
          <x14:cfRule type="dataBar" id="{2C73B80D-C37F-479A-A1A9-01D5989D544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W90:W91</xm:sqref>
        </x14:conditionalFormatting>
        <x14:conditionalFormatting xmlns:xm="http://schemas.microsoft.com/office/excel/2006/main">
          <x14:cfRule type="dataBar" id="{FBE724B6-F129-4C03-8BFB-6CFF4286DEE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T90:T91</xm:sqref>
        </x14:conditionalFormatting>
        <x14:conditionalFormatting xmlns:xm="http://schemas.microsoft.com/office/excel/2006/main">
          <x14:cfRule type="dataBar" id="{D42A1D44-D68C-4ADC-9CB4-3A9C1198735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W92:W93</xm:sqref>
        </x14:conditionalFormatting>
        <x14:conditionalFormatting xmlns:xm="http://schemas.microsoft.com/office/excel/2006/main">
          <x14:cfRule type="dataBar" id="{44A4EF59-F3D5-49E7-908F-072381C0CC9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T92:T93</xm:sqref>
        </x14:conditionalFormatting>
        <x14:conditionalFormatting xmlns:xm="http://schemas.microsoft.com/office/excel/2006/main">
          <x14:cfRule type="dataBar" id="{069F87C3-4E92-4316-9740-260822F26B4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W94:W95</xm:sqref>
        </x14:conditionalFormatting>
        <x14:conditionalFormatting xmlns:xm="http://schemas.microsoft.com/office/excel/2006/main">
          <x14:cfRule type="dataBar" id="{8FB5236E-383B-4190-AA04-CAA293ED0B9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T94:T95</xm:sqref>
        </x14:conditionalFormatting>
        <x14:conditionalFormatting xmlns:xm="http://schemas.microsoft.com/office/excel/2006/main">
          <x14:cfRule type="dataBar" id="{EF345A31-1081-4E56-98BA-789EC174E15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W97:W98</xm:sqref>
        </x14:conditionalFormatting>
        <x14:conditionalFormatting xmlns:xm="http://schemas.microsoft.com/office/excel/2006/main">
          <x14:cfRule type="dataBar" id="{263C8993-480B-4D0A-94F2-79134654B04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T97:T98</xm:sqref>
        </x14:conditionalFormatting>
        <x14:conditionalFormatting xmlns:xm="http://schemas.microsoft.com/office/excel/2006/main">
          <x14:cfRule type="dataBar" id="{52670051-6E59-4209-AC24-541DC1698B8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W99:W100</xm:sqref>
        </x14:conditionalFormatting>
        <x14:conditionalFormatting xmlns:xm="http://schemas.microsoft.com/office/excel/2006/main">
          <x14:cfRule type="dataBar" id="{07878780-2727-4480-B2D9-B34D9229AEC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T99:T100</xm:sqref>
        </x14:conditionalFormatting>
        <x14:conditionalFormatting xmlns:xm="http://schemas.microsoft.com/office/excel/2006/main">
          <x14:cfRule type="dataBar" id="{0E4DF89F-DE18-4B3A-B01B-D80EFF57D76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W101:W102</xm:sqref>
        </x14:conditionalFormatting>
        <x14:conditionalFormatting xmlns:xm="http://schemas.microsoft.com/office/excel/2006/main">
          <x14:cfRule type="dataBar" id="{AEE6F7C5-EEA8-419B-80D0-7A9695BB81A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T101:T102</xm:sqref>
        </x14:conditionalFormatting>
        <x14:conditionalFormatting xmlns:xm="http://schemas.microsoft.com/office/excel/2006/main">
          <x14:cfRule type="dataBar" id="{A077BE1E-66E2-40A2-9D39-49F45E0848A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W103:W104</xm:sqref>
        </x14:conditionalFormatting>
        <x14:conditionalFormatting xmlns:xm="http://schemas.microsoft.com/office/excel/2006/main">
          <x14:cfRule type="dataBar" id="{D68D6B12-661E-4390-992F-9F6EA1409A5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T103:T104</xm:sqref>
        </x14:conditionalFormatting>
        <x14:conditionalFormatting xmlns:xm="http://schemas.microsoft.com/office/excel/2006/main">
          <x14:cfRule type="dataBar" id="{8C385FF6-0423-4E3E-9E66-44C2D8FBFD1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W105:W106</xm:sqref>
        </x14:conditionalFormatting>
        <x14:conditionalFormatting xmlns:xm="http://schemas.microsoft.com/office/excel/2006/main">
          <x14:cfRule type="dataBar" id="{933BE93A-B386-4873-8BB0-BEDE1D6E07A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T105:T106</xm:sqref>
        </x14:conditionalFormatting>
        <x14:conditionalFormatting xmlns:xm="http://schemas.microsoft.com/office/excel/2006/main">
          <x14:cfRule type="dataBar" id="{33241A8F-D4A8-4C74-BE58-97681B0F9E0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W107:W108</xm:sqref>
        </x14:conditionalFormatting>
        <x14:conditionalFormatting xmlns:xm="http://schemas.microsoft.com/office/excel/2006/main">
          <x14:cfRule type="dataBar" id="{4B47556D-8818-4352-85D4-228F6C3EDCF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T107:T108</xm:sqref>
        </x14:conditionalFormatting>
        <x14:conditionalFormatting xmlns:xm="http://schemas.microsoft.com/office/excel/2006/main">
          <x14:cfRule type="dataBar" id="{63D3E59A-DAD8-47A9-9A17-C52F712E0DD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W110:W111</xm:sqref>
        </x14:conditionalFormatting>
        <x14:conditionalFormatting xmlns:xm="http://schemas.microsoft.com/office/excel/2006/main">
          <x14:cfRule type="dataBar" id="{89E18018-B76D-4359-ACBD-5DC64BB82C8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T110:T111</xm:sqref>
        </x14:conditionalFormatting>
        <x14:conditionalFormatting xmlns:xm="http://schemas.microsoft.com/office/excel/2006/main">
          <x14:cfRule type="dataBar" id="{9AF0EF77-0A38-4B7A-9197-A0E9DD3B31B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W112:W113</xm:sqref>
        </x14:conditionalFormatting>
        <x14:conditionalFormatting xmlns:xm="http://schemas.microsoft.com/office/excel/2006/main">
          <x14:cfRule type="dataBar" id="{99711358-598C-4021-9D81-0A489CED223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T112:T113</xm:sqref>
        </x14:conditionalFormatting>
        <x14:conditionalFormatting xmlns:xm="http://schemas.microsoft.com/office/excel/2006/main">
          <x14:cfRule type="dataBar" id="{66826C11-E55E-423B-86FE-BFC7B1C86B9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W114:W115</xm:sqref>
        </x14:conditionalFormatting>
        <x14:conditionalFormatting xmlns:xm="http://schemas.microsoft.com/office/excel/2006/main">
          <x14:cfRule type="dataBar" id="{A38858DD-549B-4A23-BAB4-A84A68B69A7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T114:T115</xm:sqref>
        </x14:conditionalFormatting>
        <x14:conditionalFormatting xmlns:xm="http://schemas.microsoft.com/office/excel/2006/main">
          <x14:cfRule type="dataBar" id="{7CB00AE5-3088-4A21-9D58-E668D637436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W116:W117</xm:sqref>
        </x14:conditionalFormatting>
        <x14:conditionalFormatting xmlns:xm="http://schemas.microsoft.com/office/excel/2006/main">
          <x14:cfRule type="dataBar" id="{414D6729-F663-4814-8382-DAD55CBF04E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T116:T117</xm:sqref>
        </x14:conditionalFormatting>
        <x14:conditionalFormatting xmlns:xm="http://schemas.microsoft.com/office/excel/2006/main">
          <x14:cfRule type="dataBar" id="{16DE1F12-9408-4A15-BA59-3E86BA37EE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W118:W119</xm:sqref>
        </x14:conditionalFormatting>
        <x14:conditionalFormatting xmlns:xm="http://schemas.microsoft.com/office/excel/2006/main">
          <x14:cfRule type="dataBar" id="{E68C305A-9C4F-4578-B355-112E79E0CD4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T118:T119</xm:sqref>
        </x14:conditionalFormatting>
        <x14:conditionalFormatting xmlns:xm="http://schemas.microsoft.com/office/excel/2006/main">
          <x14:cfRule type="dataBar" id="{8F64C557-2EBD-4E8F-A530-A10DFB315F1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W120:W121</xm:sqref>
        </x14:conditionalFormatting>
        <x14:conditionalFormatting xmlns:xm="http://schemas.microsoft.com/office/excel/2006/main">
          <x14:cfRule type="dataBar" id="{7BF1D885-C668-457C-9070-BCE65417858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T120:T121</xm:sqref>
        </x14:conditionalFormatting>
        <x14:conditionalFormatting xmlns:xm="http://schemas.microsoft.com/office/excel/2006/main">
          <x14:cfRule type="dataBar" id="{E964CA30-C758-4399-9526-392B503E534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W123:W124</xm:sqref>
        </x14:conditionalFormatting>
        <x14:conditionalFormatting xmlns:xm="http://schemas.microsoft.com/office/excel/2006/main">
          <x14:cfRule type="dataBar" id="{19FEB57B-D483-46E9-91F2-6600223CE36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T123:T124</xm:sqref>
        </x14:conditionalFormatting>
        <x14:conditionalFormatting xmlns:xm="http://schemas.microsoft.com/office/excel/2006/main">
          <x14:cfRule type="dataBar" id="{511A4EBA-3B86-4257-85EF-F34440494AF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W125:W126</xm:sqref>
        </x14:conditionalFormatting>
        <x14:conditionalFormatting xmlns:xm="http://schemas.microsoft.com/office/excel/2006/main">
          <x14:cfRule type="dataBar" id="{867CE6B0-56D4-4FE0-B6D0-18DCC2BAF93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T125:T126</xm:sqref>
        </x14:conditionalFormatting>
        <x14:conditionalFormatting xmlns:xm="http://schemas.microsoft.com/office/excel/2006/main">
          <x14:cfRule type="dataBar" id="{E095B766-F0C0-407F-9417-2304142924A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W127:W128</xm:sqref>
        </x14:conditionalFormatting>
        <x14:conditionalFormatting xmlns:xm="http://schemas.microsoft.com/office/excel/2006/main">
          <x14:cfRule type="dataBar" id="{A30BA0A6-9659-482D-A75C-110D8121A4E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T127:T128</xm:sqref>
        </x14:conditionalFormatting>
        <x14:conditionalFormatting xmlns:xm="http://schemas.microsoft.com/office/excel/2006/main">
          <x14:cfRule type="dataBar" id="{9E4CEE6F-4EC7-4422-AB7B-FD93E02A3D0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W129:W130</xm:sqref>
        </x14:conditionalFormatting>
        <x14:conditionalFormatting xmlns:xm="http://schemas.microsoft.com/office/excel/2006/main">
          <x14:cfRule type="dataBar" id="{7A4B67FB-2D3A-4A98-AA12-2829F5AB931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T129:T130</xm:sqref>
        </x14:conditionalFormatting>
        <x14:conditionalFormatting xmlns:xm="http://schemas.microsoft.com/office/excel/2006/main">
          <x14:cfRule type="dataBar" id="{437C57F2-B1B6-4C41-BD95-C58A7555E0C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W131:W132</xm:sqref>
        </x14:conditionalFormatting>
        <x14:conditionalFormatting xmlns:xm="http://schemas.microsoft.com/office/excel/2006/main">
          <x14:cfRule type="dataBar" id="{3BE921F6-38B5-4D3E-AAA9-BA590804A86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T131:T132</xm:sqref>
        </x14:conditionalFormatting>
        <x14:conditionalFormatting xmlns:xm="http://schemas.microsoft.com/office/excel/2006/main">
          <x14:cfRule type="dataBar" id="{51508C12-AE8B-4EB2-8C6B-C666E3B6C72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W133:W134</xm:sqref>
        </x14:conditionalFormatting>
        <x14:conditionalFormatting xmlns:xm="http://schemas.microsoft.com/office/excel/2006/main">
          <x14:cfRule type="dataBar" id="{7B711F7E-F062-4AE1-BF5D-36620288E74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T133:T134</xm:sqref>
        </x14:conditionalFormatting>
        <x14:conditionalFormatting xmlns:xm="http://schemas.microsoft.com/office/excel/2006/main">
          <x14:cfRule type="dataBar" id="{01E45416-15C6-4E29-91A8-355CB1208C3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W138:W139</xm:sqref>
        </x14:conditionalFormatting>
        <x14:conditionalFormatting xmlns:xm="http://schemas.microsoft.com/office/excel/2006/main">
          <x14:cfRule type="dataBar" id="{27B71D3C-85B7-43F0-BA4C-EE32D6856C5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T138:T139</xm:sqref>
        </x14:conditionalFormatting>
        <x14:conditionalFormatting xmlns:xm="http://schemas.microsoft.com/office/excel/2006/main">
          <x14:cfRule type="dataBar" id="{C03B6692-6AFE-41A5-BDD9-4AB0199C362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W140:W141</xm:sqref>
        </x14:conditionalFormatting>
        <x14:conditionalFormatting xmlns:xm="http://schemas.microsoft.com/office/excel/2006/main">
          <x14:cfRule type="dataBar" id="{B54B5ADE-1E34-4632-A263-D5AD22DD56B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T140:T141</xm:sqref>
        </x14:conditionalFormatting>
        <x14:conditionalFormatting xmlns:xm="http://schemas.microsoft.com/office/excel/2006/main">
          <x14:cfRule type="dataBar" id="{974EB3E4-304F-4CDC-A8D7-9B4EAFCD09F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W142:W143</xm:sqref>
        </x14:conditionalFormatting>
        <x14:conditionalFormatting xmlns:xm="http://schemas.microsoft.com/office/excel/2006/main">
          <x14:cfRule type="dataBar" id="{28C3CE35-9E7B-4F16-A0A9-50A644F59CF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T142:T143</xm:sqref>
        </x14:conditionalFormatting>
        <x14:conditionalFormatting xmlns:xm="http://schemas.microsoft.com/office/excel/2006/main">
          <x14:cfRule type="dataBar" id="{1C352542-69D4-4C5D-AC65-3F45F5B94D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W144:W145</xm:sqref>
        </x14:conditionalFormatting>
        <x14:conditionalFormatting xmlns:xm="http://schemas.microsoft.com/office/excel/2006/main">
          <x14:cfRule type="dataBar" id="{8E3B1A07-A3AE-4102-9A5E-B606003765E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T144:T145</xm:sqref>
        </x14:conditionalFormatting>
        <x14:conditionalFormatting xmlns:xm="http://schemas.microsoft.com/office/excel/2006/main">
          <x14:cfRule type="dataBar" id="{A39430C0-9BE3-4E97-8638-749001CDE31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W146:W147</xm:sqref>
        </x14:conditionalFormatting>
        <x14:conditionalFormatting xmlns:xm="http://schemas.microsoft.com/office/excel/2006/main">
          <x14:cfRule type="dataBar" id="{05815A1E-87F8-45B1-AFD9-E59F827EEB3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T146:T147</xm:sqref>
        </x14:conditionalFormatting>
        <x14:conditionalFormatting xmlns:xm="http://schemas.microsoft.com/office/excel/2006/main">
          <x14:cfRule type="dataBar" id="{5B233632-A7BF-4FB4-B9DF-F62220B3BE9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W149:W150</xm:sqref>
        </x14:conditionalFormatting>
        <x14:conditionalFormatting xmlns:xm="http://schemas.microsoft.com/office/excel/2006/main">
          <x14:cfRule type="dataBar" id="{9710C899-57FA-4D7E-BB7C-7735BDF85FE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T149:T150</xm:sqref>
        </x14:conditionalFormatting>
        <x14:conditionalFormatting xmlns:xm="http://schemas.microsoft.com/office/excel/2006/main">
          <x14:cfRule type="dataBar" id="{F538BE21-E7D4-40F9-ACC3-579AD6CD2E4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W151:W152</xm:sqref>
        </x14:conditionalFormatting>
        <x14:conditionalFormatting xmlns:xm="http://schemas.microsoft.com/office/excel/2006/main">
          <x14:cfRule type="dataBar" id="{F05697EE-D3ED-4163-BF07-5B332BA7FE2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T151:T152</xm:sqref>
        </x14:conditionalFormatting>
        <x14:conditionalFormatting xmlns:xm="http://schemas.microsoft.com/office/excel/2006/main">
          <x14:cfRule type="dataBar" id="{A72DF79C-54DA-4830-A3DC-40733AD5B71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W153:W154</xm:sqref>
        </x14:conditionalFormatting>
        <x14:conditionalFormatting xmlns:xm="http://schemas.microsoft.com/office/excel/2006/main">
          <x14:cfRule type="dataBar" id="{A9047AED-57C6-4E1A-A6EC-C22910707ED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T153:T154</xm:sqref>
        </x14:conditionalFormatting>
        <x14:conditionalFormatting xmlns:xm="http://schemas.microsoft.com/office/excel/2006/main">
          <x14:cfRule type="dataBar" id="{628BAF5D-B731-475E-A9B8-1ABEA9B7889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W155:W156</xm:sqref>
        </x14:conditionalFormatting>
        <x14:conditionalFormatting xmlns:xm="http://schemas.microsoft.com/office/excel/2006/main">
          <x14:cfRule type="dataBar" id="{0D8B7B37-B550-4E60-AA18-FD58E2A4E9C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T155:T156</xm:sqref>
        </x14:conditionalFormatting>
        <x14:conditionalFormatting xmlns:xm="http://schemas.microsoft.com/office/excel/2006/main">
          <x14:cfRule type="dataBar" id="{7182722E-A093-47A7-AB20-97ECB92FD11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W157:W158</xm:sqref>
        </x14:conditionalFormatting>
        <x14:conditionalFormatting xmlns:xm="http://schemas.microsoft.com/office/excel/2006/main">
          <x14:cfRule type="dataBar" id="{AA98F851-2ABD-464E-854A-684F2E9DA49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T157:T158</xm:sqref>
        </x14:conditionalFormatting>
        <x14:conditionalFormatting xmlns:xm="http://schemas.microsoft.com/office/excel/2006/main">
          <x14:cfRule type="dataBar" id="{B5DE4AF9-7D9A-4B46-8B2E-783E0AD2DF8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W159:W160</xm:sqref>
        </x14:conditionalFormatting>
        <x14:conditionalFormatting xmlns:xm="http://schemas.microsoft.com/office/excel/2006/main">
          <x14:cfRule type="dataBar" id="{C22C6B5B-8A73-497E-A36C-4FC4E1E79D8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T159:T160</xm:sqref>
        </x14:conditionalFormatting>
        <x14:conditionalFormatting xmlns:xm="http://schemas.microsoft.com/office/excel/2006/main">
          <x14:cfRule type="dataBar" id="{C54B644C-43EA-471A-913C-759B47D18F2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W162:W163</xm:sqref>
        </x14:conditionalFormatting>
        <x14:conditionalFormatting xmlns:xm="http://schemas.microsoft.com/office/excel/2006/main">
          <x14:cfRule type="dataBar" id="{6BE69DF5-6CF5-4388-BC2E-58AE2332553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T162:T163</xm:sqref>
        </x14:conditionalFormatting>
        <x14:conditionalFormatting xmlns:xm="http://schemas.microsoft.com/office/excel/2006/main">
          <x14:cfRule type="dataBar" id="{B8BBBD38-45EC-458B-BFC7-242F44418BA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W164:W165</xm:sqref>
        </x14:conditionalFormatting>
        <x14:conditionalFormatting xmlns:xm="http://schemas.microsoft.com/office/excel/2006/main">
          <x14:cfRule type="dataBar" id="{02780DB8-588D-47E3-A237-97F541DF235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T164:T165</xm:sqref>
        </x14:conditionalFormatting>
        <x14:conditionalFormatting xmlns:xm="http://schemas.microsoft.com/office/excel/2006/main">
          <x14:cfRule type="dataBar" id="{5874DED8-6279-4B0D-8991-B6CA98D8F3B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W166:W167</xm:sqref>
        </x14:conditionalFormatting>
        <x14:conditionalFormatting xmlns:xm="http://schemas.microsoft.com/office/excel/2006/main">
          <x14:cfRule type="dataBar" id="{6C9122E7-F725-46A3-86F6-F3C608B8F8D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T166:T167</xm:sqref>
        </x14:conditionalFormatting>
        <x14:conditionalFormatting xmlns:xm="http://schemas.microsoft.com/office/excel/2006/main">
          <x14:cfRule type="dataBar" id="{61D1C13A-07F1-49BF-9F32-FFDF30412EE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W168:W169</xm:sqref>
        </x14:conditionalFormatting>
        <x14:conditionalFormatting xmlns:xm="http://schemas.microsoft.com/office/excel/2006/main">
          <x14:cfRule type="dataBar" id="{F7F7DE42-0880-4ABA-A8C6-3560A7F4AFB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T168:T169</xm:sqref>
        </x14:conditionalFormatting>
        <x14:conditionalFormatting xmlns:xm="http://schemas.microsoft.com/office/excel/2006/main">
          <x14:cfRule type="dataBar" id="{D22872C1-73A0-4561-BB31-3D02305A072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W170:W171</xm:sqref>
        </x14:conditionalFormatting>
        <x14:conditionalFormatting xmlns:xm="http://schemas.microsoft.com/office/excel/2006/main">
          <x14:cfRule type="dataBar" id="{FDF4F0B9-FA59-4643-B2E1-230E91938EA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T170:T171</xm:sqref>
        </x14:conditionalFormatting>
        <x14:conditionalFormatting xmlns:xm="http://schemas.microsoft.com/office/excel/2006/main">
          <x14:cfRule type="dataBar" id="{03A7D735-CCB9-4735-8EC7-C513BBADEB3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W172:W173</xm:sqref>
        </x14:conditionalFormatting>
        <x14:conditionalFormatting xmlns:xm="http://schemas.microsoft.com/office/excel/2006/main">
          <x14:cfRule type="dataBar" id="{6EC0490A-0A44-4758-97F9-B2B6C1A9708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T172:T173</xm:sqref>
        </x14:conditionalFormatting>
        <x14:conditionalFormatting xmlns:xm="http://schemas.microsoft.com/office/excel/2006/main">
          <x14:cfRule type="dataBar" id="{CF347D66-3639-42B1-A19A-A26C14D7ADB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W174:W175</xm:sqref>
        </x14:conditionalFormatting>
        <x14:conditionalFormatting xmlns:xm="http://schemas.microsoft.com/office/excel/2006/main">
          <x14:cfRule type="dataBar" id="{60D4512E-649E-4351-8592-18E606E1580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T174:T175</xm:sqref>
        </x14:conditionalFormatting>
        <x14:conditionalFormatting xmlns:xm="http://schemas.microsoft.com/office/excel/2006/main">
          <x14:cfRule type="dataBar" id="{124496E8-9191-47E2-BBDD-E8C5E60AA34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W51:W54</xm:sqref>
        </x14:conditionalFormatting>
        <x14:conditionalFormatting xmlns:xm="http://schemas.microsoft.com/office/excel/2006/main">
          <x14:cfRule type="dataBar" id="{B0691C47-66FD-4B00-A8AF-F5EB45E4215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T51:T54</xm:sqref>
        </x14:conditionalFormatting>
        <x14:conditionalFormatting xmlns:xm="http://schemas.microsoft.com/office/excel/2006/main">
          <x14:cfRule type="dataBar" id="{CF2B91C8-341C-46EF-A229-CFCEBB2FCA5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W136:W137</xm:sqref>
        </x14:conditionalFormatting>
        <x14:conditionalFormatting xmlns:xm="http://schemas.microsoft.com/office/excel/2006/main">
          <x14:cfRule type="dataBar" id="{927734AD-1271-4A2E-B348-3046D910B01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T136:T137</xm:sqref>
        </x14:conditionalFormatting>
        <x14:conditionalFormatting xmlns:xm="http://schemas.microsoft.com/office/excel/2006/main">
          <x14:cfRule type="dataBar" id="{D6AC0519-E362-44A2-A1E1-A05DAC94BDD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J6:J17</xm:sqref>
        </x14:conditionalFormatting>
        <x14:conditionalFormatting xmlns:xm="http://schemas.microsoft.com/office/excel/2006/main">
          <x14:cfRule type="dataBar" id="{AC9AD3B3-8F69-479C-8DC5-7D46FFB6A8E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J19:J30</xm:sqref>
        </x14:conditionalFormatting>
        <x14:conditionalFormatting xmlns:xm="http://schemas.microsoft.com/office/excel/2006/main">
          <x14:cfRule type="dataBar" id="{128D7B89-20E5-40EE-8FDE-BE125C844CF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J32:J43</xm:sqref>
        </x14:conditionalFormatting>
        <x14:conditionalFormatting xmlns:xm="http://schemas.microsoft.com/office/excel/2006/main">
          <x14:cfRule type="dataBar" id="{77226F1E-F104-410F-A492-C217742AB3A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J45:J56</xm:sqref>
        </x14:conditionalFormatting>
        <x14:conditionalFormatting xmlns:xm="http://schemas.microsoft.com/office/excel/2006/main">
          <x14:cfRule type="dataBar" id="{DB9D15F4-AACD-46AA-AF0A-FD791BAB3D0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J58:J69</xm:sqref>
        </x14:conditionalFormatting>
        <x14:conditionalFormatting xmlns:xm="http://schemas.microsoft.com/office/excel/2006/main">
          <x14:cfRule type="dataBar" id="{DCEC3903-39A9-47F6-9231-06E20668D24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J71:J82</xm:sqref>
        </x14:conditionalFormatting>
        <x14:conditionalFormatting xmlns:xm="http://schemas.microsoft.com/office/excel/2006/main">
          <x14:cfRule type="dataBar" id="{987877B4-0D43-4C87-AC3E-5EF353094A1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J84:J95</xm:sqref>
        </x14:conditionalFormatting>
        <x14:conditionalFormatting xmlns:xm="http://schemas.microsoft.com/office/excel/2006/main">
          <x14:cfRule type="dataBar" id="{CD087C1A-863A-43CE-A807-D912FF28AC7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J97:J108</xm:sqref>
        </x14:conditionalFormatting>
        <x14:conditionalFormatting xmlns:xm="http://schemas.microsoft.com/office/excel/2006/main">
          <x14:cfRule type="dataBar" id="{8884A262-0244-420C-9ADC-DFBB1FB3D23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J110:J121</xm:sqref>
        </x14:conditionalFormatting>
        <x14:conditionalFormatting xmlns:xm="http://schemas.microsoft.com/office/excel/2006/main">
          <x14:cfRule type="dataBar" id="{259195A4-DC1A-4FF0-924E-FCA14649E7C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J123:J134</xm:sqref>
        </x14:conditionalFormatting>
        <x14:conditionalFormatting xmlns:xm="http://schemas.microsoft.com/office/excel/2006/main">
          <x14:cfRule type="dataBar" id="{FF46D7FA-0230-4A3B-8C00-B1025AA3F92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J136:J147</xm:sqref>
        </x14:conditionalFormatting>
        <x14:conditionalFormatting xmlns:xm="http://schemas.microsoft.com/office/excel/2006/main">
          <x14:cfRule type="dataBar" id="{2541649A-82CF-4A19-97EB-65145DCA4D4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J149:J160</xm:sqref>
        </x14:conditionalFormatting>
        <x14:conditionalFormatting xmlns:xm="http://schemas.microsoft.com/office/excel/2006/main">
          <x14:cfRule type="dataBar" id="{F004A64F-B9F4-40E2-9230-CB223B2FA32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J162:J175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5:T162"/>
  <sheetViews>
    <sheetView showRowColHeaders="0" workbookViewId="0"/>
  </sheetViews>
  <sheetFormatPr defaultColWidth="8.85546875" defaultRowHeight="15" x14ac:dyDescent="0.25"/>
  <cols>
    <col min="1" max="16384" width="8.85546875" style="183"/>
  </cols>
  <sheetData>
    <row r="5" spans="1:20" x14ac:dyDescent="0.25">
      <c r="A5" s="183" t="s">
        <v>32</v>
      </c>
      <c r="E5" s="183" t="s">
        <v>33</v>
      </c>
      <c r="F5" s="183" t="s">
        <v>14</v>
      </c>
      <c r="G5" s="183" t="s">
        <v>15</v>
      </c>
      <c r="K5" s="183" t="s">
        <v>33</v>
      </c>
      <c r="L5" s="183" t="s">
        <v>14</v>
      </c>
      <c r="M5" s="183" t="s">
        <v>15</v>
      </c>
    </row>
    <row r="6" spans="1:20" x14ac:dyDescent="0.25">
      <c r="A6" s="183">
        <v>1</v>
      </c>
      <c r="B6" s="184" t="str">
        <f>RTD("cqg.rtd",,"ContractData",$A$5&amp;A6,"Symbol")</f>
        <v>QOS1Q6</v>
      </c>
      <c r="C6" s="183" t="str">
        <f>RIGHT(B6,2)</f>
        <v>Q6</v>
      </c>
      <c r="D6" s="183" t="str">
        <f>LEFT(C6,1)</f>
        <v>Q</v>
      </c>
      <c r="E6" s="183" t="str">
        <f>$E$5&amp;C6</f>
        <v>QOQ6</v>
      </c>
      <c r="F6" s="183">
        <f>IFERROR(RTD("cqg.rtd", ,"ContractData",E6, "COI"),"")</f>
        <v>434913</v>
      </c>
      <c r="G6" s="183">
        <f>IFERROR(RTD("cqg.rtd", ,"ContractData",E6, "POI"),"")</f>
        <v>441621</v>
      </c>
      <c r="H6" s="183" t="str">
        <f>RIGHT(RTD("cqg.rtd", ,"ContractData",B6, "LongDescription"),2)</f>
        <v>16</v>
      </c>
      <c r="I6" s="183">
        <f>IF(D6="F",1,IF(D6="G",2,IF(D6="H",3,IF(D6="J",4,IF(D6="K",5,IF(D6="M",6,IF(D6="N",7,IF(D6="Q",8,IF(D6="U",9,IF(D6="V",10,IF(D6="X",11,IF(D6="Z",12))))))))))))</f>
        <v>8</v>
      </c>
      <c r="J6" s="183" t="str">
        <f>VLOOKUP(I6,$R$6:$T$17,3)</f>
        <v>U</v>
      </c>
      <c r="K6" s="183" t="str">
        <f>$K$5&amp;J6&amp;RIGHT(H6,2)</f>
        <v>QOU16</v>
      </c>
      <c r="L6" s="183">
        <f>IF(LEFT(RTD("cqg.rtd", ,"ContractData",K6, "COI"),3)="768","",RTD("cqg.rtd", ,"ContractData",K6, "COI"))</f>
        <v>309123</v>
      </c>
      <c r="M6" s="183">
        <f>IF(LEFT(RTD("cqg.rtd", ,"ContractData",K6, "P_OI"),3)="768","",RTD("cqg.rtd", ,"ContractData",K6, "P_OI"))</f>
        <v>313275</v>
      </c>
      <c r="R6" s="183">
        <v>1</v>
      </c>
      <c r="S6" s="183" t="s">
        <v>16</v>
      </c>
      <c r="T6" s="183" t="s">
        <v>18</v>
      </c>
    </row>
    <row r="7" spans="1:20" x14ac:dyDescent="0.25">
      <c r="R7" s="183">
        <v>2</v>
      </c>
      <c r="S7" s="183" t="s">
        <v>18</v>
      </c>
      <c r="T7" s="183" t="s">
        <v>20</v>
      </c>
    </row>
    <row r="8" spans="1:20" x14ac:dyDescent="0.25">
      <c r="A8" s="183">
        <f>A6+1</f>
        <v>2</v>
      </c>
      <c r="B8" s="183" t="str">
        <f>RTD("cqg.rtd",,"ContractData",$A$5&amp;A8,"Symbol")</f>
        <v>QOS1U6</v>
      </c>
      <c r="C8" s="183" t="str">
        <f>RIGHT(B8,2)</f>
        <v>U6</v>
      </c>
      <c r="D8" s="183" t="str">
        <f>LEFT(C8,1)</f>
        <v>U</v>
      </c>
      <c r="E8" s="183" t="str">
        <f>$E$5&amp;C8</f>
        <v>QOU6</v>
      </c>
      <c r="F8" s="183">
        <f>IFERROR(RTD("cqg.rtd", ,"ContractData",E8, "COI"),"")</f>
        <v>309123</v>
      </c>
      <c r="G8" s="183">
        <f>IFERROR(RTD("cqg.rtd", ,"ContractData",E8, "POI"),"")</f>
        <v>313275</v>
      </c>
      <c r="H8" s="183" t="str">
        <f>RIGHT(RTD("cqg.rtd", ,"ContractData",B8, "LongDescription"),2)</f>
        <v>16</v>
      </c>
      <c r="I8" s="183">
        <f>IF(D8="F",1,IF(D8="G",2,IF(D8="H",3,IF(D8="J",4,IF(D8="K",5,IF(D8="M",6,IF(D8="N",7,IF(D8="Q",8,IF(D8="U",9,IF(D8="V",10,IF(D8="X",11,IF(D8="Z",12))))))))))))</f>
        <v>9</v>
      </c>
      <c r="J8" s="183" t="str">
        <f>VLOOKUP(I8,$R$6:$T$17,3)</f>
        <v>V</v>
      </c>
      <c r="K8" s="183" t="str">
        <f>$K$5&amp;J8&amp;RIGHT(H8,2)</f>
        <v>QOV16</v>
      </c>
      <c r="L8" s="183">
        <f>IF(LEFT(RTD("cqg.rtd", ,"ContractData",K8, "COI"),3)="768","",RTD("cqg.rtd", ,"ContractData",K8, "COI"))</f>
        <v>143448</v>
      </c>
      <c r="M8" s="183">
        <f>IF(LEFT(RTD("cqg.rtd", ,"ContractData",K8, "P_OI"),3)="768","",RTD("cqg.rtd", ,"ContractData",K8, "P_OI"))</f>
        <v>141570</v>
      </c>
      <c r="R8" s="183">
        <v>3</v>
      </c>
      <c r="S8" s="183" t="s">
        <v>20</v>
      </c>
      <c r="T8" s="183" t="s">
        <v>17</v>
      </c>
    </row>
    <row r="9" spans="1:20" x14ac:dyDescent="0.25">
      <c r="R9" s="183">
        <v>4</v>
      </c>
      <c r="S9" s="183" t="s">
        <v>17</v>
      </c>
      <c r="T9" s="183" t="s">
        <v>19</v>
      </c>
    </row>
    <row r="10" spans="1:20" x14ac:dyDescent="0.25">
      <c r="A10" s="183">
        <f>A8+1</f>
        <v>3</v>
      </c>
      <c r="B10" s="183" t="str">
        <f>RTD("cqg.rtd",,"ContractData",$A$5&amp;A10,"Symbol")</f>
        <v>QOS1V6</v>
      </c>
      <c r="C10" s="183" t="str">
        <f>RIGHT(B10,2)</f>
        <v>V6</v>
      </c>
      <c r="D10" s="183" t="str">
        <f>LEFT(C10,1)</f>
        <v>V</v>
      </c>
      <c r="E10" s="183" t="str">
        <f>$E$5&amp;C10</f>
        <v>QOV6</v>
      </c>
      <c r="F10" s="183">
        <f>IFERROR(RTD("cqg.rtd", ,"ContractData",E10, "COI"),"")</f>
        <v>143448</v>
      </c>
      <c r="G10" s="183">
        <f>IFERROR(RTD("cqg.rtd", ,"ContractData",E10, "POI"),"")</f>
        <v>141570</v>
      </c>
      <c r="H10" s="183" t="str">
        <f>RIGHT(RTD("cqg.rtd", ,"ContractData",B10, "LongDescription"),2)</f>
        <v>16</v>
      </c>
      <c r="I10" s="183">
        <f>IF(D10="F",1,IF(D10="G",2,IF(D10="H",3,IF(D10="J",4,IF(D10="K",5,IF(D10="M",6,IF(D10="N",7,IF(D10="Q",8,IF(D10="U",9,IF(D10="V",10,IF(D10="X",11,IF(D10="Z",12))))))))))))</f>
        <v>10</v>
      </c>
      <c r="J10" s="183" t="str">
        <f>VLOOKUP(I10,$R$6:$T$17,3)</f>
        <v>X</v>
      </c>
      <c r="K10" s="183" t="str">
        <f>$K$5&amp;J10&amp;RIGHT(H10,2)</f>
        <v>QOX16</v>
      </c>
      <c r="L10" s="183">
        <f>IF(LEFT(RTD("cqg.rtd", ,"ContractData",K10, "COI"),3)="768","",RTD("cqg.rtd", ,"ContractData",K10, "COI"))</f>
        <v>145991</v>
      </c>
      <c r="M10" s="183">
        <f>IF(LEFT(RTD("cqg.rtd", ,"ContractData",K10, "P_OI"),3)="768","",RTD("cqg.rtd", ,"ContractData",K10, "P_OI"))</f>
        <v>142256</v>
      </c>
      <c r="R10" s="183">
        <v>5</v>
      </c>
      <c r="S10" s="183" t="s">
        <v>19</v>
      </c>
      <c r="T10" s="183" t="s">
        <v>21</v>
      </c>
    </row>
    <row r="11" spans="1:20" x14ac:dyDescent="0.25">
      <c r="R11" s="183">
        <v>6</v>
      </c>
      <c r="S11" s="183" t="s">
        <v>21</v>
      </c>
      <c r="T11" s="183" t="s">
        <v>22</v>
      </c>
    </row>
    <row r="12" spans="1:20" x14ac:dyDescent="0.25">
      <c r="A12" s="183">
        <f t="shared" ref="A12:A138" si="0">A10+1</f>
        <v>4</v>
      </c>
      <c r="B12" s="183" t="str">
        <f>RTD("cqg.rtd",,"ContractData",$A$5&amp;A12,"Symbol")</f>
        <v>QOS1X6</v>
      </c>
      <c r="C12" s="183" t="str">
        <f>RIGHT(B12,2)</f>
        <v>X6</v>
      </c>
      <c r="D12" s="183" t="str">
        <f>LEFT(C12,1)</f>
        <v>X</v>
      </c>
      <c r="E12" s="183" t="str">
        <f>$E$5&amp;C12</f>
        <v>QOX6</v>
      </c>
      <c r="F12" s="183">
        <f>IFERROR(RTD("cqg.rtd", ,"ContractData",E12, "COI"),"")</f>
        <v>145991</v>
      </c>
      <c r="G12" s="183">
        <f>IFERROR(RTD("cqg.rtd", ,"ContractData",E12, "POI"),"")</f>
        <v>142256</v>
      </c>
      <c r="H12" s="183" t="str">
        <f>RIGHT(RTD("cqg.rtd", ,"ContractData",B12, "LongDescription"),2)</f>
        <v>16</v>
      </c>
      <c r="I12" s="183">
        <f>IF(D12="F",1,IF(D12="G",2,IF(D12="H",3,IF(D12="J",4,IF(D12="K",5,IF(D12="M",6,IF(D12="N",7,IF(D12="Q",8,IF(D12="U",9,IF(D12="V",10,IF(D12="X",11,IF(D12="Z",12))))))))))))</f>
        <v>11</v>
      </c>
      <c r="J12" s="183" t="str">
        <f>VLOOKUP(I12,$R$6:$T$17,3)</f>
        <v>Z</v>
      </c>
      <c r="K12" s="183" t="str">
        <f>$K$5&amp;J12&amp;RIGHT(H12,2)</f>
        <v>QOZ16</v>
      </c>
      <c r="L12" s="183">
        <f>IF(LEFT(RTD("cqg.rtd", ,"ContractData",K12, "COI"),3)="768","",RTD("cqg.rtd", ,"ContractData",K12, "COI"))</f>
        <v>341566</v>
      </c>
      <c r="M12" s="183">
        <f>IF(LEFT(RTD("cqg.rtd", ,"ContractData",K12, "P_OI"),3)="768","",RTD("cqg.rtd", ,"ContractData",K12, "P_OI"))</f>
        <v>340727</v>
      </c>
      <c r="R12" s="183">
        <v>7</v>
      </c>
      <c r="S12" s="183" t="s">
        <v>22</v>
      </c>
      <c r="T12" s="183" t="s">
        <v>23</v>
      </c>
    </row>
    <row r="13" spans="1:20" x14ac:dyDescent="0.25">
      <c r="R13" s="183">
        <v>8</v>
      </c>
      <c r="S13" s="183" t="s">
        <v>23</v>
      </c>
      <c r="T13" s="183" t="s">
        <v>24</v>
      </c>
    </row>
    <row r="14" spans="1:20" x14ac:dyDescent="0.25">
      <c r="A14" s="183">
        <f t="shared" si="0"/>
        <v>5</v>
      </c>
      <c r="B14" s="183" t="str">
        <f>RTD("cqg.rtd",,"ContractData",$A$5&amp;A14,"Symbol")</f>
        <v>QOS1Z6</v>
      </c>
      <c r="C14" s="183" t="str">
        <f>RIGHT(B14,2)</f>
        <v>Z6</v>
      </c>
      <c r="D14" s="183" t="str">
        <f>LEFT(C14,1)</f>
        <v>Z</v>
      </c>
      <c r="E14" s="183" t="str">
        <f>$E$5&amp;C14</f>
        <v>QOZ6</v>
      </c>
      <c r="F14" s="183">
        <f>IFERROR(RTD("cqg.rtd", ,"ContractData",E14, "COI"),"")</f>
        <v>341566</v>
      </c>
      <c r="G14" s="183">
        <f>IFERROR(RTD("cqg.rtd", ,"ContractData",E14, "POI"),"")</f>
        <v>340727</v>
      </c>
      <c r="H14" s="183" t="str">
        <f>RIGHT(RTD("cqg.rtd", ,"ContractData",B14, "LongDescription"),2)</f>
        <v>17</v>
      </c>
      <c r="I14" s="183">
        <f>IF(D14="F",1,IF(D14="G",2,IF(D14="H",3,IF(D14="J",4,IF(D14="K",5,IF(D14="M",6,IF(D14="N",7,IF(D14="Q",8,IF(D14="U",9,IF(D14="V",10,IF(D14="X",11,IF(D14="Z",12))))))))))))</f>
        <v>12</v>
      </c>
      <c r="J14" s="183" t="str">
        <f>VLOOKUP(I14,$R$6:$T$17,3)</f>
        <v>F</v>
      </c>
      <c r="K14" s="183" t="str">
        <f>$K$5&amp;J14&amp;RIGHT(H14,2)</f>
        <v>QOF17</v>
      </c>
      <c r="L14" s="183">
        <f>IF(LEFT(RTD("cqg.rtd", ,"ContractData",K14, "COI"),3)="768","",RTD("cqg.rtd", ,"ContractData",K14, "COI"))</f>
        <v>62889</v>
      </c>
      <c r="M14" s="183">
        <f>IF(LEFT(RTD("cqg.rtd", ,"ContractData",K14, "P_OI"),3)="768","",RTD("cqg.rtd", ,"ContractData",K14, "P_OI"))</f>
        <v>63380</v>
      </c>
      <c r="R14" s="183">
        <v>9</v>
      </c>
      <c r="S14" s="183" t="s">
        <v>24</v>
      </c>
      <c r="T14" s="183" t="s">
        <v>25</v>
      </c>
    </row>
    <row r="15" spans="1:20" x14ac:dyDescent="0.25">
      <c r="R15" s="183">
        <v>10</v>
      </c>
      <c r="S15" s="183" t="s">
        <v>25</v>
      </c>
      <c r="T15" s="183" t="s">
        <v>26</v>
      </c>
    </row>
    <row r="16" spans="1:20" x14ac:dyDescent="0.25">
      <c r="A16" s="183">
        <f t="shared" si="0"/>
        <v>6</v>
      </c>
      <c r="B16" s="183" t="str">
        <f>RTD("cqg.rtd",,"ContractData",$A$5&amp;A16,"Symbol")</f>
        <v>QOS1F7</v>
      </c>
      <c r="C16" s="183" t="str">
        <f>RIGHT(B16,2)</f>
        <v>F7</v>
      </c>
      <c r="D16" s="183" t="str">
        <f>LEFT(C16,1)</f>
        <v>F</v>
      </c>
      <c r="E16" s="183" t="str">
        <f>$E$5&amp;C16</f>
        <v>QOF7</v>
      </c>
      <c r="F16" s="183">
        <f>IFERROR(RTD("cqg.rtd", ,"ContractData",E16, "COI"),"")</f>
        <v>62889</v>
      </c>
      <c r="G16" s="183">
        <f>IFERROR(RTD("cqg.rtd", ,"ContractData",E16, "POI"),"")</f>
        <v>63380</v>
      </c>
      <c r="H16" s="183" t="str">
        <f>RIGHT(RTD("cqg.rtd", ,"ContractData",B16, "LongDescription"),2)</f>
        <v>17</v>
      </c>
      <c r="I16" s="183">
        <f>IF(D16="F",1,IF(D16="G",2,IF(D16="H",3,IF(D16="J",4,IF(D16="K",5,IF(D16="M",6,IF(D16="N",7,IF(D16="Q",8,IF(D16="U",9,IF(D16="V",10,IF(D16="X",11,IF(D16="Z",12))))))))))))</f>
        <v>1</v>
      </c>
      <c r="J16" s="183" t="str">
        <f>VLOOKUP(I16,$R$6:$T$17,3)</f>
        <v>G</v>
      </c>
      <c r="K16" s="183" t="str">
        <f>$K$5&amp;J16&amp;RIGHT(H16,2)</f>
        <v>QOG17</v>
      </c>
      <c r="L16" s="183">
        <f>IF(LEFT(RTD("cqg.rtd", ,"ContractData",K16, "COI"),3)="768","",RTD("cqg.rtd", ,"ContractData",K16, "COI"))</f>
        <v>54961</v>
      </c>
      <c r="M16" s="183">
        <f>IF(LEFT(RTD("cqg.rtd", ,"ContractData",K16, "P_OI"),3)="768","",RTD("cqg.rtd", ,"ContractData",K16, "P_OI"))</f>
        <v>54924</v>
      </c>
      <c r="R16" s="183">
        <v>11</v>
      </c>
      <c r="S16" s="183" t="s">
        <v>26</v>
      </c>
      <c r="T16" s="183" t="s">
        <v>27</v>
      </c>
    </row>
    <row r="17" spans="1:20" x14ac:dyDescent="0.25">
      <c r="R17" s="183">
        <v>12</v>
      </c>
      <c r="S17" s="183" t="s">
        <v>27</v>
      </c>
      <c r="T17" s="183" t="s">
        <v>16</v>
      </c>
    </row>
    <row r="18" spans="1:20" x14ac:dyDescent="0.25">
      <c r="A18" s="183">
        <f t="shared" si="0"/>
        <v>7</v>
      </c>
      <c r="B18" s="183" t="str">
        <f>RTD("cqg.rtd",,"ContractData",$A$5&amp;A18,"Symbol")</f>
        <v>QOS1G7</v>
      </c>
      <c r="C18" s="183" t="str">
        <f>RIGHT(B18,2)</f>
        <v>G7</v>
      </c>
      <c r="D18" s="183" t="str">
        <f>LEFT(C18,1)</f>
        <v>G</v>
      </c>
      <c r="E18" s="183" t="str">
        <f>$E$5&amp;C18</f>
        <v>QOG7</v>
      </c>
      <c r="F18" s="183">
        <f>IFERROR(RTD("cqg.rtd", ,"ContractData",E18, "COI"),"")</f>
        <v>54961</v>
      </c>
      <c r="G18" s="183">
        <f>IFERROR(RTD("cqg.rtd", ,"ContractData",E18, "POI"),"")</f>
        <v>54924</v>
      </c>
      <c r="H18" s="183" t="str">
        <f>RIGHT(RTD("cqg.rtd", ,"ContractData",B18, "LongDescription"),2)</f>
        <v>17</v>
      </c>
      <c r="I18" s="183">
        <f>IF(D18="F",1,IF(D18="G",2,IF(D18="H",3,IF(D18="J",4,IF(D18="K",5,IF(D18="M",6,IF(D18="N",7,IF(D18="Q",8,IF(D18="U",9,IF(D18="V",10,IF(D18="X",11,IF(D18="Z",12))))))))))))</f>
        <v>2</v>
      </c>
      <c r="J18" s="183" t="str">
        <f>VLOOKUP(I18,$R$6:$T$17,3)</f>
        <v>H</v>
      </c>
      <c r="K18" s="183" t="str">
        <f>$K$5&amp;J18&amp;RIGHT(H18,2)</f>
        <v>QOH17</v>
      </c>
      <c r="L18" s="183">
        <f>IF(LEFT(RTD("cqg.rtd", ,"ContractData",K18, "COI"),3)="768","",RTD("cqg.rtd", ,"ContractData",K18, "COI"))</f>
        <v>59605</v>
      </c>
      <c r="M18" s="183">
        <f>IF(LEFT(RTD("cqg.rtd", ,"ContractData",K18, "P_OI"),3)="768","",RTD("cqg.rtd", ,"ContractData",K18, "P_OI"))</f>
        <v>59582</v>
      </c>
    </row>
    <row r="20" spans="1:20" x14ac:dyDescent="0.25">
      <c r="A20" s="183">
        <f t="shared" si="0"/>
        <v>8</v>
      </c>
      <c r="B20" s="183" t="str">
        <f>RTD("cqg.rtd",,"ContractData",$A$5&amp;A20,"Symbol")</f>
        <v>QOS1H7</v>
      </c>
      <c r="C20" s="183" t="str">
        <f>RIGHT(B20,2)</f>
        <v>H7</v>
      </c>
      <c r="D20" s="183" t="str">
        <f>LEFT(C20,1)</f>
        <v>H</v>
      </c>
      <c r="E20" s="183" t="str">
        <f>$E$5&amp;C20</f>
        <v>QOH7</v>
      </c>
      <c r="F20" s="183">
        <f>IFERROR(RTD("cqg.rtd", ,"ContractData",E20, "COI"),"")</f>
        <v>59605</v>
      </c>
      <c r="G20" s="183">
        <f>IFERROR(RTD("cqg.rtd", ,"ContractData",E20, "POI"),"")</f>
        <v>59582</v>
      </c>
      <c r="H20" s="183" t="str">
        <f>RIGHT(RTD("cqg.rtd", ,"ContractData",B20, "LongDescription"),2)</f>
        <v>17</v>
      </c>
      <c r="I20" s="183">
        <f>IF(D20="F",1,IF(D20="G",2,IF(D20="H",3,IF(D20="J",4,IF(D20="K",5,IF(D20="M",6,IF(D20="N",7,IF(D20="Q",8,IF(D20="U",9,IF(D20="V",10,IF(D20="X",11,IF(D20="Z",12))))))))))))</f>
        <v>3</v>
      </c>
      <c r="J20" s="183" t="str">
        <f>VLOOKUP(I20,$R$6:$T$17,3)</f>
        <v>J</v>
      </c>
      <c r="K20" s="183" t="str">
        <f>$K$5&amp;J20&amp;RIGHT(H20,2)</f>
        <v>QOJ17</v>
      </c>
      <c r="L20" s="183">
        <f>IF(LEFT(RTD("cqg.rtd", ,"ContractData",K20, "COI"),3)="768","",RTD("cqg.rtd", ,"ContractData",K20, "COI"))</f>
        <v>19449</v>
      </c>
      <c r="M20" s="183">
        <f>IF(LEFT(RTD("cqg.rtd", ,"ContractData",K20, "P_OI"),3)="768","",RTD("cqg.rtd", ,"ContractData",K20, "P_OI"))</f>
        <v>19341</v>
      </c>
    </row>
    <row r="22" spans="1:20" x14ac:dyDescent="0.25">
      <c r="A22" s="183">
        <f t="shared" si="0"/>
        <v>9</v>
      </c>
      <c r="B22" s="183" t="str">
        <f>RTD("cqg.rtd",,"ContractData",$A$5&amp;A22,"Symbol")</f>
        <v>QOS1J7</v>
      </c>
      <c r="C22" s="183" t="str">
        <f>RIGHT(B22,2)</f>
        <v>J7</v>
      </c>
      <c r="D22" s="183" t="str">
        <f>LEFT(C22,1)</f>
        <v>J</v>
      </c>
      <c r="E22" s="183" t="str">
        <f>$E$5&amp;C22</f>
        <v>QOJ7</v>
      </c>
      <c r="F22" s="183">
        <f>IFERROR(RTD("cqg.rtd", ,"ContractData",E22, "COI"),"")</f>
        <v>19449</v>
      </c>
      <c r="G22" s="183">
        <f>IFERROR(RTD("cqg.rtd", ,"ContractData",E22, "POI"),"")</f>
        <v>19341</v>
      </c>
      <c r="H22" s="183" t="str">
        <f>RIGHT(RTD("cqg.rtd", ,"ContractData",B22, "LongDescription"),2)</f>
        <v>17</v>
      </c>
      <c r="I22" s="183">
        <f>IF(D22="F",1,IF(D22="G",2,IF(D22="H",3,IF(D22="J",4,IF(D22="K",5,IF(D22="M",6,IF(D22="N",7,IF(D22="Q",8,IF(D22="U",9,IF(D22="V",10,IF(D22="X",11,IF(D22="Z",12))))))))))))</f>
        <v>4</v>
      </c>
      <c r="J22" s="183" t="str">
        <f>VLOOKUP(I22,$R$6:$T$17,3)</f>
        <v>K</v>
      </c>
      <c r="K22" s="183" t="str">
        <f>$K$5&amp;J22&amp;RIGHT(H22,2)</f>
        <v>QOK17</v>
      </c>
      <c r="L22" s="183">
        <f>IF(LEFT(RTD("cqg.rtd", ,"ContractData",K22, "COI"),3)="768","",RTD("cqg.rtd", ,"ContractData",K22, "COI"))</f>
        <v>22061</v>
      </c>
      <c r="M22" s="183">
        <f>IF(LEFT(RTD("cqg.rtd", ,"ContractData",K22, "P_OI"),3)="768","",RTD("cqg.rtd", ,"ContractData",K22, "P_OI"))</f>
        <v>22009</v>
      </c>
    </row>
    <row r="24" spans="1:20" x14ac:dyDescent="0.25">
      <c r="A24" s="183">
        <f t="shared" si="0"/>
        <v>10</v>
      </c>
      <c r="B24" s="183" t="str">
        <f>RTD("cqg.rtd",,"ContractData",$A$5&amp;A24,"Symbol")</f>
        <v>QOS1K7</v>
      </c>
      <c r="C24" s="183" t="str">
        <f>RIGHT(B24,2)</f>
        <v>K7</v>
      </c>
      <c r="D24" s="183" t="str">
        <f>LEFT(C24,1)</f>
        <v>K</v>
      </c>
      <c r="E24" s="183" t="str">
        <f>$E$5&amp;C24</f>
        <v>QOK7</v>
      </c>
      <c r="F24" s="183">
        <f>IFERROR(RTD("cqg.rtd", ,"ContractData",E24, "COI"),"")</f>
        <v>22061</v>
      </c>
      <c r="G24" s="183">
        <f>IFERROR(RTD("cqg.rtd", ,"ContractData",E24, "POI"),"")</f>
        <v>22009</v>
      </c>
      <c r="H24" s="183" t="str">
        <f>RIGHT(RTD("cqg.rtd", ,"ContractData",B24, "LongDescription"),2)</f>
        <v>17</v>
      </c>
      <c r="I24" s="183">
        <f>IF(D24="F",1,IF(D24="G",2,IF(D24="H",3,IF(D24="J",4,IF(D24="K",5,IF(D24="M",6,IF(D24="N",7,IF(D24="Q",8,IF(D24="U",9,IF(D24="V",10,IF(D24="X",11,IF(D24="Z",12))))))))))))</f>
        <v>5</v>
      </c>
      <c r="J24" s="183" t="str">
        <f>VLOOKUP(I24,$R$6:$T$17,3)</f>
        <v>M</v>
      </c>
      <c r="K24" s="183" t="str">
        <f>$K$5&amp;J24&amp;RIGHT(H24,2)</f>
        <v>QOM17</v>
      </c>
      <c r="L24" s="183">
        <f>IF(LEFT(RTD("cqg.rtd", ,"ContractData",K24, "COI"),3)="768","",RTD("cqg.rtd", ,"ContractData",K24, "COI"))</f>
        <v>90166</v>
      </c>
      <c r="M24" s="183">
        <f>IF(LEFT(RTD("cqg.rtd", ,"ContractData",K24, "P_OI"),3)="768","",RTD("cqg.rtd", ,"ContractData",K24, "P_OI"))</f>
        <v>88867</v>
      </c>
    </row>
    <row r="26" spans="1:20" x14ac:dyDescent="0.25">
      <c r="A26" s="183">
        <f t="shared" si="0"/>
        <v>11</v>
      </c>
      <c r="B26" s="183" t="str">
        <f>RTD("cqg.rtd",,"ContractData",$A$5&amp;A26,"Symbol")</f>
        <v>QOS1M7</v>
      </c>
      <c r="C26" s="183" t="str">
        <f>RIGHT(B26,2)</f>
        <v>M7</v>
      </c>
      <c r="D26" s="183" t="str">
        <f>LEFT(C26,1)</f>
        <v>M</v>
      </c>
      <c r="E26" s="183" t="str">
        <f>$E$5&amp;C26</f>
        <v>QOM7</v>
      </c>
      <c r="F26" s="183">
        <f>IFERROR(RTD("cqg.rtd", ,"ContractData",E26, "COI"),"")</f>
        <v>90166</v>
      </c>
      <c r="G26" s="183">
        <f>IFERROR(RTD("cqg.rtd", ,"ContractData",E26, "POI"),"")</f>
        <v>88867</v>
      </c>
      <c r="H26" s="183" t="str">
        <f>RIGHT(RTD("cqg.rtd", ,"ContractData",B26, "LongDescription"),2)</f>
        <v>17</v>
      </c>
      <c r="I26" s="183">
        <f>IF(D26="F",1,IF(D26="G",2,IF(D26="H",3,IF(D26="J",4,IF(D26="K",5,IF(D26="M",6,IF(D26="N",7,IF(D26="Q",8,IF(D26="U",9,IF(D26="V",10,IF(D26="X",11,IF(D26="Z",12))))))))))))</f>
        <v>6</v>
      </c>
      <c r="J26" s="183" t="str">
        <f>VLOOKUP(I26,$R$6:$T$17,3)</f>
        <v>N</v>
      </c>
      <c r="K26" s="183" t="str">
        <f>$K$5&amp;J26&amp;RIGHT(H26,2)</f>
        <v>QON17</v>
      </c>
      <c r="L26" s="183">
        <f>IF(LEFT(RTD("cqg.rtd", ,"ContractData",K26, "COI"),3)="768","",RTD("cqg.rtd", ,"ContractData",K26, "COI"))</f>
        <v>17701</v>
      </c>
      <c r="M26" s="183">
        <f>IF(LEFT(RTD("cqg.rtd", ,"ContractData",K26, "P_OI"),3)="768","",RTD("cqg.rtd", ,"ContractData",K26, "P_OI"))</f>
        <v>17680</v>
      </c>
    </row>
    <row r="28" spans="1:20" x14ac:dyDescent="0.25">
      <c r="A28" s="183">
        <f t="shared" si="0"/>
        <v>12</v>
      </c>
      <c r="B28" s="183" t="str">
        <f>RTD("cqg.rtd",,"ContractData",$A$5&amp;A28,"Symbol")</f>
        <v>QOS1N7</v>
      </c>
      <c r="C28" s="183" t="str">
        <f>RIGHT(B28,2)</f>
        <v>N7</v>
      </c>
      <c r="D28" s="183" t="str">
        <f>LEFT(C28,1)</f>
        <v>N</v>
      </c>
      <c r="E28" s="183" t="str">
        <f>$E$5&amp;C28</f>
        <v>QON7</v>
      </c>
      <c r="F28" s="183">
        <f>IFERROR(RTD("cqg.rtd", ,"ContractData",E28, "COI"),"")</f>
        <v>17701</v>
      </c>
      <c r="G28" s="183">
        <f>IFERROR(RTD("cqg.rtd", ,"ContractData",E28, "POI"),"")</f>
        <v>17680</v>
      </c>
      <c r="H28" s="183" t="str">
        <f>RIGHT(RTD("cqg.rtd", ,"ContractData",B28, "LongDescription"),2)</f>
        <v>17</v>
      </c>
      <c r="I28" s="183">
        <f>IF(D28="F",1,IF(D28="G",2,IF(D28="H",3,IF(D28="J",4,IF(D28="K",5,IF(D28="M",6,IF(D28="N",7,IF(D28="Q",8,IF(D28="U",9,IF(D28="V",10,IF(D28="X",11,IF(D28="Z",12))))))))))))</f>
        <v>7</v>
      </c>
      <c r="J28" s="183" t="str">
        <f>VLOOKUP(I28,$R$6:$T$17,3)</f>
        <v>Q</v>
      </c>
      <c r="K28" s="183" t="str">
        <f>$K$5&amp;J28&amp;RIGHT(H28,2)</f>
        <v>QOQ17</v>
      </c>
      <c r="L28" s="183">
        <f>IF(LEFT(RTD("cqg.rtd", ,"ContractData",K28, "COI"),3)="768","",RTD("cqg.rtd", ,"ContractData",K28, "COI"))</f>
        <v>13763</v>
      </c>
      <c r="M28" s="183">
        <f>IF(LEFT(RTD("cqg.rtd", ,"ContractData",K28, "P_OI"),3)="768","",RTD("cqg.rtd", ,"ContractData",K28, "P_OI"))</f>
        <v>13794</v>
      </c>
    </row>
    <row r="30" spans="1:20" x14ac:dyDescent="0.25">
      <c r="A30" s="183">
        <f t="shared" si="0"/>
        <v>13</v>
      </c>
      <c r="B30" s="183" t="str">
        <f>RTD("cqg.rtd",,"ContractData",$A$5&amp;A30,"Symbol")</f>
        <v>QOS1Q7</v>
      </c>
      <c r="C30" s="183" t="str">
        <f>RIGHT(B30,2)</f>
        <v>Q7</v>
      </c>
      <c r="D30" s="183" t="str">
        <f>LEFT(C30,1)</f>
        <v>Q</v>
      </c>
      <c r="E30" s="183" t="str">
        <f>$E$5&amp;C30</f>
        <v>QOQ7</v>
      </c>
      <c r="F30" s="183">
        <f>IFERROR(RTD("cqg.rtd", ,"ContractData",E30, "COI"),"")</f>
        <v>13763</v>
      </c>
      <c r="G30" s="183">
        <f>IFERROR(RTD("cqg.rtd", ,"ContractData",E30, "POI"),"")</f>
        <v>13794</v>
      </c>
      <c r="H30" s="183" t="str">
        <f>RIGHT(RTD("cqg.rtd", ,"ContractData",B30, "LongDescription"),2)</f>
        <v>17</v>
      </c>
      <c r="I30" s="183">
        <f>IF(D30="F",1,IF(D30="G",2,IF(D30="H",3,IF(D30="J",4,IF(D30="K",5,IF(D30="M",6,IF(D30="N",7,IF(D30="Q",8,IF(D30="U",9,IF(D30="V",10,IF(D30="X",11,IF(D30="Z",12))))))))))))</f>
        <v>8</v>
      </c>
      <c r="J30" s="183" t="str">
        <f>VLOOKUP(I30,$R$6:$T$17,3)</f>
        <v>U</v>
      </c>
      <c r="K30" s="183" t="str">
        <f>$K$5&amp;J30&amp;RIGHT(H30,2)</f>
        <v>QOU17</v>
      </c>
      <c r="L30" s="183">
        <f>IF(LEFT(RTD("cqg.rtd", ,"ContractData",K30, "COI"),3)="768","",RTD("cqg.rtd", ,"ContractData",K30, "COI"))</f>
        <v>28656</v>
      </c>
      <c r="M30" s="183">
        <f>IF(LEFT(RTD("cqg.rtd", ,"ContractData",K30, "P_OI"),3)="768","",RTD("cqg.rtd", ,"ContractData",K30, "P_OI"))</f>
        <v>28592</v>
      </c>
    </row>
    <row r="32" spans="1:20" x14ac:dyDescent="0.25">
      <c r="A32" s="183">
        <f t="shared" si="0"/>
        <v>14</v>
      </c>
      <c r="B32" s="183" t="str">
        <f>RTD("cqg.rtd",,"ContractData",$A$5&amp;A32,"Symbol")</f>
        <v>QOS1U7</v>
      </c>
      <c r="C32" s="183" t="str">
        <f>RIGHT(B32,2)</f>
        <v>U7</v>
      </c>
      <c r="D32" s="183" t="str">
        <f>LEFT(C32,1)</f>
        <v>U</v>
      </c>
      <c r="E32" s="183" t="str">
        <f>$E$5&amp;C32</f>
        <v>QOU7</v>
      </c>
      <c r="F32" s="183">
        <f>IFERROR(RTD("cqg.rtd", ,"ContractData",E32, "COI"),"")</f>
        <v>28656</v>
      </c>
      <c r="G32" s="183">
        <f>IFERROR(RTD("cqg.rtd", ,"ContractData",E32, "POI"),"")</f>
        <v>28592</v>
      </c>
      <c r="H32" s="183" t="str">
        <f>RIGHT(RTD("cqg.rtd", ,"ContractData",B32, "LongDescription"),2)</f>
        <v>17</v>
      </c>
      <c r="I32" s="183">
        <f>IF(D32="F",1,IF(D32="G",2,IF(D32="H",3,IF(D32="J",4,IF(D32="K",5,IF(D32="M",6,IF(D32="N",7,IF(D32="Q",8,IF(D32="U",9,IF(D32="V",10,IF(D32="X",11,IF(D32="Z",12))))))))))))</f>
        <v>9</v>
      </c>
      <c r="J32" s="183" t="str">
        <f>VLOOKUP(I32,$R$6:$T$17,3)</f>
        <v>V</v>
      </c>
      <c r="K32" s="183" t="str">
        <f>$K$5&amp;J32&amp;RIGHT(H32,2)</f>
        <v>QOV17</v>
      </c>
      <c r="L32" s="183">
        <f>IF(LEFT(RTD("cqg.rtd", ,"ContractData",K32, "COI"),3)="768","",RTD("cqg.rtd", ,"ContractData",K32, "COI"))</f>
        <v>12104</v>
      </c>
      <c r="M32" s="183">
        <f>IF(LEFT(RTD("cqg.rtd", ,"ContractData",K32, "P_OI"),3)="768","",RTD("cqg.rtd", ,"ContractData",K32, "P_OI"))</f>
        <v>12088</v>
      </c>
    </row>
    <row r="34" spans="1:13" x14ac:dyDescent="0.25">
      <c r="A34" s="183">
        <f t="shared" si="0"/>
        <v>15</v>
      </c>
      <c r="B34" s="183" t="str">
        <f>RTD("cqg.rtd",,"ContractData",$A$5&amp;A34,"Symbol")</f>
        <v>QOS1V7</v>
      </c>
      <c r="C34" s="183" t="str">
        <f>RIGHT(B34,2)</f>
        <v>V7</v>
      </c>
      <c r="D34" s="183" t="str">
        <f>LEFT(C34,1)</f>
        <v>V</v>
      </c>
      <c r="E34" s="183" t="str">
        <f>$E$5&amp;C34</f>
        <v>QOV7</v>
      </c>
      <c r="F34" s="183">
        <f>IFERROR(RTD("cqg.rtd", ,"ContractData",E34, "COI"),"")</f>
        <v>12104</v>
      </c>
      <c r="G34" s="183">
        <f>IFERROR(RTD("cqg.rtd", ,"ContractData",E34, "POI"),"")</f>
        <v>12088</v>
      </c>
      <c r="H34" s="183" t="str">
        <f>RIGHT(RTD("cqg.rtd", ,"ContractData",B34, "LongDescription"),2)</f>
        <v>17</v>
      </c>
      <c r="I34" s="183">
        <f>IF(D34="F",1,IF(D34="G",2,IF(D34="H",3,IF(D34="J",4,IF(D34="K",5,IF(D34="M",6,IF(D34="N",7,IF(D34="Q",8,IF(D34="U",9,IF(D34="V",10,IF(D34="X",11,IF(D34="Z",12))))))))))))</f>
        <v>10</v>
      </c>
      <c r="J34" s="183" t="str">
        <f>VLOOKUP(I34,$R$6:$T$17,3)</f>
        <v>X</v>
      </c>
      <c r="K34" s="183" t="str">
        <f>$K$5&amp;J34&amp;RIGHT(H34,2)</f>
        <v>QOX17</v>
      </c>
      <c r="L34" s="183">
        <f>IF(LEFT(RTD("cqg.rtd", ,"ContractData",K34, "COI"),3)="768","",RTD("cqg.rtd", ,"ContractData",K34, "COI"))</f>
        <v>13749</v>
      </c>
      <c r="M34" s="183">
        <f>IF(LEFT(RTD("cqg.rtd", ,"ContractData",K34, "P_OI"),3)="768","",RTD("cqg.rtd", ,"ContractData",K34, "P_OI"))</f>
        <v>13778</v>
      </c>
    </row>
    <row r="36" spans="1:13" x14ac:dyDescent="0.25">
      <c r="A36" s="183">
        <f t="shared" si="0"/>
        <v>16</v>
      </c>
      <c r="B36" s="183" t="str">
        <f>RTD("cqg.rtd",,"ContractData",$A$5&amp;A36,"Symbol")</f>
        <v>QOS1X7</v>
      </c>
      <c r="C36" s="183" t="str">
        <f>RIGHT(B36,2)</f>
        <v>X7</v>
      </c>
      <c r="D36" s="183" t="str">
        <f>LEFT(C36,1)</f>
        <v>X</v>
      </c>
      <c r="E36" s="183" t="str">
        <f>$E$5&amp;C36</f>
        <v>QOX7</v>
      </c>
      <c r="F36" s="183">
        <f>IFERROR(RTD("cqg.rtd", ,"ContractData",E36, "COI"),"")</f>
        <v>13749</v>
      </c>
      <c r="G36" s="183">
        <f>IFERROR(RTD("cqg.rtd", ,"ContractData",E36, "POI"),"")</f>
        <v>13778</v>
      </c>
      <c r="H36" s="183" t="str">
        <f>RIGHT(RTD("cqg.rtd", ,"ContractData",B36, "LongDescription"),2)</f>
        <v>17</v>
      </c>
      <c r="I36" s="183">
        <f>IF(D36="F",1,IF(D36="G",2,IF(D36="H",3,IF(D36="J",4,IF(D36="K",5,IF(D36="M",6,IF(D36="N",7,IF(D36="Q",8,IF(D36="U",9,IF(D36="V",10,IF(D36="X",11,IF(D36="Z",12))))))))))))</f>
        <v>11</v>
      </c>
      <c r="J36" s="183" t="str">
        <f>VLOOKUP(I36,$R$6:$T$17,3)</f>
        <v>Z</v>
      </c>
      <c r="K36" s="183" t="str">
        <f>$K$5&amp;J36&amp;RIGHT(H36,2)</f>
        <v>QOZ17</v>
      </c>
      <c r="L36" s="183">
        <f>IF(LEFT(RTD("cqg.rtd", ,"ContractData",K36, "COI"),3)="768","",RTD("cqg.rtd", ,"ContractData",K36, "COI"))</f>
        <v>174497</v>
      </c>
      <c r="M36" s="183">
        <f>IF(LEFT(RTD("cqg.rtd", ,"ContractData",K36, "P_OI"),3)="768","",RTD("cqg.rtd", ,"ContractData",K36, "P_OI"))</f>
        <v>172561</v>
      </c>
    </row>
    <row r="38" spans="1:13" x14ac:dyDescent="0.25">
      <c r="A38" s="183">
        <f t="shared" si="0"/>
        <v>17</v>
      </c>
      <c r="B38" s="183" t="str">
        <f>RTD("cqg.rtd",,"ContractData",$A$5&amp;A38,"Symbol")</f>
        <v>QOS1Z7</v>
      </c>
      <c r="C38" s="183" t="str">
        <f>RIGHT(B38,2)</f>
        <v>Z7</v>
      </c>
      <c r="D38" s="183" t="str">
        <f>LEFT(C38,1)</f>
        <v>Z</v>
      </c>
      <c r="E38" s="183" t="str">
        <f>$E$5&amp;C38</f>
        <v>QOZ7</v>
      </c>
      <c r="F38" s="183">
        <f>IFERROR(RTD("cqg.rtd", ,"ContractData",E38, "COI"),"")</f>
        <v>174497</v>
      </c>
      <c r="G38" s="183">
        <f>IFERROR(RTD("cqg.rtd", ,"ContractData",E38, "POI"),"")</f>
        <v>172561</v>
      </c>
      <c r="H38" s="183" t="str">
        <f>RIGHT(RTD("cqg.rtd", ,"ContractData",B38, "LongDescription"),2)</f>
        <v>18</v>
      </c>
      <c r="I38" s="183">
        <f>IF(D38="F",1,IF(D38="G",2,IF(D38="H",3,IF(D38="J",4,IF(D38="K",5,IF(D38="M",6,IF(D38="N",7,IF(D38="Q",8,IF(D38="U",9,IF(D38="V",10,IF(D38="X",11,IF(D38="Z",12))))))))))))</f>
        <v>12</v>
      </c>
      <c r="J38" s="183" t="str">
        <f>VLOOKUP(I38,$R$6:$T$17,3)</f>
        <v>F</v>
      </c>
      <c r="K38" s="183" t="str">
        <f>$K$5&amp;J38&amp;RIGHT(H38,2)</f>
        <v>QOF18</v>
      </c>
      <c r="L38" s="183">
        <f>IF(LEFT(RTD("cqg.rtd", ,"ContractData",K38, "COI"),3)="768","",RTD("cqg.rtd", ,"ContractData",K38, "COI"))</f>
        <v>13231</v>
      </c>
      <c r="M38" s="183">
        <f>IF(LEFT(RTD("cqg.rtd", ,"ContractData",K38, "P_OI"),3)="768","",RTD("cqg.rtd", ,"ContractData",K38, "P_OI"))</f>
        <v>13147</v>
      </c>
    </row>
    <row r="40" spans="1:13" x14ac:dyDescent="0.25">
      <c r="A40" s="183">
        <f t="shared" si="0"/>
        <v>18</v>
      </c>
      <c r="B40" s="183" t="str">
        <f>RTD("cqg.rtd",,"ContractData",$A$5&amp;A40,"Symbol")</f>
        <v>QOS1F8</v>
      </c>
      <c r="C40" s="183" t="str">
        <f>RIGHT(B40,2)</f>
        <v>F8</v>
      </c>
      <c r="D40" s="183" t="str">
        <f>LEFT(C40,1)</f>
        <v>F</v>
      </c>
      <c r="E40" s="183" t="str">
        <f>$E$5&amp;C40</f>
        <v>QOF8</v>
      </c>
      <c r="F40" s="183">
        <f>IFERROR(RTD("cqg.rtd", ,"ContractData",E40, "COI"),"")</f>
        <v>13231</v>
      </c>
      <c r="G40" s="183">
        <f>IFERROR(RTD("cqg.rtd", ,"ContractData",E40, "POI"),"")</f>
        <v>13147</v>
      </c>
      <c r="H40" s="183" t="str">
        <f>RIGHT(RTD("cqg.rtd", ,"ContractData",B40, "LongDescription"),2)</f>
        <v>18</v>
      </c>
      <c r="I40" s="183">
        <f>IF(D40="F",1,IF(D40="G",2,IF(D40="H",3,IF(D40="J",4,IF(D40="K",5,IF(D40="M",6,IF(D40="N",7,IF(D40="Q",8,IF(D40="U",9,IF(D40="V",10,IF(D40="X",11,IF(D40="Z",12))))))))))))</f>
        <v>1</v>
      </c>
      <c r="J40" s="183" t="str">
        <f>VLOOKUP(I40,$R$6:$T$17,3)</f>
        <v>G</v>
      </c>
      <c r="K40" s="183" t="str">
        <f>$K$5&amp;J40&amp;RIGHT(H40,2)</f>
        <v>QOG18</v>
      </c>
      <c r="L40" s="183">
        <f>IF(LEFT(RTD("cqg.rtd", ,"ContractData",K40, "COI"),3)="768","",RTD("cqg.rtd", ,"ContractData",K40, "COI"))</f>
        <v>9456</v>
      </c>
      <c r="M40" s="183">
        <f>IF(LEFT(RTD("cqg.rtd", ,"ContractData",K40, "P_OI"),3)="768","",RTD("cqg.rtd", ,"ContractData",K40, "P_OI"))</f>
        <v>9577</v>
      </c>
    </row>
    <row r="42" spans="1:13" x14ac:dyDescent="0.25">
      <c r="A42" s="183">
        <f t="shared" si="0"/>
        <v>19</v>
      </c>
      <c r="B42" s="183" t="str">
        <f>RTD("cqg.rtd",,"ContractData",$A$5&amp;A42,"Symbol")</f>
        <v>QOS1G8</v>
      </c>
      <c r="C42" s="183" t="str">
        <f>RIGHT(B42,2)</f>
        <v>G8</v>
      </c>
      <c r="D42" s="183" t="str">
        <f>LEFT(C42,1)</f>
        <v>G</v>
      </c>
      <c r="E42" s="183" t="str">
        <f>$E$5&amp;C42</f>
        <v>QOG8</v>
      </c>
      <c r="F42" s="183">
        <f>IFERROR(RTD("cqg.rtd", ,"ContractData",E42, "COI"),"")</f>
        <v>9456</v>
      </c>
      <c r="G42" s="183">
        <f>IFERROR(RTD("cqg.rtd", ,"ContractData",E42, "POI"),"")</f>
        <v>9577</v>
      </c>
      <c r="H42" s="183" t="str">
        <f>RIGHT(RTD("cqg.rtd", ,"ContractData",B42, "LongDescription"),2)</f>
        <v>18</v>
      </c>
      <c r="I42" s="183">
        <f>IF(D42="F",1,IF(D42="G",2,IF(D42="H",3,IF(D42="J",4,IF(D42="K",5,IF(D42="M",6,IF(D42="N",7,IF(D42="Q",8,IF(D42="U",9,IF(D42="V",10,IF(D42="X",11,IF(D42="Z",12))))))))))))</f>
        <v>2</v>
      </c>
      <c r="J42" s="183" t="str">
        <f>VLOOKUP(I42,$R$6:$T$17,3)</f>
        <v>H</v>
      </c>
      <c r="K42" s="183" t="str">
        <f>$K$5&amp;J42&amp;RIGHT(H42,2)</f>
        <v>QOH18</v>
      </c>
      <c r="L42" s="183">
        <f>IF(LEFT(RTD("cqg.rtd", ,"ContractData",K42, "COI"),3)="768","",RTD("cqg.rtd", ,"ContractData",K42, "COI"))</f>
        <v>8541</v>
      </c>
      <c r="M42" s="183">
        <f>IF(LEFT(RTD("cqg.rtd", ,"ContractData",K42, "P_OI"),3)="768","",RTD("cqg.rtd", ,"ContractData",K42, "P_OI"))</f>
        <v>8645</v>
      </c>
    </row>
    <row r="44" spans="1:13" x14ac:dyDescent="0.25">
      <c r="A44" s="183">
        <f t="shared" si="0"/>
        <v>20</v>
      </c>
      <c r="B44" s="183" t="str">
        <f>RTD("cqg.rtd",,"ContractData",$A$5&amp;A44,"Symbol")</f>
        <v>QOS1H8</v>
      </c>
      <c r="C44" s="183" t="str">
        <f>RIGHT(B44,2)</f>
        <v>H8</v>
      </c>
      <c r="D44" s="183" t="str">
        <f>LEFT(C44,1)</f>
        <v>H</v>
      </c>
      <c r="E44" s="183" t="str">
        <f>$E$5&amp;C44</f>
        <v>QOH8</v>
      </c>
      <c r="F44" s="183">
        <f>IFERROR(RTD("cqg.rtd", ,"ContractData",E44, "COI"),"")</f>
        <v>8541</v>
      </c>
      <c r="G44" s="183">
        <f>IFERROR(RTD("cqg.rtd", ,"ContractData",E44, "POI"),"")</f>
        <v>8645</v>
      </c>
      <c r="H44" s="183" t="str">
        <f>RIGHT(RTD("cqg.rtd", ,"ContractData",B44, "LongDescription"),2)</f>
        <v>18</v>
      </c>
      <c r="I44" s="183">
        <f>IF(D44="F",1,IF(D44="G",2,IF(D44="H",3,IF(D44="J",4,IF(D44="K",5,IF(D44="M",6,IF(D44="N",7,IF(D44="Q",8,IF(D44="U",9,IF(D44="V",10,IF(D44="X",11,IF(D44="Z",12))))))))))))</f>
        <v>3</v>
      </c>
      <c r="J44" s="183" t="str">
        <f>VLOOKUP(I44,$R$6:$T$17,3)</f>
        <v>J</v>
      </c>
      <c r="K44" s="183" t="str">
        <f>$K$5&amp;J44&amp;RIGHT(H44,2)</f>
        <v>QOJ18</v>
      </c>
      <c r="L44" s="183">
        <f>IF(LEFT(RTD("cqg.rtd", ,"ContractData",K44, "COI"),3)="768","",RTD("cqg.rtd", ,"ContractData",K44, "COI"))</f>
        <v>4750</v>
      </c>
      <c r="M44" s="183">
        <f>IF(LEFT(RTD("cqg.rtd", ,"ContractData",K44, "P_OI"),3)="768","",RTD("cqg.rtd", ,"ContractData",K44, "P_OI"))</f>
        <v>4752</v>
      </c>
    </row>
    <row r="46" spans="1:13" x14ac:dyDescent="0.25">
      <c r="A46" s="183">
        <f t="shared" si="0"/>
        <v>21</v>
      </c>
      <c r="B46" s="183" t="str">
        <f>RTD("cqg.rtd",,"ContractData",$A$5&amp;A46,"Symbol")</f>
        <v>QOS1J8</v>
      </c>
      <c r="C46" s="183" t="str">
        <f>RIGHT(B46,2)</f>
        <v>J8</v>
      </c>
      <c r="D46" s="183" t="str">
        <f>LEFT(C46,1)</f>
        <v>J</v>
      </c>
      <c r="E46" s="183" t="str">
        <f>$E$5&amp;C46</f>
        <v>QOJ8</v>
      </c>
      <c r="F46" s="183">
        <f>IFERROR(RTD("cqg.rtd", ,"ContractData",E46, "COI"),"")</f>
        <v>4750</v>
      </c>
      <c r="G46" s="183">
        <f>IFERROR(RTD("cqg.rtd", ,"ContractData",E46, "POI"),"")</f>
        <v>4752</v>
      </c>
      <c r="H46" s="183" t="str">
        <f>RIGHT(RTD("cqg.rtd", ,"ContractData",B46, "LongDescription"),2)</f>
        <v>18</v>
      </c>
      <c r="I46" s="183">
        <f>IF(D46="F",1,IF(D46="G",2,IF(D46="H",3,IF(D46="J",4,IF(D46="K",5,IF(D46="M",6,IF(D46="N",7,IF(D46="Q",8,IF(D46="U",9,IF(D46="V",10,IF(D46="X",11,IF(D46="Z",12))))))))))))</f>
        <v>4</v>
      </c>
      <c r="J46" s="183" t="str">
        <f>VLOOKUP(I46,$R$6:$T$17,3)</f>
        <v>K</v>
      </c>
      <c r="K46" s="183" t="str">
        <f>$K$5&amp;J46&amp;RIGHT(H46,2)</f>
        <v>QOK18</v>
      </c>
      <c r="L46" s="183">
        <f>IF(LEFT(RTD("cqg.rtd", ,"ContractData",K46, "COI"),3)="768","",RTD("cqg.rtd", ,"ContractData",K46, "COI"))</f>
        <v>4085</v>
      </c>
      <c r="M46" s="183">
        <f>IF(LEFT(RTD("cqg.rtd", ,"ContractData",K46, "P_OI"),3)="768","",RTD("cqg.rtd", ,"ContractData",K46, "P_OI"))</f>
        <v>4085</v>
      </c>
    </row>
    <row r="48" spans="1:13" x14ac:dyDescent="0.25">
      <c r="A48" s="183">
        <f t="shared" si="0"/>
        <v>22</v>
      </c>
      <c r="B48" s="183" t="str">
        <f>RTD("cqg.rtd",,"ContractData",$A$5&amp;A48,"Symbol")</f>
        <v>QOS1K8</v>
      </c>
      <c r="C48" s="183" t="str">
        <f>RIGHT(B48,2)</f>
        <v>K8</v>
      </c>
      <c r="D48" s="183" t="str">
        <f>LEFT(C48,1)</f>
        <v>K</v>
      </c>
      <c r="E48" s="183" t="str">
        <f>$E$5&amp;C48</f>
        <v>QOK8</v>
      </c>
      <c r="F48" s="183">
        <f>IFERROR(RTD("cqg.rtd", ,"ContractData",E48, "COI"),"")</f>
        <v>4085</v>
      </c>
      <c r="G48" s="183">
        <f>IFERROR(RTD("cqg.rtd", ,"ContractData",E48, "POI"),"")</f>
        <v>4085</v>
      </c>
      <c r="H48" s="183" t="str">
        <f>RIGHT(RTD("cqg.rtd", ,"ContractData",B48, "LongDescription"),2)</f>
        <v>18</v>
      </c>
      <c r="I48" s="183">
        <f>IF(D48="F",1,IF(D48="G",2,IF(D48="H",3,IF(D48="J",4,IF(D48="K",5,IF(D48="M",6,IF(D48="N",7,IF(D48="Q",8,IF(D48="U",9,IF(D48="V",10,IF(D48="X",11,IF(D48="Z",12))))))))))))</f>
        <v>5</v>
      </c>
      <c r="J48" s="183" t="str">
        <f>VLOOKUP(I48,$R$6:$T$17,3)</f>
        <v>M</v>
      </c>
      <c r="K48" s="183" t="str">
        <f>$K$5&amp;J48&amp;RIGHT(H48,2)</f>
        <v>QOM18</v>
      </c>
      <c r="L48" s="183">
        <f>IF(LEFT(RTD("cqg.rtd", ,"ContractData",K48, "COI"),3)="768","",RTD("cqg.rtd", ,"ContractData",K48, "COI"))</f>
        <v>32298</v>
      </c>
      <c r="M48" s="183">
        <f>IF(LEFT(RTD("cqg.rtd", ,"ContractData",K48, "P_OI"),3)="768","",RTD("cqg.rtd", ,"ContractData",K48, "P_OI"))</f>
        <v>31467</v>
      </c>
    </row>
    <row r="50" spans="1:13" x14ac:dyDescent="0.25">
      <c r="A50" s="183">
        <f t="shared" si="0"/>
        <v>23</v>
      </c>
      <c r="B50" s="183" t="str">
        <f>RTD("cqg.rtd",,"ContractData",$A$5&amp;A50,"Symbol")</f>
        <v>QOS1M8</v>
      </c>
      <c r="C50" s="183" t="str">
        <f>RIGHT(B50,2)</f>
        <v>M8</v>
      </c>
      <c r="D50" s="183" t="str">
        <f>LEFT(C50,1)</f>
        <v>M</v>
      </c>
      <c r="E50" s="183" t="str">
        <f>$E$5&amp;C50</f>
        <v>QOM8</v>
      </c>
      <c r="F50" s="183">
        <f>IFERROR(RTD("cqg.rtd", ,"ContractData",E50, "COI"),"")</f>
        <v>32298</v>
      </c>
      <c r="G50" s="183">
        <f>IFERROR(RTD("cqg.rtd", ,"ContractData",E50, "POI"),"")</f>
        <v>31467</v>
      </c>
      <c r="H50" s="183" t="str">
        <f>RIGHT(RTD("cqg.rtd", ,"ContractData",B50, "LongDescription"),2)</f>
        <v>18</v>
      </c>
      <c r="I50" s="183">
        <f>IF(D50="F",1,IF(D50="G",2,IF(D50="H",3,IF(D50="J",4,IF(D50="K",5,IF(D50="M",6,IF(D50="N",7,IF(D50="Q",8,IF(D50="U",9,IF(D50="V",10,IF(D50="X",11,IF(D50="Z",12))))))))))))</f>
        <v>6</v>
      </c>
      <c r="J50" s="183" t="str">
        <f>VLOOKUP(I50,$R$6:$T$17,3)</f>
        <v>N</v>
      </c>
      <c r="K50" s="183" t="str">
        <f>$K$5&amp;J50&amp;RIGHT(H50,2)</f>
        <v>QON18</v>
      </c>
      <c r="L50" s="183">
        <f>IF(LEFT(RTD("cqg.rtd", ,"ContractData",K50, "COI"),3)="768","",RTD("cqg.rtd", ,"ContractData",K50, "COI"))</f>
        <v>2667</v>
      </c>
      <c r="M50" s="183">
        <f>IF(LEFT(RTD("cqg.rtd", ,"ContractData",K50, "P_OI"),3)="768","",RTD("cqg.rtd", ,"ContractData",K50, "P_OI"))</f>
        <v>2642</v>
      </c>
    </row>
    <row r="52" spans="1:13" x14ac:dyDescent="0.25">
      <c r="A52" s="183">
        <f t="shared" si="0"/>
        <v>24</v>
      </c>
      <c r="B52" s="183" t="str">
        <f>RTD("cqg.rtd",,"ContractData",$A$5&amp;A52,"Symbol")</f>
        <v>QOS1N8</v>
      </c>
      <c r="C52" s="183" t="str">
        <f>RIGHT(B52,2)</f>
        <v>N8</v>
      </c>
      <c r="D52" s="183" t="str">
        <f>LEFT(C52,1)</f>
        <v>N</v>
      </c>
      <c r="E52" s="183" t="str">
        <f>$E$5&amp;C52</f>
        <v>QON8</v>
      </c>
      <c r="F52" s="183">
        <f>IFERROR(RTD("cqg.rtd", ,"ContractData",E52, "COI"),"")</f>
        <v>2667</v>
      </c>
      <c r="G52" s="183">
        <f>IFERROR(RTD("cqg.rtd", ,"ContractData",E52, "POI"),"")</f>
        <v>2642</v>
      </c>
      <c r="H52" s="183" t="str">
        <f>RIGHT(RTD("cqg.rtd", ,"ContractData",B52, "LongDescription"),2)</f>
        <v>18</v>
      </c>
      <c r="I52" s="183">
        <f>IF(D52="F",1,IF(D52="G",2,IF(D52="H",3,IF(D52="J",4,IF(D52="K",5,IF(D52="M",6,IF(D52="N",7,IF(D52="Q",8,IF(D52="U",9,IF(D52="V",10,IF(D52="X",11,IF(D52="Z",12))))))))))))</f>
        <v>7</v>
      </c>
      <c r="J52" s="183" t="str">
        <f>VLOOKUP(I52,$R$6:$T$17,3)</f>
        <v>Q</v>
      </c>
      <c r="K52" s="183" t="str">
        <f>$K$5&amp;J52&amp;RIGHT(H52,2)</f>
        <v>QOQ18</v>
      </c>
      <c r="L52" s="183">
        <f>IF(LEFT(RTD("cqg.rtd", ,"ContractData",K52, "COI"),3)="768","",RTD("cqg.rtd", ,"ContractData",K52, "COI"))</f>
        <v>2034</v>
      </c>
      <c r="M52" s="183">
        <f>IF(LEFT(RTD("cqg.rtd", ,"ContractData",K52, "P_OI"),3)="768","",RTD("cqg.rtd", ,"ContractData",K52, "P_OI"))</f>
        <v>2036</v>
      </c>
    </row>
    <row r="54" spans="1:13" x14ac:dyDescent="0.25">
      <c r="A54" s="183">
        <f t="shared" si="0"/>
        <v>25</v>
      </c>
      <c r="B54" s="183" t="str">
        <f>RTD("cqg.rtd",,"ContractData",$A$5&amp;A54,"Symbol")</f>
        <v>QOS1Q8</v>
      </c>
      <c r="C54" s="183" t="str">
        <f>RIGHT(B54,2)</f>
        <v>Q8</v>
      </c>
      <c r="D54" s="183" t="str">
        <f>LEFT(C54,1)</f>
        <v>Q</v>
      </c>
      <c r="E54" s="183" t="str">
        <f>$E$5&amp;C54</f>
        <v>QOQ8</v>
      </c>
      <c r="F54" s="183">
        <f>IFERROR(RTD("cqg.rtd", ,"ContractData",E54, "COI"),"")</f>
        <v>2034</v>
      </c>
      <c r="G54" s="183">
        <f>IFERROR(RTD("cqg.rtd", ,"ContractData",E54, "POI"),"")</f>
        <v>2036</v>
      </c>
      <c r="H54" s="183" t="str">
        <f>RIGHT(RTD("cqg.rtd", ,"ContractData",B54, "LongDescription"),2)</f>
        <v>18</v>
      </c>
      <c r="I54" s="183">
        <f>IF(D54="F",1,IF(D54="G",2,IF(D54="H",3,IF(D54="J",4,IF(D54="K",5,IF(D54="M",6,IF(D54="N",7,IF(D54="Q",8,IF(D54="U",9,IF(D54="V",10,IF(D54="X",11,IF(D54="Z",12))))))))))))</f>
        <v>8</v>
      </c>
      <c r="J54" s="183" t="str">
        <f>VLOOKUP(I54,$R$6:$T$17,3)</f>
        <v>U</v>
      </c>
      <c r="K54" s="183" t="str">
        <f>$K$5&amp;J54&amp;RIGHT(H54,2)</f>
        <v>QOU18</v>
      </c>
      <c r="L54" s="183">
        <f>IF(LEFT(RTD("cqg.rtd", ,"ContractData",K54, "COI"),3)="768","",RTD("cqg.rtd", ,"ContractData",K54, "COI"))</f>
        <v>4805</v>
      </c>
      <c r="M54" s="183">
        <f>IF(LEFT(RTD("cqg.rtd", ,"ContractData",K54, "P_OI"),3)="768","",RTD("cqg.rtd", ,"ContractData",K54, "P_OI"))</f>
        <v>4763</v>
      </c>
    </row>
    <row r="56" spans="1:13" x14ac:dyDescent="0.25">
      <c r="A56" s="183">
        <f t="shared" si="0"/>
        <v>26</v>
      </c>
      <c r="B56" s="183" t="str">
        <f>RTD("cqg.rtd",,"ContractData",$A$5&amp;A56,"Symbol")</f>
        <v>QOS1U8</v>
      </c>
      <c r="C56" s="183" t="str">
        <f>RIGHT(B56,2)</f>
        <v>U8</v>
      </c>
      <c r="D56" s="183" t="str">
        <f>LEFT(C56,1)</f>
        <v>U</v>
      </c>
      <c r="E56" s="183" t="str">
        <f>$E$5&amp;C56</f>
        <v>QOU8</v>
      </c>
      <c r="F56" s="183">
        <f>IFERROR(RTD("cqg.rtd", ,"ContractData",E56, "COI"),"")</f>
        <v>4805</v>
      </c>
      <c r="G56" s="183">
        <f>IFERROR(RTD("cqg.rtd", ,"ContractData",E56, "POI"),"")</f>
        <v>4763</v>
      </c>
      <c r="H56" s="183" t="str">
        <f>RIGHT(RTD("cqg.rtd", ,"ContractData",B56, "LongDescription"),2)</f>
        <v>18</v>
      </c>
      <c r="I56" s="183">
        <f>IF(D56="F",1,IF(D56="G",2,IF(D56="H",3,IF(D56="J",4,IF(D56="K",5,IF(D56="M",6,IF(D56="N",7,IF(D56="Q",8,IF(D56="U",9,IF(D56="V",10,IF(D56="X",11,IF(D56="Z",12))))))))))))</f>
        <v>9</v>
      </c>
      <c r="J56" s="183" t="str">
        <f>VLOOKUP(I56,$R$6:$T$17,3)</f>
        <v>V</v>
      </c>
      <c r="K56" s="183" t="str">
        <f>$K$5&amp;J56&amp;RIGHT(H56,2)</f>
        <v>QOV18</v>
      </c>
      <c r="L56" s="183">
        <f>IF(LEFT(RTD("cqg.rtd", ,"ContractData",K56, "COI"),3)="768","",RTD("cqg.rtd", ,"ContractData",K56, "COI"))</f>
        <v>1215</v>
      </c>
      <c r="M56" s="183">
        <f>IF(LEFT(RTD("cqg.rtd", ,"ContractData",K56, "P_OI"),3)="768","",RTD("cqg.rtd", ,"ContractData",K56, "P_OI"))</f>
        <v>1215</v>
      </c>
    </row>
    <row r="58" spans="1:13" x14ac:dyDescent="0.25">
      <c r="A58" s="183">
        <f t="shared" si="0"/>
        <v>27</v>
      </c>
      <c r="B58" s="183" t="str">
        <f>RTD("cqg.rtd",,"ContractData",$A$5&amp;A58,"Symbol")</f>
        <v>QOS1V8</v>
      </c>
      <c r="C58" s="183" t="str">
        <f>RIGHT(B58,2)</f>
        <v>V8</v>
      </c>
      <c r="D58" s="183" t="str">
        <f>LEFT(C58,1)</f>
        <v>V</v>
      </c>
      <c r="E58" s="183" t="str">
        <f>$E$5&amp;C58</f>
        <v>QOV8</v>
      </c>
      <c r="F58" s="183">
        <f>IFERROR(RTD("cqg.rtd", ,"ContractData",E58, "COI"),"")</f>
        <v>1215</v>
      </c>
      <c r="G58" s="183">
        <f>IFERROR(RTD("cqg.rtd", ,"ContractData",E58, "POI"),"")</f>
        <v>1215</v>
      </c>
      <c r="H58" s="183" t="str">
        <f>RIGHT(RTD("cqg.rtd", ,"ContractData",B58, "LongDescription"),2)</f>
        <v>18</v>
      </c>
      <c r="I58" s="183">
        <f>IF(D58="F",1,IF(D58="G",2,IF(D58="H",3,IF(D58="J",4,IF(D58="K",5,IF(D58="M",6,IF(D58="N",7,IF(D58="Q",8,IF(D58="U",9,IF(D58="V",10,IF(D58="X",11,IF(D58="Z",12))))))))))))</f>
        <v>10</v>
      </c>
      <c r="J58" s="183" t="str">
        <f>VLOOKUP(I58,$R$6:$T$17,3)</f>
        <v>X</v>
      </c>
      <c r="K58" s="183" t="str">
        <f>$K$5&amp;J58&amp;RIGHT(H58,2)</f>
        <v>QOX18</v>
      </c>
      <c r="L58" s="183">
        <f>IF(LEFT(RTD("cqg.rtd", ,"ContractData",K58, "COI"),3)="768","",RTD("cqg.rtd", ,"ContractData",K58, "COI"))</f>
        <v>1266</v>
      </c>
      <c r="M58" s="183">
        <f>IF(LEFT(RTD("cqg.rtd", ,"ContractData",K58, "P_OI"),3)="768","",RTD("cqg.rtd", ,"ContractData",K58, "P_OI"))</f>
        <v>1266</v>
      </c>
    </row>
    <row r="60" spans="1:13" x14ac:dyDescent="0.25">
      <c r="A60" s="183">
        <f t="shared" si="0"/>
        <v>28</v>
      </c>
      <c r="B60" s="183" t="str">
        <f>RTD("cqg.rtd",,"ContractData",$A$5&amp;A60,"Symbol")</f>
        <v>QOS1X8</v>
      </c>
      <c r="C60" s="183" t="str">
        <f>RIGHT(B60,2)</f>
        <v>X8</v>
      </c>
      <c r="D60" s="183" t="str">
        <f>LEFT(C60,1)</f>
        <v>X</v>
      </c>
      <c r="E60" s="183" t="str">
        <f>$E$5&amp;C60</f>
        <v>QOX8</v>
      </c>
      <c r="F60" s="183">
        <f>IFERROR(RTD("cqg.rtd", ,"ContractData",E60, "COI"),"")</f>
        <v>1266</v>
      </c>
      <c r="G60" s="183">
        <f>IFERROR(RTD("cqg.rtd", ,"ContractData",E60, "POI"),"")</f>
        <v>1266</v>
      </c>
      <c r="H60" s="183" t="str">
        <f>RIGHT(RTD("cqg.rtd", ,"ContractData",B60, "LongDescription"),2)</f>
        <v>18</v>
      </c>
      <c r="I60" s="183">
        <f>IF(D60="F",1,IF(D60="G",2,IF(D60="H",3,IF(D60="J",4,IF(D60="K",5,IF(D60="M",6,IF(D60="N",7,IF(D60="Q",8,IF(D60="U",9,IF(D60="V",10,IF(D60="X",11,IF(D60="Z",12))))))))))))</f>
        <v>11</v>
      </c>
      <c r="J60" s="183" t="str">
        <f>VLOOKUP(I60,$R$6:$T$17,3)</f>
        <v>Z</v>
      </c>
      <c r="K60" s="183" t="str">
        <f>$K$5&amp;J60&amp;RIGHT(H60,2)</f>
        <v>QOZ18</v>
      </c>
      <c r="L60" s="183">
        <f>IF(LEFT(RTD("cqg.rtd", ,"ContractData",K60, "COI"),3)="768","",RTD("cqg.rtd", ,"ContractData",K60, "COI"))</f>
        <v>73292</v>
      </c>
      <c r="M60" s="183">
        <f>IF(LEFT(RTD("cqg.rtd", ,"ContractData",K60, "P_OI"),3)="768","",RTD("cqg.rtd", ,"ContractData",K60, "P_OI"))</f>
        <v>72526</v>
      </c>
    </row>
    <row r="62" spans="1:13" x14ac:dyDescent="0.25">
      <c r="A62" s="183">
        <f t="shared" si="0"/>
        <v>29</v>
      </c>
      <c r="B62" s="183" t="str">
        <f>RTD("cqg.rtd",,"ContractData",$A$5&amp;A62,"Symbol")</f>
        <v>QOS1Z8</v>
      </c>
      <c r="C62" s="183" t="str">
        <f>RIGHT(B62,2)</f>
        <v>Z8</v>
      </c>
      <c r="D62" s="183" t="str">
        <f>LEFT(C62,1)</f>
        <v>Z</v>
      </c>
      <c r="E62" s="183" t="str">
        <f>$E$5&amp;C62</f>
        <v>QOZ8</v>
      </c>
      <c r="F62" s="183">
        <f>IFERROR(RTD("cqg.rtd", ,"ContractData",E62, "COI"),"")</f>
        <v>73292</v>
      </c>
      <c r="G62" s="183">
        <f>IFERROR(RTD("cqg.rtd", ,"ContractData",E62, "POI"),"")</f>
        <v>72526</v>
      </c>
      <c r="H62" s="183" t="str">
        <f>RIGHT(RTD("cqg.rtd", ,"ContractData",B62, "LongDescription"),2)</f>
        <v>19</v>
      </c>
      <c r="I62" s="183">
        <f>IF(D62="F",1,IF(D62="G",2,IF(D62="H",3,IF(D62="J",4,IF(D62="K",5,IF(D62="M",6,IF(D62="N",7,IF(D62="Q",8,IF(D62="U",9,IF(D62="V",10,IF(D62="X",11,IF(D62="Z",12))))))))))))</f>
        <v>12</v>
      </c>
      <c r="J62" s="183" t="str">
        <f>VLOOKUP(I62,$R$6:$T$17,3)</f>
        <v>F</v>
      </c>
      <c r="K62" s="183" t="str">
        <f>$K$5&amp;J62&amp;RIGHT(H62,2)</f>
        <v>QOF19</v>
      </c>
      <c r="L62" s="183">
        <f>IF(LEFT(RTD("cqg.rtd", ,"ContractData",K62, "COI"),3)="768","",RTD("cqg.rtd", ,"ContractData",K62, "COI"))</f>
        <v>2016</v>
      </c>
      <c r="M62" s="183">
        <f>IF(LEFT(RTD("cqg.rtd", ,"ContractData",K62, "P_OI"),3)="768","",RTD("cqg.rtd", ,"ContractData",K62, "P_OI"))</f>
        <v>2016</v>
      </c>
    </row>
    <row r="64" spans="1:13" x14ac:dyDescent="0.25">
      <c r="A64" s="183">
        <f t="shared" si="0"/>
        <v>30</v>
      </c>
      <c r="B64" s="183" t="str">
        <f>RTD("cqg.rtd",,"ContractData",$A$5&amp;A64,"Symbol")</f>
        <v>QOS1F9</v>
      </c>
      <c r="C64" s="183" t="str">
        <f>RIGHT(B64,2)</f>
        <v>F9</v>
      </c>
      <c r="D64" s="183" t="str">
        <f>LEFT(C64,1)</f>
        <v>F</v>
      </c>
      <c r="E64" s="183" t="str">
        <f>$E$5&amp;C64</f>
        <v>QOF9</v>
      </c>
      <c r="F64" s="183">
        <f>IFERROR(RTD("cqg.rtd", ,"ContractData",E64, "COI"),"")</f>
        <v>2016</v>
      </c>
      <c r="G64" s="183">
        <f>IFERROR(RTD("cqg.rtd", ,"ContractData",E64, "POI"),"")</f>
        <v>2016</v>
      </c>
      <c r="H64" s="183" t="str">
        <f>RIGHT(RTD("cqg.rtd", ,"ContractData",B64, "LongDescription"),2)</f>
        <v>19</v>
      </c>
      <c r="I64" s="183">
        <f>IF(D64="F",1,IF(D64="G",2,IF(D64="H",3,IF(D64="J",4,IF(D64="K",5,IF(D64="M",6,IF(D64="N",7,IF(D64="Q",8,IF(D64="U",9,IF(D64="V",10,IF(D64="X",11,IF(D64="Z",12))))))))))))</f>
        <v>1</v>
      </c>
      <c r="J64" s="183" t="str">
        <f>VLOOKUP(I64,$R$6:$T$17,3)</f>
        <v>G</v>
      </c>
      <c r="K64" s="183" t="str">
        <f>$K$5&amp;J64&amp;RIGHT(H64,2)</f>
        <v>QOG19</v>
      </c>
      <c r="L64" s="183">
        <f>IF(LEFT(RTD("cqg.rtd", ,"ContractData",K64, "COI"),3)="768","",RTD("cqg.rtd", ,"ContractData",K64, "COI"))</f>
        <v>1875</v>
      </c>
      <c r="M64" s="183">
        <f>IF(LEFT(RTD("cqg.rtd", ,"ContractData",K64, "P_OI"),3)="768","",RTD("cqg.rtd", ,"ContractData",K64, "P_OI"))</f>
        <v>1875</v>
      </c>
    </row>
    <row r="66" spans="1:13" x14ac:dyDescent="0.25">
      <c r="A66" s="183">
        <f t="shared" si="0"/>
        <v>31</v>
      </c>
      <c r="B66" s="183" t="str">
        <f>RTD("cqg.rtd",,"ContractData",$A$5&amp;A66,"Symbol")</f>
        <v>QOS1G9</v>
      </c>
      <c r="C66" s="183" t="str">
        <f>RIGHT(B66,2)</f>
        <v>G9</v>
      </c>
      <c r="D66" s="183" t="str">
        <f>LEFT(C66,1)</f>
        <v>G</v>
      </c>
      <c r="E66" s="183" t="str">
        <f>$E$5&amp;C66</f>
        <v>QOG9</v>
      </c>
      <c r="F66" s="183">
        <f>IFERROR(RTD("cqg.rtd", ,"ContractData",E66, "COI"),"")</f>
        <v>1875</v>
      </c>
      <c r="G66" s="183">
        <f>IFERROR(RTD("cqg.rtd", ,"ContractData",E66, "POI"),"")</f>
        <v>1875</v>
      </c>
      <c r="H66" s="183" t="str">
        <f>RIGHT(RTD("cqg.rtd", ,"ContractData",B66, "LongDescription"),2)</f>
        <v>19</v>
      </c>
      <c r="I66" s="183">
        <f>IF(D66="F",1,IF(D66="G",2,IF(D66="H",3,IF(D66="J",4,IF(D66="K",5,IF(D66="M",6,IF(D66="N",7,IF(D66="Q",8,IF(D66="U",9,IF(D66="V",10,IF(D66="X",11,IF(D66="Z",12))))))))))))</f>
        <v>2</v>
      </c>
      <c r="J66" s="183" t="str">
        <f>VLOOKUP(I66,$R$6:$T$17,3)</f>
        <v>H</v>
      </c>
      <c r="K66" s="183" t="str">
        <f>$K$5&amp;J66&amp;RIGHT(H66,2)</f>
        <v>QOH19</v>
      </c>
      <c r="L66" s="183">
        <f>IF(LEFT(RTD("cqg.rtd", ,"ContractData",K66, "COI"),3)="768","",RTD("cqg.rtd", ,"ContractData",K66, "COI"))</f>
        <v>1300</v>
      </c>
      <c r="M66" s="183">
        <f>IF(LEFT(RTD("cqg.rtd", ,"ContractData",K66, "P_OI"),3)="768","",RTD("cqg.rtd", ,"ContractData",K66, "P_OI"))</f>
        <v>1300</v>
      </c>
    </row>
    <row r="68" spans="1:13" x14ac:dyDescent="0.25">
      <c r="A68" s="183">
        <f t="shared" si="0"/>
        <v>32</v>
      </c>
      <c r="B68" s="183" t="str">
        <f>RTD("cqg.rtd",,"ContractData",$A$5&amp;A68,"Symbol")</f>
        <v>QOS1H9</v>
      </c>
      <c r="C68" s="183" t="str">
        <f>RIGHT(B68,2)</f>
        <v>H9</v>
      </c>
      <c r="D68" s="183" t="str">
        <f>LEFT(C68,1)</f>
        <v>H</v>
      </c>
      <c r="E68" s="183" t="str">
        <f>$E$5&amp;C68</f>
        <v>QOH9</v>
      </c>
      <c r="F68" s="183">
        <f>IFERROR(RTD("cqg.rtd", ,"ContractData",E68, "COI"),"")</f>
        <v>1300</v>
      </c>
      <c r="G68" s="183">
        <f>IFERROR(RTD("cqg.rtd", ,"ContractData",E68, "POI"),"")</f>
        <v>1300</v>
      </c>
      <c r="H68" s="183" t="str">
        <f>RIGHT(RTD("cqg.rtd", ,"ContractData",B68, "LongDescription"),2)</f>
        <v>19</v>
      </c>
      <c r="I68" s="183">
        <f>IF(D68="F",1,IF(D68="G",2,IF(D68="H",3,IF(D68="J",4,IF(D68="K",5,IF(D68="M",6,IF(D68="N",7,IF(D68="Q",8,IF(D68="U",9,IF(D68="V",10,IF(D68="X",11,IF(D68="Z",12))))))))))))</f>
        <v>3</v>
      </c>
      <c r="J68" s="183" t="str">
        <f>VLOOKUP(I68,$R$6:$T$17,3)</f>
        <v>J</v>
      </c>
      <c r="K68" s="183" t="str">
        <f>$K$5&amp;J68&amp;RIGHT(H68,2)</f>
        <v>QOJ19</v>
      </c>
      <c r="L68" s="183">
        <f>IF(LEFT(RTD("cqg.rtd", ,"ContractData",K68, "COI"),3)="768","",RTD("cqg.rtd", ,"ContractData",K68, "COI"))</f>
        <v>200</v>
      </c>
      <c r="M68" s="183">
        <f>IF(LEFT(RTD("cqg.rtd", ,"ContractData",K68, "P_OI"),3)="768","",RTD("cqg.rtd", ,"ContractData",K68, "P_OI"))</f>
        <v>200</v>
      </c>
    </row>
    <row r="70" spans="1:13" x14ac:dyDescent="0.25">
      <c r="A70" s="183">
        <f t="shared" si="0"/>
        <v>33</v>
      </c>
      <c r="B70" s="183" t="str">
        <f>RTD("cqg.rtd",,"ContractData",$A$5&amp;A70,"Symbol")</f>
        <v>QOS1J9</v>
      </c>
      <c r="C70" s="183" t="str">
        <f>RIGHT(B70,2)</f>
        <v>J9</v>
      </c>
      <c r="D70" s="183" t="str">
        <f>LEFT(C70,1)</f>
        <v>J</v>
      </c>
      <c r="E70" s="183" t="str">
        <f>$E$5&amp;C70</f>
        <v>QOJ9</v>
      </c>
      <c r="F70" s="183">
        <f>IFERROR(RTD("cqg.rtd", ,"ContractData",E70, "COI"),"")</f>
        <v>200</v>
      </c>
      <c r="G70" s="183">
        <f>IFERROR(RTD("cqg.rtd", ,"ContractData",E70, "POI"),"")</f>
        <v>200</v>
      </c>
      <c r="H70" s="183" t="str">
        <f>RIGHT(RTD("cqg.rtd", ,"ContractData",B70, "LongDescription"),2)</f>
        <v>19</v>
      </c>
      <c r="I70" s="183">
        <f>IF(D70="F",1,IF(D70="G",2,IF(D70="H",3,IF(D70="J",4,IF(D70="K",5,IF(D70="M",6,IF(D70="N",7,IF(D70="Q",8,IF(D70="U",9,IF(D70="V",10,IF(D70="X",11,IF(D70="Z",12))))))))))))</f>
        <v>4</v>
      </c>
      <c r="J70" s="183" t="str">
        <f>VLOOKUP(I70,$R$6:$T$17,3)</f>
        <v>K</v>
      </c>
      <c r="K70" s="183" t="str">
        <f>$K$5&amp;J70&amp;RIGHT(H70,2)</f>
        <v>QOK19</v>
      </c>
      <c r="L70" s="183">
        <f>IF(LEFT(RTD("cqg.rtd", ,"ContractData",K70, "COI"),3)="768","",RTD("cqg.rtd", ,"ContractData",K70, "COI"))</f>
        <v>200</v>
      </c>
      <c r="M70" s="183">
        <f>IF(LEFT(RTD("cqg.rtd", ,"ContractData",K70, "P_OI"),3)="768","",RTD("cqg.rtd", ,"ContractData",K70, "P_OI"))</f>
        <v>200</v>
      </c>
    </row>
    <row r="72" spans="1:13" x14ac:dyDescent="0.25">
      <c r="A72" s="183">
        <f t="shared" si="0"/>
        <v>34</v>
      </c>
      <c r="B72" s="183" t="str">
        <f>RTD("cqg.rtd",,"ContractData",$A$5&amp;A72,"Symbol")</f>
        <v>QOS1K9</v>
      </c>
      <c r="C72" s="183" t="str">
        <f>RIGHT(B72,2)</f>
        <v>K9</v>
      </c>
      <c r="D72" s="183" t="str">
        <f>LEFT(C72,1)</f>
        <v>K</v>
      </c>
      <c r="E72" s="183" t="str">
        <f>$E$5&amp;C72</f>
        <v>QOK9</v>
      </c>
      <c r="F72" s="183">
        <f>IFERROR(RTD("cqg.rtd", ,"ContractData",E72, "COI"),"")</f>
        <v>200</v>
      </c>
      <c r="G72" s="183">
        <f>IFERROR(RTD("cqg.rtd", ,"ContractData",E72, "POI"),"")</f>
        <v>200</v>
      </c>
      <c r="H72" s="183" t="str">
        <f>RIGHT(RTD("cqg.rtd", ,"ContractData",B72, "LongDescription"),2)</f>
        <v>19</v>
      </c>
      <c r="I72" s="183">
        <f>IF(D72="F",1,IF(D72="G",2,IF(D72="H",3,IF(D72="J",4,IF(D72="K",5,IF(D72="M",6,IF(D72="N",7,IF(D72="Q",8,IF(D72="U",9,IF(D72="V",10,IF(D72="X",11,IF(D72="Z",12))))))))))))</f>
        <v>5</v>
      </c>
      <c r="J72" s="183" t="str">
        <f>VLOOKUP(I72,$R$6:$T$17,3)</f>
        <v>M</v>
      </c>
      <c r="K72" s="183" t="str">
        <f>$K$5&amp;J72&amp;RIGHT(H72,2)</f>
        <v>QOM19</v>
      </c>
      <c r="L72" s="183">
        <f>IF(LEFT(RTD("cqg.rtd", ,"ContractData",K72, "COI"),3)="768","",RTD("cqg.rtd", ,"ContractData",K72, "COI"))</f>
        <v>6863</v>
      </c>
      <c r="M72" s="183">
        <f>IF(LEFT(RTD("cqg.rtd", ,"ContractData",K72, "P_OI"),3)="768","",RTD("cqg.rtd", ,"ContractData",K72, "P_OI"))</f>
        <v>6857</v>
      </c>
    </row>
    <row r="74" spans="1:13" x14ac:dyDescent="0.25">
      <c r="A74" s="183">
        <f t="shared" si="0"/>
        <v>35</v>
      </c>
      <c r="B74" s="183" t="str">
        <f>RTD("cqg.rtd",,"ContractData",$A$5&amp;A74,"Symbol")</f>
        <v>QOS1M9</v>
      </c>
      <c r="C74" s="183" t="str">
        <f>RIGHT(B74,2)</f>
        <v>M9</v>
      </c>
      <c r="D74" s="183" t="str">
        <f>LEFT(C74,1)</f>
        <v>M</v>
      </c>
      <c r="E74" s="183" t="str">
        <f>$E$5&amp;C74</f>
        <v>QOM9</v>
      </c>
      <c r="F74" s="183">
        <f>IFERROR(RTD("cqg.rtd", ,"ContractData",E74, "COI"),"")</f>
        <v>6863</v>
      </c>
      <c r="G74" s="183">
        <f>IFERROR(RTD("cqg.rtd", ,"ContractData",E74, "POI"),"")</f>
        <v>6857</v>
      </c>
      <c r="H74" s="183" t="str">
        <f>RIGHT(RTD("cqg.rtd", ,"ContractData",B74, "LongDescription"),2)</f>
        <v>19</v>
      </c>
      <c r="I74" s="183">
        <f>IF(D74="F",1,IF(D74="G",2,IF(D74="H",3,IF(D74="J",4,IF(D74="K",5,IF(D74="M",6,IF(D74="N",7,IF(D74="Q",8,IF(D74="U",9,IF(D74="V",10,IF(D74="X",11,IF(D74="Z",12))))))))))))</f>
        <v>6</v>
      </c>
      <c r="J74" s="183" t="str">
        <f>VLOOKUP(I74,$R$6:$T$17,3)</f>
        <v>N</v>
      </c>
      <c r="K74" s="183" t="str">
        <f>$K$5&amp;J74&amp;RIGHT(H74,2)</f>
        <v>QON19</v>
      </c>
      <c r="L74" s="183">
        <f>IF(LEFT(RTD("cqg.rtd", ,"ContractData",K74, "COI"),3)="768","",RTD("cqg.rtd", ,"ContractData",K74, "COI"))</f>
        <v>200</v>
      </c>
      <c r="M74" s="183">
        <f>IF(LEFT(RTD("cqg.rtd", ,"ContractData",K74, "P_OI"),3)="768","",RTD("cqg.rtd", ,"ContractData",K74, "P_OI"))</f>
        <v>200</v>
      </c>
    </row>
    <row r="76" spans="1:13" x14ac:dyDescent="0.25">
      <c r="A76" s="183">
        <f t="shared" si="0"/>
        <v>36</v>
      </c>
      <c r="B76" s="183" t="str">
        <f>RTD("cqg.rtd",,"ContractData",$A$5&amp;A76,"Symbol")</f>
        <v>QOS1N9</v>
      </c>
      <c r="C76" s="183" t="str">
        <f>RIGHT(B76,2)</f>
        <v>N9</v>
      </c>
      <c r="D76" s="183" t="str">
        <f>LEFT(C76,1)</f>
        <v>N</v>
      </c>
      <c r="E76" s="183" t="str">
        <f>$E$5&amp;C76</f>
        <v>QON9</v>
      </c>
      <c r="F76" s="183">
        <f>IFERROR(RTD("cqg.rtd", ,"ContractData",E76, "COI"),"")</f>
        <v>200</v>
      </c>
      <c r="G76" s="183">
        <f>IFERROR(RTD("cqg.rtd", ,"ContractData",E76, "POI"),"")</f>
        <v>200</v>
      </c>
      <c r="H76" s="183" t="str">
        <f>RIGHT(RTD("cqg.rtd", ,"ContractData",B76, "LongDescription"),2)</f>
        <v>19</v>
      </c>
      <c r="I76" s="183">
        <f>IF(D76="F",1,IF(D76="G",2,IF(D76="H",3,IF(D76="J",4,IF(D76="K",5,IF(D76="M",6,IF(D76="N",7,IF(D76="Q",8,IF(D76="U",9,IF(D76="V",10,IF(D76="X",11,IF(D76="Z",12))))))))))))</f>
        <v>7</v>
      </c>
      <c r="J76" s="183" t="str">
        <f>VLOOKUP(I76,$R$6:$T$17,3)</f>
        <v>Q</v>
      </c>
      <c r="K76" s="183" t="str">
        <f>$K$5&amp;J76&amp;RIGHT(H76,2)</f>
        <v>QOQ19</v>
      </c>
      <c r="L76" s="183">
        <f>IF(LEFT(RTD("cqg.rtd", ,"ContractData",K76, "COI"),3)="768","",RTD("cqg.rtd", ,"ContractData",K76, "COI"))</f>
        <v>4239</v>
      </c>
      <c r="M76" s="183">
        <f>IF(LEFT(RTD("cqg.rtd", ,"ContractData",K76, "P_OI"),3)="768","",RTD("cqg.rtd", ,"ContractData",K76, "P_OI"))</f>
        <v>4239</v>
      </c>
    </row>
    <row r="78" spans="1:13" x14ac:dyDescent="0.25">
      <c r="A78" s="183">
        <f t="shared" si="0"/>
        <v>37</v>
      </c>
      <c r="B78" s="183" t="str">
        <f>RTD("cqg.rtd",,"ContractData",$A$5&amp;A78,"Symbol")</f>
        <v>QOS1Q9</v>
      </c>
      <c r="C78" s="183" t="str">
        <f>RIGHT(B78,2)</f>
        <v>Q9</v>
      </c>
      <c r="D78" s="183" t="str">
        <f>LEFT(C78,1)</f>
        <v>Q</v>
      </c>
      <c r="E78" s="183" t="str">
        <f>$E$5&amp;C78</f>
        <v>QOQ9</v>
      </c>
      <c r="F78" s="183">
        <f>IFERROR(RTD("cqg.rtd", ,"ContractData",E78, "COI"),"")</f>
        <v>4239</v>
      </c>
      <c r="G78" s="183">
        <f>IFERROR(RTD("cqg.rtd", ,"ContractData",E78, "POI"),"")</f>
        <v>4239</v>
      </c>
      <c r="H78" s="183" t="str">
        <f>RIGHT(RTD("cqg.rtd", ,"ContractData",B78, "LongDescription"),2)</f>
        <v>19</v>
      </c>
      <c r="I78" s="183">
        <f>IF(D78="F",1,IF(D78="G",2,IF(D78="H",3,IF(D78="J",4,IF(D78="K",5,IF(D78="M",6,IF(D78="N",7,IF(D78="Q",8,IF(D78="U",9,IF(D78="V",10,IF(D78="X",11,IF(D78="Z",12))))))))))))</f>
        <v>8</v>
      </c>
      <c r="J78" s="183" t="str">
        <f>VLOOKUP(I78,$R$6:$T$17,3)</f>
        <v>U</v>
      </c>
      <c r="K78" s="183" t="str">
        <f>$K$5&amp;J78&amp;RIGHT(H78,2)</f>
        <v>QOU19</v>
      </c>
      <c r="L78" s="183">
        <f>IF(LEFT(RTD("cqg.rtd", ,"ContractData",K78, "COI"),3)="768","",RTD("cqg.rtd", ,"ContractData",K78, "COI"))</f>
        <v>900</v>
      </c>
      <c r="M78" s="183">
        <f>IF(LEFT(RTD("cqg.rtd", ,"ContractData",K78, "P_OI"),3)="768","",RTD("cqg.rtd", ,"ContractData",K78, "P_OI"))</f>
        <v>900</v>
      </c>
    </row>
    <row r="80" spans="1:13" x14ac:dyDescent="0.25">
      <c r="A80" s="183">
        <f t="shared" si="0"/>
        <v>38</v>
      </c>
      <c r="B80" s="183" t="str">
        <f>RTD("cqg.rtd",,"ContractData",$A$5&amp;A80,"Symbol")</f>
        <v>QOS1U9</v>
      </c>
      <c r="C80" s="183" t="str">
        <f>RIGHT(B80,2)</f>
        <v>U9</v>
      </c>
      <c r="D80" s="183" t="str">
        <f>LEFT(C80,1)</f>
        <v>U</v>
      </c>
      <c r="E80" s="183" t="str">
        <f>$E$5&amp;C80</f>
        <v>QOU9</v>
      </c>
      <c r="F80" s="183">
        <f>IFERROR(RTD("cqg.rtd", ,"ContractData",E80, "COI"),"")</f>
        <v>900</v>
      </c>
      <c r="G80" s="183">
        <f>IFERROR(RTD("cqg.rtd", ,"ContractData",E80, "POI"),"")</f>
        <v>900</v>
      </c>
      <c r="H80" s="183" t="str">
        <f>RIGHT(RTD("cqg.rtd", ,"ContractData",B80, "LongDescription"),2)</f>
        <v>19</v>
      </c>
      <c r="I80" s="183">
        <f>IF(D80="F",1,IF(D80="G",2,IF(D80="H",3,IF(D80="J",4,IF(D80="K",5,IF(D80="M",6,IF(D80="N",7,IF(D80="Q",8,IF(D80="U",9,IF(D80="V",10,IF(D80="X",11,IF(D80="Z",12))))))))))))</f>
        <v>9</v>
      </c>
      <c r="J80" s="183" t="str">
        <f>VLOOKUP(I80,$R$6:$T$17,3)</f>
        <v>V</v>
      </c>
      <c r="K80" s="183" t="str">
        <f>$K$5&amp;J80&amp;RIGHT(H80,2)</f>
        <v>QOV19</v>
      </c>
      <c r="L80" s="183">
        <f>IF(LEFT(RTD("cqg.rtd", ,"ContractData",K80, "COI"),3)="768","",RTD("cqg.rtd", ,"ContractData",K80, "COI"))</f>
        <v>300</v>
      </c>
      <c r="M80" s="183">
        <f>IF(LEFT(RTD("cqg.rtd", ,"ContractData",K80, "P_OI"),3)="768","",RTD("cqg.rtd", ,"ContractData",K80, "P_OI"))</f>
        <v>300</v>
      </c>
    </row>
    <row r="82" spans="1:13" x14ac:dyDescent="0.25">
      <c r="A82" s="183">
        <f t="shared" si="0"/>
        <v>39</v>
      </c>
      <c r="B82" s="183" t="str">
        <f>RTD("cqg.rtd",,"ContractData",$A$5&amp;A82,"Symbol")</f>
        <v>QOS1V9</v>
      </c>
      <c r="C82" s="183" t="str">
        <f>RIGHT(B82,2)</f>
        <v>V9</v>
      </c>
      <c r="D82" s="183" t="str">
        <f>LEFT(C82,1)</f>
        <v>V</v>
      </c>
      <c r="E82" s="183" t="str">
        <f>$E$5&amp;C82</f>
        <v>QOV9</v>
      </c>
      <c r="F82" s="183">
        <f>IFERROR(RTD("cqg.rtd", ,"ContractData",E82, "COI"),"")</f>
        <v>300</v>
      </c>
      <c r="G82" s="183">
        <f>IFERROR(RTD("cqg.rtd", ,"ContractData",E82, "POI"),"")</f>
        <v>300</v>
      </c>
      <c r="H82" s="183" t="str">
        <f>RIGHT(RTD("cqg.rtd", ,"ContractData",B82, "LongDescription"),2)</f>
        <v>19</v>
      </c>
      <c r="I82" s="183">
        <f>IF(D82="F",1,IF(D82="G",2,IF(D82="H",3,IF(D82="J",4,IF(D82="K",5,IF(D82="M",6,IF(D82="N",7,IF(D82="Q",8,IF(D82="U",9,IF(D82="V",10,IF(D82="X",11,IF(D82="Z",12))))))))))))</f>
        <v>10</v>
      </c>
      <c r="J82" s="183" t="str">
        <f>VLOOKUP(I82,$R$6:$T$17,3)</f>
        <v>X</v>
      </c>
      <c r="K82" s="183" t="str">
        <f>$K$5&amp;J82&amp;RIGHT(H82,2)</f>
        <v>QOX19</v>
      </c>
      <c r="L82" s="183">
        <f>IF(LEFT(RTD("cqg.rtd", ,"ContractData",K82, "COI"),3)="768","",RTD("cqg.rtd", ,"ContractData",K82, "COI"))</f>
        <v>200</v>
      </c>
      <c r="M82" s="183">
        <f>IF(LEFT(RTD("cqg.rtd", ,"ContractData",K82, "P_OI"),3)="768","",RTD("cqg.rtd", ,"ContractData",K82, "P_OI"))</f>
        <v>200</v>
      </c>
    </row>
    <row r="84" spans="1:13" x14ac:dyDescent="0.25">
      <c r="A84" s="183">
        <f t="shared" si="0"/>
        <v>40</v>
      </c>
      <c r="B84" s="183" t="str">
        <f>RTD("cqg.rtd",,"ContractData",$A$5&amp;A84,"Symbol")</f>
        <v>QOS1X9</v>
      </c>
      <c r="C84" s="183" t="str">
        <f>RIGHT(B84,2)</f>
        <v>X9</v>
      </c>
      <c r="D84" s="183" t="str">
        <f>LEFT(C84,1)</f>
        <v>X</v>
      </c>
      <c r="E84" s="183" t="str">
        <f>$E$5&amp;C84</f>
        <v>QOX9</v>
      </c>
      <c r="F84" s="183">
        <f>IFERROR(RTD("cqg.rtd", ,"ContractData",E84, "COI"),"")</f>
        <v>200</v>
      </c>
      <c r="G84" s="183">
        <f>IFERROR(RTD("cqg.rtd", ,"ContractData",E84, "POI"),"")</f>
        <v>200</v>
      </c>
      <c r="H84" s="183" t="str">
        <f>RIGHT(RTD("cqg.rtd", ,"ContractData",B84, "LongDescription"),2)</f>
        <v>19</v>
      </c>
      <c r="I84" s="183">
        <f>IF(D84="F",1,IF(D84="G",2,IF(D84="H",3,IF(D84="J",4,IF(D84="K",5,IF(D84="M",6,IF(D84="N",7,IF(D84="Q",8,IF(D84="U",9,IF(D84="V",10,IF(D84="X",11,IF(D84="Z",12))))))))))))</f>
        <v>11</v>
      </c>
      <c r="J84" s="183" t="str">
        <f>VLOOKUP(I84,$R$6:$T$17,3)</f>
        <v>Z</v>
      </c>
      <c r="K84" s="183" t="str">
        <f>$K$5&amp;J84&amp;RIGHT(H84,2)</f>
        <v>QOZ19</v>
      </c>
      <c r="L84" s="183">
        <f>IF(LEFT(RTD("cqg.rtd", ,"ContractData",K84, "COI"),3)="768","",RTD("cqg.rtd", ,"ContractData",K84, "COI"))</f>
        <v>25003</v>
      </c>
      <c r="M84" s="183">
        <f>IF(LEFT(RTD("cqg.rtd", ,"ContractData",K84, "P_OI"),3)="768","",RTD("cqg.rtd", ,"ContractData",K84, "P_OI"))</f>
        <v>24254</v>
      </c>
    </row>
    <row r="86" spans="1:13" x14ac:dyDescent="0.25">
      <c r="A86" s="183">
        <f t="shared" si="0"/>
        <v>41</v>
      </c>
      <c r="B86" s="183" t="str">
        <f>RTD("cqg.rtd",,"ContractData",$A$5&amp;A86,"Symbol")</f>
        <v>QOS1Z9</v>
      </c>
      <c r="C86" s="183" t="str">
        <f>RIGHT(B86,2)</f>
        <v>Z9</v>
      </c>
      <c r="D86" s="183" t="str">
        <f>LEFT(C86,1)</f>
        <v>Z</v>
      </c>
      <c r="E86" s="183" t="str">
        <f>$E$5&amp;C86</f>
        <v>QOZ9</v>
      </c>
      <c r="F86" s="183">
        <f>IFERROR(RTD("cqg.rtd", ,"ContractData",E86, "COI"),"")</f>
        <v>25003</v>
      </c>
      <c r="G86" s="183">
        <f>IFERROR(RTD("cqg.rtd", ,"ContractData",E86, "POI"),"")</f>
        <v>24254</v>
      </c>
      <c r="H86" s="183" t="str">
        <f>RIGHT(RTD("cqg.rtd", ,"ContractData",B86, "LongDescription"),2)</f>
        <v>20</v>
      </c>
      <c r="I86" s="183">
        <f>IF(D86="F",1,IF(D86="G",2,IF(D86="H",3,IF(D86="J",4,IF(D86="K",5,IF(D86="M",6,IF(D86="N",7,IF(D86="Q",8,IF(D86="U",9,IF(D86="V",10,IF(D86="X",11,IF(D86="Z",12))))))))))))</f>
        <v>12</v>
      </c>
      <c r="J86" s="183" t="str">
        <f>VLOOKUP(I86,$R$6:$T$17,3)</f>
        <v>F</v>
      </c>
      <c r="K86" s="183" t="str">
        <f>$K$5&amp;J86&amp;RIGHT(H86,2)</f>
        <v>QOF20</v>
      </c>
      <c r="L86" s="183">
        <f>IF(LEFT(RTD("cqg.rtd", ,"ContractData",K86, "COI"),3)="768","",RTD("cqg.rtd", ,"ContractData",K86, "COI"))</f>
        <v>0</v>
      </c>
      <c r="M86" s="183">
        <f>IF(LEFT(RTD("cqg.rtd", ,"ContractData",K86, "P_OI"),3)="768","",RTD("cqg.rtd", ,"ContractData",K86, "P_OI"))</f>
        <v>0</v>
      </c>
    </row>
    <row r="88" spans="1:13" x14ac:dyDescent="0.25">
      <c r="A88" s="183">
        <f t="shared" si="0"/>
        <v>42</v>
      </c>
      <c r="B88" s="183" t="str">
        <f>RTD("cqg.rtd",,"ContractData",$A$5&amp;A88,"Symbol")</f>
        <v>QOS1F0</v>
      </c>
      <c r="C88" s="183" t="str">
        <f>RIGHT(B88,2)</f>
        <v>F0</v>
      </c>
      <c r="D88" s="183" t="str">
        <f>LEFT(C88,1)</f>
        <v>F</v>
      </c>
      <c r="E88" s="183" t="str">
        <f>$E$5&amp;C88</f>
        <v>QOF0</v>
      </c>
      <c r="F88" s="183">
        <f>IFERROR(RTD("cqg.rtd", ,"ContractData",E88, "COI"),"")</f>
        <v>0</v>
      </c>
      <c r="G88" s="183">
        <f>IFERROR(RTD("cqg.rtd", ,"ContractData",E88, "POI"),"")</f>
        <v>0</v>
      </c>
      <c r="H88" s="183" t="str">
        <f>RIGHT(RTD("cqg.rtd", ,"ContractData",B88, "LongDescription"),2)</f>
        <v>20</v>
      </c>
      <c r="I88" s="183">
        <f>IF(D88="F",1,IF(D88="G",2,IF(D88="H",3,IF(D88="J",4,IF(D88="K",5,IF(D88="M",6,IF(D88="N",7,IF(D88="Q",8,IF(D88="U",9,IF(D88="V",10,IF(D88="X",11,IF(D88="Z",12))))))))))))</f>
        <v>1</v>
      </c>
      <c r="J88" s="183" t="str">
        <f>VLOOKUP(I88,$R$6:$T$17,3)</f>
        <v>G</v>
      </c>
      <c r="K88" s="183" t="str">
        <f>$K$5&amp;J88&amp;RIGHT(H88,2)</f>
        <v>QOG20</v>
      </c>
      <c r="L88" s="183">
        <f>IF(LEFT(RTD("cqg.rtd", ,"ContractData",K88, "COI"),3)="768","",RTD("cqg.rtd", ,"ContractData",K88, "COI"))</f>
        <v>250</v>
      </c>
      <c r="M88" s="183">
        <f>IF(LEFT(RTD("cqg.rtd", ,"ContractData",K88, "P_OI"),3)="768","",RTD("cqg.rtd", ,"ContractData",K88, "P_OI"))</f>
        <v>250</v>
      </c>
    </row>
    <row r="90" spans="1:13" x14ac:dyDescent="0.25">
      <c r="A90" s="183">
        <f t="shared" si="0"/>
        <v>43</v>
      </c>
      <c r="B90" s="183" t="str">
        <f>RTD("cqg.rtd",,"ContractData",$A$5&amp;A90,"Symbol")</f>
        <v>QOS1G0</v>
      </c>
      <c r="C90" s="183" t="str">
        <f>RIGHT(B90,2)</f>
        <v>G0</v>
      </c>
      <c r="D90" s="183" t="str">
        <f>LEFT(C90,1)</f>
        <v>G</v>
      </c>
      <c r="E90" s="183" t="str">
        <f>$E$5&amp;C90</f>
        <v>QOG0</v>
      </c>
      <c r="F90" s="183">
        <f>IFERROR(RTD("cqg.rtd", ,"ContractData",E90, "COI"),"")</f>
        <v>250</v>
      </c>
      <c r="G90" s="183">
        <f>IFERROR(RTD("cqg.rtd", ,"ContractData",E90, "POI"),"")</f>
        <v>250</v>
      </c>
      <c r="H90" s="183" t="str">
        <f>RIGHT(RTD("cqg.rtd", ,"ContractData",B90, "LongDescription"),2)</f>
        <v>20</v>
      </c>
      <c r="I90" s="183">
        <f>IF(D90="F",1,IF(D90="G",2,IF(D90="H",3,IF(D90="J",4,IF(D90="K",5,IF(D90="M",6,IF(D90="N",7,IF(D90="Q",8,IF(D90="U",9,IF(D90="V",10,IF(D90="X",11,IF(D90="Z",12))))))))))))</f>
        <v>2</v>
      </c>
      <c r="J90" s="183" t="str">
        <f>VLOOKUP(I90,$R$6:$T$17,3)</f>
        <v>H</v>
      </c>
      <c r="K90" s="183" t="str">
        <f>$K$5&amp;J90&amp;RIGHT(H90,2)</f>
        <v>QOH20</v>
      </c>
      <c r="L90" s="183">
        <f>IF(LEFT(RTD("cqg.rtd", ,"ContractData",K90, "COI"),3)="768","",RTD("cqg.rtd", ,"ContractData",K90, "COI"))</f>
        <v>0</v>
      </c>
      <c r="M90" s="183">
        <f>IF(LEFT(RTD("cqg.rtd", ,"ContractData",K90, "P_OI"),3)="768","",RTD("cqg.rtd", ,"ContractData",K90, "P_OI"))</f>
        <v>0</v>
      </c>
    </row>
    <row r="92" spans="1:13" x14ac:dyDescent="0.25">
      <c r="A92" s="183">
        <f t="shared" si="0"/>
        <v>44</v>
      </c>
      <c r="B92" s="183" t="str">
        <f>RTD("cqg.rtd",,"ContractData",$A$5&amp;A92,"Symbol")</f>
        <v>QOS1H0</v>
      </c>
      <c r="C92" s="183" t="str">
        <f>RIGHT(B92,2)</f>
        <v>H0</v>
      </c>
      <c r="D92" s="183" t="str">
        <f>LEFT(C92,1)</f>
        <v>H</v>
      </c>
      <c r="E92" s="183" t="str">
        <f>$E$5&amp;C92</f>
        <v>QOH0</v>
      </c>
      <c r="F92" s="183">
        <f>IFERROR(RTD("cqg.rtd", ,"ContractData",E92, "COI"),"")</f>
        <v>0</v>
      </c>
      <c r="G92" s="183">
        <f>IFERROR(RTD("cqg.rtd", ,"ContractData",E92, "POI"),"")</f>
        <v>0</v>
      </c>
      <c r="H92" s="183" t="str">
        <f>RIGHT(RTD("cqg.rtd", ,"ContractData",B92, "LongDescription"),2)</f>
        <v>20</v>
      </c>
      <c r="I92" s="183">
        <f>IF(D92="F",1,IF(D92="G",2,IF(D92="H",3,IF(D92="J",4,IF(D92="K",5,IF(D92="M",6,IF(D92="N",7,IF(D92="Q",8,IF(D92="U",9,IF(D92="V",10,IF(D92="X",11,IF(D92="Z",12))))))))))))</f>
        <v>3</v>
      </c>
      <c r="J92" s="183" t="str">
        <f>VLOOKUP(I92,$R$6:$T$17,3)</f>
        <v>J</v>
      </c>
      <c r="K92" s="183" t="str">
        <f>$K$5&amp;J92&amp;RIGHT(H92,2)</f>
        <v>QOJ20</v>
      </c>
      <c r="L92" s="183">
        <f>IF(LEFT(RTD("cqg.rtd", ,"ContractData",K92, "COI"),3)="768","",RTD("cqg.rtd", ,"ContractData",K92, "COI"))</f>
        <v>0</v>
      </c>
      <c r="M92" s="183">
        <f>IF(LEFT(RTD("cqg.rtd", ,"ContractData",K92, "P_OI"),3)="768","",RTD("cqg.rtd", ,"ContractData",K92, "P_OI"))</f>
        <v>0</v>
      </c>
    </row>
    <row r="94" spans="1:13" x14ac:dyDescent="0.25">
      <c r="A94" s="183">
        <f t="shared" si="0"/>
        <v>45</v>
      </c>
      <c r="B94" s="183" t="str">
        <f>RTD("cqg.rtd",,"ContractData",$A$5&amp;A94,"Symbol")</f>
        <v>QOS1J0</v>
      </c>
      <c r="C94" s="183" t="str">
        <f>RIGHT(B94,2)</f>
        <v>J0</v>
      </c>
      <c r="D94" s="183" t="str">
        <f>LEFT(C94,1)</f>
        <v>J</v>
      </c>
      <c r="E94" s="183" t="str">
        <f>$E$5&amp;C94</f>
        <v>QOJ0</v>
      </c>
      <c r="F94" s="183">
        <f>IFERROR(RTD("cqg.rtd", ,"ContractData",E94, "COI"),"")</f>
        <v>0</v>
      </c>
      <c r="G94" s="183">
        <f>IFERROR(RTD("cqg.rtd", ,"ContractData",E94, "POI"),"")</f>
        <v>0</v>
      </c>
      <c r="H94" s="183" t="str">
        <f>RIGHT(RTD("cqg.rtd", ,"ContractData",B94, "LongDescription"),2)</f>
        <v>20</v>
      </c>
      <c r="I94" s="183">
        <f>IF(D94="F",1,IF(D94="G",2,IF(D94="H",3,IF(D94="J",4,IF(D94="K",5,IF(D94="M",6,IF(D94="N",7,IF(D94="Q",8,IF(D94="U",9,IF(D94="V",10,IF(D94="X",11,IF(D94="Z",12))))))))))))</f>
        <v>4</v>
      </c>
      <c r="J94" s="183" t="str">
        <f>VLOOKUP(I94,$R$6:$T$17,3)</f>
        <v>K</v>
      </c>
      <c r="K94" s="183" t="str">
        <f>$K$5&amp;J94&amp;RIGHT(H94,2)</f>
        <v>QOK20</v>
      </c>
      <c r="L94" s="183">
        <f>IF(LEFT(RTD("cqg.rtd", ,"ContractData",K94, "COI"),3)="768","",RTD("cqg.rtd", ,"ContractData",K94, "COI"))</f>
        <v>0</v>
      </c>
      <c r="M94" s="183">
        <f>IF(LEFT(RTD("cqg.rtd", ,"ContractData",K94, "P_OI"),3)="768","",RTD("cqg.rtd", ,"ContractData",K94, "P_OI"))</f>
        <v>0</v>
      </c>
    </row>
    <row r="96" spans="1:13" x14ac:dyDescent="0.25">
      <c r="A96" s="183">
        <f t="shared" si="0"/>
        <v>46</v>
      </c>
      <c r="B96" s="183" t="str">
        <f>RTD("cqg.rtd",,"ContractData",$A$5&amp;A96,"Symbol")</f>
        <v>QOS1K0</v>
      </c>
      <c r="C96" s="183" t="str">
        <f>RIGHT(B96,2)</f>
        <v>K0</v>
      </c>
      <c r="D96" s="183" t="str">
        <f>LEFT(C96,1)</f>
        <v>K</v>
      </c>
      <c r="E96" s="183" t="str">
        <f>$E$5&amp;C96</f>
        <v>QOK0</v>
      </c>
      <c r="F96" s="183">
        <f>IFERROR(RTD("cqg.rtd", ,"ContractData",E96, "COI"),"")</f>
        <v>0</v>
      </c>
      <c r="G96" s="183">
        <f>IFERROR(RTD("cqg.rtd", ,"ContractData",E96, "POI"),"")</f>
        <v>0</v>
      </c>
      <c r="H96" s="183" t="str">
        <f>RIGHT(RTD("cqg.rtd", ,"ContractData",B96, "LongDescription"),2)</f>
        <v>20</v>
      </c>
      <c r="I96" s="183">
        <f>IF(D96="F",1,IF(D96="G",2,IF(D96="H",3,IF(D96="J",4,IF(D96="K",5,IF(D96="M",6,IF(D96="N",7,IF(D96="Q",8,IF(D96="U",9,IF(D96="V",10,IF(D96="X",11,IF(D96="Z",12))))))))))))</f>
        <v>5</v>
      </c>
      <c r="J96" s="183" t="str">
        <f>VLOOKUP(I96,$R$6:$T$17,3)</f>
        <v>M</v>
      </c>
      <c r="K96" s="183" t="str">
        <f>$K$5&amp;J96&amp;RIGHT(H96,2)</f>
        <v>QOM20</v>
      </c>
      <c r="L96" s="183">
        <f>IF(LEFT(RTD("cqg.rtd", ,"ContractData",K96, "COI"),3)="768","",RTD("cqg.rtd", ,"ContractData",K96, "COI"))</f>
        <v>507</v>
      </c>
      <c r="M96" s="183">
        <f>IF(LEFT(RTD("cqg.rtd", ,"ContractData",K96, "P_OI"),3)="768","",RTD("cqg.rtd", ,"ContractData",K96, "P_OI"))</f>
        <v>507</v>
      </c>
    </row>
    <row r="98" spans="1:13" x14ac:dyDescent="0.25">
      <c r="A98" s="183">
        <f t="shared" si="0"/>
        <v>47</v>
      </c>
      <c r="B98" s="183" t="str">
        <f>RTD("cqg.rtd",,"ContractData",$A$5&amp;A98,"Symbol")</f>
        <v>QOS1M0</v>
      </c>
      <c r="C98" s="183" t="str">
        <f>RIGHT(B98,2)</f>
        <v>M0</v>
      </c>
      <c r="D98" s="183" t="str">
        <f>LEFT(C98,1)</f>
        <v>M</v>
      </c>
      <c r="E98" s="183" t="str">
        <f>$E$5&amp;C98</f>
        <v>QOM0</v>
      </c>
      <c r="F98" s="183">
        <f>IFERROR(RTD("cqg.rtd", ,"ContractData",E98, "COI"),"")</f>
        <v>507</v>
      </c>
      <c r="G98" s="183">
        <f>IFERROR(RTD("cqg.rtd", ,"ContractData",E98, "POI"),"")</f>
        <v>507</v>
      </c>
      <c r="H98" s="183" t="str">
        <f>RIGHT(RTD("cqg.rtd", ,"ContractData",B98, "LongDescription"),2)</f>
        <v>20</v>
      </c>
      <c r="I98" s="183">
        <f>IF(D98="F",1,IF(D98="G",2,IF(D98="H",3,IF(D98="J",4,IF(D98="K",5,IF(D98="M",6,IF(D98="N",7,IF(D98="Q",8,IF(D98="U",9,IF(D98="V",10,IF(D98="X",11,IF(D98="Z",12))))))))))))</f>
        <v>6</v>
      </c>
      <c r="J98" s="183" t="str">
        <f>VLOOKUP(I98,$R$6:$T$17,3)</f>
        <v>N</v>
      </c>
      <c r="K98" s="183" t="str">
        <f>$K$5&amp;J98&amp;RIGHT(H98,2)</f>
        <v>QON20</v>
      </c>
      <c r="L98" s="183">
        <f>IF(LEFT(RTD("cqg.rtd", ,"ContractData",K98, "COI"),3)="768","",RTD("cqg.rtd", ,"ContractData",K98, "COI"))</f>
        <v>0</v>
      </c>
      <c r="M98" s="183">
        <f>IF(LEFT(RTD("cqg.rtd", ,"ContractData",K98, "P_OI"),3)="768","",RTD("cqg.rtd", ,"ContractData",K98, "P_OI"))</f>
        <v>0</v>
      </c>
    </row>
    <row r="100" spans="1:13" x14ac:dyDescent="0.25">
      <c r="A100" s="183">
        <f t="shared" si="0"/>
        <v>48</v>
      </c>
      <c r="B100" s="183" t="str">
        <f>RTD("cqg.rtd",,"ContractData",$A$5&amp;A100,"Symbol")</f>
        <v>QOS1N0</v>
      </c>
      <c r="C100" s="183" t="str">
        <f>RIGHT(B100,2)</f>
        <v>N0</v>
      </c>
      <c r="D100" s="183" t="str">
        <f>LEFT(C100,1)</f>
        <v>N</v>
      </c>
      <c r="E100" s="183" t="str">
        <f>$E$5&amp;C100</f>
        <v>QON0</v>
      </c>
      <c r="F100" s="183">
        <f>IFERROR(RTD("cqg.rtd", ,"ContractData",E100, "COI"),"")</f>
        <v>0</v>
      </c>
      <c r="G100" s="183">
        <f>IFERROR(RTD("cqg.rtd", ,"ContractData",E100, "POI"),"")</f>
        <v>0</v>
      </c>
      <c r="H100" s="183" t="str">
        <f>RIGHT(RTD("cqg.rtd", ,"ContractData",B100, "LongDescription"),2)</f>
        <v>20</v>
      </c>
      <c r="I100" s="183">
        <f>IF(D100="F",1,IF(D100="G",2,IF(D100="H",3,IF(D100="J",4,IF(D100="K",5,IF(D100="M",6,IF(D100="N",7,IF(D100="Q",8,IF(D100="U",9,IF(D100="V",10,IF(D100="X",11,IF(D100="Z",12))))))))))))</f>
        <v>7</v>
      </c>
      <c r="J100" s="183" t="str">
        <f>VLOOKUP(I100,$R$6:$T$17,3)</f>
        <v>Q</v>
      </c>
      <c r="K100" s="183" t="str">
        <f>$K$5&amp;J100&amp;RIGHT(H100,2)</f>
        <v>QOQ20</v>
      </c>
      <c r="L100" s="183">
        <f>IF(LEFT(RTD("cqg.rtd", ,"ContractData",K100, "COI"),3)="768","",RTD("cqg.rtd", ,"ContractData",K100, "COI"))</f>
        <v>0</v>
      </c>
      <c r="M100" s="183">
        <f>IF(LEFT(RTD("cqg.rtd", ,"ContractData",K100, "P_OI"),3)="768","",RTD("cqg.rtd", ,"ContractData",K100, "P_OI"))</f>
        <v>0</v>
      </c>
    </row>
    <row r="102" spans="1:13" x14ac:dyDescent="0.25">
      <c r="A102" s="183">
        <f t="shared" si="0"/>
        <v>49</v>
      </c>
      <c r="B102" s="183" t="str">
        <f>RTD("cqg.rtd",,"ContractData",$A$5&amp;A102,"Symbol")</f>
        <v>QOS1Q0</v>
      </c>
      <c r="C102" s="183" t="str">
        <f>RIGHT(B102,2)</f>
        <v>Q0</v>
      </c>
      <c r="D102" s="183" t="str">
        <f>LEFT(C102,1)</f>
        <v>Q</v>
      </c>
      <c r="E102" s="183" t="str">
        <f>$E$5&amp;C102</f>
        <v>QOQ0</v>
      </c>
      <c r="F102" s="183">
        <f>IFERROR(RTD("cqg.rtd", ,"ContractData",E102, "COI"),"")</f>
        <v>0</v>
      </c>
      <c r="G102" s="183">
        <f>IFERROR(RTD("cqg.rtd", ,"ContractData",E102, "POI"),"")</f>
        <v>0</v>
      </c>
      <c r="H102" s="183" t="str">
        <f>RIGHT(RTD("cqg.rtd", ,"ContractData",B102, "LongDescription"),2)</f>
        <v>20</v>
      </c>
      <c r="I102" s="183">
        <f>IF(D102="F",1,IF(D102="G",2,IF(D102="H",3,IF(D102="J",4,IF(D102="K",5,IF(D102="M",6,IF(D102="N",7,IF(D102="Q",8,IF(D102="U",9,IF(D102="V",10,IF(D102="X",11,IF(D102="Z",12))))))))))))</f>
        <v>8</v>
      </c>
      <c r="J102" s="183" t="str">
        <f>VLOOKUP(I102,$R$6:$T$17,3)</f>
        <v>U</v>
      </c>
      <c r="K102" s="183" t="str">
        <f>$K$5&amp;J102&amp;RIGHT(H102,2)</f>
        <v>QOU20</v>
      </c>
      <c r="L102" s="183">
        <f>IF(LEFT(RTD("cqg.rtd", ,"ContractData",K102, "COI"),3)="768","",RTD("cqg.rtd", ,"ContractData",K102, "COI"))</f>
        <v>0</v>
      </c>
      <c r="M102" s="183">
        <f>IF(LEFT(RTD("cqg.rtd", ,"ContractData",K102, "P_OI"),3)="768","",RTD("cqg.rtd", ,"ContractData",K102, "P_OI"))</f>
        <v>0</v>
      </c>
    </row>
    <row r="104" spans="1:13" x14ac:dyDescent="0.25">
      <c r="A104" s="183">
        <f t="shared" si="0"/>
        <v>50</v>
      </c>
      <c r="B104" s="183" t="str">
        <f>RTD("cqg.rtd",,"ContractData",$A$5&amp;A104,"Symbol")</f>
        <v>QOS1U0</v>
      </c>
      <c r="C104" s="183" t="str">
        <f>RIGHT(B104,2)</f>
        <v>U0</v>
      </c>
      <c r="D104" s="183" t="str">
        <f>LEFT(C104,1)</f>
        <v>U</v>
      </c>
      <c r="E104" s="183" t="str">
        <f>$E$5&amp;C104</f>
        <v>QOU0</v>
      </c>
      <c r="F104" s="183">
        <f>IFERROR(RTD("cqg.rtd", ,"ContractData",E104, "COI"),"")</f>
        <v>0</v>
      </c>
      <c r="G104" s="183">
        <f>IFERROR(RTD("cqg.rtd", ,"ContractData",E104, "POI"),"")</f>
        <v>0</v>
      </c>
      <c r="H104" s="183" t="str">
        <f>RIGHT(RTD("cqg.rtd", ,"ContractData",B104, "LongDescription"),2)</f>
        <v>20</v>
      </c>
      <c r="I104" s="183">
        <f>IF(D104="F",1,IF(D104="G",2,IF(D104="H",3,IF(D104="J",4,IF(D104="K",5,IF(D104="M",6,IF(D104="N",7,IF(D104="Q",8,IF(D104="U",9,IF(D104="V",10,IF(D104="X",11,IF(D104="Z",12))))))))))))</f>
        <v>9</v>
      </c>
      <c r="J104" s="183" t="str">
        <f>VLOOKUP(I104,$R$6:$T$17,3)</f>
        <v>V</v>
      </c>
      <c r="K104" s="183" t="str">
        <f>$K$5&amp;J104&amp;RIGHT(H104,2)</f>
        <v>QOV20</v>
      </c>
      <c r="L104" s="183">
        <f>IF(LEFT(RTD("cqg.rtd", ,"ContractData",K104, "COI"),3)="768","",RTD("cqg.rtd", ,"ContractData",K104, "COI"))</f>
        <v>0</v>
      </c>
      <c r="M104" s="183">
        <f>IF(LEFT(RTD("cqg.rtd", ,"ContractData",K104, "P_OI"),3)="768","",RTD("cqg.rtd", ,"ContractData",K104, "P_OI"))</f>
        <v>0</v>
      </c>
    </row>
    <row r="106" spans="1:13" x14ac:dyDescent="0.25">
      <c r="A106" s="183">
        <f t="shared" si="0"/>
        <v>51</v>
      </c>
      <c r="B106" s="183" t="str">
        <f>RTD("cqg.rtd",,"ContractData",$A$5&amp;A106,"Symbol")</f>
        <v>QOS1V0</v>
      </c>
      <c r="C106" s="183" t="str">
        <f>RIGHT(B106,2)</f>
        <v>V0</v>
      </c>
      <c r="D106" s="183" t="str">
        <f>LEFT(C106,1)</f>
        <v>V</v>
      </c>
      <c r="E106" s="183" t="str">
        <f>$E$5&amp;C106</f>
        <v>QOV0</v>
      </c>
      <c r="F106" s="183">
        <f>IFERROR(RTD("cqg.rtd", ,"ContractData",E106, "COI"),"")</f>
        <v>0</v>
      </c>
      <c r="G106" s="183">
        <f>IFERROR(RTD("cqg.rtd", ,"ContractData",E106, "POI"),"")</f>
        <v>0</v>
      </c>
      <c r="H106" s="183" t="str">
        <f>RIGHT(RTD("cqg.rtd", ,"ContractData",B106, "LongDescription"),2)</f>
        <v>20</v>
      </c>
      <c r="I106" s="183">
        <f>IF(D106="F",1,IF(D106="G",2,IF(D106="H",3,IF(D106="J",4,IF(D106="K",5,IF(D106="M",6,IF(D106="N",7,IF(D106="Q",8,IF(D106="U",9,IF(D106="V",10,IF(D106="X",11,IF(D106="Z",12))))))))))))</f>
        <v>10</v>
      </c>
      <c r="J106" s="183" t="str">
        <f>VLOOKUP(I106,$R$6:$T$17,3)</f>
        <v>X</v>
      </c>
      <c r="K106" s="183" t="str">
        <f>$K$5&amp;J106&amp;RIGHT(H106,2)</f>
        <v>QOX20</v>
      </c>
      <c r="L106" s="183">
        <f>IF(LEFT(RTD("cqg.rtd", ,"ContractData",K106, "COI"),3)="768","",RTD("cqg.rtd", ,"ContractData",K106, "COI"))</f>
        <v>0</v>
      </c>
      <c r="M106" s="183">
        <f>IF(LEFT(RTD("cqg.rtd", ,"ContractData",K106, "P_OI"),3)="768","",RTD("cqg.rtd", ,"ContractData",K106, "P_OI"))</f>
        <v>0</v>
      </c>
    </row>
    <row r="108" spans="1:13" x14ac:dyDescent="0.25">
      <c r="A108" s="183">
        <f t="shared" si="0"/>
        <v>52</v>
      </c>
      <c r="B108" s="183" t="str">
        <f>RTD("cqg.rtd",,"ContractData",$A$5&amp;A108,"Symbol")</f>
        <v>QOS1X0</v>
      </c>
      <c r="C108" s="183" t="str">
        <f>RIGHT(B108,2)</f>
        <v>X0</v>
      </c>
      <c r="D108" s="183" t="str">
        <f>LEFT(C108,1)</f>
        <v>X</v>
      </c>
      <c r="E108" s="183" t="str">
        <f>$E$5&amp;C108</f>
        <v>QOX0</v>
      </c>
      <c r="F108" s="183">
        <f>IFERROR(RTD("cqg.rtd", ,"ContractData",E108, "COI"),"")</f>
        <v>0</v>
      </c>
      <c r="G108" s="183">
        <f>IFERROR(RTD("cqg.rtd", ,"ContractData",E108, "POI"),"")</f>
        <v>0</v>
      </c>
      <c r="H108" s="183" t="str">
        <f>RIGHT(RTD("cqg.rtd", ,"ContractData",B108, "LongDescription"),2)</f>
        <v>20</v>
      </c>
      <c r="I108" s="183">
        <f>IF(D108="F",1,IF(D108="G",2,IF(D108="H",3,IF(D108="J",4,IF(D108="K",5,IF(D108="M",6,IF(D108="N",7,IF(D108="Q",8,IF(D108="U",9,IF(D108="V",10,IF(D108="X",11,IF(D108="Z",12))))))))))))</f>
        <v>11</v>
      </c>
      <c r="J108" s="183" t="str">
        <f>VLOOKUP(I108,$R$6:$T$17,3)</f>
        <v>Z</v>
      </c>
      <c r="K108" s="183" t="str">
        <f>$K$5&amp;J108&amp;RIGHT(H108,2)</f>
        <v>QOZ20</v>
      </c>
      <c r="L108" s="183">
        <f>IF(LEFT(RTD("cqg.rtd", ,"ContractData",K108, "COI"),3)="768","",RTD("cqg.rtd", ,"ContractData",K108, "COI"))</f>
        <v>12181</v>
      </c>
      <c r="M108" s="183">
        <f>IF(LEFT(RTD("cqg.rtd", ,"ContractData",K108, "P_OI"),3)="768","",RTD("cqg.rtd", ,"ContractData",K108, "P_OI"))</f>
        <v>11801</v>
      </c>
    </row>
    <row r="110" spans="1:13" x14ac:dyDescent="0.25">
      <c r="A110" s="183">
        <f t="shared" si="0"/>
        <v>53</v>
      </c>
      <c r="B110" s="183" t="str">
        <f>RTD("cqg.rtd",,"ContractData",$A$5&amp;A110,"Symbol")</f>
        <v>QOS1Z0</v>
      </c>
      <c r="C110" s="183" t="str">
        <f>RIGHT(B110,2)</f>
        <v>Z0</v>
      </c>
      <c r="D110" s="183" t="str">
        <f>LEFT(C110,1)</f>
        <v>Z</v>
      </c>
      <c r="E110" s="183" t="str">
        <f>$E$5&amp;C110</f>
        <v>QOZ0</v>
      </c>
      <c r="F110" s="183">
        <f>IFERROR(RTD("cqg.rtd", ,"ContractData",E110, "COI"),"")</f>
        <v>12181</v>
      </c>
      <c r="G110" s="183">
        <f>IFERROR(RTD("cqg.rtd", ,"ContractData",E110, "POI"),"")</f>
        <v>11801</v>
      </c>
      <c r="H110" s="183" t="str">
        <f>RIGHT(RTD("cqg.rtd", ,"ContractData",B110, "LongDescription"),2)</f>
        <v>21</v>
      </c>
      <c r="I110" s="183">
        <f>IF(D110="F",1,IF(D110="G",2,IF(D110="H",3,IF(D110="J",4,IF(D110="K",5,IF(D110="M",6,IF(D110="N",7,IF(D110="Q",8,IF(D110="U",9,IF(D110="V",10,IF(D110="X",11,IF(D110="Z",12))))))))))))</f>
        <v>12</v>
      </c>
      <c r="J110" s="183" t="str">
        <f>VLOOKUP(I110,$R$6:$T$17,3)</f>
        <v>F</v>
      </c>
      <c r="K110" s="183" t="str">
        <f>$K$5&amp;J110&amp;RIGHT(H110,2)</f>
        <v>QOF21</v>
      </c>
      <c r="L110" s="183">
        <f>IF(LEFT(RTD("cqg.rtd", ,"ContractData",K110, "COI"),3)="768","",RTD("cqg.rtd", ,"ContractData",K110, "COI"))</f>
        <v>0</v>
      </c>
      <c r="M110" s="183">
        <f>IF(LEFT(RTD("cqg.rtd", ,"ContractData",K110, "P_OI"),3)="768","",RTD("cqg.rtd", ,"ContractData",K110, "P_OI"))</f>
        <v>0</v>
      </c>
    </row>
    <row r="112" spans="1:13" x14ac:dyDescent="0.25">
      <c r="A112" s="183">
        <f t="shared" si="0"/>
        <v>54</v>
      </c>
      <c r="B112" s="183" t="str">
        <f>RTD("cqg.rtd",,"ContractData",$A$5&amp;A112,"Symbol")</f>
        <v>QOS1F1</v>
      </c>
      <c r="C112" s="183" t="str">
        <f>RIGHT(B112,2)</f>
        <v>F1</v>
      </c>
      <c r="D112" s="183" t="str">
        <f>LEFT(C112,1)</f>
        <v>F</v>
      </c>
      <c r="E112" s="183" t="str">
        <f>$E$5&amp;C112</f>
        <v>QOF1</v>
      </c>
      <c r="F112" s="183">
        <f>IFERROR(RTD("cqg.rtd", ,"ContractData",E112, "COI"),"")</f>
        <v>0</v>
      </c>
      <c r="G112" s="183">
        <f>IFERROR(RTD("cqg.rtd", ,"ContractData",E112, "POI"),"")</f>
        <v>0</v>
      </c>
      <c r="H112" s="183" t="str">
        <f>RIGHT(RTD("cqg.rtd", ,"ContractData",B112, "LongDescription"),2)</f>
        <v>21</v>
      </c>
      <c r="I112" s="183">
        <f>IF(D112="F",1,IF(D112="G",2,IF(D112="H",3,IF(D112="J",4,IF(D112="K",5,IF(D112="M",6,IF(D112="N",7,IF(D112="Q",8,IF(D112="U",9,IF(D112="V",10,IF(D112="X",11,IF(D112="Z",12))))))))))))</f>
        <v>1</v>
      </c>
      <c r="J112" s="183" t="str">
        <f>VLOOKUP(I112,$R$6:$T$17,3)</f>
        <v>G</v>
      </c>
      <c r="K112" s="183" t="str">
        <f>$K$5&amp;J112&amp;RIGHT(H112,2)</f>
        <v>QOG21</v>
      </c>
      <c r="L112" s="183">
        <f>IF(LEFT(RTD("cqg.rtd", ,"ContractData",K112, "COI"),3)="768","",RTD("cqg.rtd", ,"ContractData",K112, "COI"))</f>
        <v>250</v>
      </c>
      <c r="M112" s="183">
        <f>IF(LEFT(RTD("cqg.rtd", ,"ContractData",K112, "P_OI"),3)="768","",RTD("cqg.rtd", ,"ContractData",K112, "P_OI"))</f>
        <v>250</v>
      </c>
    </row>
    <row r="114" spans="1:13" x14ac:dyDescent="0.25">
      <c r="A114" s="183">
        <f t="shared" si="0"/>
        <v>55</v>
      </c>
      <c r="B114" s="183" t="str">
        <f>RTD("cqg.rtd",,"ContractData",$A$5&amp;A114,"Symbol")</f>
        <v>QOS1G1</v>
      </c>
      <c r="C114" s="183" t="str">
        <f>RIGHT(B114,2)</f>
        <v>G1</v>
      </c>
      <c r="D114" s="183" t="str">
        <f>LEFT(C114,1)</f>
        <v>G</v>
      </c>
      <c r="E114" s="183" t="str">
        <f>$E$5&amp;C114</f>
        <v>QOG1</v>
      </c>
      <c r="F114" s="183">
        <f>IFERROR(RTD("cqg.rtd", ,"ContractData",E114, "COI"),"")</f>
        <v>250</v>
      </c>
      <c r="G114" s="183">
        <f>IFERROR(RTD("cqg.rtd", ,"ContractData",E114, "POI"),"")</f>
        <v>250</v>
      </c>
      <c r="H114" s="183" t="str">
        <f>RIGHT(RTD("cqg.rtd", ,"ContractData",B114, "LongDescription"),2)</f>
        <v>21</v>
      </c>
      <c r="I114" s="183">
        <f>IF(D114="F",1,IF(D114="G",2,IF(D114="H",3,IF(D114="J",4,IF(D114="K",5,IF(D114="M",6,IF(D114="N",7,IF(D114="Q",8,IF(D114="U",9,IF(D114="V",10,IF(D114="X",11,IF(D114="Z",12))))))))))))</f>
        <v>2</v>
      </c>
      <c r="J114" s="183" t="str">
        <f>VLOOKUP(I114,$R$6:$T$17,3)</f>
        <v>H</v>
      </c>
      <c r="K114" s="183" t="str">
        <f>$K$5&amp;J114&amp;RIGHT(H114,2)</f>
        <v>QOH21</v>
      </c>
      <c r="L114" s="183">
        <f>IF(LEFT(RTD("cqg.rtd", ,"ContractData",K114, "COI"),3)="768","",RTD("cqg.rtd", ,"ContractData",K114, "COI"))</f>
        <v>0</v>
      </c>
      <c r="M114" s="183">
        <f>IF(LEFT(RTD("cqg.rtd", ,"ContractData",K114, "P_OI"),3)="768","",RTD("cqg.rtd", ,"ContractData",K114, "P_OI"))</f>
        <v>0</v>
      </c>
    </row>
    <row r="116" spans="1:13" x14ac:dyDescent="0.25">
      <c r="A116" s="183">
        <f t="shared" si="0"/>
        <v>56</v>
      </c>
      <c r="B116" s="183" t="str">
        <f>RTD("cqg.rtd",,"ContractData",$A$5&amp;A116,"Symbol")</f>
        <v>QOS1H1</v>
      </c>
      <c r="C116" s="183" t="str">
        <f>RIGHT(B116,2)</f>
        <v>H1</v>
      </c>
      <c r="D116" s="183" t="str">
        <f>LEFT(C116,1)</f>
        <v>H</v>
      </c>
      <c r="E116" s="183" t="str">
        <f>$E$5&amp;C116</f>
        <v>QOH1</v>
      </c>
      <c r="F116" s="183">
        <f>IFERROR(RTD("cqg.rtd", ,"ContractData",E116, "COI"),"")</f>
        <v>0</v>
      </c>
      <c r="G116" s="183">
        <f>IFERROR(RTD("cqg.rtd", ,"ContractData",E116, "POI"),"")</f>
        <v>0</v>
      </c>
      <c r="H116" s="183" t="str">
        <f>RIGHT(RTD("cqg.rtd", ,"ContractData",B116, "LongDescription"),2)</f>
        <v>21</v>
      </c>
      <c r="I116" s="183">
        <f>IF(D116="F",1,IF(D116="G",2,IF(D116="H",3,IF(D116="J",4,IF(D116="K",5,IF(D116="M",6,IF(D116="N",7,IF(D116="Q",8,IF(D116="U",9,IF(D116="V",10,IF(D116="X",11,IF(D116="Z",12))))))))))))</f>
        <v>3</v>
      </c>
      <c r="J116" s="183" t="str">
        <f>VLOOKUP(I116,$R$6:$T$17,3)</f>
        <v>J</v>
      </c>
      <c r="K116" s="183" t="str">
        <f>$K$5&amp;J116&amp;RIGHT(H116,2)</f>
        <v>QOJ21</v>
      </c>
      <c r="L116" s="183">
        <f>IF(LEFT(RTD("cqg.rtd", ,"ContractData",K116, "COI"),3)="768","",RTD("cqg.rtd", ,"ContractData",K116, "COI"))</f>
        <v>0</v>
      </c>
      <c r="M116" s="183">
        <f>IF(LEFT(RTD("cqg.rtd", ,"ContractData",K116, "P_OI"),3)="768","",RTD("cqg.rtd", ,"ContractData",K116, "P_OI"))</f>
        <v>0</v>
      </c>
    </row>
    <row r="118" spans="1:13" x14ac:dyDescent="0.25">
      <c r="A118" s="183">
        <f t="shared" si="0"/>
        <v>57</v>
      </c>
      <c r="B118" s="183" t="str">
        <f>RTD("cqg.rtd",,"ContractData",$A$5&amp;A118,"Symbol")</f>
        <v>QOS1J1</v>
      </c>
      <c r="C118" s="183" t="str">
        <f>RIGHT(B118,2)</f>
        <v>J1</v>
      </c>
      <c r="D118" s="183" t="str">
        <f>LEFT(C118,1)</f>
        <v>J</v>
      </c>
      <c r="E118" s="183" t="str">
        <f>$E$5&amp;C118</f>
        <v>QOJ1</v>
      </c>
      <c r="F118" s="183">
        <f>IFERROR(RTD("cqg.rtd", ,"ContractData",E118, "COI"),"")</f>
        <v>0</v>
      </c>
      <c r="G118" s="183">
        <f>IFERROR(RTD("cqg.rtd", ,"ContractData",E118, "POI"),"")</f>
        <v>0</v>
      </c>
      <c r="H118" s="183" t="str">
        <f>RIGHT(RTD("cqg.rtd", ,"ContractData",B118, "LongDescription"),2)</f>
        <v>21</v>
      </c>
      <c r="I118" s="183">
        <f>IF(D118="F",1,IF(D118="G",2,IF(D118="H",3,IF(D118="J",4,IF(D118="K",5,IF(D118="M",6,IF(D118="N",7,IF(D118="Q",8,IF(D118="U",9,IF(D118="V",10,IF(D118="X",11,IF(D118="Z",12))))))))))))</f>
        <v>4</v>
      </c>
      <c r="J118" s="183" t="str">
        <f>VLOOKUP(I118,$R$6:$T$17,3)</f>
        <v>K</v>
      </c>
      <c r="K118" s="183" t="str">
        <f>$K$5&amp;J118&amp;RIGHT(H118,2)</f>
        <v>QOK21</v>
      </c>
      <c r="L118" s="183">
        <f>IF(LEFT(RTD("cqg.rtd", ,"ContractData",K118, "COI"),3)="768","",RTD("cqg.rtd", ,"ContractData",K118, "COI"))</f>
        <v>0</v>
      </c>
      <c r="M118" s="183">
        <f>IF(LEFT(RTD("cqg.rtd", ,"ContractData",K118, "P_OI"),3)="768","",RTD("cqg.rtd", ,"ContractData",K118, "P_OI"))</f>
        <v>0</v>
      </c>
    </row>
    <row r="120" spans="1:13" x14ac:dyDescent="0.25">
      <c r="A120" s="183">
        <f t="shared" si="0"/>
        <v>58</v>
      </c>
      <c r="B120" s="183" t="str">
        <f>RTD("cqg.rtd",,"ContractData",$A$5&amp;A120,"Symbol")</f>
        <v>QOS1K1</v>
      </c>
      <c r="C120" s="183" t="str">
        <f>RIGHT(B120,2)</f>
        <v>K1</v>
      </c>
      <c r="D120" s="183" t="str">
        <f>LEFT(C120,1)</f>
        <v>K</v>
      </c>
      <c r="E120" s="183" t="str">
        <f>$E$5&amp;C120</f>
        <v>QOK1</v>
      </c>
      <c r="F120" s="183">
        <f>IFERROR(RTD("cqg.rtd", ,"ContractData",E120, "COI"),"")</f>
        <v>0</v>
      </c>
      <c r="G120" s="183">
        <f>IFERROR(RTD("cqg.rtd", ,"ContractData",E120, "POI"),"")</f>
        <v>0</v>
      </c>
      <c r="H120" s="183" t="str">
        <f>RIGHT(RTD("cqg.rtd", ,"ContractData",B120, "LongDescription"),2)</f>
        <v>21</v>
      </c>
      <c r="I120" s="183">
        <f>IF(D120="F",1,IF(D120="G",2,IF(D120="H",3,IF(D120="J",4,IF(D120="K",5,IF(D120="M",6,IF(D120="N",7,IF(D120="Q",8,IF(D120="U",9,IF(D120="V",10,IF(D120="X",11,IF(D120="Z",12))))))))))))</f>
        <v>5</v>
      </c>
      <c r="J120" s="183" t="str">
        <f>VLOOKUP(I120,$R$6:$T$17,3)</f>
        <v>M</v>
      </c>
      <c r="K120" s="183" t="str">
        <f>$K$5&amp;J120&amp;RIGHT(H120,2)</f>
        <v>QOM21</v>
      </c>
      <c r="L120" s="183">
        <f>IF(LEFT(RTD("cqg.rtd", ,"ContractData",K120, "COI"),3)="768","",RTD("cqg.rtd", ,"ContractData",K120, "COI"))</f>
        <v>0</v>
      </c>
      <c r="M120" s="183">
        <f>IF(LEFT(RTD("cqg.rtd", ,"ContractData",K120, "P_OI"),3)="768","",RTD("cqg.rtd", ,"ContractData",K120, "P_OI"))</f>
        <v>0</v>
      </c>
    </row>
    <row r="122" spans="1:13" x14ac:dyDescent="0.25">
      <c r="A122" s="183">
        <f t="shared" si="0"/>
        <v>59</v>
      </c>
      <c r="B122" s="183" t="str">
        <f>RTD("cqg.rtd",,"ContractData",$A$5&amp;A122,"Symbol")</f>
        <v>QOS1M1</v>
      </c>
      <c r="C122" s="183" t="str">
        <f>RIGHT(B122,2)</f>
        <v>M1</v>
      </c>
      <c r="D122" s="183" t="str">
        <f>LEFT(C122,1)</f>
        <v>M</v>
      </c>
      <c r="E122" s="183" t="str">
        <f>$E$5&amp;C122</f>
        <v>QOM1</v>
      </c>
      <c r="F122" s="183">
        <f>IFERROR(RTD("cqg.rtd", ,"ContractData",E122, "COI"),"")</f>
        <v>0</v>
      </c>
      <c r="G122" s="183">
        <f>IFERROR(RTD("cqg.rtd", ,"ContractData",E122, "POI"),"")</f>
        <v>0</v>
      </c>
      <c r="H122" s="183" t="str">
        <f>RIGHT(RTD("cqg.rtd", ,"ContractData",B122, "LongDescription"),2)</f>
        <v>21</v>
      </c>
      <c r="I122" s="183">
        <f>IF(D122="F",1,IF(D122="G",2,IF(D122="H",3,IF(D122="J",4,IF(D122="K",5,IF(D122="M",6,IF(D122="N",7,IF(D122="Q",8,IF(D122="U",9,IF(D122="V",10,IF(D122="X",11,IF(D122="Z",12))))))))))))</f>
        <v>6</v>
      </c>
      <c r="J122" s="183" t="str">
        <f>VLOOKUP(I122,$R$6:$T$17,3)</f>
        <v>N</v>
      </c>
      <c r="K122" s="183" t="str">
        <f>$K$5&amp;J122&amp;RIGHT(H122,2)</f>
        <v>QON21</v>
      </c>
      <c r="L122" s="183">
        <f>IF(LEFT(RTD("cqg.rtd", ,"ContractData",K122, "COI"),3)="768","",RTD("cqg.rtd", ,"ContractData",K122, "COI"))</f>
        <v>0</v>
      </c>
      <c r="M122" s="183">
        <f>IF(LEFT(RTD("cqg.rtd", ,"ContractData",K122, "P_OI"),3)="768","",RTD("cqg.rtd", ,"ContractData",K122, "P_OI"))</f>
        <v>0</v>
      </c>
    </row>
    <row r="124" spans="1:13" x14ac:dyDescent="0.25">
      <c r="A124" s="183">
        <f t="shared" si="0"/>
        <v>60</v>
      </c>
      <c r="B124" s="183" t="str">
        <f>RTD("cqg.rtd",,"ContractData",$A$5&amp;A124,"Symbol")</f>
        <v>QOS1N1</v>
      </c>
      <c r="C124" s="183" t="str">
        <f>RIGHT(B124,2)</f>
        <v>N1</v>
      </c>
      <c r="D124" s="183" t="str">
        <f>LEFT(C124,1)</f>
        <v>N</v>
      </c>
      <c r="E124" s="183" t="str">
        <f>$E$5&amp;C124</f>
        <v>QON1</v>
      </c>
      <c r="F124" s="183">
        <f>IFERROR(RTD("cqg.rtd", ,"ContractData",E124, "COI"),"")</f>
        <v>0</v>
      </c>
      <c r="G124" s="183">
        <f>IFERROR(RTD("cqg.rtd", ,"ContractData",E124, "POI"),"")</f>
        <v>0</v>
      </c>
      <c r="H124" s="183" t="str">
        <f>RIGHT(RTD("cqg.rtd", ,"ContractData",B124, "LongDescription"),2)</f>
        <v>21</v>
      </c>
      <c r="I124" s="183">
        <f>IF(D124="F",1,IF(D124="G",2,IF(D124="H",3,IF(D124="J",4,IF(D124="K",5,IF(D124="M",6,IF(D124="N",7,IF(D124="Q",8,IF(D124="U",9,IF(D124="V",10,IF(D124="X",11,IF(D124="Z",12))))))))))))</f>
        <v>7</v>
      </c>
      <c r="J124" s="183" t="str">
        <f>VLOOKUP(I124,$R$6:$T$17,3)</f>
        <v>Q</v>
      </c>
      <c r="K124" s="183" t="str">
        <f>$K$5&amp;J124&amp;RIGHT(H124,2)</f>
        <v>QOQ21</v>
      </c>
      <c r="L124" s="183">
        <f>IF(LEFT(RTD("cqg.rtd", ,"ContractData",K124, "COI"),3)="768","",RTD("cqg.rtd", ,"ContractData",K124, "COI"))</f>
        <v>0</v>
      </c>
      <c r="M124" s="183">
        <f>IF(LEFT(RTD("cqg.rtd", ,"ContractData",K124, "P_OI"),3)="768","",RTD("cqg.rtd", ,"ContractData",K124, "P_OI"))</f>
        <v>0</v>
      </c>
    </row>
    <row r="126" spans="1:13" x14ac:dyDescent="0.25">
      <c r="A126" s="183">
        <f t="shared" si="0"/>
        <v>61</v>
      </c>
      <c r="B126" s="183" t="str">
        <f>RTD("cqg.rtd",,"ContractData",$A$5&amp;A126,"Symbol")</f>
        <v>QOS1Q1</v>
      </c>
      <c r="C126" s="183" t="str">
        <f>RIGHT(B126,2)</f>
        <v>Q1</v>
      </c>
      <c r="D126" s="183" t="str">
        <f>LEFT(C126,1)</f>
        <v>Q</v>
      </c>
      <c r="E126" s="183" t="str">
        <f>$E$5&amp;C126</f>
        <v>QOQ1</v>
      </c>
      <c r="F126" s="183">
        <f>IFERROR(RTD("cqg.rtd", ,"ContractData",E126, "COI"),"")</f>
        <v>0</v>
      </c>
      <c r="G126" s="183">
        <f>IFERROR(RTD("cqg.rtd", ,"ContractData",E126, "POI"),"")</f>
        <v>0</v>
      </c>
      <c r="H126" s="183" t="str">
        <f>RIGHT(RTD("cqg.rtd", ,"ContractData",B126, "LongDescription"),2)</f>
        <v>21</v>
      </c>
      <c r="I126" s="183">
        <f>IF(D126="F",1,IF(D126="G",2,IF(D126="H",3,IF(D126="J",4,IF(D126="K",5,IF(D126="M",6,IF(D126="N",7,IF(D126="Q",8,IF(D126="U",9,IF(D126="V",10,IF(D126="X",11,IF(D126="Z",12))))))))))))</f>
        <v>8</v>
      </c>
      <c r="J126" s="183" t="str">
        <f>VLOOKUP(I126,$R$6:$T$17,3)</f>
        <v>U</v>
      </c>
      <c r="K126" s="183" t="str">
        <f>$K$5&amp;J126&amp;RIGHT(H126,2)</f>
        <v>QOU21</v>
      </c>
      <c r="L126" s="183">
        <f>IF(LEFT(RTD("cqg.rtd", ,"ContractData",K126, "COI"),3)="768","",RTD("cqg.rtd", ,"ContractData",K126, "COI"))</f>
        <v>0</v>
      </c>
      <c r="M126" s="183">
        <f>IF(LEFT(RTD("cqg.rtd", ,"ContractData",K126, "P_OI"),3)="768","",RTD("cqg.rtd", ,"ContractData",K126, "P_OI"))</f>
        <v>0</v>
      </c>
    </row>
    <row r="128" spans="1:13" x14ac:dyDescent="0.25">
      <c r="A128" s="183">
        <f t="shared" si="0"/>
        <v>62</v>
      </c>
      <c r="B128" s="183" t="str">
        <f>RTD("cqg.rtd",,"ContractData",$A$5&amp;A128,"Symbol")</f>
        <v>QOS1U1</v>
      </c>
      <c r="C128" s="183" t="str">
        <f>RIGHT(B128,2)</f>
        <v>U1</v>
      </c>
      <c r="D128" s="183" t="str">
        <f>LEFT(C128,1)</f>
        <v>U</v>
      </c>
      <c r="E128" s="183" t="str">
        <f>$E$5&amp;C128</f>
        <v>QOU1</v>
      </c>
      <c r="F128" s="183">
        <f>IFERROR(RTD("cqg.rtd", ,"ContractData",E128, "COI"),"")</f>
        <v>0</v>
      </c>
      <c r="G128" s="183">
        <f>IFERROR(RTD("cqg.rtd", ,"ContractData",E128, "POI"),"")</f>
        <v>0</v>
      </c>
      <c r="H128" s="183" t="str">
        <f>RIGHT(RTD("cqg.rtd", ,"ContractData",B128, "LongDescription"),2)</f>
        <v>21</v>
      </c>
      <c r="I128" s="183">
        <f>IF(D128="F",1,IF(D128="G",2,IF(D128="H",3,IF(D128="J",4,IF(D128="K",5,IF(D128="M",6,IF(D128="N",7,IF(D128="Q",8,IF(D128="U",9,IF(D128="V",10,IF(D128="X",11,IF(D128="Z",12))))))))))))</f>
        <v>9</v>
      </c>
      <c r="J128" s="183" t="str">
        <f>VLOOKUP(I128,$R$6:$T$17,3)</f>
        <v>V</v>
      </c>
      <c r="K128" s="183" t="str">
        <f>$K$5&amp;J128&amp;RIGHT(H128,2)</f>
        <v>QOV21</v>
      </c>
      <c r="L128" s="183">
        <f>IF(LEFT(RTD("cqg.rtd", ,"ContractData",K128, "COI"),3)="768","",RTD("cqg.rtd", ,"ContractData",K128, "COI"))</f>
        <v>0</v>
      </c>
      <c r="M128" s="183">
        <f>IF(LEFT(RTD("cqg.rtd", ,"ContractData",K128, "P_OI"),3)="768","",RTD("cqg.rtd", ,"ContractData",K128, "P_OI"))</f>
        <v>0</v>
      </c>
    </row>
    <row r="130" spans="1:13" x14ac:dyDescent="0.25">
      <c r="A130" s="183">
        <f t="shared" si="0"/>
        <v>63</v>
      </c>
      <c r="B130" s="183" t="str">
        <f>RTD("cqg.rtd",,"ContractData",$A$5&amp;A130,"Symbol")</f>
        <v>QOS1V1</v>
      </c>
      <c r="C130" s="183" t="str">
        <f>RIGHT(B130,2)</f>
        <v>V1</v>
      </c>
      <c r="D130" s="183" t="str">
        <f>LEFT(C130,1)</f>
        <v>V</v>
      </c>
      <c r="E130" s="183" t="str">
        <f>$E$5&amp;C130</f>
        <v>QOV1</v>
      </c>
      <c r="F130" s="183">
        <f>IFERROR(RTD("cqg.rtd", ,"ContractData",E130, "COI"),"")</f>
        <v>0</v>
      </c>
      <c r="G130" s="183">
        <f>IFERROR(RTD("cqg.rtd", ,"ContractData",E130, "POI"),"")</f>
        <v>0</v>
      </c>
      <c r="H130" s="183" t="str">
        <f>RIGHT(RTD("cqg.rtd", ,"ContractData",B130, "LongDescription"),2)</f>
        <v>21</v>
      </c>
      <c r="I130" s="183">
        <f>IF(D130="F",1,IF(D130="G",2,IF(D130="H",3,IF(D130="J",4,IF(D130="K",5,IF(D130="M",6,IF(D130="N",7,IF(D130="Q",8,IF(D130="U",9,IF(D130="V",10,IF(D130="X",11,IF(D130="Z",12))))))))))))</f>
        <v>10</v>
      </c>
      <c r="J130" s="183" t="str">
        <f>VLOOKUP(I130,$R$6:$T$17,3)</f>
        <v>X</v>
      </c>
      <c r="K130" s="183" t="str">
        <f>$K$5&amp;J130&amp;RIGHT(H130,2)</f>
        <v>QOX21</v>
      </c>
      <c r="L130" s="183">
        <f>IF(LEFT(RTD("cqg.rtd", ,"ContractData",K130, "COI"),3)="768","",RTD("cqg.rtd", ,"ContractData",K130, "COI"))</f>
        <v>0</v>
      </c>
      <c r="M130" s="183">
        <f>IF(LEFT(RTD("cqg.rtd", ,"ContractData",K130, "P_OI"),3)="768","",RTD("cqg.rtd", ,"ContractData",K130, "P_OI"))</f>
        <v>0</v>
      </c>
    </row>
    <row r="132" spans="1:13" x14ac:dyDescent="0.25">
      <c r="A132" s="183">
        <f t="shared" si="0"/>
        <v>64</v>
      </c>
      <c r="B132" s="183" t="str">
        <f>RTD("cqg.rtd",,"ContractData",$A$5&amp;A132,"Symbol")</f>
        <v>QOS1X1</v>
      </c>
      <c r="C132" s="183" t="str">
        <f>RIGHT(B132,2)</f>
        <v>X1</v>
      </c>
      <c r="D132" s="183" t="str">
        <f>LEFT(C132,1)</f>
        <v>X</v>
      </c>
      <c r="E132" s="183" t="str">
        <f>$E$5&amp;C132</f>
        <v>QOX1</v>
      </c>
      <c r="F132" s="183">
        <f>IFERROR(RTD("cqg.rtd", ,"ContractData",E132, "COI"),"")</f>
        <v>0</v>
      </c>
      <c r="G132" s="183">
        <f>IFERROR(RTD("cqg.rtd", ,"ContractData",E132, "POI"),"")</f>
        <v>0</v>
      </c>
      <c r="H132" s="183" t="str">
        <f>RIGHT(RTD("cqg.rtd", ,"ContractData",B132, "LongDescription"),2)</f>
        <v>21</v>
      </c>
      <c r="I132" s="183">
        <f>IF(D132="F",1,IF(D132="G",2,IF(D132="H",3,IF(D132="J",4,IF(D132="K",5,IF(D132="M",6,IF(D132="N",7,IF(D132="Q",8,IF(D132="U",9,IF(D132="V",10,IF(D132="X",11,IF(D132="Z",12))))))))))))</f>
        <v>11</v>
      </c>
      <c r="J132" s="183" t="str">
        <f>VLOOKUP(I132,$R$6:$T$17,3)</f>
        <v>Z</v>
      </c>
      <c r="K132" s="183" t="str">
        <f>$K$5&amp;J132&amp;RIGHT(H132,2)</f>
        <v>QOZ21</v>
      </c>
      <c r="L132" s="183">
        <f>IF(LEFT(RTD("cqg.rtd", ,"ContractData",K132, "COI"),3)="768","",RTD("cqg.rtd", ,"ContractData",K132, "COI"))</f>
        <v>3649</v>
      </c>
      <c r="M132" s="183">
        <f>IF(LEFT(RTD("cqg.rtd", ,"ContractData",K132, "P_OI"),3)="768","",RTD("cqg.rtd", ,"ContractData",K132, "P_OI"))</f>
        <v>3612</v>
      </c>
    </row>
    <row r="134" spans="1:13" x14ac:dyDescent="0.25">
      <c r="A134" s="183">
        <f t="shared" si="0"/>
        <v>65</v>
      </c>
      <c r="B134" s="183" t="str">
        <f>RTD("cqg.rtd",,"ContractData",$A$5&amp;A134,"Symbol")</f>
        <v>QOS1Z1</v>
      </c>
      <c r="C134" s="183" t="str">
        <f>RIGHT(B134,2)</f>
        <v>Z1</v>
      </c>
      <c r="D134" s="183" t="str">
        <f>LEFT(C134,1)</f>
        <v>Z</v>
      </c>
      <c r="E134" s="183" t="str">
        <f>$E$5&amp;C134</f>
        <v>QOZ1</v>
      </c>
      <c r="F134" s="183">
        <f>IFERROR(RTD("cqg.rtd", ,"ContractData",E134, "COI"),"")</f>
        <v>3649</v>
      </c>
      <c r="G134" s="183">
        <f>IFERROR(RTD("cqg.rtd", ,"ContractData",E134, "POI"),"")</f>
        <v>3612</v>
      </c>
      <c r="H134" s="183" t="str">
        <f>RIGHT(RTD("cqg.rtd", ,"ContractData",B134, "LongDescription"),2)</f>
        <v>22</v>
      </c>
      <c r="I134" s="183">
        <f>IF(D134="F",1,IF(D134="G",2,IF(D134="H",3,IF(D134="J",4,IF(D134="K",5,IF(D134="M",6,IF(D134="N",7,IF(D134="Q",8,IF(D134="U",9,IF(D134="V",10,IF(D134="X",11,IF(D134="Z",12))))))))))))</f>
        <v>12</v>
      </c>
      <c r="J134" s="183" t="str">
        <f>VLOOKUP(I134,$R$6:$T$17,3)</f>
        <v>F</v>
      </c>
      <c r="K134" s="183" t="str">
        <f>$K$5&amp;J134&amp;RIGHT(H134,2)</f>
        <v>QOF22</v>
      </c>
      <c r="L134" s="183">
        <f>IF(LEFT(RTD("cqg.rtd", ,"ContractData",K134, "COI"),3)="768","",RTD("cqg.rtd", ,"ContractData",K134, "COI"))</f>
        <v>0</v>
      </c>
      <c r="M134" s="183">
        <f>IF(LEFT(RTD("cqg.rtd", ,"ContractData",K134, "P_OI"),3)="768","",RTD("cqg.rtd", ,"ContractData",K134, "P_OI"))</f>
        <v>0</v>
      </c>
    </row>
    <row r="136" spans="1:13" x14ac:dyDescent="0.25">
      <c r="A136" s="183">
        <f t="shared" si="0"/>
        <v>66</v>
      </c>
      <c r="B136" s="183" t="str">
        <f>RTD("cqg.rtd",,"ContractData",$A$5&amp;A136,"Symbol")</f>
        <v>QOS1F2</v>
      </c>
      <c r="C136" s="183" t="str">
        <f>RIGHT(B136,2)</f>
        <v>F2</v>
      </c>
      <c r="D136" s="183" t="str">
        <f>LEFT(C136,1)</f>
        <v>F</v>
      </c>
      <c r="E136" s="183" t="str">
        <f>$E$5&amp;C136</f>
        <v>QOF2</v>
      </c>
      <c r="F136" s="183">
        <f>IFERROR(RTD("cqg.rtd", ,"ContractData",E136, "COI"),"")</f>
        <v>0</v>
      </c>
      <c r="G136" s="183">
        <f>IFERROR(RTD("cqg.rtd", ,"ContractData",E136, "POI"),"")</f>
        <v>0</v>
      </c>
      <c r="H136" s="183" t="str">
        <f>RIGHT(RTD("cqg.rtd", ,"ContractData",B136, "LongDescription"),2)</f>
        <v>22</v>
      </c>
      <c r="I136" s="183">
        <f>IF(D136="F",1,IF(D136="G",2,IF(D136="H",3,IF(D136="J",4,IF(D136="K",5,IF(D136="M",6,IF(D136="N",7,IF(D136="Q",8,IF(D136="U",9,IF(D136="V",10,IF(D136="X",11,IF(D136="Z",12))))))))))))</f>
        <v>1</v>
      </c>
      <c r="J136" s="183" t="str">
        <f>VLOOKUP(I136,$R$6:$T$17,3)</f>
        <v>G</v>
      </c>
      <c r="K136" s="183" t="str">
        <f>$K$5&amp;J136&amp;RIGHT(H136,2)</f>
        <v>QOG22</v>
      </c>
      <c r="L136" s="183">
        <f>IF(LEFT(RTD("cqg.rtd", ,"ContractData",K136, "COI"),3)="768","",RTD("cqg.rtd", ,"ContractData",K136, "COI"))</f>
        <v>0</v>
      </c>
      <c r="M136" s="183">
        <f>IF(LEFT(RTD("cqg.rtd", ,"ContractData",K136, "P_OI"),3)="768","",RTD("cqg.rtd", ,"ContractData",K136, "P_OI"))</f>
        <v>0</v>
      </c>
    </row>
    <row r="138" spans="1:13" x14ac:dyDescent="0.25">
      <c r="A138" s="183">
        <f t="shared" si="0"/>
        <v>67</v>
      </c>
      <c r="B138" s="183" t="str">
        <f>RTD("cqg.rtd",,"ContractData",$A$5&amp;A138,"Symbol")</f>
        <v>QOS1G2</v>
      </c>
      <c r="C138" s="183" t="str">
        <f>RIGHT(B138,2)</f>
        <v>G2</v>
      </c>
      <c r="D138" s="183" t="str">
        <f>LEFT(C138,1)</f>
        <v>G</v>
      </c>
      <c r="E138" s="183" t="str">
        <f>$E$5&amp;C138</f>
        <v>QOG2</v>
      </c>
      <c r="F138" s="183">
        <f>IFERROR(RTD("cqg.rtd", ,"ContractData",E138, "COI"),"")</f>
        <v>0</v>
      </c>
      <c r="G138" s="183">
        <f>IFERROR(RTD("cqg.rtd", ,"ContractData",E138, "POI"),"")</f>
        <v>0</v>
      </c>
      <c r="H138" s="183" t="str">
        <f>RIGHT(RTD("cqg.rtd", ,"ContractData",B138, "LongDescription"),2)</f>
        <v>22</v>
      </c>
      <c r="I138" s="183">
        <f>IF(D138="F",1,IF(D138="G",2,IF(D138="H",3,IF(D138="J",4,IF(D138="K",5,IF(D138="M",6,IF(D138="N",7,IF(D138="Q",8,IF(D138="U",9,IF(D138="V",10,IF(D138="X",11,IF(D138="Z",12))))))))))))</f>
        <v>2</v>
      </c>
      <c r="J138" s="183" t="str">
        <f>VLOOKUP(I138,$R$6:$T$17,3)</f>
        <v>H</v>
      </c>
      <c r="K138" s="183" t="str">
        <f>$K$5&amp;J138&amp;RIGHT(H138,2)</f>
        <v>QOH22</v>
      </c>
      <c r="L138" s="183">
        <f>IF(LEFT(RTD("cqg.rtd", ,"ContractData",K138, "COI"),3)="768","",RTD("cqg.rtd", ,"ContractData",K138, "COI"))</f>
        <v>0</v>
      </c>
      <c r="M138" s="183">
        <f>IF(LEFT(RTD("cqg.rtd", ,"ContractData",K138, "P_OI"),3)="768","",RTD("cqg.rtd", ,"ContractData",K138, "P_OI"))</f>
        <v>0</v>
      </c>
    </row>
    <row r="140" spans="1:13" x14ac:dyDescent="0.25">
      <c r="A140" s="183">
        <f>A138+1</f>
        <v>68</v>
      </c>
      <c r="B140" s="183" t="str">
        <f>RTD("cqg.rtd",,"ContractData",$A$5&amp;A140,"Symbol")</f>
        <v>QOS1H2</v>
      </c>
      <c r="C140" s="183" t="str">
        <f>RIGHT(B140,2)</f>
        <v>H2</v>
      </c>
      <c r="D140" s="183" t="str">
        <f>LEFT(C140,1)</f>
        <v>H</v>
      </c>
      <c r="E140" s="183" t="str">
        <f>$E$5&amp;C140</f>
        <v>QOH2</v>
      </c>
      <c r="F140" s="183">
        <f>IFERROR(RTD("cqg.rtd", ,"ContractData",E140, "COI"),"")</f>
        <v>0</v>
      </c>
      <c r="G140" s="183">
        <f>IFERROR(RTD("cqg.rtd", ,"ContractData",E140, "POI"),"")</f>
        <v>0</v>
      </c>
      <c r="H140" s="183" t="str">
        <f>RIGHT(RTD("cqg.rtd", ,"ContractData",B140, "LongDescription"),2)</f>
        <v>22</v>
      </c>
      <c r="I140" s="183">
        <f>IF(D140="F",1,IF(D140="G",2,IF(D140="H",3,IF(D140="J",4,IF(D140="K",5,IF(D140="M",6,IF(D140="N",7,IF(D140="Q",8,IF(D140="U",9,IF(D140="V",10,IF(D140="X",11,IF(D140="Z",12))))))))))))</f>
        <v>3</v>
      </c>
      <c r="J140" s="183" t="str">
        <f>VLOOKUP(I140,$R$6:$T$17,3)</f>
        <v>J</v>
      </c>
      <c r="K140" s="183" t="str">
        <f>$K$5&amp;J140&amp;RIGHT(H140,2)</f>
        <v>QOJ22</v>
      </c>
      <c r="L140" s="183">
        <f>IF(LEFT(RTD("cqg.rtd", ,"ContractData",K140, "COI"),3)="768","",RTD("cqg.rtd", ,"ContractData",K140, "COI"))</f>
        <v>0</v>
      </c>
      <c r="M140" s="183">
        <f>IF(LEFT(RTD("cqg.rtd", ,"ContractData",K140, "P_OI"),3)="768","",RTD("cqg.rtd", ,"ContractData",K140, "P_OI"))</f>
        <v>0</v>
      </c>
    </row>
    <row r="142" spans="1:13" x14ac:dyDescent="0.25">
      <c r="A142" s="183">
        <f>A140+1</f>
        <v>69</v>
      </c>
      <c r="B142" s="183" t="str">
        <f>RTD("cqg.rtd",,"ContractData",$A$5&amp;A142,"Symbol")</f>
        <v>QOS1J2</v>
      </c>
      <c r="C142" s="183" t="str">
        <f>RIGHT(B142,2)</f>
        <v>J2</v>
      </c>
      <c r="D142" s="183" t="str">
        <f>LEFT(C142,1)</f>
        <v>J</v>
      </c>
      <c r="E142" s="183" t="str">
        <f>$E$5&amp;C142</f>
        <v>QOJ2</v>
      </c>
      <c r="F142" s="183">
        <f>IFERROR(RTD("cqg.rtd", ,"ContractData",E142, "COI"),"")</f>
        <v>0</v>
      </c>
      <c r="G142" s="183">
        <f>IFERROR(RTD("cqg.rtd", ,"ContractData",E142, "POI"),"")</f>
        <v>0</v>
      </c>
      <c r="H142" s="183" t="str">
        <f>RIGHT(RTD("cqg.rtd", ,"ContractData",B142, "LongDescription"),2)</f>
        <v>22</v>
      </c>
      <c r="I142" s="183">
        <f>IF(D142="F",1,IF(D142="G",2,IF(D142="H",3,IF(D142="J",4,IF(D142="K",5,IF(D142="M",6,IF(D142="N",7,IF(D142="Q",8,IF(D142="U",9,IF(D142="V",10,IF(D142="X",11,IF(D142="Z",12))))))))))))</f>
        <v>4</v>
      </c>
      <c r="J142" s="183" t="str">
        <f>VLOOKUP(I142,$R$6:$T$17,3)</f>
        <v>K</v>
      </c>
      <c r="K142" s="183" t="str">
        <f>$K$5&amp;J142&amp;RIGHT(H142,2)</f>
        <v>QOK22</v>
      </c>
      <c r="L142" s="183">
        <f>IF(LEFT(RTD("cqg.rtd", ,"ContractData",K142, "COI"),3)="768","",RTD("cqg.rtd", ,"ContractData",K142, "COI"))</f>
        <v>0</v>
      </c>
      <c r="M142" s="183">
        <f>IF(LEFT(RTD("cqg.rtd", ,"ContractData",K142, "P_OI"),3)="768","",RTD("cqg.rtd", ,"ContractData",K142, "P_OI"))</f>
        <v>0</v>
      </c>
    </row>
    <row r="144" spans="1:13" x14ac:dyDescent="0.25">
      <c r="A144" s="183">
        <f>A142+1</f>
        <v>70</v>
      </c>
      <c r="B144" s="183" t="str">
        <f>RTD("cqg.rtd",,"ContractData",$A$5&amp;A144,"Symbol")</f>
        <v>QOS1K2</v>
      </c>
      <c r="C144" s="183" t="str">
        <f>RIGHT(B144,2)</f>
        <v>K2</v>
      </c>
      <c r="D144" s="183" t="str">
        <f>LEFT(C144,1)</f>
        <v>K</v>
      </c>
      <c r="E144" s="183" t="str">
        <f>$E$5&amp;C144</f>
        <v>QOK2</v>
      </c>
      <c r="F144" s="183">
        <f>IFERROR(RTD("cqg.rtd", ,"ContractData",E144, "COI"),"")</f>
        <v>0</v>
      </c>
      <c r="G144" s="183">
        <f>IFERROR(RTD("cqg.rtd", ,"ContractData",E144, "POI"),"")</f>
        <v>0</v>
      </c>
      <c r="H144" s="183" t="str">
        <f>RIGHT(RTD("cqg.rtd", ,"ContractData",B144, "LongDescription"),2)</f>
        <v>22</v>
      </c>
      <c r="I144" s="183">
        <f>IF(D144="F",1,IF(D144="G",2,IF(D144="H",3,IF(D144="J",4,IF(D144="K",5,IF(D144="M",6,IF(D144="N",7,IF(D144="Q",8,IF(D144="U",9,IF(D144="V",10,IF(D144="X",11,IF(D144="Z",12))))))))))))</f>
        <v>5</v>
      </c>
      <c r="J144" s="183" t="str">
        <f>VLOOKUP(I144,$R$6:$T$17,3)</f>
        <v>M</v>
      </c>
      <c r="K144" s="183" t="str">
        <f>$K$5&amp;J144&amp;RIGHT(H144,2)</f>
        <v>QOM22</v>
      </c>
      <c r="L144" s="183">
        <f>IF(LEFT(RTD("cqg.rtd", ,"ContractData",K144, "COI"),3)="768","",RTD("cqg.rtd", ,"ContractData",K144, "COI"))</f>
        <v>0</v>
      </c>
      <c r="M144" s="183">
        <f>IF(LEFT(RTD("cqg.rtd", ,"ContractData",K144, "P_OI"),3)="768","",RTD("cqg.rtd", ,"ContractData",K144, "P_OI"))</f>
        <v>0</v>
      </c>
    </row>
    <row r="146" spans="1:13" x14ac:dyDescent="0.25">
      <c r="A146" s="183">
        <f>A144+1</f>
        <v>71</v>
      </c>
      <c r="B146" s="183" t="str">
        <f>RTD("cqg.rtd",,"ContractData",$A$5&amp;A146,"Symbol")</f>
        <v>QOS1M2</v>
      </c>
      <c r="C146" s="183" t="str">
        <f>RIGHT(B146,2)</f>
        <v>M2</v>
      </c>
      <c r="D146" s="183" t="str">
        <f>LEFT(C146,1)</f>
        <v>M</v>
      </c>
      <c r="E146" s="183" t="str">
        <f>$E$5&amp;C146</f>
        <v>QOM2</v>
      </c>
      <c r="F146" s="183">
        <f>IFERROR(RTD("cqg.rtd", ,"ContractData",E146, "COI"),"")</f>
        <v>0</v>
      </c>
      <c r="G146" s="183">
        <f>IFERROR(RTD("cqg.rtd", ,"ContractData",E146, "POI"),"")</f>
        <v>0</v>
      </c>
      <c r="H146" s="183" t="str">
        <f>RIGHT(RTD("cqg.rtd", ,"ContractData",B146, "LongDescription"),2)</f>
        <v>22</v>
      </c>
      <c r="I146" s="183">
        <f>IF(D146="F",1,IF(D146="G",2,IF(D146="H",3,IF(D146="J",4,IF(D146="K",5,IF(D146="M",6,IF(D146="N",7,IF(D146="Q",8,IF(D146="U",9,IF(D146="V",10,IF(D146="X",11,IF(D146="Z",12))))))))))))</f>
        <v>6</v>
      </c>
      <c r="J146" s="183" t="str">
        <f>VLOOKUP(I146,$R$6:$T$17,3)</f>
        <v>N</v>
      </c>
      <c r="K146" s="183" t="str">
        <f>$K$5&amp;J146&amp;RIGHT(H146,2)</f>
        <v>QON22</v>
      </c>
      <c r="L146" s="183">
        <f>IF(LEFT(RTD("cqg.rtd", ,"ContractData",K146, "COI"),3)="768","",RTD("cqg.rtd", ,"ContractData",K146, "COI"))</f>
        <v>0</v>
      </c>
      <c r="M146" s="183">
        <f>IF(LEFT(RTD("cqg.rtd", ,"ContractData",K146, "P_OI"),3)="768","",RTD("cqg.rtd", ,"ContractData",K146, "P_OI"))</f>
        <v>0</v>
      </c>
    </row>
    <row r="148" spans="1:13" x14ac:dyDescent="0.25">
      <c r="A148" s="183">
        <f>A146+1</f>
        <v>72</v>
      </c>
      <c r="B148" s="183" t="str">
        <f>RTD("cqg.rtd",,"ContractData",$A$5&amp;A148,"Symbol")</f>
        <v>QOS1N2</v>
      </c>
      <c r="C148" s="183" t="str">
        <f>RIGHT(B148,2)</f>
        <v>N2</v>
      </c>
      <c r="D148" s="183" t="str">
        <f>LEFT(C148,1)</f>
        <v>N</v>
      </c>
      <c r="E148" s="183" t="str">
        <f>$E$5&amp;C148</f>
        <v>QON2</v>
      </c>
      <c r="F148" s="183">
        <f>IFERROR(RTD("cqg.rtd", ,"ContractData",E148, "COI"),"")</f>
        <v>0</v>
      </c>
      <c r="G148" s="183">
        <f>IFERROR(RTD("cqg.rtd", ,"ContractData",E148, "POI"),"")</f>
        <v>0</v>
      </c>
      <c r="H148" s="183" t="str">
        <f>RIGHT(RTD("cqg.rtd", ,"ContractData",B148, "LongDescription"),2)</f>
        <v>22</v>
      </c>
      <c r="I148" s="183">
        <f>IF(D148="F",1,IF(D148="G",2,IF(D148="H",3,IF(D148="J",4,IF(D148="K",5,IF(D148="M",6,IF(D148="N",7,IF(D148="Q",8,IF(D148="U",9,IF(D148="V",10,IF(D148="X",11,IF(D148="Z",12))))))))))))</f>
        <v>7</v>
      </c>
      <c r="J148" s="183" t="str">
        <f>VLOOKUP(I148,$R$6:$T$17,3)</f>
        <v>Q</v>
      </c>
      <c r="K148" s="183" t="str">
        <f>$K$5&amp;J148&amp;RIGHT(H148,2)</f>
        <v>QOQ22</v>
      </c>
      <c r="L148" s="183">
        <f>IF(LEFT(RTD("cqg.rtd", ,"ContractData",K148, "COI"),3)="768","",RTD("cqg.rtd", ,"ContractData",K148, "COI"))</f>
        <v>0</v>
      </c>
      <c r="M148" s="183">
        <f>IF(LEFT(RTD("cqg.rtd", ,"ContractData",K148, "P_OI"),3)="768","",RTD("cqg.rtd", ,"ContractData",K148, "P_OI"))</f>
        <v>0</v>
      </c>
    </row>
    <row r="150" spans="1:13" x14ac:dyDescent="0.25">
      <c r="A150" s="183">
        <f>A148+1</f>
        <v>73</v>
      </c>
      <c r="B150" s="183" t="str">
        <f>RTD("cqg.rtd",,"ContractData",$A$5&amp;A150,"Symbol")</f>
        <v>QOS1Q2</v>
      </c>
      <c r="C150" s="183" t="str">
        <f>RIGHT(B150,2)</f>
        <v>Q2</v>
      </c>
      <c r="D150" s="183" t="str">
        <f>LEFT(C150,1)</f>
        <v>Q</v>
      </c>
      <c r="E150" s="183" t="str">
        <f>$E$5&amp;C150</f>
        <v>QOQ2</v>
      </c>
      <c r="F150" s="183">
        <f>IFERROR(RTD("cqg.rtd", ,"ContractData",E150, "COI"),"")</f>
        <v>0</v>
      </c>
      <c r="G150" s="183">
        <f>IFERROR(RTD("cqg.rtd", ,"ContractData",E150, "POI"),"")</f>
        <v>0</v>
      </c>
      <c r="H150" s="183" t="str">
        <f>RIGHT(RTD("cqg.rtd", ,"ContractData",B150, "LongDescription"),2)</f>
        <v>22</v>
      </c>
      <c r="I150" s="183">
        <f>IF(D150="F",1,IF(D150="G",2,IF(D150="H",3,IF(D150="J",4,IF(D150="K",5,IF(D150="M",6,IF(D150="N",7,IF(D150="Q",8,IF(D150="U",9,IF(D150="V",10,IF(D150="X",11,IF(D150="Z",12))))))))))))</f>
        <v>8</v>
      </c>
      <c r="J150" s="183" t="str">
        <f>VLOOKUP(I150,$R$6:$T$17,3)</f>
        <v>U</v>
      </c>
      <c r="K150" s="183" t="str">
        <f>$K$5&amp;J150&amp;RIGHT(H150,2)</f>
        <v>QOU22</v>
      </c>
      <c r="L150" s="183">
        <f>IF(LEFT(RTD("cqg.rtd", ,"ContractData",K150, "COI"),3)="768","",RTD("cqg.rtd", ,"ContractData",K150, "COI"))</f>
        <v>0</v>
      </c>
      <c r="M150" s="183">
        <f>IF(LEFT(RTD("cqg.rtd", ,"ContractData",K150, "P_OI"),3)="768","",RTD("cqg.rtd", ,"ContractData",K150, "P_OI"))</f>
        <v>0</v>
      </c>
    </row>
    <row r="152" spans="1:13" x14ac:dyDescent="0.25">
      <c r="A152" s="183">
        <f>A150+1</f>
        <v>74</v>
      </c>
      <c r="B152" s="183" t="str">
        <f>RTD("cqg.rtd",,"ContractData",$A$5&amp;A152,"Symbol")</f>
        <v>QOS1U2</v>
      </c>
      <c r="C152" s="183" t="str">
        <f>RIGHT(B152,2)</f>
        <v>U2</v>
      </c>
      <c r="D152" s="183" t="str">
        <f>LEFT(C152,1)</f>
        <v>U</v>
      </c>
      <c r="E152" s="183" t="str">
        <f>$E$5&amp;C152</f>
        <v>QOU2</v>
      </c>
      <c r="F152" s="183">
        <f>IFERROR(RTD("cqg.rtd", ,"ContractData",E152, "COI"),"")</f>
        <v>0</v>
      </c>
      <c r="G152" s="183">
        <f>IFERROR(RTD("cqg.rtd", ,"ContractData",E152, "POI"),"")</f>
        <v>0</v>
      </c>
      <c r="H152" s="183" t="str">
        <f>RIGHT(RTD("cqg.rtd", ,"ContractData",B152, "LongDescription"),2)</f>
        <v>22</v>
      </c>
      <c r="I152" s="183">
        <f>IF(D152="F",1,IF(D152="G",2,IF(D152="H",3,IF(D152="J",4,IF(D152="K",5,IF(D152="M",6,IF(D152="N",7,IF(D152="Q",8,IF(D152="U",9,IF(D152="V",10,IF(D152="X",11,IF(D152="Z",12))))))))))))</f>
        <v>9</v>
      </c>
      <c r="J152" s="183" t="str">
        <f>VLOOKUP(I152,$R$6:$T$17,3)</f>
        <v>V</v>
      </c>
      <c r="K152" s="183" t="str">
        <f>$K$5&amp;J152&amp;RIGHT(H152,2)</f>
        <v>QOV22</v>
      </c>
      <c r="L152" s="183">
        <f>IF(LEFT(RTD("cqg.rtd", ,"ContractData",K152, "COI"),3)="768","",RTD("cqg.rtd", ,"ContractData",K152, "COI"))</f>
        <v>0</v>
      </c>
      <c r="M152" s="183">
        <f>IF(LEFT(RTD("cqg.rtd", ,"ContractData",K152, "P_OI"),3)="768","",RTD("cqg.rtd", ,"ContractData",K152, "P_OI"))</f>
        <v>0</v>
      </c>
    </row>
    <row r="154" spans="1:13" x14ac:dyDescent="0.25">
      <c r="A154" s="183">
        <f>A152+1</f>
        <v>75</v>
      </c>
      <c r="B154" s="183" t="str">
        <f>RTD("cqg.rtd",,"ContractData",$A$5&amp;A154,"Symbol")</f>
        <v>QOS1V2</v>
      </c>
      <c r="C154" s="183" t="str">
        <f>RIGHT(B154,2)</f>
        <v>V2</v>
      </c>
      <c r="D154" s="183" t="str">
        <f>LEFT(C154,1)</f>
        <v>V</v>
      </c>
      <c r="E154" s="183" t="str">
        <f>$E$5&amp;C154</f>
        <v>QOV2</v>
      </c>
      <c r="F154" s="183">
        <f>IFERROR(RTD("cqg.rtd", ,"ContractData",E154, "COI"),"")</f>
        <v>0</v>
      </c>
      <c r="G154" s="183">
        <f>IFERROR(RTD("cqg.rtd", ,"ContractData",E154, "POI"),"")</f>
        <v>0</v>
      </c>
      <c r="H154" s="183" t="str">
        <f>RIGHT(RTD("cqg.rtd", ,"ContractData",B154, "LongDescription"),2)</f>
        <v>22</v>
      </c>
      <c r="I154" s="183">
        <f>IF(D154="F",1,IF(D154="G",2,IF(D154="H",3,IF(D154="J",4,IF(D154="K",5,IF(D154="M",6,IF(D154="N",7,IF(D154="Q",8,IF(D154="U",9,IF(D154="V",10,IF(D154="X",11,IF(D154="Z",12))))))))))))</f>
        <v>10</v>
      </c>
      <c r="J154" s="183" t="str">
        <f>VLOOKUP(I154,$R$6:$T$17,3)</f>
        <v>X</v>
      </c>
      <c r="K154" s="183" t="str">
        <f>$K$5&amp;J154&amp;RIGHT(H154,2)</f>
        <v>QOX22</v>
      </c>
      <c r="L154" s="183">
        <f>IF(LEFT(RTD("cqg.rtd", ,"ContractData",K154, "COI"),3)="768","",RTD("cqg.rtd", ,"ContractData",K154, "COI"))</f>
        <v>0</v>
      </c>
      <c r="M154" s="183">
        <f>IF(LEFT(RTD("cqg.rtd", ,"ContractData",K154, "P_OI"),3)="768","",RTD("cqg.rtd", ,"ContractData",K154, "P_OI"))</f>
        <v>0</v>
      </c>
    </row>
    <row r="156" spans="1:13" x14ac:dyDescent="0.25">
      <c r="A156" s="183">
        <f>A154+1</f>
        <v>76</v>
      </c>
      <c r="B156" s="183" t="str">
        <f>RTD("cqg.rtd",,"ContractData",$A$5&amp;A156,"Symbol")</f>
        <v>QOS1X2</v>
      </c>
      <c r="C156" s="183" t="str">
        <f>RIGHT(B156,2)</f>
        <v>X2</v>
      </c>
      <c r="D156" s="183" t="str">
        <f>LEFT(C156,1)</f>
        <v>X</v>
      </c>
      <c r="E156" s="183" t="str">
        <f>$E$5&amp;C156</f>
        <v>QOX2</v>
      </c>
      <c r="F156" s="183">
        <f>IFERROR(RTD("cqg.rtd", ,"ContractData",E156, "COI"),"")</f>
        <v>0</v>
      </c>
      <c r="G156" s="183">
        <f>IFERROR(RTD("cqg.rtd", ,"ContractData",E156, "POI"),"")</f>
        <v>0</v>
      </c>
      <c r="H156" s="183" t="str">
        <f>RIGHT(RTD("cqg.rtd", ,"ContractData",B156, "LongDescription"),2)</f>
        <v>22</v>
      </c>
      <c r="I156" s="183">
        <f>IF(D156="F",1,IF(D156="G",2,IF(D156="H",3,IF(D156="J",4,IF(D156="K",5,IF(D156="M",6,IF(D156="N",7,IF(D156="Q",8,IF(D156="U",9,IF(D156="V",10,IF(D156="X",11,IF(D156="Z",12))))))))))))</f>
        <v>11</v>
      </c>
      <c r="J156" s="183" t="str">
        <f>VLOOKUP(I156,$R$6:$T$17,3)</f>
        <v>Z</v>
      </c>
      <c r="K156" s="183" t="str">
        <f>$K$5&amp;J156&amp;RIGHT(H156,2)</f>
        <v>QOZ22</v>
      </c>
      <c r="L156" s="183">
        <f>IF(LEFT(RTD("cqg.rtd", ,"ContractData",K156, "COI"),3)="768","",RTD("cqg.rtd", ,"ContractData",K156, "COI"))</f>
        <v>91</v>
      </c>
      <c r="M156" s="183">
        <f>IF(LEFT(RTD("cqg.rtd", ,"ContractData",K156, "P_OI"),3)="768","",RTD("cqg.rtd", ,"ContractData",K156, "P_OI"))</f>
        <v>91</v>
      </c>
    </row>
    <row r="158" spans="1:13" x14ac:dyDescent="0.25">
      <c r="A158" s="183">
        <f>A156+1</f>
        <v>77</v>
      </c>
      <c r="B158" s="183" t="str">
        <f>RTD("cqg.rtd",,"ContractData",$A$5&amp;A158,"Symbol")</f>
        <v>QOS1Z2</v>
      </c>
      <c r="C158" s="183" t="str">
        <f>RIGHT(B158,2)</f>
        <v>Z2</v>
      </c>
      <c r="D158" s="183" t="str">
        <f>LEFT(C158,1)</f>
        <v>Z</v>
      </c>
      <c r="E158" s="183" t="str">
        <f>$E$5&amp;C158</f>
        <v>QOZ2</v>
      </c>
      <c r="F158" s="183">
        <f>IFERROR(RTD("cqg.rtd", ,"ContractData",E158, "COI"),"")</f>
        <v>91</v>
      </c>
      <c r="G158" s="183">
        <f>IFERROR(RTD("cqg.rtd", ,"ContractData",E158, "POI"),"")</f>
        <v>91</v>
      </c>
      <c r="H158" s="183" t="str">
        <f>RIGHT(RTD("cqg.rtd", ,"ContractData",B158, "LongDescription"),2)</f>
        <v>23</v>
      </c>
      <c r="I158" s="183">
        <f>IF(D158="F",1,IF(D158="G",2,IF(D158="H",3,IF(D158="J",4,IF(D158="K",5,IF(D158="M",6,IF(D158="N",7,IF(D158="Q",8,IF(D158="U",9,IF(D158="V",10,IF(D158="X",11,IF(D158="Z",12))))))))))))</f>
        <v>12</v>
      </c>
      <c r="J158" s="183" t="str">
        <f>VLOOKUP(I158,$R$6:$T$17,3)</f>
        <v>F</v>
      </c>
      <c r="K158" s="183" t="str">
        <f>$K$5&amp;J158&amp;RIGHT(H158,2)</f>
        <v>QOF23</v>
      </c>
      <c r="L158" s="183">
        <f>IF(LEFT(RTD("cqg.rtd", ,"ContractData",K158, "COI"),3)="768","",RTD("cqg.rtd", ,"ContractData",K158, "COI"))</f>
        <v>0</v>
      </c>
      <c r="M158" s="183">
        <f>IF(LEFT(RTD("cqg.rtd", ,"ContractData",K158, "P_OI"),3)="768","",RTD("cqg.rtd", ,"ContractData",K158, "P_OI"))</f>
        <v>0</v>
      </c>
    </row>
    <row r="160" spans="1:13" x14ac:dyDescent="0.25">
      <c r="A160" s="183">
        <f>A158+1</f>
        <v>78</v>
      </c>
      <c r="B160" s="183" t="str">
        <f>RTD("cqg.rtd",,"ContractData",$A$5&amp;A160,"Symbol")</f>
        <v>QOS1F3</v>
      </c>
      <c r="C160" s="183" t="str">
        <f>RIGHT(B160,2)</f>
        <v>F3</v>
      </c>
      <c r="D160" s="183" t="str">
        <f>LEFT(C160,1)</f>
        <v>F</v>
      </c>
      <c r="E160" s="183" t="str">
        <f>$E$5&amp;C160</f>
        <v>QOF3</v>
      </c>
      <c r="F160" s="183">
        <f>IFERROR(RTD("cqg.rtd", ,"ContractData",E160, "COI"),"")</f>
        <v>0</v>
      </c>
      <c r="G160" s="183">
        <f>IFERROR(RTD("cqg.rtd", ,"ContractData",E160, "POI"),"")</f>
        <v>0</v>
      </c>
      <c r="H160" s="183" t="str">
        <f>RIGHT(RTD("cqg.rtd", ,"ContractData",B160, "LongDescription"),2)</f>
        <v>23</v>
      </c>
      <c r="I160" s="183">
        <f>IF(D160="F",1,IF(D160="G",2,IF(D160="H",3,IF(D160="J",4,IF(D160="K",5,IF(D160="M",6,IF(D160="N",7,IF(D160="Q",8,IF(D160="U",9,IF(D160="V",10,IF(D160="X",11,IF(D160="Z",12))))))))))))</f>
        <v>1</v>
      </c>
      <c r="J160" s="183" t="str">
        <f>VLOOKUP(I160,$R$6:$T$17,3)</f>
        <v>G</v>
      </c>
      <c r="K160" s="183" t="str">
        <f>$K$5&amp;J160&amp;RIGHT(H160,2)</f>
        <v>QOG23</v>
      </c>
      <c r="L160" s="183">
        <f>IF(LEFT(RTD("cqg.rtd", ,"ContractData",K160, "COI"),3)="768","",RTD("cqg.rtd", ,"ContractData",K160, "COI"))</f>
        <v>0</v>
      </c>
      <c r="M160" s="183">
        <f>IF(LEFT(RTD("cqg.rtd", ,"ContractData",K160, "P_OI"),3)="768","",RTD("cqg.rtd", ,"ContractData",K160, "P_OI"))</f>
        <v>0</v>
      </c>
    </row>
    <row r="162" spans="1:13" x14ac:dyDescent="0.25">
      <c r="A162" s="183">
        <f>A160+1</f>
        <v>79</v>
      </c>
      <c r="B162" s="183" t="str">
        <f>RTD("cqg.rtd",,"ContractData",$A$5&amp;A162,"Symbol")</f>
        <v>QOS1G3</v>
      </c>
      <c r="C162" s="183" t="str">
        <f>RIGHT(B162,2)</f>
        <v>G3</v>
      </c>
      <c r="D162" s="183" t="str">
        <f>LEFT(C162,1)</f>
        <v>G</v>
      </c>
      <c r="E162" s="183" t="str">
        <f>$E$5&amp;C162</f>
        <v>QOG3</v>
      </c>
      <c r="F162" s="183">
        <f>IFERROR(RTD("cqg.rtd", ,"ContractData",E162, "COI"),"")</f>
        <v>0</v>
      </c>
      <c r="G162" s="183">
        <f>IFERROR(RTD("cqg.rtd", ,"ContractData",E162, "POI"),"")</f>
        <v>0</v>
      </c>
      <c r="H162" s="183" t="str">
        <f>RIGHT(RTD("cqg.rtd", ,"ContractData",B162, "LongDescription"),2)</f>
        <v>23</v>
      </c>
      <c r="I162" s="183">
        <f>IF(D162="F",1,IF(D162="G",2,IF(D162="H",3,IF(D162="J",4,IF(D162="K",5,IF(D162="M",6,IF(D162="N",7,IF(D162="Q",8,IF(D162="U",9,IF(D162="V",10,IF(D162="X",11,IF(D162="Z",12))))))))))))</f>
        <v>2</v>
      </c>
      <c r="J162" s="183" t="str">
        <f>VLOOKUP(I162,$R$6:$T$17,3)</f>
        <v>H</v>
      </c>
      <c r="K162" s="183" t="str">
        <f>$K$5&amp;J162&amp;RIGHT(H162,2)</f>
        <v>QOH23</v>
      </c>
      <c r="L162" s="183">
        <f>IF(LEFT(RTD("cqg.rtd", ,"ContractData",K162, "COI"),3)="768","",RTD("cqg.rtd", ,"ContractData",K162, "COI"))</f>
        <v>0</v>
      </c>
      <c r="M162" s="183">
        <f>IF(LEFT(RTD("cqg.rtd", ,"ContractData",K162, "P_OI"),3)="768","",RTD("cqg.rtd", ,"ContractData",K162, "P_OI"))</f>
        <v>0</v>
      </c>
    </row>
  </sheetData>
  <sheetProtection algorithmName="SHA-512" hashValue="lJ+jomTHUATitaRRpyH30F1RC3nnAMpRKvPAcYq8DzNqRuDm5vOxuFbAT3wioLO/wcjWVkjxyjuzOuRzYtiZnQ==" saltValue="Ag8jRzi7VZ0ySCagGWsAYw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 Contracts</vt:lpstr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2013-05-30T19:33:29Z</dcterms:created>
  <dcterms:modified xsi:type="dcterms:W3CDTF">2016-06-06T16:28:21Z</dcterms:modified>
</cp:coreProperties>
</file>