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4175"/>
  </bookViews>
  <sheets>
    <sheet name="Chart" sheetId="3" r:id="rId1"/>
    <sheet name="Data" sheetId="2" state="hidden" r:id="rId2"/>
    <sheet name="Data (4)" sheetId="6" state="hidden" r:id="rId3"/>
    <sheet name="Data (3)" sheetId="5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5" l="1"/>
  <c r="G98" i="5"/>
  <c r="G94" i="5"/>
  <c r="G90" i="5"/>
  <c r="G86" i="5"/>
  <c r="G82" i="5"/>
  <c r="G78" i="5"/>
  <c r="G74" i="5"/>
  <c r="G70" i="5"/>
  <c r="G66" i="5"/>
  <c r="G62" i="5"/>
  <c r="G58" i="5"/>
  <c r="G50" i="5"/>
  <c r="G46" i="5"/>
  <c r="G34" i="5"/>
  <c r="G26" i="5"/>
  <c r="G18" i="5"/>
  <c r="G10" i="5"/>
  <c r="G53" i="5"/>
  <c r="G41" i="5"/>
  <c r="G29" i="5"/>
  <c r="G17" i="5"/>
  <c r="G5" i="5"/>
  <c r="G92" i="5"/>
  <c r="G80" i="5"/>
  <c r="G68" i="5"/>
  <c r="G56" i="5"/>
  <c r="G44" i="5"/>
  <c r="G32" i="5"/>
  <c r="G20" i="5"/>
  <c r="G8" i="5"/>
  <c r="G101" i="5"/>
  <c r="G97" i="5"/>
  <c r="G93" i="5"/>
  <c r="G89" i="5"/>
  <c r="G85" i="5"/>
  <c r="G81" i="5"/>
  <c r="G77" i="5"/>
  <c r="G73" i="5"/>
  <c r="G69" i="5"/>
  <c r="G65" i="5"/>
  <c r="G61" i="5"/>
  <c r="G57" i="5"/>
  <c r="G45" i="5"/>
  <c r="G37" i="5"/>
  <c r="G25" i="5"/>
  <c r="G9" i="5"/>
  <c r="G96" i="5"/>
  <c r="G84" i="5"/>
  <c r="G72" i="5"/>
  <c r="G60" i="5"/>
  <c r="G48" i="5"/>
  <c r="G36" i="5"/>
  <c r="G24" i="5"/>
  <c r="G12" i="5"/>
  <c r="G99" i="5"/>
  <c r="G95" i="5"/>
  <c r="G91" i="5"/>
  <c r="G87" i="5"/>
  <c r="G83" i="5"/>
  <c r="G79" i="5"/>
  <c r="G75" i="5"/>
  <c r="G71" i="5"/>
  <c r="G67" i="5"/>
  <c r="G63" i="5"/>
  <c r="G59" i="5"/>
  <c r="G55" i="5"/>
  <c r="G51" i="5"/>
  <c r="G47" i="5"/>
  <c r="G43" i="5"/>
  <c r="G39" i="5"/>
  <c r="G35" i="5"/>
  <c r="G31" i="5"/>
  <c r="G27" i="5"/>
  <c r="G23" i="5"/>
  <c r="G19" i="5"/>
  <c r="G15" i="5"/>
  <c r="G11" i="5"/>
  <c r="G7" i="5"/>
  <c r="G3" i="5"/>
  <c r="G54" i="5"/>
  <c r="G42" i="5"/>
  <c r="G38" i="5"/>
  <c r="G30" i="5"/>
  <c r="G22" i="5"/>
  <c r="G14" i="5"/>
  <c r="G6" i="5"/>
  <c r="G49" i="5"/>
  <c r="G33" i="5"/>
  <c r="G21" i="5"/>
  <c r="G13" i="5"/>
  <c r="G100" i="5"/>
  <c r="G88" i="5"/>
  <c r="G76" i="5"/>
  <c r="G64" i="5"/>
  <c r="G52" i="5"/>
  <c r="G40" i="5"/>
  <c r="G28" i="5"/>
  <c r="G16" i="5"/>
  <c r="G4" i="5"/>
  <c r="G2" i="5"/>
  <c r="J1" i="5" l="1"/>
  <c r="K1" i="5" l="1"/>
  <c r="K1" i="6"/>
  <c r="H102" i="5" l="1"/>
  <c r="H98" i="5"/>
  <c r="H94" i="5"/>
  <c r="H90" i="5"/>
  <c r="H86" i="5"/>
  <c r="H82" i="5"/>
  <c r="H78" i="5"/>
  <c r="H74" i="5"/>
  <c r="H70" i="5"/>
  <c r="H66" i="5"/>
  <c r="H62" i="5"/>
  <c r="H54" i="5"/>
  <c r="H46" i="5"/>
  <c r="H38" i="5"/>
  <c r="H30" i="5"/>
  <c r="H22" i="5"/>
  <c r="H14" i="5"/>
  <c r="H29" i="5"/>
  <c r="H13" i="5"/>
  <c r="H100" i="5"/>
  <c r="H88" i="5"/>
  <c r="H80" i="5"/>
  <c r="H68" i="5"/>
  <c r="H56" i="5"/>
  <c r="H44" i="5"/>
  <c r="H28" i="5"/>
  <c r="H16" i="5"/>
  <c r="H4" i="5"/>
  <c r="H101" i="5"/>
  <c r="H97" i="5"/>
  <c r="H93" i="5"/>
  <c r="H89" i="5"/>
  <c r="H85" i="5"/>
  <c r="H81" i="5"/>
  <c r="H77" i="5"/>
  <c r="H73" i="5"/>
  <c r="H69" i="5"/>
  <c r="H65" i="5"/>
  <c r="H61" i="5"/>
  <c r="H57" i="5"/>
  <c r="H53" i="5"/>
  <c r="H49" i="5"/>
  <c r="H45" i="5"/>
  <c r="H41" i="5"/>
  <c r="H37" i="5"/>
  <c r="H33" i="5"/>
  <c r="H25" i="5"/>
  <c r="H17" i="5"/>
  <c r="H5" i="5"/>
  <c r="H92" i="5"/>
  <c r="H76" i="5"/>
  <c r="H64" i="5"/>
  <c r="H52" i="5"/>
  <c r="H36" i="5"/>
  <c r="H24" i="5"/>
  <c r="H12" i="5"/>
  <c r="H99" i="5"/>
  <c r="H95" i="5"/>
  <c r="H91" i="5"/>
  <c r="H87" i="5"/>
  <c r="H83" i="5"/>
  <c r="H79" i="5"/>
  <c r="H75" i="5"/>
  <c r="H71" i="5"/>
  <c r="H67" i="5"/>
  <c r="H63" i="5"/>
  <c r="H59" i="5"/>
  <c r="H55" i="5"/>
  <c r="H51" i="5"/>
  <c r="H47" i="5"/>
  <c r="H43" i="5"/>
  <c r="H39" i="5"/>
  <c r="H35" i="5"/>
  <c r="H31" i="5"/>
  <c r="H27" i="5"/>
  <c r="H23" i="5"/>
  <c r="H19" i="5"/>
  <c r="H15" i="5"/>
  <c r="H11" i="5"/>
  <c r="H7" i="5"/>
  <c r="H3" i="5"/>
  <c r="H58" i="5"/>
  <c r="H50" i="5"/>
  <c r="H42" i="5"/>
  <c r="H34" i="5"/>
  <c r="H26" i="5"/>
  <c r="H18" i="5"/>
  <c r="H10" i="5"/>
  <c r="H6" i="5"/>
  <c r="H21" i="5"/>
  <c r="H9" i="5"/>
  <c r="H96" i="5"/>
  <c r="H84" i="5"/>
  <c r="H72" i="5"/>
  <c r="H60" i="5"/>
  <c r="H48" i="5"/>
  <c r="H40" i="5"/>
  <c r="H32" i="5"/>
  <c r="H20" i="5"/>
  <c r="H8" i="5"/>
  <c r="S48" i="3"/>
  <c r="H2" i="5"/>
  <c r="K1" i="2"/>
  <c r="A4" i="6" l="1"/>
  <c r="A3" i="6"/>
  <c r="A5" i="6" l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6" i="6" l="1"/>
  <c r="K2" i="2"/>
  <c r="E94" i="6"/>
  <c r="C43" i="6"/>
  <c r="C82" i="6"/>
  <c r="F39" i="6"/>
  <c r="F46" i="6"/>
  <c r="F45" i="6"/>
  <c r="E69" i="6"/>
  <c r="F101" i="6"/>
  <c r="C55" i="6"/>
  <c r="D95" i="6"/>
  <c r="F41" i="6"/>
  <c r="D37" i="6"/>
  <c r="D92" i="6"/>
  <c r="D3" i="6"/>
  <c r="D49" i="6"/>
  <c r="D82" i="6"/>
  <c r="C44" i="6"/>
  <c r="D71" i="6"/>
  <c r="C61" i="6"/>
  <c r="F9" i="6"/>
  <c r="E99" i="6"/>
  <c r="E92" i="6"/>
  <c r="F6" i="6"/>
  <c r="F5" i="6"/>
  <c r="C63" i="6"/>
  <c r="F68" i="6"/>
  <c r="C89" i="6"/>
  <c r="C20" i="6"/>
  <c r="D14" i="6"/>
  <c r="E14" i="6"/>
  <c r="E72" i="6"/>
  <c r="C74" i="6"/>
  <c r="E66" i="6"/>
  <c r="F89" i="6"/>
  <c r="C13" i="6"/>
  <c r="C99" i="6"/>
  <c r="F20" i="6"/>
  <c r="D2" i="6"/>
  <c r="F40" i="6"/>
  <c r="E40" i="6"/>
  <c r="E30" i="6"/>
  <c r="D19" i="6"/>
  <c r="D75" i="6"/>
  <c r="C42" i="6"/>
  <c r="C4" i="6"/>
  <c r="E38" i="6"/>
  <c r="C64" i="6"/>
  <c r="C50" i="6"/>
  <c r="F28" i="6"/>
  <c r="F44" i="6"/>
  <c r="D46" i="6"/>
  <c r="D8" i="6"/>
  <c r="E52" i="6"/>
  <c r="F74" i="6"/>
  <c r="E70" i="6"/>
  <c r="E41" i="6"/>
  <c r="C98" i="6"/>
  <c r="F78" i="6"/>
  <c r="D53" i="6"/>
  <c r="D26" i="6"/>
  <c r="F70" i="6"/>
  <c r="D25" i="6"/>
  <c r="C68" i="6"/>
  <c r="E45" i="6"/>
  <c r="D43" i="6"/>
  <c r="E35" i="6"/>
  <c r="D22" i="6"/>
  <c r="E71" i="6"/>
  <c r="C85" i="6"/>
  <c r="E5" i="6"/>
  <c r="D64" i="6"/>
  <c r="F84" i="6"/>
  <c r="D68" i="6"/>
  <c r="D96" i="6"/>
  <c r="E90" i="6"/>
  <c r="E102" i="6"/>
  <c r="E10" i="6"/>
  <c r="C54" i="6"/>
  <c r="E50" i="6"/>
  <c r="E98" i="6"/>
  <c r="F55" i="6"/>
  <c r="F11" i="6"/>
  <c r="C17" i="6"/>
  <c r="D20" i="6"/>
  <c r="F29" i="6"/>
  <c r="D31" i="6"/>
  <c r="E60" i="6"/>
  <c r="D57" i="6"/>
  <c r="D88" i="6"/>
  <c r="D39" i="6"/>
  <c r="D10" i="6"/>
  <c r="C76" i="6"/>
  <c r="F13" i="6"/>
  <c r="E67" i="6"/>
  <c r="C3" i="5"/>
  <c r="F31" i="6"/>
  <c r="F17" i="6"/>
  <c r="E101" i="6"/>
  <c r="C34" i="6"/>
  <c r="C87" i="6"/>
  <c r="F15" i="6"/>
  <c r="E89" i="6"/>
  <c r="E7" i="6"/>
  <c r="D30" i="6"/>
  <c r="F7" i="6"/>
  <c r="D41" i="6"/>
  <c r="C60" i="6"/>
  <c r="C56" i="6"/>
  <c r="D61" i="6"/>
  <c r="E28" i="6"/>
  <c r="C66" i="6"/>
  <c r="F59" i="6"/>
  <c r="F65" i="6"/>
  <c r="F100" i="6"/>
  <c r="E19" i="6"/>
  <c r="D40" i="6"/>
  <c r="C71" i="6"/>
  <c r="D48" i="6"/>
  <c r="E64" i="6"/>
  <c r="C25" i="6"/>
  <c r="F19" i="6"/>
  <c r="C29" i="6"/>
  <c r="C49" i="6"/>
  <c r="C72" i="6"/>
  <c r="E55" i="6"/>
  <c r="C57" i="6"/>
  <c r="D99" i="6"/>
  <c r="F53" i="6"/>
  <c r="F86" i="6"/>
  <c r="F66" i="6"/>
  <c r="D47" i="6"/>
  <c r="D55" i="6"/>
  <c r="C7" i="6"/>
  <c r="D56" i="6"/>
  <c r="C21" i="6"/>
  <c r="E84" i="6"/>
  <c r="D91" i="6"/>
  <c r="E31" i="6"/>
  <c r="D27" i="6"/>
  <c r="D97" i="6"/>
  <c r="C80" i="6"/>
  <c r="D69" i="6"/>
  <c r="F14" i="6"/>
  <c r="D51" i="6"/>
  <c r="F81" i="6"/>
  <c r="C33" i="6"/>
  <c r="E100" i="6"/>
  <c r="F49" i="6"/>
  <c r="E25" i="6"/>
  <c r="D85" i="6"/>
  <c r="E22" i="6"/>
  <c r="F102" i="6"/>
  <c r="F12" i="6"/>
  <c r="E36" i="6"/>
  <c r="F93" i="6"/>
  <c r="D9" i="6"/>
  <c r="F47" i="6"/>
  <c r="D63" i="6"/>
  <c r="D16" i="6"/>
  <c r="F98" i="6"/>
  <c r="D13" i="6"/>
  <c r="E46" i="6"/>
  <c r="D24" i="6"/>
  <c r="C39" i="6"/>
  <c r="C11" i="6"/>
  <c r="D4" i="6"/>
  <c r="F3" i="6"/>
  <c r="E11" i="6"/>
  <c r="E78" i="6"/>
  <c r="D77" i="6"/>
  <c r="F10" i="6"/>
  <c r="F83" i="6"/>
  <c r="C77" i="6"/>
  <c r="F92" i="6"/>
  <c r="F91" i="6"/>
  <c r="E96" i="6"/>
  <c r="C22" i="6"/>
  <c r="F30" i="6"/>
  <c r="F75" i="6"/>
  <c r="C8" i="6"/>
  <c r="C52" i="6"/>
  <c r="D15" i="6"/>
  <c r="E42" i="6"/>
  <c r="D101" i="6"/>
  <c r="D89" i="6"/>
  <c r="F48" i="6"/>
  <c r="D32" i="6"/>
  <c r="C79" i="6"/>
  <c r="E86" i="6"/>
  <c r="E91" i="6"/>
  <c r="D23" i="6"/>
  <c r="C101" i="6"/>
  <c r="F73" i="6"/>
  <c r="E17" i="6"/>
  <c r="E59" i="6"/>
  <c r="D44" i="6"/>
  <c r="E61" i="6"/>
  <c r="F8" i="6"/>
  <c r="C83" i="6"/>
  <c r="E44" i="6"/>
  <c r="C58" i="6"/>
  <c r="D93" i="6"/>
  <c r="D34" i="6"/>
  <c r="E82" i="6"/>
  <c r="D6" i="6"/>
  <c r="E58" i="6"/>
  <c r="C97" i="6"/>
  <c r="F62" i="6"/>
  <c r="E18" i="6"/>
  <c r="E63" i="6"/>
  <c r="F50" i="6"/>
  <c r="F82" i="6"/>
  <c r="E29" i="6"/>
  <c r="C16" i="6"/>
  <c r="C10" i="6"/>
  <c r="C14" i="6"/>
  <c r="F54" i="6"/>
  <c r="F63" i="6"/>
  <c r="C23" i="6"/>
  <c r="C28" i="6"/>
  <c r="D98" i="6"/>
  <c r="E33" i="6"/>
  <c r="C73" i="6"/>
  <c r="C5" i="6"/>
  <c r="D54" i="6"/>
  <c r="C19" i="6"/>
  <c r="E23" i="6"/>
  <c r="F38" i="6"/>
  <c r="E47" i="6"/>
  <c r="E65" i="6"/>
  <c r="F2" i="6"/>
  <c r="D80" i="6"/>
  <c r="D66" i="6"/>
  <c r="F56" i="6"/>
  <c r="F96" i="6"/>
  <c r="C3" i="6"/>
  <c r="C47" i="6"/>
  <c r="F64" i="6"/>
  <c r="F24" i="6"/>
  <c r="D38" i="6"/>
  <c r="C75" i="6"/>
  <c r="C51" i="6"/>
  <c r="E62" i="6"/>
  <c r="F60" i="6"/>
  <c r="C84" i="6"/>
  <c r="E95" i="6"/>
  <c r="F79" i="6"/>
  <c r="C86" i="6"/>
  <c r="E48" i="6"/>
  <c r="F43" i="6"/>
  <c r="D94" i="6"/>
  <c r="E76" i="6"/>
  <c r="C62" i="6"/>
  <c r="C53" i="6"/>
  <c r="C18" i="6"/>
  <c r="C32" i="6"/>
  <c r="C2" i="6"/>
  <c r="E21" i="6"/>
  <c r="F16" i="6"/>
  <c r="E27" i="6"/>
  <c r="D70" i="6"/>
  <c r="F26" i="6"/>
  <c r="C100" i="6"/>
  <c r="C9" i="6"/>
  <c r="C88" i="6"/>
  <c r="C12" i="6"/>
  <c r="C69" i="6"/>
  <c r="E54" i="6"/>
  <c r="E85" i="6"/>
  <c r="C67" i="6"/>
  <c r="F99" i="6"/>
  <c r="F72" i="6"/>
  <c r="E97" i="6"/>
  <c r="D84" i="6"/>
  <c r="C94" i="6"/>
  <c r="C93" i="6"/>
  <c r="E43" i="6"/>
  <c r="D12" i="6"/>
  <c r="E80" i="6"/>
  <c r="C15" i="6"/>
  <c r="C45" i="6"/>
  <c r="F77" i="6"/>
  <c r="D78" i="6"/>
  <c r="E13" i="6"/>
  <c r="C27" i="6"/>
  <c r="F88" i="6"/>
  <c r="D72" i="6"/>
  <c r="E9" i="6"/>
  <c r="E83" i="6"/>
  <c r="E81" i="6"/>
  <c r="D90" i="6"/>
  <c r="F35" i="6"/>
  <c r="E88" i="6"/>
  <c r="D45" i="6"/>
  <c r="E4" i="6"/>
  <c r="F22" i="6"/>
  <c r="F58" i="6"/>
  <c r="E32" i="6"/>
  <c r="E79" i="6"/>
  <c r="F97" i="6"/>
  <c r="E51" i="6"/>
  <c r="E3" i="6"/>
  <c r="E2" i="6"/>
  <c r="F90" i="6"/>
  <c r="C26" i="6"/>
  <c r="F4" i="6"/>
  <c r="E39" i="6"/>
  <c r="E34" i="6"/>
  <c r="F87" i="6"/>
  <c r="D52" i="6"/>
  <c r="C6" i="6"/>
  <c r="C38" i="6"/>
  <c r="D7" i="6"/>
  <c r="D87" i="6"/>
  <c r="F67" i="6"/>
  <c r="D59" i="6"/>
  <c r="D86" i="6"/>
  <c r="C35" i="6"/>
  <c r="D28" i="6"/>
  <c r="F34" i="6"/>
  <c r="F42" i="6"/>
  <c r="C65" i="6"/>
  <c r="C24" i="6"/>
  <c r="D102" i="6"/>
  <c r="E75" i="6"/>
  <c r="C41" i="6"/>
  <c r="D18" i="6"/>
  <c r="F18" i="6"/>
  <c r="C40" i="6"/>
  <c r="D60" i="6"/>
  <c r="D73" i="6"/>
  <c r="E20" i="6"/>
  <c r="F61" i="6"/>
  <c r="F21" i="6"/>
  <c r="F36" i="6"/>
  <c r="D36" i="6"/>
  <c r="E15" i="6"/>
  <c r="D11" i="6"/>
  <c r="F32" i="6"/>
  <c r="E56" i="6"/>
  <c r="F95" i="6"/>
  <c r="D65" i="6"/>
  <c r="C37" i="6"/>
  <c r="D17" i="6"/>
  <c r="D50" i="6"/>
  <c r="D67" i="6"/>
  <c r="F23" i="6"/>
  <c r="E87" i="6"/>
  <c r="D33" i="6"/>
  <c r="E24" i="6"/>
  <c r="E73" i="6"/>
  <c r="C102" i="6"/>
  <c r="D35" i="6"/>
  <c r="F52" i="6"/>
  <c r="F85" i="6"/>
  <c r="C48" i="6"/>
  <c r="C59" i="6"/>
  <c r="E12" i="6"/>
  <c r="C30" i="6"/>
  <c r="C70" i="6"/>
  <c r="C81" i="6"/>
  <c r="D42" i="6"/>
  <c r="D29" i="6"/>
  <c r="C36" i="6"/>
  <c r="F71" i="6"/>
  <c r="D76" i="6"/>
  <c r="C95" i="6"/>
  <c r="F27" i="6"/>
  <c r="D100" i="6"/>
  <c r="C46" i="6"/>
  <c r="C92" i="6"/>
  <c r="F51" i="6"/>
  <c r="F37" i="6"/>
  <c r="D5" i="6"/>
  <c r="E37" i="6"/>
  <c r="E74" i="6"/>
  <c r="E68" i="6"/>
  <c r="E16" i="6"/>
  <c r="E53" i="6"/>
  <c r="F94" i="6"/>
  <c r="F25" i="6"/>
  <c r="F69" i="6"/>
  <c r="D81" i="6"/>
  <c r="D58" i="6"/>
  <c r="D62" i="6"/>
  <c r="D83" i="6"/>
  <c r="D21" i="6"/>
  <c r="C78" i="6"/>
  <c r="F57" i="6"/>
  <c r="F76" i="6"/>
  <c r="E77" i="6"/>
  <c r="C91" i="6"/>
  <c r="E57" i="6"/>
  <c r="E49" i="6"/>
  <c r="E8" i="6"/>
  <c r="C96" i="6"/>
  <c r="E26" i="6"/>
  <c r="D74" i="6"/>
  <c r="F33" i="6"/>
  <c r="F80" i="6"/>
  <c r="C90" i="6"/>
  <c r="E6" i="6"/>
  <c r="D79" i="6"/>
  <c r="C31" i="6"/>
  <c r="E93" i="6"/>
  <c r="AA40" i="3" l="1"/>
  <c r="A7" i="6"/>
  <c r="AI12" i="3"/>
  <c r="AH12" i="3"/>
  <c r="W5" i="3"/>
  <c r="X7" i="3"/>
  <c r="AA7" i="3"/>
  <c r="X4" i="3"/>
  <c r="S4" i="3"/>
  <c r="T7" i="3"/>
  <c r="X5" i="3"/>
  <c r="U7" i="3"/>
  <c r="S7" i="3"/>
  <c r="R7" i="3"/>
  <c r="AA4" i="3"/>
  <c r="Z4" i="3"/>
  <c r="Z7" i="3"/>
  <c r="AC4" i="3"/>
  <c r="R4" i="3"/>
  <c r="V7" i="3"/>
  <c r="U4" i="3"/>
  <c r="T4" i="3"/>
  <c r="V4" i="3"/>
  <c r="V5" i="3"/>
  <c r="AB7" i="3"/>
  <c r="AC7" i="3"/>
  <c r="AB4" i="3"/>
  <c r="Y5" i="3"/>
  <c r="D10" i="5"/>
  <c r="C32" i="5"/>
  <c r="F85" i="5"/>
  <c r="F81" i="5"/>
  <c r="D92" i="5"/>
  <c r="C10" i="5"/>
  <c r="C2" i="5"/>
  <c r="E102" i="5"/>
  <c r="D45" i="5"/>
  <c r="F22" i="5"/>
  <c r="D101" i="5"/>
  <c r="E53" i="5"/>
  <c r="E68" i="5"/>
  <c r="D43" i="5"/>
  <c r="D58" i="5"/>
  <c r="C27" i="5"/>
  <c r="D87" i="5"/>
  <c r="E64" i="5"/>
  <c r="E3" i="5"/>
  <c r="D21" i="5"/>
  <c r="D56" i="5"/>
  <c r="D77" i="5"/>
  <c r="F61" i="5"/>
  <c r="C36" i="5"/>
  <c r="C7" i="5"/>
  <c r="E30" i="5"/>
  <c r="F50" i="5"/>
  <c r="F40" i="5"/>
  <c r="D15" i="5"/>
  <c r="F21" i="5"/>
  <c r="E35" i="5"/>
  <c r="E96" i="5"/>
  <c r="F10" i="5"/>
  <c r="C37" i="5"/>
  <c r="D69" i="5"/>
  <c r="C65" i="5"/>
  <c r="E101" i="5"/>
  <c r="E17" i="5"/>
  <c r="D7" i="5"/>
  <c r="F75" i="5"/>
  <c r="D27" i="5"/>
  <c r="F38" i="5"/>
  <c r="D8" i="5"/>
  <c r="E11" i="5"/>
  <c r="F25" i="5"/>
  <c r="F13" i="5"/>
  <c r="C44" i="5"/>
  <c r="D25" i="5"/>
  <c r="F47" i="5"/>
  <c r="E19" i="5"/>
  <c r="E27" i="5"/>
  <c r="G26" i="2"/>
  <c r="C7" i="2"/>
  <c r="C78" i="2"/>
  <c r="F22" i="2"/>
  <c r="C44" i="2"/>
  <c r="F5" i="2"/>
  <c r="D24" i="5"/>
  <c r="F4" i="5"/>
  <c r="C24" i="5"/>
  <c r="C42" i="5"/>
  <c r="F90" i="5"/>
  <c r="E98" i="5"/>
  <c r="E83" i="5"/>
  <c r="F64" i="5"/>
  <c r="F34" i="5"/>
  <c r="C33" i="5"/>
  <c r="C82" i="5"/>
  <c r="E72" i="5"/>
  <c r="E23" i="5"/>
  <c r="D66" i="5"/>
  <c r="F76" i="5"/>
  <c r="D84" i="5"/>
  <c r="F16" i="5"/>
  <c r="E2" i="5"/>
  <c r="E93" i="5"/>
  <c r="C51" i="5"/>
  <c r="D31" i="5"/>
  <c r="C49" i="5"/>
  <c r="D82" i="5"/>
  <c r="D94" i="5"/>
  <c r="E71" i="5"/>
  <c r="E88" i="5"/>
  <c r="G89" i="2"/>
  <c r="D41" i="2"/>
  <c r="E76" i="2"/>
  <c r="F67" i="2"/>
  <c r="C8" i="2"/>
  <c r="F44" i="2"/>
  <c r="F12" i="5"/>
  <c r="E56" i="5"/>
  <c r="C48" i="5"/>
  <c r="F23" i="5"/>
  <c r="E21" i="5"/>
  <c r="C55" i="5"/>
  <c r="G6" i="2"/>
  <c r="F31" i="2"/>
  <c r="C85" i="2"/>
  <c r="C26" i="2"/>
  <c r="E102" i="2"/>
  <c r="G8" i="2"/>
  <c r="F29" i="2"/>
  <c r="C21" i="2"/>
  <c r="D96" i="2"/>
  <c r="E49" i="2"/>
  <c r="F51" i="2"/>
  <c r="H17" i="2"/>
  <c r="G42" i="2"/>
  <c r="G67" i="2"/>
  <c r="C33" i="2"/>
  <c r="C12" i="2"/>
  <c r="D82" i="2"/>
  <c r="C94" i="5"/>
  <c r="F30" i="5"/>
  <c r="D36" i="5"/>
  <c r="C67" i="5"/>
  <c r="F28" i="5"/>
  <c r="E13" i="5"/>
  <c r="C73" i="5"/>
  <c r="C91" i="5"/>
  <c r="F82" i="5"/>
  <c r="F26" i="5"/>
  <c r="C12" i="5"/>
  <c r="E69" i="5"/>
  <c r="E22" i="5"/>
  <c r="F17" i="5"/>
  <c r="F7" i="5"/>
  <c r="F42" i="5"/>
  <c r="F93" i="5"/>
  <c r="E89" i="5"/>
  <c r="E48" i="5"/>
  <c r="D63" i="5"/>
  <c r="F83" i="5"/>
  <c r="F43" i="5"/>
  <c r="D81" i="5"/>
  <c r="D6" i="5"/>
  <c r="E14" i="5"/>
  <c r="F8" i="5"/>
  <c r="F56" i="5"/>
  <c r="C88" i="5"/>
  <c r="D59" i="5"/>
  <c r="F63" i="5"/>
  <c r="E60" i="5"/>
  <c r="E10" i="5"/>
  <c r="F46" i="5"/>
  <c r="D95" i="5"/>
  <c r="C52" i="5"/>
  <c r="F6" i="5"/>
  <c r="E44" i="5"/>
  <c r="E62" i="5"/>
  <c r="F39" i="5"/>
  <c r="F19" i="5"/>
  <c r="D71" i="5"/>
  <c r="D102" i="5"/>
  <c r="E24" i="5"/>
  <c r="E5" i="5"/>
  <c r="C63" i="5"/>
  <c r="F101" i="5"/>
  <c r="C75" i="5"/>
  <c r="C46" i="5"/>
  <c r="D90" i="5"/>
  <c r="D3" i="5"/>
  <c r="E52" i="5"/>
  <c r="G93" i="2"/>
  <c r="F101" i="2"/>
  <c r="E29" i="2"/>
  <c r="C53" i="2"/>
  <c r="C49" i="2"/>
  <c r="E18" i="2"/>
  <c r="F99" i="5"/>
  <c r="F29" i="5"/>
  <c r="D42" i="5"/>
  <c r="D76" i="5"/>
  <c r="D20" i="5"/>
  <c r="E12" i="5"/>
  <c r="C68" i="5"/>
  <c r="C35" i="5"/>
  <c r="C31" i="5"/>
  <c r="F31" i="5"/>
  <c r="F49" i="5"/>
  <c r="E6" i="5"/>
  <c r="E97" i="5"/>
  <c r="D75" i="5"/>
  <c r="C83" i="5"/>
  <c r="D16" i="5"/>
  <c r="C78" i="5"/>
  <c r="E92" i="5"/>
  <c r="E32" i="5"/>
  <c r="F72" i="5"/>
  <c r="C71" i="5"/>
  <c r="C20" i="5"/>
  <c r="C22" i="5"/>
  <c r="C41" i="5"/>
  <c r="E36" i="5"/>
  <c r="G41" i="2"/>
  <c r="G18" i="2"/>
  <c r="C62" i="2"/>
  <c r="E77" i="2"/>
  <c r="D92" i="2"/>
  <c r="D99" i="2"/>
  <c r="D28" i="2"/>
  <c r="C47" i="5"/>
  <c r="C100" i="5"/>
  <c r="E16" i="5"/>
  <c r="C76" i="5"/>
  <c r="C58" i="5"/>
  <c r="C13" i="5"/>
  <c r="G92" i="2"/>
  <c r="C60" i="2"/>
  <c r="F88" i="2"/>
  <c r="H55" i="2"/>
  <c r="F64" i="2"/>
  <c r="G68" i="2"/>
  <c r="E85" i="2"/>
  <c r="E22" i="2"/>
  <c r="C95" i="2"/>
  <c r="E74" i="2"/>
  <c r="F96" i="2"/>
  <c r="H27" i="2"/>
  <c r="G13" i="2"/>
  <c r="G77" i="2"/>
  <c r="C58" i="2"/>
  <c r="H56" i="2"/>
  <c r="D53" i="2"/>
  <c r="E93" i="2"/>
  <c r="E98" i="2"/>
  <c r="H81" i="2"/>
  <c r="G10" i="2"/>
  <c r="E16" i="2"/>
  <c r="H48" i="2"/>
  <c r="H85" i="2"/>
  <c r="C65" i="2"/>
  <c r="G9" i="2"/>
  <c r="C93" i="5"/>
  <c r="F24" i="5"/>
  <c r="E61" i="5"/>
  <c r="F96" i="5"/>
  <c r="D14" i="5"/>
  <c r="C89" i="5"/>
  <c r="C59" i="5"/>
  <c r="D28" i="5"/>
  <c r="F59" i="5"/>
  <c r="D51" i="5"/>
  <c r="E58" i="5"/>
  <c r="E55" i="5"/>
  <c r="C54" i="5"/>
  <c r="F51" i="5"/>
  <c r="F94" i="5"/>
  <c r="D47" i="5"/>
  <c r="D2" i="5"/>
  <c r="E94" i="5"/>
  <c r="C80" i="5"/>
  <c r="D55" i="5"/>
  <c r="D18" i="5"/>
  <c r="C90" i="5"/>
  <c r="D13" i="5"/>
  <c r="D5" i="5"/>
  <c r="D38" i="5"/>
  <c r="D57" i="5"/>
  <c r="F70" i="5"/>
  <c r="D91" i="5"/>
  <c r="C26" i="5"/>
  <c r="E67" i="5"/>
  <c r="E65" i="5"/>
  <c r="C57" i="5"/>
  <c r="D79" i="5"/>
  <c r="D46" i="5"/>
  <c r="F62" i="5"/>
  <c r="E43" i="5"/>
  <c r="E87" i="5"/>
  <c r="C102" i="5"/>
  <c r="D85" i="5"/>
  <c r="F79" i="5"/>
  <c r="F32" i="5"/>
  <c r="D86" i="5"/>
  <c r="E4" i="5"/>
  <c r="D98" i="5"/>
  <c r="D22" i="5"/>
  <c r="D65" i="5"/>
  <c r="F67" i="5"/>
  <c r="F52" i="5"/>
  <c r="C8" i="5"/>
  <c r="E29" i="5"/>
  <c r="C92" i="5"/>
  <c r="F18" i="5"/>
  <c r="F27" i="5"/>
  <c r="C66" i="5"/>
  <c r="E70" i="5"/>
  <c r="D4" i="5"/>
  <c r="G12" i="2"/>
  <c r="G55" i="2"/>
  <c r="C88" i="2"/>
  <c r="F26" i="2"/>
  <c r="F33" i="2"/>
  <c r="E39" i="2"/>
  <c r="D59" i="2"/>
  <c r="F66" i="5"/>
  <c r="F37" i="5"/>
  <c r="C72" i="5"/>
  <c r="D67" i="5"/>
  <c r="E59" i="5"/>
  <c r="E50" i="5"/>
  <c r="F5" i="5"/>
  <c r="C34" i="5"/>
  <c r="F73" i="5"/>
  <c r="C50" i="5"/>
  <c r="E79" i="5"/>
  <c r="E90" i="5"/>
  <c r="C60" i="5"/>
  <c r="C23" i="5"/>
  <c r="D73" i="5"/>
  <c r="D32" i="5"/>
  <c r="C61" i="5"/>
  <c r="E47" i="5"/>
  <c r="E26" i="5"/>
  <c r="D37" i="5"/>
  <c r="F36" i="5"/>
  <c r="F71" i="5"/>
  <c r="C97" i="5"/>
  <c r="E37" i="5"/>
  <c r="E42" i="5"/>
  <c r="G52" i="2"/>
  <c r="F89" i="2"/>
  <c r="D94" i="2"/>
  <c r="D81" i="2"/>
  <c r="C57" i="2"/>
  <c r="D47" i="2"/>
  <c r="D99" i="5"/>
  <c r="F2" i="5"/>
  <c r="C29" i="5"/>
  <c r="F92" i="5"/>
  <c r="C95" i="5"/>
  <c r="F58" i="5"/>
  <c r="C9" i="5"/>
  <c r="D88" i="2"/>
  <c r="F19" i="2"/>
  <c r="C70" i="2"/>
  <c r="H77" i="2"/>
  <c r="G35" i="2"/>
  <c r="G100" i="2"/>
  <c r="D15" i="2"/>
  <c r="D17" i="2"/>
  <c r="C41" i="2"/>
  <c r="E62" i="2"/>
  <c r="F40" i="2"/>
  <c r="H25" i="2"/>
  <c r="G63" i="2"/>
  <c r="D30" i="2"/>
  <c r="E94" i="2"/>
  <c r="D83" i="2"/>
  <c r="E84" i="2"/>
  <c r="E26" i="2"/>
  <c r="H80" i="2"/>
  <c r="F80" i="2"/>
  <c r="F6" i="2"/>
  <c r="H20" i="2"/>
  <c r="H60" i="2"/>
  <c r="F78" i="2"/>
  <c r="C21" i="5"/>
  <c r="E78" i="5"/>
  <c r="F11" i="5"/>
  <c r="C70" i="5"/>
  <c r="E18" i="5"/>
  <c r="F54" i="5"/>
  <c r="G15" i="2"/>
  <c r="F81" i="2"/>
  <c r="C90" i="2"/>
  <c r="E51" i="2"/>
  <c r="H49" i="2"/>
  <c r="C79" i="5"/>
  <c r="D34" i="5"/>
  <c r="C53" i="5"/>
  <c r="C64" i="5"/>
  <c r="C11" i="5"/>
  <c r="D97" i="5"/>
  <c r="D74" i="5"/>
  <c r="C4" i="5"/>
  <c r="F91" i="5"/>
  <c r="D12" i="5"/>
  <c r="E99" i="5"/>
  <c r="C85" i="5"/>
  <c r="G58" i="2"/>
  <c r="D91" i="2"/>
  <c r="C62" i="5"/>
  <c r="E15" i="5"/>
  <c r="C98" i="5"/>
  <c r="C38" i="5"/>
  <c r="E31" i="5"/>
  <c r="F41" i="5"/>
  <c r="G46" i="2"/>
  <c r="E4" i="2"/>
  <c r="D29" i="5"/>
  <c r="E39" i="5"/>
  <c r="C99" i="2"/>
  <c r="H33" i="2"/>
  <c r="C77" i="2"/>
  <c r="C92" i="2"/>
  <c r="F46" i="2"/>
  <c r="G57" i="2"/>
  <c r="F98" i="2"/>
  <c r="D23" i="5"/>
  <c r="F69" i="5"/>
  <c r="F77" i="5"/>
  <c r="E40" i="5"/>
  <c r="D7" i="2"/>
  <c r="F92" i="2"/>
  <c r="D3" i="2"/>
  <c r="G96" i="2"/>
  <c r="G88" i="2"/>
  <c r="E88" i="2"/>
  <c r="E68" i="2"/>
  <c r="D69" i="2"/>
  <c r="E36" i="2"/>
  <c r="E91" i="2"/>
  <c r="E60" i="2"/>
  <c r="G54" i="2"/>
  <c r="C38" i="2"/>
  <c r="F39" i="2"/>
  <c r="D65" i="2"/>
  <c r="E57" i="2"/>
  <c r="E3" i="2"/>
  <c r="H98" i="2"/>
  <c r="C94" i="2"/>
  <c r="E6" i="2"/>
  <c r="E20" i="2"/>
  <c r="H82" i="2"/>
  <c r="H87" i="2"/>
  <c r="F3" i="2"/>
  <c r="D25" i="2"/>
  <c r="D10" i="2"/>
  <c r="D16" i="2"/>
  <c r="G99" i="2"/>
  <c r="E97" i="2"/>
  <c r="D34" i="2"/>
  <c r="C81" i="5"/>
  <c r="D41" i="5"/>
  <c r="F3" i="5"/>
  <c r="C77" i="5"/>
  <c r="E49" i="5"/>
  <c r="D54" i="5"/>
  <c r="G83" i="2"/>
  <c r="D27" i="2"/>
  <c r="D44" i="2"/>
  <c r="H71" i="2"/>
  <c r="F93" i="2"/>
  <c r="G56" i="2"/>
  <c r="E92" i="2"/>
  <c r="E35" i="2"/>
  <c r="E44" i="2"/>
  <c r="E47" i="2"/>
  <c r="F83" i="2"/>
  <c r="H88" i="2"/>
  <c r="G48" i="2"/>
  <c r="G43" i="2"/>
  <c r="E100" i="2"/>
  <c r="H69" i="2"/>
  <c r="C46" i="2"/>
  <c r="E8" i="2"/>
  <c r="D43" i="2"/>
  <c r="C4" i="2"/>
  <c r="G90" i="2"/>
  <c r="D61" i="2"/>
  <c r="E61" i="2"/>
  <c r="E82" i="2"/>
  <c r="C34" i="2"/>
  <c r="G53" i="2"/>
  <c r="F30" i="2"/>
  <c r="F35" i="2"/>
  <c r="H8" i="2"/>
  <c r="G61" i="2"/>
  <c r="D86" i="2"/>
  <c r="F60" i="2"/>
  <c r="H2" i="2"/>
  <c r="F84" i="5"/>
  <c r="F44" i="5"/>
  <c r="C96" i="2"/>
  <c r="G70" i="2"/>
  <c r="D76" i="2"/>
  <c r="D45" i="2"/>
  <c r="G82" i="2"/>
  <c r="C93" i="2"/>
  <c r="E66" i="2"/>
  <c r="H16" i="2"/>
  <c r="D68" i="2"/>
  <c r="H62" i="2"/>
  <c r="E95" i="5"/>
  <c r="F78" i="5"/>
  <c r="E11" i="2"/>
  <c r="D4" i="2"/>
  <c r="H23" i="2"/>
  <c r="C63" i="2"/>
  <c r="H58" i="2"/>
  <c r="H83" i="2"/>
  <c r="F7" i="2"/>
  <c r="H43" i="2"/>
  <c r="H73" i="2"/>
  <c r="D39" i="2"/>
  <c r="F18" i="2"/>
  <c r="G71" i="2"/>
  <c r="H74" i="2"/>
  <c r="F100" i="5"/>
  <c r="G73" i="2"/>
  <c r="H75" i="2"/>
  <c r="F62" i="2"/>
  <c r="F77" i="2"/>
  <c r="F59" i="2"/>
  <c r="D80" i="2"/>
  <c r="D80" i="5"/>
  <c r="E85" i="5"/>
  <c r="H46" i="2"/>
  <c r="F99" i="2"/>
  <c r="F17" i="2"/>
  <c r="D90" i="2"/>
  <c r="H79" i="2"/>
  <c r="F73" i="2"/>
  <c r="D100" i="2"/>
  <c r="H66" i="2"/>
  <c r="D60" i="2"/>
  <c r="H89" i="2"/>
  <c r="E9" i="2"/>
  <c r="C102" i="2"/>
  <c r="D56" i="2"/>
  <c r="C59" i="2"/>
  <c r="C61" i="2"/>
  <c r="G50" i="2"/>
  <c r="G14" i="2"/>
  <c r="D75" i="2"/>
  <c r="C91" i="2"/>
  <c r="G25" i="2"/>
  <c r="B7" i="5"/>
  <c r="B72" i="5"/>
  <c r="B16" i="5"/>
  <c r="B3" i="6"/>
  <c r="B80" i="5"/>
  <c r="B20" i="5"/>
  <c r="B66" i="5"/>
  <c r="B90" i="5"/>
  <c r="B43" i="5"/>
  <c r="B29" i="5"/>
  <c r="B82" i="5"/>
  <c r="AB5" i="2"/>
  <c r="B97" i="5"/>
  <c r="B75" i="5"/>
  <c r="B89" i="5"/>
  <c r="B56" i="5"/>
  <c r="B41" i="5"/>
  <c r="B95" i="5"/>
  <c r="B91" i="5"/>
  <c r="B60" i="5"/>
  <c r="B12" i="5"/>
  <c r="B70" i="5"/>
  <c r="B39" i="5"/>
  <c r="B27" i="5"/>
  <c r="B26" i="5"/>
  <c r="B99" i="5"/>
  <c r="B9" i="5"/>
  <c r="E9" i="5"/>
  <c r="F80" i="5"/>
  <c r="E46" i="5"/>
  <c r="F95" i="2"/>
  <c r="C20" i="2"/>
  <c r="E27" i="2"/>
  <c r="H54" i="2"/>
  <c r="D48" i="2"/>
  <c r="H101" i="2"/>
  <c r="E76" i="5"/>
  <c r="G75" i="2"/>
  <c r="G32" i="2"/>
  <c r="F42" i="2"/>
  <c r="C31" i="2"/>
  <c r="D84" i="2"/>
  <c r="F61" i="2"/>
  <c r="G16" i="2"/>
  <c r="C72" i="2"/>
  <c r="D72" i="2"/>
  <c r="H91" i="2"/>
  <c r="D54" i="2"/>
  <c r="C54" i="2"/>
  <c r="G78" i="2"/>
  <c r="F8" i="2"/>
  <c r="D6" i="2"/>
  <c r="F56" i="2"/>
  <c r="D68" i="5"/>
  <c r="D48" i="5"/>
  <c r="F20" i="5"/>
  <c r="E20" i="5"/>
  <c r="D51" i="2"/>
  <c r="F91" i="2"/>
  <c r="G45" i="2"/>
  <c r="C35" i="2"/>
  <c r="C69" i="2"/>
  <c r="E15" i="2"/>
  <c r="E40" i="2"/>
  <c r="F9" i="2"/>
  <c r="F10" i="2"/>
  <c r="E21" i="2"/>
  <c r="F13" i="2"/>
  <c r="H10" i="2"/>
  <c r="E58" i="2"/>
  <c r="E30" i="2"/>
  <c r="G2" i="2"/>
  <c r="H21" i="2"/>
  <c r="E54" i="5"/>
  <c r="H99" i="2"/>
  <c r="H24" i="2"/>
  <c r="F47" i="2"/>
  <c r="E89" i="2"/>
  <c r="H93" i="2"/>
  <c r="C3" i="2"/>
  <c r="E55" i="2"/>
  <c r="F35" i="5"/>
  <c r="F98" i="5"/>
  <c r="E25" i="5"/>
  <c r="F33" i="5"/>
  <c r="D44" i="5"/>
  <c r="E91" i="5"/>
  <c r="C84" i="5"/>
  <c r="C87" i="5"/>
  <c r="F14" i="5"/>
  <c r="C28" i="5"/>
  <c r="E8" i="5"/>
  <c r="F57" i="5"/>
  <c r="G80" i="2"/>
  <c r="F82" i="2"/>
  <c r="C14" i="5"/>
  <c r="C74" i="5"/>
  <c r="D93" i="5"/>
  <c r="F15" i="5"/>
  <c r="E38" i="5"/>
  <c r="F45" i="5"/>
  <c r="G91" i="2"/>
  <c r="D87" i="2"/>
  <c r="E73" i="5"/>
  <c r="G84" i="2"/>
  <c r="G11" i="2"/>
  <c r="E70" i="2"/>
  <c r="G21" i="2"/>
  <c r="E2" i="2"/>
  <c r="F48" i="2"/>
  <c r="F34" i="2"/>
  <c r="F55" i="2"/>
  <c r="G94" i="2"/>
  <c r="D49" i="5"/>
  <c r="D26" i="5"/>
  <c r="E63" i="5"/>
  <c r="G74" i="2"/>
  <c r="D38" i="2"/>
  <c r="F4" i="2"/>
  <c r="C101" i="2"/>
  <c r="G62" i="2"/>
  <c r="E99" i="2"/>
  <c r="C79" i="2"/>
  <c r="D8" i="2"/>
  <c r="D40" i="2"/>
  <c r="F86" i="2"/>
  <c r="H6" i="2"/>
  <c r="G38" i="2"/>
  <c r="G59" i="2"/>
  <c r="D18" i="2"/>
  <c r="D14" i="2"/>
  <c r="F100" i="2"/>
  <c r="E69" i="2"/>
  <c r="C86" i="2"/>
  <c r="D71" i="2"/>
  <c r="G47" i="2"/>
  <c r="F57" i="2"/>
  <c r="H3" i="2"/>
  <c r="H28" i="2"/>
  <c r="D52" i="2"/>
  <c r="H35" i="2"/>
  <c r="D5" i="2"/>
  <c r="E43" i="2"/>
  <c r="H59" i="2"/>
  <c r="C23" i="2"/>
  <c r="F23" i="2"/>
  <c r="E52" i="2"/>
  <c r="F21" i="2"/>
  <c r="D96" i="5"/>
  <c r="F53" i="5"/>
  <c r="E45" i="5"/>
  <c r="D35" i="5"/>
  <c r="C56" i="5"/>
  <c r="C5" i="5"/>
  <c r="G66" i="2"/>
  <c r="H18" i="2"/>
  <c r="C11" i="2"/>
  <c r="H12" i="2"/>
  <c r="G86" i="2"/>
  <c r="G33" i="2"/>
  <c r="E17" i="2"/>
  <c r="D46" i="2"/>
  <c r="C28" i="2"/>
  <c r="C5" i="2"/>
  <c r="E50" i="2"/>
  <c r="F90" i="2"/>
  <c r="G76" i="2"/>
  <c r="G98" i="2"/>
  <c r="F43" i="2"/>
  <c r="C29" i="2"/>
  <c r="C43" i="2"/>
  <c r="E87" i="2"/>
  <c r="E79" i="2"/>
  <c r="H44" i="2"/>
  <c r="D74" i="2"/>
  <c r="E81" i="2"/>
  <c r="E101" i="2"/>
  <c r="H42" i="2"/>
  <c r="H26" i="2"/>
  <c r="G28" i="2"/>
  <c r="E42" i="2"/>
  <c r="E54" i="2"/>
  <c r="H15" i="2"/>
  <c r="C56" i="2"/>
  <c r="C19" i="2"/>
  <c r="H57" i="2"/>
  <c r="F60" i="5"/>
  <c r="F55" i="5"/>
  <c r="C76" i="2"/>
  <c r="C36" i="2"/>
  <c r="H68" i="2"/>
  <c r="H84" i="2"/>
  <c r="C100" i="2"/>
  <c r="C66" i="2"/>
  <c r="H95" i="2"/>
  <c r="G20" i="2"/>
  <c r="C27" i="2"/>
  <c r="D53" i="5"/>
  <c r="G64" i="2"/>
  <c r="C32" i="2"/>
  <c r="E56" i="2"/>
  <c r="D95" i="2"/>
  <c r="D77" i="2"/>
  <c r="C84" i="2"/>
  <c r="F68" i="2"/>
  <c r="D62" i="2"/>
  <c r="G69" i="2"/>
  <c r="F52" i="2"/>
  <c r="H45" i="2"/>
  <c r="C47" i="2"/>
  <c r="C18" i="5"/>
  <c r="E25" i="2"/>
  <c r="G44" i="2"/>
  <c r="F102" i="2"/>
  <c r="G102" i="2"/>
  <c r="E90" i="2"/>
  <c r="H41" i="2"/>
  <c r="C6" i="5"/>
  <c r="G39" i="2"/>
  <c r="G51" i="2"/>
  <c r="C2" i="2"/>
  <c r="G17" i="2"/>
  <c r="D23" i="2"/>
  <c r="D12" i="2"/>
  <c r="E59" i="2"/>
  <c r="H61" i="2"/>
  <c r="G60" i="2"/>
  <c r="H30" i="2"/>
  <c r="D93" i="2"/>
  <c r="E31" i="2"/>
  <c r="F84" i="2"/>
  <c r="H72" i="2"/>
  <c r="H53" i="2"/>
  <c r="F94" i="2"/>
  <c r="F24" i="2"/>
  <c r="D67" i="2"/>
  <c r="D2" i="2"/>
  <c r="E5" i="2"/>
  <c r="H65" i="2"/>
  <c r="F50" i="2"/>
  <c r="B44" i="5"/>
  <c r="B30" i="5"/>
  <c r="B100" i="5"/>
  <c r="B6" i="5"/>
  <c r="B21" i="5"/>
  <c r="B77" i="5"/>
  <c r="B15" i="5"/>
  <c r="B33" i="5"/>
  <c r="B96" i="5"/>
  <c r="B13" i="5"/>
  <c r="B17" i="5"/>
  <c r="B76" i="5"/>
  <c r="B37" i="5"/>
  <c r="B63" i="5"/>
  <c r="B92" i="5"/>
  <c r="B64" i="5"/>
  <c r="B19" i="5"/>
  <c r="B51" i="5"/>
  <c r="B36" i="5"/>
  <c r="B67" i="5"/>
  <c r="B4" i="6"/>
  <c r="B2" i="5"/>
  <c r="B6" i="6"/>
  <c r="B28" i="5"/>
  <c r="B35" i="5"/>
  <c r="B10" i="5"/>
  <c r="F86" i="5"/>
  <c r="E100" i="5"/>
  <c r="F74" i="5"/>
  <c r="D39" i="5"/>
  <c r="C25" i="5"/>
  <c r="D88" i="5"/>
  <c r="E77" i="5"/>
  <c r="F102" i="5"/>
  <c r="D9" i="5"/>
  <c r="D64" i="5"/>
  <c r="D52" i="5"/>
  <c r="E82" i="5"/>
  <c r="F71" i="2"/>
  <c r="D98" i="2"/>
  <c r="D19" i="5"/>
  <c r="D30" i="5"/>
  <c r="E81" i="5"/>
  <c r="D89" i="5"/>
  <c r="F25" i="2"/>
  <c r="D78" i="5"/>
  <c r="G72" i="2"/>
  <c r="G40" i="2"/>
  <c r="D31" i="2"/>
  <c r="E19" i="2"/>
  <c r="C43" i="5"/>
  <c r="F65" i="5"/>
  <c r="F72" i="2"/>
  <c r="E7" i="2"/>
  <c r="G29" i="2"/>
  <c r="C55" i="2"/>
  <c r="H102" i="2"/>
  <c r="G101" i="2"/>
  <c r="D32" i="2"/>
  <c r="F66" i="2"/>
  <c r="D13" i="2"/>
  <c r="F87" i="2"/>
  <c r="E23" i="2"/>
  <c r="D64" i="2"/>
  <c r="C67" i="2"/>
  <c r="H39" i="2"/>
  <c r="D35" i="2"/>
  <c r="F32" i="2"/>
  <c r="E74" i="5"/>
  <c r="D100" i="5"/>
  <c r="D40" i="5"/>
  <c r="E67" i="2"/>
  <c r="F53" i="2"/>
  <c r="G22" i="2"/>
  <c r="E71" i="2"/>
  <c r="D24" i="2"/>
  <c r="E64" i="2"/>
  <c r="G97" i="2"/>
  <c r="E63" i="2"/>
  <c r="F97" i="2"/>
  <c r="H100" i="2"/>
  <c r="H11" i="2"/>
  <c r="F75" i="2"/>
  <c r="F2" i="2"/>
  <c r="E86" i="2"/>
  <c r="D42" i="2"/>
  <c r="D19" i="2"/>
  <c r="D62" i="5"/>
  <c r="D29" i="2"/>
  <c r="G34" i="2"/>
  <c r="F58" i="2"/>
  <c r="D49" i="2"/>
  <c r="E48" i="2"/>
  <c r="F70" i="2"/>
  <c r="D70" i="5"/>
  <c r="G31" i="2"/>
  <c r="D17" i="5"/>
  <c r="E7" i="5"/>
  <c r="D72" i="5"/>
  <c r="F88" i="5"/>
  <c r="E34" i="5"/>
  <c r="D33" i="5"/>
  <c r="F97" i="5"/>
  <c r="C86" i="5"/>
  <c r="F9" i="5"/>
  <c r="E80" i="5"/>
  <c r="F89" i="5"/>
  <c r="F68" i="5"/>
  <c r="E86" i="5"/>
  <c r="H19" i="2"/>
  <c r="C19" i="5"/>
  <c r="E28" i="5"/>
  <c r="F87" i="5"/>
  <c r="C39" i="5"/>
  <c r="C99" i="5"/>
  <c r="D83" i="5"/>
  <c r="E41" i="5"/>
  <c r="E28" i="2"/>
  <c r="D11" i="5"/>
  <c r="C17" i="5"/>
  <c r="E41" i="2"/>
  <c r="D50" i="2"/>
  <c r="E14" i="2"/>
  <c r="F41" i="2"/>
  <c r="D58" i="2"/>
  <c r="D78" i="2"/>
  <c r="D55" i="2"/>
  <c r="H90" i="2"/>
  <c r="H86" i="2"/>
  <c r="E51" i="5"/>
  <c r="F95" i="5"/>
  <c r="C45" i="5"/>
  <c r="G7" i="2"/>
  <c r="D97" i="2"/>
  <c r="H47" i="2"/>
  <c r="G5" i="2"/>
  <c r="G85" i="2"/>
  <c r="D89" i="2"/>
  <c r="H4" i="2"/>
  <c r="F69" i="2"/>
  <c r="C37" i="2"/>
  <c r="F15" i="2"/>
  <c r="H50" i="2"/>
  <c r="G95" i="2"/>
  <c r="D11" i="2"/>
  <c r="C13" i="2"/>
  <c r="E46" i="2"/>
  <c r="C24" i="2"/>
  <c r="D70" i="2"/>
  <c r="H78" i="2"/>
  <c r="C42" i="2"/>
  <c r="E73" i="2"/>
  <c r="H9" i="2"/>
  <c r="D22" i="2"/>
  <c r="C80" i="2"/>
  <c r="G49" i="2"/>
  <c r="F12" i="2"/>
  <c r="H34" i="2"/>
  <c r="H97" i="2"/>
  <c r="C9" i="2"/>
  <c r="G19" i="2"/>
  <c r="C97" i="2"/>
  <c r="E96" i="2"/>
  <c r="C69" i="5"/>
  <c r="E66" i="5"/>
  <c r="C40" i="5"/>
  <c r="C96" i="5"/>
  <c r="E33" i="5"/>
  <c r="C16" i="5"/>
  <c r="G81" i="2"/>
  <c r="F27" i="2"/>
  <c r="C45" i="2"/>
  <c r="F45" i="2"/>
  <c r="H7" i="2"/>
  <c r="G30" i="2"/>
  <c r="C17" i="2"/>
  <c r="E24" i="2"/>
  <c r="E75" i="2"/>
  <c r="E33" i="2"/>
  <c r="C71" i="2"/>
  <c r="H96" i="2"/>
  <c r="H92" i="2"/>
  <c r="G36" i="2"/>
  <c r="E53" i="2"/>
  <c r="E32" i="2"/>
  <c r="F36" i="2"/>
  <c r="E10" i="2"/>
  <c r="C73" i="2"/>
  <c r="F28" i="2"/>
  <c r="G24" i="2"/>
  <c r="E45" i="2"/>
  <c r="D66" i="2"/>
  <c r="D73" i="2"/>
  <c r="G87" i="2"/>
  <c r="H32" i="2"/>
  <c r="E83" i="2"/>
  <c r="F11" i="2"/>
  <c r="C74" i="2"/>
  <c r="H14" i="2"/>
  <c r="C40" i="2"/>
  <c r="F79" i="2"/>
  <c r="H22" i="2"/>
  <c r="E57" i="5"/>
  <c r="C52" i="2"/>
  <c r="G27" i="2"/>
  <c r="F76" i="2"/>
  <c r="D63" i="2"/>
  <c r="E13" i="2"/>
  <c r="H13" i="2"/>
  <c r="C39" i="2"/>
  <c r="C14" i="2"/>
  <c r="D57" i="2"/>
  <c r="F74" i="2"/>
  <c r="H5" i="2"/>
  <c r="C30" i="5"/>
  <c r="E75" i="5"/>
  <c r="F38" i="2"/>
  <c r="G37" i="2"/>
  <c r="C25" i="2"/>
  <c r="D33" i="2"/>
  <c r="D20" i="2"/>
  <c r="C16" i="2"/>
  <c r="F63" i="2"/>
  <c r="C48" i="2"/>
  <c r="F85" i="2"/>
  <c r="C89" i="2"/>
  <c r="H51" i="2"/>
  <c r="E78" i="2"/>
  <c r="D50" i="5"/>
  <c r="D61" i="5"/>
  <c r="H67" i="2"/>
  <c r="C51" i="2"/>
  <c r="E37" i="2"/>
  <c r="D102" i="2"/>
  <c r="D26" i="2"/>
  <c r="C101" i="5"/>
  <c r="F48" i="5"/>
  <c r="C22" i="2"/>
  <c r="D36" i="2"/>
  <c r="D21" i="2"/>
  <c r="F20" i="2"/>
  <c r="C82" i="2"/>
  <c r="C98" i="2"/>
  <c r="F65" i="2"/>
  <c r="E95" i="2"/>
  <c r="H52" i="2"/>
  <c r="F54" i="2"/>
  <c r="H40" i="2"/>
  <c r="H94" i="2"/>
  <c r="D101" i="2"/>
  <c r="H70" i="2"/>
  <c r="D9" i="2"/>
  <c r="C81" i="2"/>
  <c r="E72" i="2"/>
  <c r="F37" i="2"/>
  <c r="E65" i="2"/>
  <c r="B46" i="5"/>
  <c r="B79" i="5"/>
  <c r="B34" i="5"/>
  <c r="B102" i="5"/>
  <c r="B38" i="5"/>
  <c r="B5" i="5"/>
  <c r="B65" i="5"/>
  <c r="G79" i="2"/>
  <c r="F14" i="2"/>
  <c r="C87" i="2"/>
  <c r="E80" i="2"/>
  <c r="H63" i="2"/>
  <c r="C50" i="2"/>
  <c r="G3" i="2"/>
  <c r="H31" i="2"/>
  <c r="H37" i="2"/>
  <c r="B61" i="5"/>
  <c r="B32" i="5"/>
  <c r="B18" i="5"/>
  <c r="B42" i="5"/>
  <c r="B83" i="5"/>
  <c r="B57" i="5"/>
  <c r="B59" i="5"/>
  <c r="B8" i="5"/>
  <c r="B4" i="5"/>
  <c r="B24" i="5"/>
  <c r="B94" i="5"/>
  <c r="B25" i="5"/>
  <c r="E34" i="2"/>
  <c r="H38" i="2"/>
  <c r="C15" i="5"/>
  <c r="D60" i="5"/>
  <c r="G23" i="2"/>
  <c r="F49" i="2"/>
  <c r="H29" i="2"/>
  <c r="B73" i="5"/>
  <c r="B62" i="5"/>
  <c r="B52" i="5"/>
  <c r="B84" i="5"/>
  <c r="B31" i="5"/>
  <c r="B98" i="5"/>
  <c r="B86" i="5"/>
  <c r="B40" i="5"/>
  <c r="B81" i="5"/>
  <c r="B78" i="5"/>
  <c r="C30" i="2"/>
  <c r="G65" i="2"/>
  <c r="H36" i="2"/>
  <c r="C64" i="2"/>
  <c r="B74" i="5"/>
  <c r="B55" i="5"/>
  <c r="B48" i="5"/>
  <c r="B5" i="6"/>
  <c r="B11" i="5"/>
  <c r="B58" i="5"/>
  <c r="B50" i="5"/>
  <c r="B45" i="5"/>
  <c r="C68" i="2"/>
  <c r="E84" i="5"/>
  <c r="H64" i="2"/>
  <c r="E12" i="2"/>
  <c r="C83" i="2"/>
  <c r="C15" i="2"/>
  <c r="C18" i="2"/>
  <c r="F16" i="2"/>
  <c r="B54" i="5"/>
  <c r="B53" i="5"/>
  <c r="B3" i="5"/>
  <c r="B47" i="5"/>
  <c r="B2" i="6"/>
  <c r="B14" i="5"/>
  <c r="B68" i="5"/>
  <c r="B23" i="5"/>
  <c r="B69" i="5"/>
  <c r="B93" i="5"/>
  <c r="B49" i="5"/>
  <c r="B85" i="5"/>
  <c r="C75" i="2"/>
  <c r="H76" i="2"/>
  <c r="D37" i="2"/>
  <c r="D79" i="2"/>
  <c r="G4" i="2"/>
  <c r="E38" i="2"/>
  <c r="D85" i="2"/>
  <c r="C10" i="2"/>
  <c r="C6" i="2"/>
  <c r="B101" i="5"/>
  <c r="B71" i="5"/>
  <c r="B22" i="5"/>
  <c r="B87" i="5"/>
  <c r="B88" i="5"/>
  <c r="J48" i="3" l="1"/>
  <c r="E48" i="3"/>
  <c r="N5" i="6"/>
  <c r="N4" i="6"/>
  <c r="N6" i="6"/>
  <c r="N7" i="6"/>
  <c r="A8" i="6"/>
  <c r="Y40" i="2"/>
  <c r="Y39" i="2" s="1"/>
  <c r="Y38" i="2" s="1"/>
  <c r="Y37" i="2" s="1"/>
  <c r="Y36" i="2" s="1"/>
  <c r="Y35" i="2" s="1"/>
  <c r="Y34" i="2" s="1"/>
  <c r="Y33" i="2" s="1"/>
  <c r="Y32" i="2" s="1"/>
  <c r="Y31" i="2" s="1"/>
  <c r="Y30" i="2" s="1"/>
  <c r="Y29" i="2" s="1"/>
  <c r="Y28" i="2" s="1"/>
  <c r="Y27" i="2" s="1"/>
  <c r="Y26" i="2" s="1"/>
  <c r="Y25" i="2" s="1"/>
  <c r="Y24" i="2" s="1"/>
  <c r="Y23" i="2" s="1"/>
  <c r="Y22" i="2" s="1"/>
  <c r="Y21" i="2" s="1"/>
  <c r="Y20" i="2" s="1"/>
  <c r="Y19" i="2" s="1"/>
  <c r="Y18" i="2" s="1"/>
  <c r="Y17" i="2" s="1"/>
  <c r="Y16" i="2" s="1"/>
  <c r="Y15" i="2" s="1"/>
  <c r="Y14" i="2" s="1"/>
  <c r="Y13" i="2" s="1"/>
  <c r="Y12" i="2" s="1"/>
  <c r="Y11" i="2" s="1"/>
  <c r="Y10" i="2" s="1"/>
  <c r="Y9" i="2" s="1"/>
  <c r="Y8" i="2" s="1"/>
  <c r="Y7" i="2" s="1"/>
  <c r="Y6" i="2" s="1"/>
  <c r="Y5" i="2" s="1"/>
  <c r="Y4" i="2" s="1"/>
  <c r="Y3" i="2" s="1"/>
  <c r="Y2" i="2" s="1"/>
  <c r="Y41" i="2"/>
  <c r="Z34" i="2"/>
  <c r="Z11" i="2"/>
  <c r="Z42" i="2"/>
  <c r="Z13" i="2"/>
  <c r="Z35" i="2"/>
  <c r="Z38" i="2"/>
  <c r="Z23" i="2"/>
  <c r="O6" i="3"/>
  <c r="Z37" i="2"/>
  <c r="Z17" i="2"/>
  <c r="Z4" i="2"/>
  <c r="Z26" i="2"/>
  <c r="Z8" i="2"/>
  <c r="Z39" i="2"/>
  <c r="Z15" i="2"/>
  <c r="Z29" i="2"/>
  <c r="Z14" i="2"/>
  <c r="Z18" i="2"/>
  <c r="O7" i="3"/>
  <c r="Z22" i="2"/>
  <c r="Z36" i="2"/>
  <c r="Z7" i="2"/>
  <c r="Z24" i="2"/>
  <c r="Z6" i="2"/>
  <c r="Z5" i="2"/>
  <c r="Z21" i="2"/>
  <c r="Z10" i="2"/>
  <c r="Z27" i="2"/>
  <c r="Z25" i="2"/>
  <c r="B5" i="3"/>
  <c r="Z2" i="2"/>
  <c r="Z41" i="2"/>
  <c r="Z20" i="2"/>
  <c r="Z31" i="2"/>
  <c r="Z30" i="2"/>
  <c r="M5" i="3"/>
  <c r="Z9" i="2"/>
  <c r="Z32" i="2"/>
  <c r="Z28" i="2"/>
  <c r="H5" i="3"/>
  <c r="J5" i="3"/>
  <c r="K5" i="3"/>
  <c r="Z33" i="2"/>
  <c r="Z19" i="2"/>
  <c r="Z16" i="2"/>
  <c r="Z3" i="2"/>
  <c r="B7" i="6"/>
  <c r="Z40" i="2"/>
  <c r="Z12" i="2"/>
  <c r="O5" i="3"/>
  <c r="N8" i="6" l="1"/>
  <c r="A9" i="6"/>
  <c r="B8" i="6"/>
  <c r="N9" i="6" l="1"/>
  <c r="A10" i="6"/>
  <c r="B9" i="6"/>
  <c r="N10" i="6" l="1"/>
  <c r="A11" i="6"/>
  <c r="B10" i="6"/>
  <c r="N11" i="6" l="1"/>
  <c r="A12" i="6"/>
  <c r="B11" i="6"/>
  <c r="N12" i="6" l="1"/>
  <c r="A13" i="6"/>
  <c r="B12" i="6"/>
  <c r="N13" i="6" l="1"/>
  <c r="A14" i="6"/>
  <c r="B13" i="6"/>
  <c r="N14" i="6" l="1"/>
  <c r="A15" i="6"/>
  <c r="B14" i="6"/>
  <c r="N15" i="6" l="1"/>
  <c r="A16" i="6"/>
  <c r="B15" i="6"/>
  <c r="N16" i="6" l="1"/>
  <c r="A17" i="6"/>
  <c r="B16" i="6"/>
  <c r="N17" i="6" l="1"/>
  <c r="A18" i="6"/>
  <c r="B17" i="6"/>
  <c r="N18" i="6" l="1"/>
  <c r="A19" i="6"/>
  <c r="B18" i="6"/>
  <c r="N19" i="6" l="1"/>
  <c r="A20" i="6"/>
  <c r="B19" i="6"/>
  <c r="N20" i="6" l="1"/>
  <c r="A21" i="6"/>
  <c r="B20" i="6"/>
  <c r="N21" i="6" l="1"/>
  <c r="A22" i="6"/>
  <c r="B21" i="6"/>
  <c r="N22" i="6" l="1"/>
  <c r="A23" i="6"/>
  <c r="B22" i="6"/>
  <c r="N23" i="6" l="1"/>
  <c r="A24" i="6"/>
  <c r="A102" i="2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3" i="2"/>
  <c r="B23" i="6"/>
  <c r="N24" i="6" l="1"/>
  <c r="A25" i="6"/>
  <c r="B20" i="2"/>
  <c r="B53" i="2"/>
  <c r="B24" i="6"/>
  <c r="B3" i="2"/>
  <c r="B19" i="2"/>
  <c r="B89" i="2"/>
  <c r="B73" i="2"/>
  <c r="B9" i="2"/>
  <c r="B62" i="2"/>
  <c r="B43" i="2"/>
  <c r="B69" i="2"/>
  <c r="B59" i="2"/>
  <c r="B52" i="2"/>
  <c r="B84" i="2"/>
  <c r="K4" i="2"/>
  <c r="B68" i="2"/>
  <c r="B26" i="2"/>
  <c r="B7" i="2"/>
  <c r="B81" i="2"/>
  <c r="B46" i="2"/>
  <c r="B39" i="2"/>
  <c r="B76" i="2"/>
  <c r="B42" i="2"/>
  <c r="B65" i="2"/>
  <c r="B91" i="2"/>
  <c r="B86" i="2"/>
  <c r="B78" i="2"/>
  <c r="B61" i="2"/>
  <c r="B71" i="2"/>
  <c r="B72" i="2"/>
  <c r="B29" i="2"/>
  <c r="B64" i="2"/>
  <c r="B17" i="2"/>
  <c r="B97" i="2"/>
  <c r="B57" i="2"/>
  <c r="B80" i="2"/>
  <c r="B98" i="2"/>
  <c r="B24" i="2"/>
  <c r="B48" i="2"/>
  <c r="B90" i="2"/>
  <c r="B93" i="2"/>
  <c r="B18" i="2"/>
  <c r="B41" i="2"/>
  <c r="B82" i="2"/>
  <c r="B13" i="2"/>
  <c r="B77" i="2"/>
  <c r="B87" i="2"/>
  <c r="B66" i="2"/>
  <c r="B56" i="2"/>
  <c r="B85" i="2"/>
  <c r="B60" i="2"/>
  <c r="B22" i="2"/>
  <c r="B51" i="2"/>
  <c r="B36" i="2"/>
  <c r="B10" i="2"/>
  <c r="B34" i="2"/>
  <c r="B74" i="2"/>
  <c r="B27" i="2"/>
  <c r="B50" i="2"/>
  <c r="B55" i="2"/>
  <c r="B102" i="2"/>
  <c r="B32" i="2"/>
  <c r="B6" i="2"/>
  <c r="B75" i="2"/>
  <c r="B12" i="2"/>
  <c r="B101" i="2"/>
  <c r="B16" i="2"/>
  <c r="B63" i="2"/>
  <c r="K3" i="2"/>
  <c r="B95" i="2"/>
  <c r="B31" i="2"/>
  <c r="B67" i="2"/>
  <c r="B38" i="2"/>
  <c r="B99" i="2"/>
  <c r="B70" i="2"/>
  <c r="B28" i="2"/>
  <c r="B83" i="2"/>
  <c r="B47" i="2"/>
  <c r="B33" i="2"/>
  <c r="B11" i="2"/>
  <c r="B30" i="2"/>
  <c r="B4" i="2"/>
  <c r="B49" i="2"/>
  <c r="B79" i="2"/>
  <c r="B14" i="2"/>
  <c r="B58" i="2"/>
  <c r="B96" i="2"/>
  <c r="B23" i="2"/>
  <c r="B92" i="2"/>
  <c r="B45" i="2"/>
  <c r="B5" i="2"/>
  <c r="B88" i="2"/>
  <c r="B40" i="2"/>
  <c r="B25" i="2"/>
  <c r="B37" i="2"/>
  <c r="B44" i="2"/>
  <c r="B100" i="2"/>
  <c r="B8" i="2"/>
  <c r="B2" i="2"/>
  <c r="AA2" i="3"/>
  <c r="B94" i="2"/>
  <c r="B21" i="2"/>
  <c r="B54" i="2"/>
  <c r="B15" i="2"/>
  <c r="B35" i="2"/>
  <c r="N25" i="6" l="1"/>
  <c r="N1" i="2"/>
  <c r="N2" i="2" s="1"/>
  <c r="L5" i="2" s="1"/>
  <c r="A26" i="6"/>
  <c r="T72" i="2"/>
  <c r="I71" i="2"/>
  <c r="N25" i="2"/>
  <c r="N33" i="2"/>
  <c r="I54" i="2"/>
  <c r="T55" i="2"/>
  <c r="N17" i="2"/>
  <c r="N12" i="2"/>
  <c r="I99" i="2"/>
  <c r="T100" i="2"/>
  <c r="N30" i="2"/>
  <c r="T66" i="2"/>
  <c r="I65" i="2"/>
  <c r="N86" i="2"/>
  <c r="N79" i="2"/>
  <c r="N50" i="2"/>
  <c r="N15" i="2"/>
  <c r="N21" i="2"/>
  <c r="N34" i="2"/>
  <c r="N9" i="2"/>
  <c r="T18" i="2"/>
  <c r="I17" i="2"/>
  <c r="N13" i="2"/>
  <c r="N66" i="2"/>
  <c r="N60" i="2"/>
  <c r="T47" i="2"/>
  <c r="I46" i="2"/>
  <c r="I84" i="2"/>
  <c r="T85" i="2"/>
  <c r="N74" i="2"/>
  <c r="T99" i="2"/>
  <c r="I98" i="2"/>
  <c r="T101" i="2"/>
  <c r="I100" i="2"/>
  <c r="I9" i="2"/>
  <c r="T10" i="2"/>
  <c r="N38" i="2"/>
  <c r="N71" i="2"/>
  <c r="T57" i="2"/>
  <c r="I56" i="2"/>
  <c r="N28" i="2"/>
  <c r="N26" i="2"/>
  <c r="T56" i="2"/>
  <c r="I55" i="2"/>
  <c r="N5" i="2"/>
  <c r="T9" i="2"/>
  <c r="I8" i="2"/>
  <c r="T93" i="2"/>
  <c r="I92" i="2"/>
  <c r="N100" i="2"/>
  <c r="I93" i="2"/>
  <c r="T94" i="2"/>
  <c r="T33" i="2"/>
  <c r="I32" i="2"/>
  <c r="I39" i="2"/>
  <c r="T40" i="2"/>
  <c r="N80" i="2"/>
  <c r="N4" i="2"/>
  <c r="I63" i="2"/>
  <c r="T64" i="2"/>
  <c r="N22" i="2"/>
  <c r="I36" i="2"/>
  <c r="T37" i="2"/>
  <c r="N52" i="2"/>
  <c r="N7" i="2"/>
  <c r="T98" i="2"/>
  <c r="I97" i="2"/>
  <c r="T65" i="2"/>
  <c r="I64" i="2"/>
  <c r="T6" i="2"/>
  <c r="I5" i="2"/>
  <c r="N94" i="2"/>
  <c r="T83" i="2"/>
  <c r="I82" i="2"/>
  <c r="N81" i="2"/>
  <c r="N93" i="2"/>
  <c r="I11" i="2"/>
  <c r="T12" i="2"/>
  <c r="N51" i="2"/>
  <c r="T62" i="2"/>
  <c r="I61" i="2"/>
  <c r="N39" i="2"/>
  <c r="I29" i="2"/>
  <c r="T30" i="2"/>
  <c r="I25" i="2"/>
  <c r="T26" i="2"/>
  <c r="N57" i="2"/>
  <c r="I16" i="2"/>
  <c r="T17" i="2"/>
  <c r="T27" i="2"/>
  <c r="I26" i="2"/>
  <c r="N75" i="2"/>
  <c r="I18" i="2"/>
  <c r="T19" i="2"/>
  <c r="I23" i="2"/>
  <c r="T24" i="2"/>
  <c r="T11" i="2"/>
  <c r="I10" i="2"/>
  <c r="N89" i="2"/>
  <c r="I94" i="2"/>
  <c r="T95" i="2"/>
  <c r="N58" i="2"/>
  <c r="N49" i="2"/>
  <c r="T70" i="2"/>
  <c r="I69" i="2"/>
  <c r="T76" i="2"/>
  <c r="I75" i="2"/>
  <c r="N97" i="2"/>
  <c r="N72" i="2"/>
  <c r="I50" i="2"/>
  <c r="T51" i="2"/>
  <c r="I68" i="2"/>
  <c r="T69" i="2"/>
  <c r="T77" i="2"/>
  <c r="I76" i="2"/>
  <c r="N76" i="2"/>
  <c r="T15" i="2"/>
  <c r="I14" i="2"/>
  <c r="I95" i="2"/>
  <c r="T96" i="2"/>
  <c r="N36" i="2"/>
  <c r="I6" i="2"/>
  <c r="T7" i="2"/>
  <c r="N95" i="2"/>
  <c r="T13" i="2"/>
  <c r="I12" i="2"/>
  <c r="I96" i="2"/>
  <c r="T97" i="2"/>
  <c r="I44" i="2"/>
  <c r="T45" i="2"/>
  <c r="N40" i="2"/>
  <c r="N56" i="2"/>
  <c r="I67" i="2"/>
  <c r="T68" i="2"/>
  <c r="I79" i="2"/>
  <c r="T80" i="2"/>
  <c r="I53" i="2"/>
  <c r="T54" i="2"/>
  <c r="I70" i="2"/>
  <c r="T71" i="2"/>
  <c r="N41" i="2"/>
  <c r="N27" i="2"/>
  <c r="I43" i="2"/>
  <c r="T44" i="2"/>
  <c r="N31" i="2"/>
  <c r="N102" i="2"/>
  <c r="N101" i="2"/>
  <c r="N63" i="2"/>
  <c r="I52" i="2"/>
  <c r="T53" i="2"/>
  <c r="N88" i="2"/>
  <c r="T86" i="2"/>
  <c r="I85" i="2"/>
  <c r="T73" i="2"/>
  <c r="I72" i="2"/>
  <c r="N98" i="2"/>
  <c r="T21" i="2"/>
  <c r="I20" i="2"/>
  <c r="N14" i="2"/>
  <c r="I15" i="2"/>
  <c r="T16" i="2"/>
  <c r="I21" i="2"/>
  <c r="T22" i="2"/>
  <c r="T28" i="2"/>
  <c r="I27" i="2"/>
  <c r="N83" i="2"/>
  <c r="T81" i="2"/>
  <c r="I80" i="2"/>
  <c r="N48" i="2"/>
  <c r="I62" i="2"/>
  <c r="T63" i="2"/>
  <c r="T79" i="2"/>
  <c r="I78" i="2"/>
  <c r="N78" i="2"/>
  <c r="N62" i="2"/>
  <c r="N43" i="2"/>
  <c r="N45" i="2"/>
  <c r="N8" i="2"/>
  <c r="N53" i="2"/>
  <c r="N46" i="2"/>
  <c r="T48" i="2"/>
  <c r="I47" i="2"/>
  <c r="T49" i="2"/>
  <c r="I48" i="2"/>
  <c r="N19" i="2"/>
  <c r="N73" i="2"/>
  <c r="I81" i="2"/>
  <c r="T82" i="2"/>
  <c r="N77" i="2"/>
  <c r="I41" i="2"/>
  <c r="T42" i="2"/>
  <c r="N91" i="2"/>
  <c r="I51" i="2"/>
  <c r="T52" i="2"/>
  <c r="N18" i="2"/>
  <c r="N37" i="2"/>
  <c r="T29" i="2"/>
  <c r="I28" i="2"/>
  <c r="N64" i="2"/>
  <c r="N82" i="2"/>
  <c r="T46" i="2"/>
  <c r="I45" i="2"/>
  <c r="N24" i="2"/>
  <c r="N68" i="2"/>
  <c r="T14" i="2"/>
  <c r="I13" i="2"/>
  <c r="N10" i="2"/>
  <c r="N55" i="2"/>
  <c r="N32" i="2"/>
  <c r="I86" i="2"/>
  <c r="T87" i="2"/>
  <c r="N87" i="2"/>
  <c r="N85" i="2"/>
  <c r="I38" i="2"/>
  <c r="T39" i="2"/>
  <c r="N16" i="2"/>
  <c r="N20" i="2"/>
  <c r="T8" i="2"/>
  <c r="I7" i="2"/>
  <c r="T74" i="2"/>
  <c r="I73" i="2"/>
  <c r="I49" i="2"/>
  <c r="T50" i="2"/>
  <c r="N65" i="2"/>
  <c r="T67" i="2"/>
  <c r="I66" i="2"/>
  <c r="I22" i="2"/>
  <c r="T23" i="2"/>
  <c r="N67" i="2"/>
  <c r="T43" i="2"/>
  <c r="I42" i="2"/>
  <c r="T92" i="2"/>
  <c r="I91" i="2"/>
  <c r="N92" i="2"/>
  <c r="T88" i="2"/>
  <c r="I87" i="2"/>
  <c r="N59" i="2"/>
  <c r="T32" i="2"/>
  <c r="I31" i="2"/>
  <c r="N42" i="2"/>
  <c r="I37" i="2"/>
  <c r="T38" i="2"/>
  <c r="T90" i="2"/>
  <c r="I89" i="2"/>
  <c r="T41" i="2"/>
  <c r="I40" i="2"/>
  <c r="I58" i="2"/>
  <c r="T59" i="2"/>
  <c r="N61" i="2"/>
  <c r="N29" i="2"/>
  <c r="I83" i="2"/>
  <c r="T84" i="2"/>
  <c r="M1" i="2"/>
  <c r="L1" i="2" s="1"/>
  <c r="T58" i="2"/>
  <c r="I57" i="2"/>
  <c r="T75" i="2"/>
  <c r="I74" i="2"/>
  <c r="I30" i="2"/>
  <c r="T31" i="2"/>
  <c r="N11" i="2"/>
  <c r="N54" i="2"/>
  <c r="N6" i="2"/>
  <c r="T36" i="2"/>
  <c r="I35" i="2"/>
  <c r="I34" i="2"/>
  <c r="T35" i="2"/>
  <c r="N70" i="2"/>
  <c r="I19" i="2"/>
  <c r="T20" i="2"/>
  <c r="T102" i="2"/>
  <c r="I101" i="2"/>
  <c r="N90" i="2"/>
  <c r="I90" i="2"/>
  <c r="T91" i="2"/>
  <c r="N23" i="2"/>
  <c r="T4" i="2"/>
  <c r="I3" i="2"/>
  <c r="I60" i="2"/>
  <c r="T61" i="2"/>
  <c r="N99" i="2"/>
  <c r="N96" i="2"/>
  <c r="T60" i="2"/>
  <c r="I59" i="2"/>
  <c r="S1" i="2"/>
  <c r="S2" i="2" s="1"/>
  <c r="T1" i="2"/>
  <c r="T2" i="2" s="1"/>
  <c r="L6" i="2" s="1"/>
  <c r="I2" i="2"/>
  <c r="I4" i="2"/>
  <c r="T5" i="2"/>
  <c r="N47" i="2"/>
  <c r="T34" i="2"/>
  <c r="I33" i="2"/>
  <c r="I77" i="2"/>
  <c r="T78" i="2"/>
  <c r="T89" i="2"/>
  <c r="I88" i="2"/>
  <c r="I102" i="2"/>
  <c r="T25" i="2"/>
  <c r="I24" i="2"/>
  <c r="N69" i="2"/>
  <c r="N35" i="2"/>
  <c r="N84" i="2"/>
  <c r="N44" i="2"/>
  <c r="B25" i="6"/>
  <c r="F49" i="3" l="1"/>
  <c r="N26" i="6"/>
  <c r="A27" i="6"/>
  <c r="L7" i="2"/>
  <c r="L2" i="2"/>
  <c r="V1" i="2"/>
  <c r="W1" i="2" s="1"/>
  <c r="M2" i="2"/>
  <c r="Q2" i="2" s="1"/>
  <c r="W2" i="2"/>
  <c r="V2" i="2"/>
  <c r="B26" i="6"/>
  <c r="N27" i="6" l="1"/>
  <c r="A28" i="6"/>
  <c r="L3" i="2"/>
  <c r="S3" i="2" s="1"/>
  <c r="P2" i="2"/>
  <c r="P1" i="2"/>
  <c r="Q1" i="2" s="1"/>
  <c r="B27" i="6"/>
  <c r="L9" i="2" l="1"/>
  <c r="N28" i="6"/>
  <c r="A29" i="6"/>
  <c r="M3" i="2"/>
  <c r="B28" i="6"/>
  <c r="N29" i="6" l="1"/>
  <c r="A30" i="6"/>
  <c r="B29" i="6"/>
  <c r="N30" i="6" l="1"/>
  <c r="A31" i="6"/>
  <c r="B30" i="6"/>
  <c r="N31" i="6" l="1"/>
  <c r="A32" i="6"/>
  <c r="B31" i="6"/>
  <c r="N32" i="6" l="1"/>
  <c r="A33" i="6"/>
  <c r="B32" i="6"/>
  <c r="N33" i="6" l="1"/>
  <c r="A34" i="6"/>
  <c r="B33" i="6"/>
  <c r="N34" i="6" l="1"/>
  <c r="A35" i="6"/>
  <c r="B34" i="6"/>
  <c r="N35" i="6" l="1"/>
  <c r="A36" i="6"/>
  <c r="B35" i="6"/>
  <c r="N36" i="6" l="1"/>
  <c r="A37" i="6"/>
  <c r="B36" i="6"/>
  <c r="N37" i="6" l="1"/>
  <c r="A38" i="6"/>
  <c r="B37" i="6"/>
  <c r="N38" i="6" l="1"/>
  <c r="A39" i="6"/>
  <c r="B38" i="6"/>
  <c r="N39" i="6" l="1"/>
  <c r="A40" i="6"/>
  <c r="B39" i="6"/>
  <c r="N40" i="6" l="1"/>
  <c r="A41" i="6"/>
  <c r="B40" i="6"/>
  <c r="N41" i="6" l="1"/>
  <c r="A42" i="6"/>
  <c r="B41" i="6"/>
  <c r="N42" i="6" l="1"/>
  <c r="A43" i="6"/>
  <c r="B42" i="6"/>
  <c r="N43" i="6" l="1"/>
  <c r="A44" i="6"/>
  <c r="B43" i="6"/>
  <c r="N44" i="6" l="1"/>
  <c r="A45" i="6"/>
  <c r="B44" i="6"/>
  <c r="N45" i="6" l="1"/>
  <c r="A46" i="6"/>
  <c r="B45" i="6"/>
  <c r="N46" i="6" l="1"/>
  <c r="A47" i="6"/>
  <c r="B46" i="6"/>
  <c r="N47" i="6" l="1"/>
  <c r="A48" i="6"/>
  <c r="B47" i="6"/>
  <c r="N48" i="6" l="1"/>
  <c r="A49" i="6"/>
  <c r="B48" i="6"/>
  <c r="N49" i="6" l="1"/>
  <c r="A50" i="6"/>
  <c r="B49" i="6"/>
  <c r="N50" i="6" l="1"/>
  <c r="A51" i="6"/>
  <c r="B50" i="6"/>
  <c r="N51" i="6" l="1"/>
  <c r="A52" i="6"/>
  <c r="B51" i="6"/>
  <c r="N52" i="6" l="1"/>
  <c r="A53" i="6"/>
  <c r="B52" i="6"/>
  <c r="N53" i="6" l="1"/>
  <c r="A54" i="6"/>
  <c r="B53" i="6"/>
  <c r="N54" i="6" l="1"/>
  <c r="A55" i="6"/>
  <c r="B54" i="6"/>
  <c r="N55" i="6" l="1"/>
  <c r="A56" i="6"/>
  <c r="B55" i="6"/>
  <c r="N56" i="6" l="1"/>
  <c r="A57" i="6"/>
  <c r="B56" i="6"/>
  <c r="N57" i="6" l="1"/>
  <c r="A58" i="6"/>
  <c r="B57" i="6"/>
  <c r="N58" i="6" l="1"/>
  <c r="A59" i="6"/>
  <c r="B58" i="6"/>
  <c r="N59" i="6" l="1"/>
  <c r="A60" i="6"/>
  <c r="B59" i="6"/>
  <c r="N60" i="6" l="1"/>
  <c r="A61" i="6"/>
  <c r="B60" i="6"/>
  <c r="N61" i="6" l="1"/>
  <c r="A62" i="6"/>
  <c r="B61" i="6"/>
  <c r="N62" i="6" l="1"/>
  <c r="A63" i="6"/>
  <c r="B62" i="6"/>
  <c r="N63" i="6" l="1"/>
  <c r="A64" i="6"/>
  <c r="B63" i="6"/>
  <c r="N64" i="6" l="1"/>
  <c r="A65" i="6"/>
  <c r="B64" i="6"/>
  <c r="N65" i="6" l="1"/>
  <c r="A66" i="6"/>
  <c r="B65" i="6"/>
  <c r="N66" i="6" l="1"/>
  <c r="A67" i="6"/>
  <c r="B66" i="6"/>
  <c r="N67" i="6" l="1"/>
  <c r="A68" i="6"/>
  <c r="B67" i="6"/>
  <c r="N68" i="6" l="1"/>
  <c r="A69" i="6"/>
  <c r="B68" i="6"/>
  <c r="N69" i="6" l="1"/>
  <c r="A70" i="6"/>
  <c r="B69" i="6"/>
  <c r="N70" i="6" l="1"/>
  <c r="A71" i="6"/>
  <c r="B70" i="6"/>
  <c r="N71" i="6" l="1"/>
  <c r="A72" i="6"/>
  <c r="B71" i="6"/>
  <c r="N72" i="6" l="1"/>
  <c r="A73" i="6"/>
  <c r="B72" i="6"/>
  <c r="N73" i="6" l="1"/>
  <c r="A74" i="6"/>
  <c r="B73" i="6"/>
  <c r="N74" i="6" l="1"/>
  <c r="A75" i="6"/>
  <c r="B74" i="6"/>
  <c r="N75" i="6" l="1"/>
  <c r="A76" i="6"/>
  <c r="B75" i="6"/>
  <c r="N76" i="6" l="1"/>
  <c r="A77" i="6"/>
  <c r="B76" i="6"/>
  <c r="N77" i="6" l="1"/>
  <c r="A78" i="6"/>
  <c r="B77" i="6"/>
  <c r="N78" i="6" l="1"/>
  <c r="A79" i="6"/>
  <c r="B78" i="6"/>
  <c r="N79" i="6" l="1"/>
  <c r="A80" i="6"/>
  <c r="B79" i="6"/>
  <c r="N80" i="6" l="1"/>
  <c r="A81" i="6"/>
  <c r="B80" i="6"/>
  <c r="N81" i="6" l="1"/>
  <c r="A82" i="6"/>
  <c r="B81" i="6"/>
  <c r="N82" i="6" l="1"/>
  <c r="A83" i="6"/>
  <c r="B82" i="6"/>
  <c r="N83" i="6" l="1"/>
  <c r="A84" i="6"/>
  <c r="B83" i="6"/>
  <c r="N84" i="6" l="1"/>
  <c r="A85" i="6"/>
  <c r="B84" i="6"/>
  <c r="N85" i="6" l="1"/>
  <c r="A86" i="6"/>
  <c r="B85" i="6"/>
  <c r="N86" i="6" l="1"/>
  <c r="A87" i="6"/>
  <c r="B86" i="6"/>
  <c r="N87" i="6" l="1"/>
  <c r="A88" i="6"/>
  <c r="B87" i="6"/>
  <c r="N88" i="6" l="1"/>
  <c r="A89" i="6"/>
  <c r="B88" i="6"/>
  <c r="N89" i="6" l="1"/>
  <c r="A90" i="6"/>
  <c r="B89" i="6"/>
  <c r="N90" i="6" l="1"/>
  <c r="A91" i="6"/>
  <c r="B90" i="6"/>
  <c r="N91" i="6" l="1"/>
  <c r="A92" i="6"/>
  <c r="B91" i="6"/>
  <c r="N92" i="6" l="1"/>
  <c r="A93" i="6"/>
  <c r="B92" i="6"/>
  <c r="N93" i="6" l="1"/>
  <c r="A94" i="6"/>
  <c r="B93" i="6"/>
  <c r="N94" i="6" l="1"/>
  <c r="A95" i="6"/>
  <c r="B94" i="6"/>
  <c r="N95" i="6" l="1"/>
  <c r="A96" i="6"/>
  <c r="B95" i="6"/>
  <c r="N96" i="6" l="1"/>
  <c r="A97" i="6"/>
  <c r="B96" i="6"/>
  <c r="N97" i="6" l="1"/>
  <c r="A98" i="6"/>
  <c r="B97" i="6"/>
  <c r="N98" i="6" l="1"/>
  <c r="A99" i="6"/>
  <c r="B98" i="6"/>
  <c r="N99" i="6" l="1"/>
  <c r="A100" i="6"/>
  <c r="B99" i="6"/>
  <c r="N100" i="6" l="1"/>
  <c r="A101" i="6"/>
  <c r="B100" i="6"/>
  <c r="N101" i="6" l="1"/>
  <c r="A102" i="6"/>
  <c r="B101" i="6"/>
  <c r="N102" i="6" l="1"/>
  <c r="B102" i="6"/>
  <c r="N2" i="6" l="1"/>
  <c r="M2" i="6" s="1"/>
  <c r="N1" i="6"/>
  <c r="M1" i="6" s="1"/>
  <c r="L4" i="6" l="1"/>
  <c r="L5" i="6" s="1"/>
  <c r="M3" i="6"/>
  <c r="L2" i="6" l="1"/>
  <c r="M4" i="6" l="1"/>
  <c r="M5" i="6" s="1"/>
  <c r="M6" i="6" l="1"/>
  <c r="M7" i="6" l="1"/>
  <c r="M8" i="6" l="1"/>
  <c r="M9" i="6" l="1"/>
  <c r="M10" i="6" l="1"/>
  <c r="M11" i="6" l="1"/>
  <c r="M12" i="6" l="1"/>
  <c r="M13" i="6" l="1"/>
  <c r="M14" i="6" l="1"/>
  <c r="M15" i="6" l="1"/>
  <c r="M16" i="6" l="1"/>
  <c r="M17" i="6" l="1"/>
  <c r="M18" i="6" l="1"/>
  <c r="M19" i="6" l="1"/>
  <c r="M20" i="6" l="1"/>
  <c r="M21" i="6" l="1"/>
  <c r="M22" i="6" l="1"/>
  <c r="M23" i="6" l="1"/>
  <c r="M24" i="6" l="1"/>
  <c r="M25" i="6" l="1"/>
  <c r="M26" i="6" l="1"/>
  <c r="M27" i="6" l="1"/>
  <c r="M28" i="6" l="1"/>
  <c r="M29" i="6" l="1"/>
  <c r="M30" i="6" l="1"/>
  <c r="M31" i="6" l="1"/>
  <c r="M32" i="6" l="1"/>
  <c r="M33" i="6" l="1"/>
  <c r="M34" i="6" l="1"/>
  <c r="M35" i="6" l="1"/>
  <c r="M36" i="6" l="1"/>
  <c r="M37" i="6" l="1"/>
  <c r="M38" i="6" l="1"/>
  <c r="M39" i="6" l="1"/>
  <c r="M40" i="6" l="1"/>
  <c r="M41" i="6" l="1"/>
  <c r="M42" i="6" l="1"/>
  <c r="M43" i="6" l="1"/>
  <c r="M44" i="6" l="1"/>
  <c r="M45" i="6" l="1"/>
  <c r="M46" i="6" l="1"/>
  <c r="M47" i="6" l="1"/>
  <c r="M48" i="6" l="1"/>
  <c r="M49" i="6" l="1"/>
  <c r="M50" i="6" l="1"/>
  <c r="M51" i="6" l="1"/>
  <c r="M52" i="6" l="1"/>
  <c r="O3" i="6" l="1" a="1"/>
  <c r="O5" i="6" l="1"/>
  <c r="P5" i="6" s="1"/>
  <c r="O32" i="6"/>
  <c r="P32" i="6" s="1"/>
  <c r="O24" i="6"/>
  <c r="P24" i="6" s="1"/>
  <c r="O28" i="6"/>
  <c r="P28" i="6" s="1"/>
  <c r="O36" i="6"/>
  <c r="P36" i="6" s="1"/>
  <c r="O38" i="6"/>
  <c r="P38" i="6" s="1"/>
  <c r="O17" i="6"/>
  <c r="P17" i="6" s="1"/>
  <c r="O40" i="6"/>
  <c r="P40" i="6" s="1"/>
  <c r="O37" i="6"/>
  <c r="P37" i="6" s="1"/>
  <c r="O52" i="6"/>
  <c r="P52" i="6" s="1"/>
  <c r="O13" i="6"/>
  <c r="P13" i="6" s="1"/>
  <c r="O22" i="6"/>
  <c r="P22" i="6" s="1"/>
  <c r="O25" i="6"/>
  <c r="P25" i="6" s="1"/>
  <c r="O44" i="6"/>
  <c r="P44" i="6" s="1"/>
  <c r="O15" i="6"/>
  <c r="P15" i="6" s="1"/>
  <c r="O47" i="6"/>
  <c r="P47" i="6" s="1"/>
  <c r="O12" i="6"/>
  <c r="P12" i="6" s="1"/>
  <c r="O19" i="6"/>
  <c r="P19" i="6" s="1"/>
  <c r="O46" i="6"/>
  <c r="P46" i="6" s="1"/>
  <c r="O41" i="6"/>
  <c r="P41" i="6" s="1"/>
  <c r="O21" i="6"/>
  <c r="P21" i="6" s="1"/>
  <c r="O16" i="6"/>
  <c r="P16" i="6" s="1"/>
  <c r="O29" i="6"/>
  <c r="P29" i="6" s="1"/>
  <c r="O45" i="6"/>
  <c r="P45" i="6" s="1"/>
  <c r="O35" i="6"/>
  <c r="P35" i="6" s="1"/>
  <c r="O10" i="6"/>
  <c r="P10" i="6" s="1"/>
  <c r="O50" i="6"/>
  <c r="P50" i="6" s="1"/>
  <c r="O7" i="6"/>
  <c r="P7" i="6" s="1"/>
  <c r="O14" i="6"/>
  <c r="P14" i="6" s="1"/>
  <c r="O51" i="6"/>
  <c r="P51" i="6" s="1"/>
  <c r="O26" i="6"/>
  <c r="P26" i="6" s="1"/>
  <c r="O3" i="6"/>
  <c r="P3" i="6" s="1"/>
  <c r="O43" i="6"/>
  <c r="P43" i="6" s="1"/>
  <c r="O34" i="6"/>
  <c r="P34" i="6" s="1"/>
  <c r="O4" i="6"/>
  <c r="P4" i="6" s="1"/>
  <c r="O9" i="6"/>
  <c r="P9" i="6" s="1"/>
  <c r="O30" i="6"/>
  <c r="P30" i="6" s="1"/>
  <c r="O8" i="6"/>
  <c r="P8" i="6" s="1"/>
  <c r="O11" i="6"/>
  <c r="P11" i="6" s="1"/>
  <c r="O48" i="6"/>
  <c r="P48" i="6" s="1"/>
  <c r="O23" i="6"/>
  <c r="P23" i="6" s="1"/>
  <c r="O31" i="6"/>
  <c r="P31" i="6" s="1"/>
  <c r="O20" i="6"/>
  <c r="P20" i="6" s="1"/>
  <c r="O27" i="6"/>
  <c r="P27" i="6" s="1"/>
  <c r="O33" i="6"/>
  <c r="P33" i="6" s="1"/>
  <c r="O39" i="6"/>
  <c r="P39" i="6" s="1"/>
  <c r="O18" i="6"/>
  <c r="P18" i="6" s="1"/>
  <c r="O49" i="6"/>
  <c r="P49" i="6" s="1"/>
  <c r="O6" i="6"/>
  <c r="P6" i="6" s="1"/>
  <c r="O42" i="6"/>
  <c r="P42" i="6" s="1"/>
  <c r="K10" i="2"/>
  <c r="K11" i="2"/>
  <c r="K9" i="2"/>
  <c r="L10" i="2" l="1"/>
  <c r="S4" i="2" s="1"/>
  <c r="M4" i="2" l="1"/>
  <c r="M5" i="2" s="1"/>
  <c r="S5" i="2"/>
  <c r="M6" i="2" l="1"/>
  <c r="S6" i="2"/>
  <c r="S7" i="2" l="1"/>
  <c r="M7" i="2"/>
  <c r="M8" i="2" l="1"/>
  <c r="S8" i="2"/>
  <c r="S9" i="2" l="1"/>
  <c r="M9" i="2"/>
  <c r="S10" i="2" l="1"/>
  <c r="M10" i="2"/>
  <c r="M11" i="2" l="1"/>
  <c r="S11" i="2"/>
  <c r="S12" i="2" l="1"/>
  <c r="M12" i="2"/>
  <c r="M13" i="2" l="1"/>
  <c r="S13" i="2"/>
  <c r="S14" i="2" l="1"/>
  <c r="M14" i="2"/>
  <c r="M15" i="2" l="1"/>
  <c r="S15" i="2"/>
  <c r="M16" i="2" l="1"/>
  <c r="S16" i="2"/>
  <c r="S17" i="2" l="1"/>
  <c r="M17" i="2"/>
  <c r="S18" i="2" l="1"/>
  <c r="M18" i="2"/>
  <c r="M19" i="2" l="1"/>
  <c r="S19" i="2"/>
  <c r="S20" i="2" l="1"/>
  <c r="M20" i="2"/>
  <c r="S21" i="2" l="1"/>
  <c r="M21" i="2"/>
  <c r="M22" i="2" l="1"/>
  <c r="S22" i="2"/>
  <c r="M23" i="2" l="1"/>
  <c r="S23" i="2"/>
  <c r="S24" i="2" l="1"/>
  <c r="M24" i="2"/>
  <c r="S25" i="2" l="1"/>
  <c r="M25" i="2"/>
  <c r="M26" i="2" l="1"/>
  <c r="S26" i="2"/>
  <c r="S27" i="2" l="1"/>
  <c r="M27" i="2"/>
  <c r="M28" i="2" l="1"/>
  <c r="S28" i="2"/>
  <c r="S29" i="2" l="1"/>
  <c r="M29" i="2"/>
  <c r="S30" i="2" l="1"/>
  <c r="M30" i="2"/>
  <c r="M31" i="2" l="1"/>
  <c r="S31" i="2"/>
  <c r="S32" i="2" l="1"/>
  <c r="M32" i="2"/>
  <c r="M33" i="2" l="1"/>
  <c r="S33" i="2"/>
  <c r="S34" i="2" l="1"/>
  <c r="M34" i="2"/>
  <c r="S35" i="2" l="1"/>
  <c r="M35" i="2"/>
  <c r="M36" i="2" l="1"/>
  <c r="S36" i="2"/>
  <c r="S37" i="2" l="1"/>
  <c r="M37" i="2"/>
  <c r="M38" i="2" l="1"/>
  <c r="S38" i="2"/>
  <c r="S39" i="2" l="1"/>
  <c r="M39" i="2"/>
  <c r="M40" i="2" l="1"/>
  <c r="S40" i="2"/>
  <c r="S41" i="2" l="1"/>
  <c r="M41" i="2"/>
  <c r="S42" i="2" l="1"/>
  <c r="M42" i="2"/>
  <c r="M43" i="2" l="1"/>
  <c r="S43" i="2"/>
  <c r="M44" i="2" l="1"/>
  <c r="S44" i="2"/>
  <c r="S45" i="2" l="1"/>
  <c r="M45" i="2"/>
  <c r="S46" i="2" l="1"/>
  <c r="M46" i="2"/>
  <c r="M47" i="2" l="1"/>
  <c r="S47" i="2"/>
  <c r="S48" i="2" l="1"/>
  <c r="M48" i="2"/>
  <c r="M49" i="2" l="1"/>
  <c r="S49" i="2"/>
  <c r="S50" i="2" l="1"/>
  <c r="M50" i="2"/>
  <c r="M51" i="2" l="1"/>
  <c r="S51" i="2"/>
  <c r="S52" i="2" l="1"/>
  <c r="M52" i="2"/>
  <c r="P52" i="2" l="1"/>
  <c r="O3" i="2" a="1"/>
  <c r="V52" i="2"/>
  <c r="U3" i="2" a="1"/>
  <c r="U17" i="2" l="1"/>
  <c r="V17" i="2" s="1"/>
  <c r="U33" i="2"/>
  <c r="V33" i="2" s="1"/>
  <c r="U19" i="2"/>
  <c r="V19" i="2" s="1"/>
  <c r="U21" i="2"/>
  <c r="V21" i="2" s="1"/>
  <c r="U10" i="2"/>
  <c r="V10" i="2" s="1"/>
  <c r="U34" i="2"/>
  <c r="V34" i="2" s="1"/>
  <c r="U37" i="2"/>
  <c r="V37" i="2" s="1"/>
  <c r="U43" i="2"/>
  <c r="V43" i="2" s="1"/>
  <c r="U28" i="2"/>
  <c r="V28" i="2" s="1"/>
  <c r="U25" i="2"/>
  <c r="V25" i="2" s="1"/>
  <c r="U11" i="2"/>
  <c r="V11" i="2" s="1"/>
  <c r="U23" i="2"/>
  <c r="V23" i="2" s="1"/>
  <c r="U48" i="2"/>
  <c r="V48" i="2" s="1"/>
  <c r="U41" i="2"/>
  <c r="V41" i="2" s="1"/>
  <c r="U24" i="2"/>
  <c r="V24" i="2" s="1"/>
  <c r="U16" i="2"/>
  <c r="V16" i="2" s="1"/>
  <c r="U20" i="2"/>
  <c r="V20" i="2" s="1"/>
  <c r="U31" i="2"/>
  <c r="V31" i="2" s="1"/>
  <c r="U6" i="2"/>
  <c r="V6" i="2" s="1"/>
  <c r="U22" i="2"/>
  <c r="V22" i="2" s="1"/>
  <c r="U40" i="2"/>
  <c r="V40" i="2" s="1"/>
  <c r="U45" i="2"/>
  <c r="V45" i="2" s="1"/>
  <c r="U39" i="2"/>
  <c r="V39" i="2" s="1"/>
  <c r="U42" i="2"/>
  <c r="V42" i="2" s="1"/>
  <c r="U14" i="2"/>
  <c r="V14" i="2" s="1"/>
  <c r="U35" i="2"/>
  <c r="V35" i="2" s="1"/>
  <c r="U49" i="2"/>
  <c r="V49" i="2" s="1"/>
  <c r="U12" i="2"/>
  <c r="V12" i="2" s="1"/>
  <c r="U47" i="2"/>
  <c r="V47" i="2" s="1"/>
  <c r="U27" i="2"/>
  <c r="V27" i="2" s="1"/>
  <c r="U26" i="2"/>
  <c r="V26" i="2" s="1"/>
  <c r="U8" i="2"/>
  <c r="V8" i="2" s="1"/>
  <c r="U51" i="2"/>
  <c r="V51" i="2" s="1"/>
  <c r="U5" i="2"/>
  <c r="V5" i="2" s="1"/>
  <c r="U36" i="2"/>
  <c r="V36" i="2" s="1"/>
  <c r="U4" i="2"/>
  <c r="V4" i="2" s="1"/>
  <c r="U18" i="2"/>
  <c r="V18" i="2" s="1"/>
  <c r="U30" i="2"/>
  <c r="V30" i="2" s="1"/>
  <c r="U50" i="2"/>
  <c r="V50" i="2" s="1"/>
  <c r="U29" i="2"/>
  <c r="V29" i="2" s="1"/>
  <c r="U9" i="2"/>
  <c r="V9" i="2" s="1"/>
  <c r="U3" i="2"/>
  <c r="U32" i="2"/>
  <c r="V32" i="2" s="1"/>
  <c r="U15" i="2"/>
  <c r="V15" i="2" s="1"/>
  <c r="U38" i="2"/>
  <c r="V38" i="2" s="1"/>
  <c r="U46" i="2"/>
  <c r="V46" i="2" s="1"/>
  <c r="U7" i="2"/>
  <c r="V7" i="2" s="1"/>
  <c r="U13" i="2"/>
  <c r="V13" i="2" s="1"/>
  <c r="U52" i="2"/>
  <c r="U44" i="2"/>
  <c r="V44" i="2" s="1"/>
  <c r="O30" i="2"/>
  <c r="P30" i="2" s="1"/>
  <c r="O25" i="2"/>
  <c r="P25" i="2" s="1"/>
  <c r="O52" i="2"/>
  <c r="O35" i="2"/>
  <c r="P35" i="2" s="1"/>
  <c r="O42" i="2"/>
  <c r="P42" i="2" s="1"/>
  <c r="O26" i="2"/>
  <c r="P26" i="2" s="1"/>
  <c r="O16" i="2"/>
  <c r="P16" i="2" s="1"/>
  <c r="O45" i="2"/>
  <c r="P45" i="2" s="1"/>
  <c r="O13" i="2"/>
  <c r="P13" i="2" s="1"/>
  <c r="O51" i="2"/>
  <c r="P51" i="2" s="1"/>
  <c r="O21" i="2"/>
  <c r="P21" i="2" s="1"/>
  <c r="O11" i="2"/>
  <c r="P11" i="2" s="1"/>
  <c r="O50" i="2"/>
  <c r="P50" i="2" s="1"/>
  <c r="O43" i="2"/>
  <c r="P43" i="2" s="1"/>
  <c r="O46" i="2"/>
  <c r="P46" i="2" s="1"/>
  <c r="O5" i="2"/>
  <c r="P5" i="2" s="1"/>
  <c r="O19" i="2"/>
  <c r="P19" i="2" s="1"/>
  <c r="O20" i="2"/>
  <c r="P20" i="2" s="1"/>
  <c r="O8" i="2"/>
  <c r="P8" i="2" s="1"/>
  <c r="O6" i="2"/>
  <c r="P6" i="2" s="1"/>
  <c r="O39" i="2"/>
  <c r="P39" i="2" s="1"/>
  <c r="O31" i="2"/>
  <c r="P31" i="2" s="1"/>
  <c r="O18" i="2"/>
  <c r="P18" i="2" s="1"/>
  <c r="O7" i="2"/>
  <c r="P7" i="2" s="1"/>
  <c r="O23" i="2"/>
  <c r="P23" i="2" s="1"/>
  <c r="O14" i="2"/>
  <c r="P14" i="2" s="1"/>
  <c r="O44" i="2"/>
  <c r="P44" i="2" s="1"/>
  <c r="O10" i="2"/>
  <c r="P10" i="2" s="1"/>
  <c r="O37" i="2"/>
  <c r="P37" i="2" s="1"/>
  <c r="O29" i="2"/>
  <c r="P29" i="2" s="1"/>
  <c r="O33" i="2"/>
  <c r="P33" i="2" s="1"/>
  <c r="O47" i="2"/>
  <c r="P47" i="2" s="1"/>
  <c r="O27" i="2"/>
  <c r="P27" i="2" s="1"/>
  <c r="O41" i="2"/>
  <c r="P41" i="2" s="1"/>
  <c r="O15" i="2"/>
  <c r="P15" i="2" s="1"/>
  <c r="O49" i="2"/>
  <c r="P49" i="2" s="1"/>
  <c r="O4" i="2"/>
  <c r="P4" i="2" s="1"/>
  <c r="O24" i="2"/>
  <c r="P24" i="2" s="1"/>
  <c r="O40" i="2"/>
  <c r="P40" i="2" s="1"/>
  <c r="O34" i="2"/>
  <c r="P34" i="2" s="1"/>
  <c r="O32" i="2"/>
  <c r="P32" i="2" s="1"/>
  <c r="O28" i="2"/>
  <c r="P28" i="2" s="1"/>
  <c r="O36" i="2"/>
  <c r="P36" i="2" s="1"/>
  <c r="O22" i="2"/>
  <c r="P22" i="2" s="1"/>
  <c r="O12" i="2"/>
  <c r="P12" i="2" s="1"/>
  <c r="O3" i="2"/>
  <c r="O17" i="2"/>
  <c r="P17" i="2" s="1"/>
  <c r="O38" i="2"/>
  <c r="P38" i="2" s="1"/>
  <c r="O9" i="2"/>
  <c r="P9" i="2" s="1"/>
  <c r="O48" i="2"/>
  <c r="P48" i="2" s="1"/>
  <c r="Q4" i="2" l="1"/>
  <c r="P3" i="2"/>
  <c r="R4" i="2"/>
  <c r="V3" i="2"/>
  <c r="Q5" i="2" l="1"/>
</calcChain>
</file>

<file path=xl/sharedStrings.xml><?xml version="1.0" encoding="utf-8"?>
<sst xmlns="http://schemas.openxmlformats.org/spreadsheetml/2006/main" count="34" uniqueCount="31">
  <si>
    <t>Symbol:</t>
  </si>
  <si>
    <t>EP</t>
  </si>
  <si>
    <t>Last</t>
  </si>
  <si>
    <t>Net</t>
  </si>
  <si>
    <t>Open</t>
  </si>
  <si>
    <t>High</t>
  </si>
  <si>
    <t>Low</t>
  </si>
  <si>
    <t>Tdy Vol</t>
  </si>
  <si>
    <t>Ydy Vol</t>
  </si>
  <si>
    <t>CQG TFlow   Based Candlestick Bars</t>
  </si>
  <si>
    <t xml:space="preserve">  Copyright © 2016, CQG Inc.</t>
  </si>
  <si>
    <t>Designed by Thom Hartle</t>
  </si>
  <si>
    <t xml:space="preserve">Decimals: </t>
  </si>
  <si>
    <t xml:space="preserve">Symbol: </t>
  </si>
  <si>
    <t>#</t>
  </si>
  <si>
    <t>#.0</t>
  </si>
  <si>
    <t>#.00</t>
  </si>
  <si>
    <t>#.000</t>
  </si>
  <si>
    <t>#.0000</t>
  </si>
  <si>
    <t>#.00000</t>
  </si>
  <si>
    <t>#.000000</t>
  </si>
  <si>
    <t>#.0000000</t>
  </si>
  <si>
    <t>DJTIC</t>
  </si>
  <si>
    <t>Aggregation</t>
  </si>
  <si>
    <t>Bar Chart</t>
  </si>
  <si>
    <t>Time Frame</t>
  </si>
  <si>
    <t>Minutes</t>
  </si>
  <si>
    <t>TFlow</t>
  </si>
  <si>
    <t>RSI</t>
  </si>
  <si>
    <t>vvvvvvvvvvvvvvvvvvvvvvvvvvvvvvvvvvv</t>
  </si>
  <si>
    <t>vvvvvvvvvvvvvvvvvvvvvvvvvvvvvvvvvvvvvvvvvvvvvvvvvvv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</si>
</sst>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:ss;@"/>
    <numFmt numFmtId="165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8"/>
      <color theme="4" tint="0.39985351115451523"/>
      <name val="Century Gothic"/>
      <family val="2"/>
    </font>
    <font>
      <sz val="26"/>
      <color theme="4"/>
      <name val="Century Gothic"/>
      <family val="2"/>
    </font>
    <font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rgb="FF00B050"/>
      <name val="Century Gothic"/>
      <family val="2"/>
    </font>
    <font>
      <sz val="12"/>
      <color theme="4"/>
      <name val="Century Gothic"/>
      <family val="2"/>
    </font>
    <font>
      <sz val="14"/>
      <color theme="0"/>
      <name val="Century Gothic"/>
      <family val="2"/>
    </font>
    <font>
      <sz val="11"/>
      <color rgb="FF00B050"/>
      <name val="Century Gothic"/>
      <family val="2"/>
    </font>
    <font>
      <sz val="11"/>
      <color rgb="FF00000F"/>
      <name val="Calibri"/>
      <family val="2"/>
      <scheme val="minor"/>
    </font>
    <font>
      <sz val="24"/>
      <color theme="4" tint="0.39979247413556324"/>
      <name val="Century Gothic"/>
      <family val="2"/>
    </font>
    <font>
      <b/>
      <sz val="12"/>
      <color theme="0"/>
      <name val="Century Gothic"/>
      <family val="2"/>
    </font>
    <font>
      <sz val="11"/>
      <color theme="0"/>
      <name val="Century Gothic"/>
      <family val="2"/>
    </font>
    <font>
      <sz val="9"/>
      <color theme="0"/>
      <name val="Century Gothic"/>
      <family val="2"/>
    </font>
    <font>
      <sz val="10"/>
      <color theme="0"/>
      <name val="Century Gothic"/>
      <family val="2"/>
    </font>
    <font>
      <sz val="24"/>
      <color theme="0"/>
      <name val="Century Gothic"/>
      <family val="2"/>
    </font>
    <font>
      <sz val="16"/>
      <color theme="0"/>
      <name val="Century Gothic"/>
      <family val="2"/>
    </font>
    <font>
      <sz val="22"/>
      <color theme="0"/>
      <name val="Century Gothic"/>
      <family val="2"/>
    </font>
    <font>
      <sz val="11"/>
      <color rgb="FF00000F"/>
      <name val="Century Gothic"/>
      <family val="2"/>
    </font>
    <font>
      <sz val="12"/>
      <color rgb="FF00000F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>
        <stop position="0">
          <color rgb="FF00000F"/>
        </stop>
        <stop position="0.5">
          <color theme="1"/>
        </stop>
        <stop position="1">
          <color rgb="FF00000F"/>
        </stop>
      </gradientFill>
    </fill>
    <fill>
      <gradientFill>
        <stop position="0">
          <color theme="1"/>
        </stop>
        <stop position="1">
          <color rgb="FF00004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 degree="180">
        <stop position="0">
          <color rgb="FF000096"/>
        </stop>
        <stop position="1">
          <color rgb="FF0000C8"/>
        </stop>
      </gradientFill>
    </fill>
    <fill>
      <gradientFill degree="180">
        <stop position="0">
          <color rgb="FF000064"/>
        </stop>
        <stop position="1">
          <color rgb="FF000096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180">
        <stop position="0">
          <color theme="1"/>
        </stop>
        <stop position="1">
          <color rgb="FF000032"/>
        </stop>
      </gradient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rgb="FF002060"/>
      </right>
      <top/>
      <bottom style="thin">
        <color theme="3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2" borderId="0" xfId="0" applyFill="1" applyProtection="1"/>
    <xf numFmtId="0" fontId="2" fillId="4" borderId="1" xfId="0" applyFont="1" applyFill="1" applyBorder="1" applyAlignment="1" applyProtection="1">
      <alignment vertical="center"/>
    </xf>
    <xf numFmtId="0" fontId="2" fillId="4" borderId="2" xfId="0" applyFont="1" applyFill="1" applyBorder="1" applyAlignment="1" applyProtection="1">
      <alignment vertical="center"/>
    </xf>
    <xf numFmtId="0" fontId="2" fillId="4" borderId="4" xfId="0" applyFont="1" applyFill="1" applyBorder="1" applyAlignment="1" applyProtection="1">
      <alignment vertical="center"/>
    </xf>
    <xf numFmtId="0" fontId="2" fillId="4" borderId="5" xfId="0" applyFont="1" applyFill="1" applyBorder="1" applyAlignment="1" applyProtection="1">
      <alignment vertical="center"/>
    </xf>
    <xf numFmtId="0" fontId="10" fillId="2" borderId="0" xfId="0" applyFont="1" applyFill="1" applyProtection="1"/>
    <xf numFmtId="0" fontId="4" fillId="6" borderId="9" xfId="0" applyFont="1" applyFill="1" applyBorder="1" applyAlignment="1" applyProtection="1">
      <alignment horizontal="center" vertical="center" shrinkToFit="1"/>
    </xf>
    <xf numFmtId="2" fontId="18" fillId="13" borderId="2" xfId="0" applyNumberFormat="1" applyFont="1" applyFill="1" applyBorder="1" applyAlignment="1" applyProtection="1">
      <alignment horizontal="right" vertical="center" shrinkToFit="1"/>
    </xf>
    <xf numFmtId="2" fontId="13" fillId="13" borderId="3" xfId="0" applyNumberFormat="1" applyFont="1" applyFill="1" applyBorder="1" applyAlignment="1" applyProtection="1">
      <alignment horizontal="left" vertical="top" shrinkToFit="1"/>
    </xf>
    <xf numFmtId="0" fontId="18" fillId="14" borderId="1" xfId="0" applyFont="1" applyFill="1" applyBorder="1" applyAlignment="1" applyProtection="1">
      <alignment horizontal="right" vertical="center" shrinkToFit="1"/>
    </xf>
    <xf numFmtId="0" fontId="13" fillId="14" borderId="2" xfId="0" applyFont="1" applyFill="1" applyBorder="1" applyAlignment="1" applyProtection="1">
      <alignment shrinkToFit="1"/>
    </xf>
    <xf numFmtId="0" fontId="4" fillId="4" borderId="7" xfId="0" applyFont="1" applyFill="1" applyBorder="1" applyAlignment="1" applyProtection="1">
      <alignment horizontal="center" vertical="center" shrinkToFit="1"/>
    </xf>
    <xf numFmtId="0" fontId="4" fillId="4" borderId="0" xfId="0" applyFont="1" applyFill="1" applyBorder="1" applyAlignment="1" applyProtection="1">
      <alignment horizontal="center" vertical="center" shrinkToFit="1"/>
    </xf>
    <xf numFmtId="0" fontId="1" fillId="2" borderId="0" xfId="0" applyFont="1" applyFill="1" applyProtection="1"/>
    <xf numFmtId="2" fontId="4" fillId="7" borderId="9" xfId="0" applyNumberFormat="1" applyFont="1" applyFill="1" applyBorder="1" applyAlignment="1" applyProtection="1">
      <alignment horizontal="center" vertical="center" shrinkToFit="1"/>
    </xf>
    <xf numFmtId="2" fontId="17" fillId="13" borderId="8" xfId="0" applyNumberFormat="1" applyFont="1" applyFill="1" applyBorder="1" applyAlignment="1" applyProtection="1">
      <alignment vertical="center" shrinkToFit="1"/>
    </xf>
    <xf numFmtId="2" fontId="17" fillId="14" borderId="0" xfId="0" applyNumberFormat="1" applyFont="1" applyFill="1" applyBorder="1" applyAlignment="1" applyProtection="1">
      <alignment horizontal="left" vertical="top" shrinkToFit="1"/>
    </xf>
    <xf numFmtId="2" fontId="4" fillId="4" borderId="7" xfId="0" applyNumberFormat="1" applyFont="1" applyFill="1" applyBorder="1" applyAlignment="1" applyProtection="1">
      <alignment horizontal="center" vertical="center" shrinkToFit="1"/>
    </xf>
    <xf numFmtId="2" fontId="4" fillId="4" borderId="0" xfId="0" applyNumberFormat="1" applyFont="1" applyFill="1" applyBorder="1" applyAlignment="1" applyProtection="1">
      <alignment horizontal="center" vertical="center" shrinkToFit="1"/>
    </xf>
    <xf numFmtId="2" fontId="17" fillId="13" borderId="6" xfId="0" applyNumberFormat="1" applyFont="1" applyFill="1" applyBorder="1" applyAlignment="1" applyProtection="1">
      <alignment vertical="center" shrinkToFit="1"/>
    </xf>
    <xf numFmtId="0" fontId="8" fillId="14" borderId="16" xfId="0" applyFont="1" applyFill="1" applyBorder="1" applyAlignment="1" applyProtection="1">
      <alignment vertical="center" shrinkToFit="1"/>
    </xf>
    <xf numFmtId="3" fontId="4" fillId="4" borderId="0" xfId="0" applyNumberFormat="1" applyFont="1" applyFill="1" applyBorder="1" applyAlignment="1" applyProtection="1">
      <alignment horizontal="center" vertical="center" shrinkToFit="1"/>
    </xf>
    <xf numFmtId="0" fontId="4" fillId="7" borderId="9" xfId="0" applyFont="1" applyFill="1" applyBorder="1" applyAlignment="1" applyProtection="1">
      <alignment horizontal="center" vertical="center" shrinkToFit="1"/>
    </xf>
    <xf numFmtId="0" fontId="14" fillId="19" borderId="9" xfId="0" applyFont="1" applyFill="1" applyBorder="1" applyAlignment="1" applyProtection="1">
      <alignment horizontal="center" vertical="center"/>
    </xf>
    <xf numFmtId="0" fontId="15" fillId="19" borderId="9" xfId="0" applyFont="1" applyFill="1" applyBorder="1" applyAlignment="1" applyProtection="1">
      <alignment horizontal="center" vertical="center"/>
    </xf>
    <xf numFmtId="0" fontId="4" fillId="2" borderId="7" xfId="0" applyFont="1" applyFill="1" applyBorder="1" applyProtection="1"/>
    <xf numFmtId="0" fontId="4" fillId="2" borderId="0" xfId="0" applyFont="1" applyFill="1" applyBorder="1" applyProtection="1"/>
    <xf numFmtId="0" fontId="4" fillId="8" borderId="2" xfId="0" applyFont="1" applyFill="1" applyBorder="1" applyProtection="1"/>
    <xf numFmtId="0" fontId="0" fillId="2" borderId="0" xfId="0" applyFill="1" applyBorder="1" applyProtection="1"/>
    <xf numFmtId="0" fontId="4" fillId="8" borderId="0" xfId="0" applyFont="1" applyFill="1" applyBorder="1" applyProtection="1"/>
    <xf numFmtId="0" fontId="6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4" fillId="2" borderId="7" xfId="0" applyFont="1" applyFill="1" applyBorder="1" applyAlignment="1" applyProtection="1"/>
    <xf numFmtId="0" fontId="4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7" fillId="2" borderId="7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13" fillId="2" borderId="0" xfId="0" applyFont="1" applyFill="1" applyBorder="1" applyProtection="1"/>
    <xf numFmtId="0" fontId="4" fillId="8" borderId="5" xfId="0" applyFont="1" applyFill="1" applyBorder="1" applyProtection="1"/>
    <xf numFmtId="0" fontId="6" fillId="5" borderId="10" xfId="0" applyFont="1" applyFill="1" applyBorder="1" applyProtection="1"/>
    <xf numFmtId="0" fontId="9" fillId="5" borderId="13" xfId="0" applyFont="1" applyFill="1" applyBorder="1" applyProtection="1"/>
    <xf numFmtId="0" fontId="6" fillId="5" borderId="13" xfId="0" applyFont="1" applyFill="1" applyBorder="1" applyProtection="1"/>
    <xf numFmtId="0" fontId="0" fillId="2" borderId="7" xfId="0" applyFill="1" applyBorder="1" applyProtection="1"/>
    <xf numFmtId="0" fontId="12" fillId="2" borderId="0" xfId="0" applyFont="1" applyFill="1" applyBorder="1" applyProtection="1"/>
    <xf numFmtId="0" fontId="0" fillId="19" borderId="0" xfId="0" applyFont="1" applyFill="1"/>
    <xf numFmtId="164" fontId="0" fillId="19" borderId="0" xfId="0" applyNumberFormat="1" applyFont="1" applyFill="1"/>
    <xf numFmtId="2" fontId="0" fillId="19" borderId="0" xfId="0" applyNumberFormat="1" applyFont="1" applyFill="1"/>
    <xf numFmtId="0" fontId="1" fillId="19" borderId="0" xfId="0" applyFont="1" applyFill="1"/>
    <xf numFmtId="0" fontId="0" fillId="19" borderId="0" xfId="0" applyFill="1"/>
    <xf numFmtId="2" fontId="0" fillId="19" borderId="0" xfId="0" quotePrefix="1" applyNumberFormat="1" applyFont="1" applyFill="1"/>
    <xf numFmtId="2" fontId="0" fillId="19" borderId="0" xfId="0" applyNumberFormat="1" applyFill="1"/>
    <xf numFmtId="0" fontId="0" fillId="19" borderId="0" xfId="0" quotePrefix="1" applyFill="1"/>
    <xf numFmtId="0" fontId="0" fillId="19" borderId="0" xfId="0" applyNumberFormat="1" applyFont="1" applyFill="1"/>
    <xf numFmtId="0" fontId="0" fillId="19" borderId="0" xfId="0" quotePrefix="1" applyNumberFormat="1" applyFont="1" applyFill="1"/>
    <xf numFmtId="0" fontId="7" fillId="2" borderId="0" xfId="0" applyFont="1" applyFill="1" applyBorder="1" applyAlignment="1" applyProtection="1">
      <alignment horizontal="center" vertical="center"/>
    </xf>
    <xf numFmtId="0" fontId="4" fillId="6" borderId="3" xfId="0" applyFont="1" applyFill="1" applyBorder="1" applyAlignment="1" applyProtection="1">
      <alignment horizontal="center" vertical="center" shrinkToFit="1"/>
    </xf>
    <xf numFmtId="0" fontId="4" fillId="6" borderId="9" xfId="0" applyFont="1" applyFill="1" applyBorder="1" applyAlignment="1" applyProtection="1">
      <alignment horizontal="center" vertical="center" shrinkToFit="1"/>
      <protection locked="0"/>
    </xf>
    <xf numFmtId="0" fontId="15" fillId="2" borderId="0" xfId="0" applyFont="1" applyFill="1" applyBorder="1" applyAlignment="1" applyProtection="1">
      <alignment horizontal="left"/>
    </xf>
    <xf numFmtId="0" fontId="15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 vertical="center"/>
    </xf>
    <xf numFmtId="0" fontId="19" fillId="2" borderId="0" xfId="0" applyFont="1" applyFill="1" applyBorder="1" applyProtection="1"/>
    <xf numFmtId="0" fontId="4" fillId="2" borderId="7" xfId="0" applyFont="1" applyFill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0" fontId="4" fillId="8" borderId="0" xfId="0" applyFont="1" applyFill="1" applyBorder="1" applyAlignment="1" applyProtection="1">
      <alignment horizontal="center" vertical="top"/>
    </xf>
    <xf numFmtId="0" fontId="13" fillId="2" borderId="0" xfId="0" applyFont="1" applyFill="1" applyBorder="1" applyAlignment="1" applyProtection="1">
      <alignment horizontal="center" vertical="top"/>
    </xf>
    <xf numFmtId="0" fontId="15" fillId="2" borderId="0" xfId="0" applyFont="1" applyFill="1" applyBorder="1" applyAlignment="1" applyProtection="1">
      <alignment horizontal="center" vertical="top"/>
    </xf>
    <xf numFmtId="0" fontId="0" fillId="2" borderId="0" xfId="0" applyFill="1" applyBorder="1" applyAlignment="1" applyProtection="1">
      <alignment horizontal="center" vertical="top"/>
    </xf>
    <xf numFmtId="0" fontId="0" fillId="2" borderId="0" xfId="0" applyFill="1" applyAlignment="1" applyProtection="1">
      <alignment horizontal="center" vertical="top"/>
    </xf>
    <xf numFmtId="0" fontId="20" fillId="2" borderId="0" xfId="0" applyFont="1" applyFill="1" applyBorder="1" applyAlignment="1" applyProtection="1">
      <alignment vertical="center"/>
    </xf>
    <xf numFmtId="3" fontId="4" fillId="6" borderId="9" xfId="0" applyNumberFormat="1" applyFont="1" applyFill="1" applyBorder="1" applyAlignment="1" applyProtection="1">
      <alignment horizontal="center" vertical="center" shrinkToFit="1"/>
    </xf>
    <xf numFmtId="3" fontId="4" fillId="7" borderId="9" xfId="0" applyNumberFormat="1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shrinkToFit="1"/>
    </xf>
    <xf numFmtId="0" fontId="4" fillId="2" borderId="2" xfId="0" applyFont="1" applyFill="1" applyBorder="1" applyAlignment="1" applyProtection="1">
      <alignment horizontal="center" vertical="center" shrinkToFit="1"/>
    </xf>
    <xf numFmtId="0" fontId="4" fillId="2" borderId="3" xfId="0" applyFont="1" applyFill="1" applyBorder="1" applyAlignment="1" applyProtection="1">
      <alignment horizontal="center" vertical="center" shrinkToFit="1"/>
    </xf>
    <xf numFmtId="0" fontId="4" fillId="2" borderId="4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2" borderId="6" xfId="0" applyFont="1" applyFill="1" applyBorder="1" applyAlignment="1" applyProtection="1">
      <alignment horizontal="center" vertical="center" shrinkToFit="1"/>
    </xf>
    <xf numFmtId="0" fontId="4" fillId="6" borderId="9" xfId="0" applyFont="1" applyFill="1" applyBorder="1" applyAlignment="1" applyProtection="1">
      <alignment horizontal="right" vertical="center" shrinkToFit="1"/>
    </xf>
    <xf numFmtId="0" fontId="4" fillId="7" borderId="9" xfId="0" applyFont="1" applyFill="1" applyBorder="1" applyAlignment="1" applyProtection="1">
      <alignment horizontal="right" vertical="center" shrinkToFit="1"/>
    </xf>
    <xf numFmtId="0" fontId="4" fillId="6" borderId="11" xfId="0" applyFont="1" applyFill="1" applyBorder="1" applyAlignment="1" applyProtection="1">
      <alignment horizontal="center" vertical="center" shrinkToFit="1"/>
      <protection locked="0"/>
    </xf>
    <xf numFmtId="0" fontId="4" fillId="6" borderId="14" xfId="0" applyFont="1" applyFill="1" applyBorder="1" applyAlignment="1" applyProtection="1">
      <alignment horizontal="center" vertical="center" shrinkToFit="1"/>
      <protection locked="0"/>
    </xf>
    <xf numFmtId="2" fontId="4" fillId="7" borderId="10" xfId="0" applyNumberFormat="1" applyFont="1" applyFill="1" applyBorder="1" applyAlignment="1" applyProtection="1">
      <alignment horizontal="right" vertical="center" shrinkToFit="1"/>
    </xf>
    <xf numFmtId="2" fontId="4" fillId="7" borderId="15" xfId="0" applyNumberFormat="1" applyFont="1" applyFill="1" applyBorder="1" applyAlignment="1" applyProtection="1">
      <alignment horizontal="right" vertical="center" shrinkToFit="1"/>
    </xf>
    <xf numFmtId="0" fontId="4" fillId="6" borderId="10" xfId="0" applyFont="1" applyFill="1" applyBorder="1" applyAlignment="1" applyProtection="1">
      <alignment horizontal="right" vertical="center" shrinkToFit="1"/>
    </xf>
    <xf numFmtId="0" fontId="4" fillId="6" borderId="15" xfId="0" applyFont="1" applyFill="1" applyBorder="1" applyAlignment="1" applyProtection="1">
      <alignment horizontal="right" vertical="center" shrinkToFit="1"/>
    </xf>
    <xf numFmtId="0" fontId="4" fillId="6" borderId="10" xfId="0" applyFont="1" applyFill="1" applyBorder="1" applyAlignment="1" applyProtection="1">
      <alignment horizontal="center" vertical="center" shrinkToFit="1"/>
    </xf>
    <xf numFmtId="0" fontId="4" fillId="6" borderId="15" xfId="0" applyFont="1" applyFill="1" applyBorder="1" applyAlignment="1" applyProtection="1">
      <alignment horizontal="center" vertical="center" shrinkToFit="1"/>
    </xf>
    <xf numFmtId="0" fontId="4" fillId="6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6" borderId="15" xfId="0" applyNumberFormat="1" applyFont="1" applyFill="1" applyBorder="1" applyAlignment="1" applyProtection="1">
      <alignment horizontal="center" vertical="center" shrinkToFit="1"/>
      <protection locked="0"/>
    </xf>
    <xf numFmtId="3" fontId="4" fillId="4" borderId="0" xfId="0" applyNumberFormat="1" applyFont="1" applyFill="1" applyBorder="1" applyAlignment="1" applyProtection="1">
      <alignment horizontal="center" vertical="center" shrinkToFit="1"/>
    </xf>
    <xf numFmtId="0" fontId="4" fillId="5" borderId="11" xfId="0" applyFont="1" applyFill="1" applyBorder="1" applyAlignment="1" applyProtection="1">
      <alignment horizontal="center" vertical="center" shrinkToFit="1"/>
    </xf>
    <xf numFmtId="0" fontId="0" fillId="5" borderId="12" xfId="0" applyFill="1" applyBorder="1" applyAlignment="1" applyProtection="1">
      <alignment horizontal="center" vertical="center" shrinkToFit="1"/>
    </xf>
    <xf numFmtId="0" fontId="0" fillId="5" borderId="14" xfId="0" applyFill="1" applyBorder="1" applyAlignment="1" applyProtection="1">
      <alignment horizontal="center" vertical="center" shrinkToFit="1"/>
    </xf>
    <xf numFmtId="2" fontId="4" fillId="16" borderId="2" xfId="0" applyNumberFormat="1" applyFont="1" applyFill="1" applyBorder="1" applyAlignment="1" applyProtection="1">
      <alignment horizontal="center" vertical="center" shrinkToFit="1"/>
    </xf>
    <xf numFmtId="2" fontId="4" fillId="16" borderId="0" xfId="0" applyNumberFormat="1" applyFont="1" applyFill="1" applyBorder="1" applyAlignment="1" applyProtection="1">
      <alignment horizontal="center" vertical="center" shrinkToFit="1"/>
    </xf>
    <xf numFmtId="2" fontId="4" fillId="16" borderId="5" xfId="0" applyNumberFormat="1" applyFont="1" applyFill="1" applyBorder="1" applyAlignment="1" applyProtection="1">
      <alignment horizontal="center" vertical="center" shrinkToFit="1"/>
    </xf>
    <xf numFmtId="2" fontId="15" fillId="17" borderId="2" xfId="0" applyNumberFormat="1" applyFont="1" applyFill="1" applyBorder="1" applyAlignment="1" applyProtection="1">
      <alignment horizontal="center" vertical="center" shrinkToFit="1"/>
    </xf>
    <xf numFmtId="2" fontId="15" fillId="17" borderId="0" xfId="0" applyNumberFormat="1" applyFont="1" applyFill="1" applyBorder="1" applyAlignment="1" applyProtection="1">
      <alignment horizontal="center" vertical="center" shrinkToFit="1"/>
    </xf>
    <xf numFmtId="2" fontId="15" fillId="17" borderId="5" xfId="0" applyNumberFormat="1" applyFont="1" applyFill="1" applyBorder="1" applyAlignment="1" applyProtection="1">
      <alignment horizontal="center" vertical="center" shrinkToFit="1"/>
    </xf>
    <xf numFmtId="2" fontId="14" fillId="18" borderId="3" xfId="0" applyNumberFormat="1" applyFont="1" applyFill="1" applyBorder="1" applyAlignment="1" applyProtection="1">
      <alignment horizontal="center" vertical="center" shrinkToFit="1"/>
    </xf>
    <xf numFmtId="2" fontId="14" fillId="18" borderId="8" xfId="0" applyNumberFormat="1" applyFont="1" applyFill="1" applyBorder="1" applyAlignment="1" applyProtection="1">
      <alignment horizontal="center" vertical="center" shrinkToFit="1"/>
    </xf>
    <xf numFmtId="2" fontId="14" fillId="18" borderId="6" xfId="0" applyNumberFormat="1" applyFont="1" applyFill="1" applyBorder="1" applyAlignment="1" applyProtection="1">
      <alignment horizontal="center" vertical="center" shrinkToFit="1"/>
    </xf>
    <xf numFmtId="2" fontId="17" fillId="12" borderId="2" xfId="0" applyNumberFormat="1" applyFont="1" applyFill="1" applyBorder="1" applyAlignment="1" applyProtection="1">
      <alignment horizontal="center" vertical="center" shrinkToFit="1"/>
    </xf>
    <xf numFmtId="2" fontId="17" fillId="12" borderId="0" xfId="0" applyNumberFormat="1" applyFont="1" applyFill="1" applyBorder="1" applyAlignment="1" applyProtection="1">
      <alignment horizontal="center" vertical="center" shrinkToFit="1"/>
    </xf>
    <xf numFmtId="2" fontId="17" fillId="12" borderId="5" xfId="0" applyNumberFormat="1" applyFont="1" applyFill="1" applyBorder="1" applyAlignment="1" applyProtection="1">
      <alignment horizontal="center" vertical="center" shrinkToFit="1"/>
    </xf>
    <xf numFmtId="2" fontId="16" fillId="13" borderId="0" xfId="0" applyNumberFormat="1" applyFont="1" applyFill="1" applyBorder="1" applyAlignment="1" applyProtection="1">
      <alignment horizontal="right" vertical="center" shrinkToFit="1"/>
    </xf>
    <xf numFmtId="2" fontId="16" fillId="13" borderId="5" xfId="0" applyNumberFormat="1" applyFont="1" applyFill="1" applyBorder="1" applyAlignment="1" applyProtection="1">
      <alignment horizontal="right" vertical="center" shrinkToFit="1"/>
    </xf>
    <xf numFmtId="2" fontId="16" fillId="14" borderId="7" xfId="0" applyNumberFormat="1" applyFont="1" applyFill="1" applyBorder="1" applyAlignment="1" applyProtection="1">
      <alignment horizontal="right" vertical="center" shrinkToFit="1"/>
    </xf>
    <xf numFmtId="2" fontId="16" fillId="14" borderId="4" xfId="0" applyNumberFormat="1" applyFont="1" applyFill="1" applyBorder="1" applyAlignment="1" applyProtection="1">
      <alignment horizontal="right" vertical="center" shrinkToFit="1"/>
    </xf>
    <xf numFmtId="2" fontId="17" fillId="15" borderId="2" xfId="0" applyNumberFormat="1" applyFont="1" applyFill="1" applyBorder="1" applyAlignment="1" applyProtection="1">
      <alignment horizontal="center" vertical="center" shrinkToFit="1"/>
    </xf>
    <xf numFmtId="2" fontId="17" fillId="15" borderId="0" xfId="0" applyNumberFormat="1" applyFont="1" applyFill="1" applyBorder="1" applyAlignment="1" applyProtection="1">
      <alignment horizontal="center" vertical="center" shrinkToFit="1"/>
    </xf>
    <xf numFmtId="2" fontId="17" fillId="15" borderId="5" xfId="0" applyNumberFormat="1" applyFont="1" applyFill="1" applyBorder="1" applyAlignment="1" applyProtection="1">
      <alignment horizontal="center" vertical="center" shrinkToFit="1"/>
    </xf>
    <xf numFmtId="2" fontId="15" fillId="10" borderId="2" xfId="0" applyNumberFormat="1" applyFont="1" applyFill="1" applyBorder="1" applyAlignment="1" applyProtection="1">
      <alignment horizontal="center" vertical="center" shrinkToFit="1"/>
    </xf>
    <xf numFmtId="2" fontId="15" fillId="10" borderId="0" xfId="0" applyNumberFormat="1" applyFont="1" applyFill="1" applyBorder="1" applyAlignment="1" applyProtection="1">
      <alignment horizontal="center" vertical="center" shrinkToFit="1"/>
    </xf>
    <xf numFmtId="2" fontId="15" fillId="10" borderId="5" xfId="0" applyNumberFormat="1" applyFont="1" applyFill="1" applyBorder="1" applyAlignment="1" applyProtection="1">
      <alignment horizontal="center" vertical="center" shrinkToFit="1"/>
    </xf>
    <xf numFmtId="2" fontId="4" fillId="11" borderId="2" xfId="0" applyNumberFormat="1" applyFont="1" applyFill="1" applyBorder="1" applyAlignment="1" applyProtection="1">
      <alignment horizontal="center" vertical="center" shrinkToFit="1"/>
    </xf>
    <xf numFmtId="2" fontId="4" fillId="11" borderId="0" xfId="0" applyNumberFormat="1" applyFont="1" applyFill="1" applyBorder="1" applyAlignment="1" applyProtection="1">
      <alignment horizontal="center" vertical="center" shrinkToFit="1"/>
    </xf>
    <xf numFmtId="2" fontId="4" fillId="11" borderId="5" xfId="0" applyNumberFormat="1" applyFont="1" applyFill="1" applyBorder="1" applyAlignment="1" applyProtection="1">
      <alignment horizontal="center" vertical="center" shrinkToFit="1"/>
    </xf>
    <xf numFmtId="0" fontId="5" fillId="2" borderId="0" xfId="0" quotePrefix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6" fillId="2" borderId="0" xfId="0" quotePrefix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8" fillId="13" borderId="9" xfId="0" applyFont="1" applyFill="1" applyBorder="1" applyAlignment="1" applyProtection="1">
      <alignment horizontal="center" vertical="center" shrinkToFit="1"/>
    </xf>
    <xf numFmtId="0" fontId="8" fillId="14" borderId="9" xfId="0" applyFont="1" applyFill="1" applyBorder="1" applyAlignment="1" applyProtection="1">
      <alignment horizontal="center" vertical="center" shrinkToFit="1"/>
    </xf>
    <xf numFmtId="0" fontId="20" fillId="2" borderId="0" xfId="0" applyFont="1" applyFill="1" applyBorder="1" applyAlignment="1" applyProtection="1">
      <alignment horizontal="center"/>
    </xf>
    <xf numFmtId="0" fontId="8" fillId="7" borderId="9" xfId="0" applyFont="1" applyFill="1" applyBorder="1" applyAlignment="1" applyProtection="1">
      <alignment horizontal="center" vertical="center" shrinkToFit="1"/>
    </xf>
    <xf numFmtId="165" fontId="3" fillId="4" borderId="2" xfId="0" applyNumberFormat="1" applyFont="1" applyFill="1" applyBorder="1" applyAlignment="1" applyProtection="1">
      <alignment horizontal="center" vertical="center" shrinkToFit="1"/>
    </xf>
    <xf numFmtId="165" fontId="3" fillId="4" borderId="3" xfId="0" applyNumberFormat="1" applyFont="1" applyFill="1" applyBorder="1" applyAlignment="1" applyProtection="1">
      <alignment horizontal="center" vertical="center" shrinkToFit="1"/>
    </xf>
    <xf numFmtId="165" fontId="3" fillId="4" borderId="5" xfId="0" applyNumberFormat="1" applyFont="1" applyFill="1" applyBorder="1" applyAlignment="1" applyProtection="1">
      <alignment horizontal="center" vertical="center" shrinkToFit="1"/>
    </xf>
    <xf numFmtId="165" fontId="3" fillId="4" borderId="6" xfId="0" applyNumberFormat="1" applyFont="1" applyFill="1" applyBorder="1" applyAlignment="1" applyProtection="1">
      <alignment horizontal="center" vertical="center" shrinkToFit="1"/>
    </xf>
    <xf numFmtId="2" fontId="4" fillId="7" borderId="9" xfId="0" applyNumberFormat="1" applyFont="1" applyFill="1" applyBorder="1" applyAlignment="1" applyProtection="1">
      <alignment horizontal="center" vertical="center" shrinkToFit="1"/>
    </xf>
    <xf numFmtId="0" fontId="4" fillId="6" borderId="9" xfId="0" applyFont="1" applyFill="1" applyBorder="1" applyAlignment="1" applyProtection="1">
      <alignment horizontal="center" vertical="center" shrinkToFit="1"/>
    </xf>
    <xf numFmtId="2" fontId="4" fillId="7" borderId="10" xfId="0" applyNumberFormat="1" applyFont="1" applyFill="1" applyBorder="1" applyAlignment="1" applyProtection="1">
      <alignment horizontal="center" vertical="center" shrinkToFit="1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5" xfId="0" applyFont="1" applyFill="1" applyBorder="1" applyAlignment="1" applyProtection="1">
      <alignment horizontal="center" vertical="center"/>
    </xf>
    <xf numFmtId="2" fontId="14" fillId="9" borderId="1" xfId="0" applyNumberFormat="1" applyFont="1" applyFill="1" applyBorder="1" applyAlignment="1" applyProtection="1">
      <alignment horizontal="center" vertical="center" shrinkToFit="1"/>
    </xf>
    <xf numFmtId="2" fontId="14" fillId="9" borderId="7" xfId="0" applyNumberFormat="1" applyFont="1" applyFill="1" applyBorder="1" applyAlignment="1" applyProtection="1">
      <alignment horizontal="center" vertical="center" shrinkToFit="1"/>
    </xf>
    <xf numFmtId="2" fontId="14" fillId="9" borderId="4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2074</v>
        <stp/>
        <stp>StudyData</stp>
        <stp>EP</stp>
        <stp>TFlow</stp>
        <stp>AggregateBy=TFlowSimpleAggregation, Aggregation=5</stp>
        <stp>Open</stp>
        <stp/>
        <stp>0</stp>
        <tr r="C2" s="2"/>
        <tr r="C2" s="2"/>
        <tr r="AB5" s="2"/>
      </tp>
      <tp>
        <v>2074</v>
        <stp/>
        <stp>StudyData</stp>
        <stp>EP</stp>
        <stp>TFlow</stp>
        <stp>AggregateBy=TFlowSimpleAggregation, Aggregation=5</stp>
        <stp>Low</stp>
        <stp/>
        <stp>-6</stp>
        <tr r="E8" s="2"/>
        <tr r="E8" s="2"/>
      </tp>
      <tp>
        <v>2074.25</v>
        <stp/>
        <stp>StudyData</stp>
        <stp>EP</stp>
        <stp>TFlow</stp>
        <stp>AggregateBy=TFlowSimpleAggregation, Aggregation=5</stp>
        <stp>Low</stp>
        <stp/>
        <stp>-7</stp>
        <tr r="E9" s="2"/>
        <tr r="E9" s="2"/>
      </tp>
      <tp>
        <v>2074</v>
        <stp/>
        <stp>StudyData</stp>
        <stp>EP</stp>
        <stp>TFlow</stp>
        <stp>AggregateBy=TFlowSimpleAggregation, Aggregation=5</stp>
        <stp>Low</stp>
        <stp/>
        <stp>-4</stp>
        <tr r="E6" s="2"/>
        <tr r="E6" s="2"/>
      </tp>
      <tp>
        <v>2073.75</v>
        <stp/>
        <stp>StudyData</stp>
        <stp>EP</stp>
        <stp>TFlow</stp>
        <stp>AggregateBy=TFlowSimpleAggregation, Aggregation=5</stp>
        <stp>Low</stp>
        <stp/>
        <stp>-5</stp>
        <tr r="E7" s="2"/>
        <tr r="E7" s="2"/>
      </tp>
      <tp>
        <v>2074</v>
        <stp/>
        <stp>StudyData</stp>
        <stp>EP</stp>
        <stp>TFlow</stp>
        <stp>AggregateBy=TFlowSimpleAggregation, Aggregation=5</stp>
        <stp>Low</stp>
        <stp/>
        <stp>-2</stp>
        <tr r="E4" s="2"/>
        <tr r="E4" s="2"/>
      </tp>
      <tp>
        <v>2074</v>
        <stp/>
        <stp>StudyData</stp>
        <stp>EP</stp>
        <stp>TFlow</stp>
        <stp>AggregateBy=TFlowSimpleAggregation, Aggregation=5</stp>
        <stp>Low</stp>
        <stp/>
        <stp>-3</stp>
        <tr r="E5" s="2"/>
        <tr r="E5" s="2"/>
      </tp>
      <tp>
        <v>2073.75</v>
        <stp/>
        <stp>StudyData</stp>
        <stp>EP</stp>
        <stp>TFlow</stp>
        <stp>AggregateBy=TFlowSimpleAggregation, Aggregation=5</stp>
        <stp>Low</stp>
        <stp/>
        <stp>-1</stp>
        <tr r="E3" s="2"/>
        <tr r="E3" s="2"/>
      </tp>
      <tp>
        <v>2074.25</v>
        <stp/>
        <stp>StudyData</stp>
        <stp>EP</stp>
        <stp>TFlow</stp>
        <stp>AggregateBy=TFlowSimpleAggregation, Aggregation=5</stp>
        <stp>Low</stp>
        <stp/>
        <stp>-8</stp>
        <tr r="E10" s="2"/>
        <tr r="E10" s="2"/>
      </tp>
      <tp>
        <v>2074.75</v>
        <stp/>
        <stp>StudyData</stp>
        <stp>EP</stp>
        <stp>TFlow</stp>
        <stp>AggregateBy=TFlowSimpleAggregation, Aggregation=5</stp>
        <stp>Low</stp>
        <stp/>
        <stp>-9</stp>
        <tr r="E11" s="2"/>
        <tr r="E11" s="2"/>
      </tp>
      <tp>
        <v>5845</v>
        <stp/>
        <stp>StudyData</stp>
        <stp>BAVolCr.AskVol^(TFlowSimpleAggregation(TFlowOp(EP, 0, 0),5),5)</stp>
        <stp>Bar</stp>
        <stp/>
        <stp>Close</stp>
        <stp/>
        <stp>-8</stp>
        <tr r="H10" s="2"/>
      </tp>
      <tp>
        <v>7365</v>
        <stp/>
        <stp>StudyData</stp>
        <stp>BAVolCr.AskVol^(TFlowSimpleAggregation(TFlowOp(EP, 0, 0),5),5)</stp>
        <stp>Bar</stp>
        <stp/>
        <stp>Close</stp>
        <stp/>
        <stp>-9</stp>
        <tr r="H11" s="2"/>
      </tp>
      <tp>
        <v>5850</v>
        <stp/>
        <stp>StudyData</stp>
        <stp>BAVolCr.AskVol^(TFlowSimpleAggregation(TFlowOp(EP, 0, 0),5),5)</stp>
        <stp>Bar</stp>
        <stp/>
        <stp>Close</stp>
        <stp/>
        <stp>-2</stp>
        <tr r="H4" s="2"/>
      </tp>
      <tp>
        <v>5949</v>
        <stp/>
        <stp>StudyData</stp>
        <stp>BAVolCr.AskVol^(TFlowSimpleAggregation(TFlowOp(EP, 0, 0),5),5)</stp>
        <stp>Bar</stp>
        <stp/>
        <stp>Close</stp>
        <stp/>
        <stp>-3</stp>
        <tr r="H5" s="2"/>
      </tp>
      <tp>
        <v>6055</v>
        <stp/>
        <stp>StudyData</stp>
        <stp>BAVolCr.AskVol^(TFlowSimpleAggregation(TFlowOp(EP, 0, 0),5),5)</stp>
        <stp>Bar</stp>
        <stp/>
        <stp>Close</stp>
        <stp/>
        <stp>-1</stp>
        <tr r="H3" s="2"/>
      </tp>
      <tp>
        <v>4226</v>
        <stp/>
        <stp>StudyData</stp>
        <stp>BAVolCr.AskVol^(TFlowSimpleAggregation(TFlowOp(EP, 0, 0),5),5)</stp>
        <stp>Bar</stp>
        <stp/>
        <stp>Close</stp>
        <stp/>
        <stp>-6</stp>
        <tr r="H8" s="2"/>
      </tp>
      <tp>
        <v>6088</v>
        <stp/>
        <stp>StudyData</stp>
        <stp>BAVolCr.AskVol^(TFlowSimpleAggregation(TFlowOp(EP, 0, 0),5),5)</stp>
        <stp>Bar</stp>
        <stp/>
        <stp>Close</stp>
        <stp/>
        <stp>-7</stp>
        <tr r="H9" s="2"/>
      </tp>
      <tp>
        <v>5455</v>
        <stp/>
        <stp>StudyData</stp>
        <stp>BAVolCr.AskVol^(TFlowSimpleAggregation(TFlowOp(EP, 0, 0),5),5)</stp>
        <stp>Bar</stp>
        <stp/>
        <stp>Close</stp>
        <stp/>
        <stp>-4</stp>
        <tr r="H6" s="2"/>
      </tp>
      <tp>
        <v>4317</v>
        <stp/>
        <stp>StudyData</stp>
        <stp>BAVolCr.AskVol^(TFlowSimpleAggregation(TFlowOp(EP, 0, 0),5),5)</stp>
        <stp>Bar</stp>
        <stp/>
        <stp>Close</stp>
        <stp/>
        <stp>-5</stp>
        <tr r="H7" s="2"/>
      </tp>
      <tp>
        <v>-50</v>
        <stp/>
        <stp>StudyData</stp>
        <stp>DJTIC</stp>
        <stp>Bar</stp>
        <stp/>
        <stp>Open</stp>
        <stp>1</stp>
        <stp>0</stp>
        <stp/>
        <stp/>
        <stp/>
        <stp/>
        <stp>T</stp>
        <tr r="C2" s="6"/>
        <tr r="C2" s="6"/>
      </tp>
      <tp>
        <v>2072</v>
        <stp/>
        <stp>StudyData</stp>
        <stp>EP</stp>
        <stp>Bar</stp>
        <stp/>
        <stp>Low</stp>
        <stp>1</stp>
        <stp>-94</stp>
        <stp/>
        <stp>EPDay</stp>
        <stp/>
        <stp/>
        <stp>T</stp>
        <tr r="E96" s="5"/>
        <tr r="E96" s="5"/>
      </tp>
      <tp>
        <v>2072</v>
        <stp/>
        <stp>StudyData</stp>
        <stp>EP</stp>
        <stp>Bar</stp>
        <stp/>
        <stp>Low</stp>
        <stp>1</stp>
        <stp>-95</stp>
        <stp/>
        <stp>EPDay</stp>
        <stp/>
        <stp/>
        <stp>T</stp>
        <tr r="E97" s="5"/>
        <tr r="E97" s="5"/>
      </tp>
      <tp>
        <v>2072</v>
        <stp/>
        <stp>StudyData</stp>
        <stp>EP</stp>
        <stp>Bar</stp>
        <stp/>
        <stp>Low</stp>
        <stp>1</stp>
        <stp>-96</stp>
        <stp/>
        <stp>EPDay</stp>
        <stp/>
        <stp/>
        <stp>T</stp>
        <tr r="E98" s="5"/>
        <tr r="E98" s="5"/>
      </tp>
      <tp>
        <v>2071.75</v>
        <stp/>
        <stp>StudyData</stp>
        <stp>EP</stp>
        <stp>Bar</stp>
        <stp/>
        <stp>Low</stp>
        <stp>1</stp>
        <stp>-97</stp>
        <stp/>
        <stp>EPDay</stp>
        <stp/>
        <stp/>
        <stp>T</stp>
        <tr r="E99" s="5"/>
        <tr r="E99" s="5"/>
      </tp>
      <tp>
        <v>2071.25</v>
        <stp/>
        <stp>StudyData</stp>
        <stp>EP</stp>
        <stp>Bar</stp>
        <stp/>
        <stp>Low</stp>
        <stp>1</stp>
        <stp>-90</stp>
        <stp/>
        <stp>EPDay</stp>
        <stp/>
        <stp/>
        <stp>T</stp>
        <tr r="E92" s="5"/>
        <tr r="E92" s="5"/>
      </tp>
      <tp>
        <v>2071.75</v>
        <stp/>
        <stp>StudyData</stp>
        <stp>EP</stp>
        <stp>Bar</stp>
        <stp/>
        <stp>Low</stp>
        <stp>1</stp>
        <stp>-91</stp>
        <stp/>
        <stp>EPDay</stp>
        <stp/>
        <stp/>
        <stp>T</stp>
        <tr r="E93" s="5"/>
        <tr r="E93" s="5"/>
      </tp>
      <tp>
        <v>2071.75</v>
        <stp/>
        <stp>StudyData</stp>
        <stp>EP</stp>
        <stp>Bar</stp>
        <stp/>
        <stp>Low</stp>
        <stp>1</stp>
        <stp>-92</stp>
        <stp/>
        <stp>EPDay</stp>
        <stp/>
        <stp/>
        <stp>T</stp>
        <tr r="E94" s="5"/>
        <tr r="E94" s="5"/>
      </tp>
      <tp>
        <v>2071.75</v>
        <stp/>
        <stp>StudyData</stp>
        <stp>EP</stp>
        <stp>Bar</stp>
        <stp/>
        <stp>Low</stp>
        <stp>1</stp>
        <stp>-93</stp>
        <stp/>
        <stp>EPDay</stp>
        <stp/>
        <stp/>
        <stp>T</stp>
        <tr r="E95" s="5"/>
        <tr r="E95" s="5"/>
      </tp>
      <tp>
        <v>2071</v>
        <stp/>
        <stp>StudyData</stp>
        <stp>EP</stp>
        <stp>Bar</stp>
        <stp/>
        <stp>Low</stp>
        <stp>1</stp>
        <stp>-98</stp>
        <stp/>
        <stp>EPDay</stp>
        <stp/>
        <stp/>
        <stp>T</stp>
        <tr r="E100" s="5"/>
        <tr r="E100" s="5"/>
      </tp>
      <tp>
        <v>2070.75</v>
        <stp/>
        <stp>StudyData</stp>
        <stp>EP</stp>
        <stp>Bar</stp>
        <stp/>
        <stp>Low</stp>
        <stp>1</stp>
        <stp>-99</stp>
        <stp/>
        <stp>EPDay</stp>
        <stp/>
        <stp/>
        <stp>T</stp>
        <tr r="E101" s="5"/>
        <tr r="E101" s="5"/>
      </tp>
      <tp>
        <v>2071.75</v>
        <stp/>
        <stp>StudyData</stp>
        <stp>EP</stp>
        <stp>Bar</stp>
        <stp/>
        <stp>Low</stp>
        <stp>1</stp>
        <stp>-84</stp>
        <stp/>
        <stp>EPDay</stp>
        <stp/>
        <stp/>
        <stp>T</stp>
        <tr r="E86" s="5"/>
        <tr r="E86" s="5"/>
      </tp>
      <tp>
        <v>2071.75</v>
        <stp/>
        <stp>StudyData</stp>
        <stp>EP</stp>
        <stp>Bar</stp>
        <stp/>
        <stp>Low</stp>
        <stp>1</stp>
        <stp>-85</stp>
        <stp/>
        <stp>EPDay</stp>
        <stp/>
        <stp/>
        <stp>T</stp>
        <tr r="E87" s="5"/>
        <tr r="E87" s="5"/>
      </tp>
      <tp>
        <v>2071.75</v>
        <stp/>
        <stp>StudyData</stp>
        <stp>EP</stp>
        <stp>Bar</stp>
        <stp/>
        <stp>Low</stp>
        <stp>1</stp>
        <stp>-86</stp>
        <stp/>
        <stp>EPDay</stp>
        <stp/>
        <stp/>
        <stp>T</stp>
        <tr r="E88" s="5"/>
        <tr r="E88" s="5"/>
      </tp>
      <tp>
        <v>2071.5</v>
        <stp/>
        <stp>StudyData</stp>
        <stp>EP</stp>
        <stp>Bar</stp>
        <stp/>
        <stp>Low</stp>
        <stp>1</stp>
        <stp>-87</stp>
        <stp/>
        <stp>EPDay</stp>
        <stp/>
        <stp/>
        <stp>T</stp>
        <tr r="E89" s="5"/>
        <tr r="E89" s="5"/>
      </tp>
      <tp>
        <v>2071.25</v>
        <stp/>
        <stp>StudyData</stp>
        <stp>EP</stp>
        <stp>Bar</stp>
        <stp/>
        <stp>Low</stp>
        <stp>1</stp>
        <stp>-80</stp>
        <stp/>
        <stp>EPDay</stp>
        <stp/>
        <stp/>
        <stp>T</stp>
        <tr r="E82" s="5"/>
        <tr r="E82" s="5"/>
      </tp>
      <tp>
        <v>2071.25</v>
        <stp/>
        <stp>StudyData</stp>
        <stp>EP</stp>
        <stp>Bar</stp>
        <stp/>
        <stp>Low</stp>
        <stp>1</stp>
        <stp>-81</stp>
        <stp/>
        <stp>EPDay</stp>
        <stp/>
        <stp/>
        <stp>T</stp>
        <tr r="E83" s="5"/>
        <tr r="E83" s="5"/>
      </tp>
      <tp>
        <v>2071.25</v>
        <stp/>
        <stp>StudyData</stp>
        <stp>EP</stp>
        <stp>Bar</stp>
        <stp/>
        <stp>Low</stp>
        <stp>1</stp>
        <stp>-82</stp>
        <stp/>
        <stp>EPDay</stp>
        <stp/>
        <stp/>
        <stp>T</stp>
        <tr r="E84" s="5"/>
        <tr r="E84" s="5"/>
      </tp>
      <tp>
        <v>2071.5</v>
        <stp/>
        <stp>StudyData</stp>
        <stp>EP</stp>
        <stp>Bar</stp>
        <stp/>
        <stp>Low</stp>
        <stp>1</stp>
        <stp>-83</stp>
        <stp/>
        <stp>EPDay</stp>
        <stp/>
        <stp/>
        <stp>T</stp>
        <tr r="E85" s="5"/>
        <tr r="E85" s="5"/>
      </tp>
      <tp>
        <v>2071.25</v>
        <stp/>
        <stp>StudyData</stp>
        <stp>EP</stp>
        <stp>Bar</stp>
        <stp/>
        <stp>Low</stp>
        <stp>1</stp>
        <stp>-88</stp>
        <stp/>
        <stp>EPDay</stp>
        <stp/>
        <stp/>
        <stp>T</stp>
        <tr r="E90" s="5"/>
        <tr r="E90" s="5"/>
      </tp>
      <tp>
        <v>2071</v>
        <stp/>
        <stp>StudyData</stp>
        <stp>EP</stp>
        <stp>Bar</stp>
        <stp/>
        <stp>Low</stp>
        <stp>1</stp>
        <stp>-89</stp>
        <stp/>
        <stp>EPDay</stp>
        <stp/>
        <stp/>
        <stp>T</stp>
        <tr r="E91" s="5"/>
        <tr r="E91" s="5"/>
      </tp>
      <tp>
        <v>2074.25</v>
        <stp/>
        <stp>StudyData</stp>
        <stp>EP</stp>
        <stp>Bar</stp>
        <stp/>
        <stp>Low</stp>
        <stp>1</stp>
        <stp>-14</stp>
        <stp/>
        <stp>EPDay</stp>
        <stp/>
        <stp/>
        <stp>T</stp>
        <tr r="E16" s="5"/>
        <tr r="E16" s="5"/>
      </tp>
      <tp>
        <v>2074.25</v>
        <stp/>
        <stp>StudyData</stp>
        <stp>EP</stp>
        <stp>Bar</stp>
        <stp/>
        <stp>Low</stp>
        <stp>1</stp>
        <stp>-15</stp>
        <stp/>
        <stp>EPDay</stp>
        <stp/>
        <stp/>
        <stp>T</stp>
        <tr r="E17" s="5"/>
        <tr r="E17" s="5"/>
      </tp>
      <tp>
        <v>2074</v>
        <stp/>
        <stp>StudyData</stp>
        <stp>EP</stp>
        <stp>Bar</stp>
        <stp/>
        <stp>Low</stp>
        <stp>1</stp>
        <stp>-16</stp>
        <stp/>
        <stp>EPDay</stp>
        <stp/>
        <stp/>
        <stp>T</stp>
        <tr r="E18" s="5"/>
        <tr r="E18" s="5"/>
      </tp>
      <tp>
        <v>2074.25</v>
        <stp/>
        <stp>StudyData</stp>
        <stp>EP</stp>
        <stp>Bar</stp>
        <stp/>
        <stp>Low</stp>
        <stp>1</stp>
        <stp>-17</stp>
        <stp/>
        <stp>EPDay</stp>
        <stp/>
        <stp/>
        <stp>T</stp>
        <tr r="E19" s="5"/>
        <tr r="E19" s="5"/>
      </tp>
      <tp>
        <v>2074.5</v>
        <stp/>
        <stp>StudyData</stp>
        <stp>EP</stp>
        <stp>Bar</stp>
        <stp/>
        <stp>Low</stp>
        <stp>1</stp>
        <stp>-10</stp>
        <stp/>
        <stp>EPDay</stp>
        <stp/>
        <stp/>
        <stp>T</stp>
        <tr r="E12" s="5"/>
        <tr r="E12" s="5"/>
      </tp>
      <tp>
        <v>2074.5</v>
        <stp/>
        <stp>StudyData</stp>
        <stp>EP</stp>
        <stp>Bar</stp>
        <stp/>
        <stp>Low</stp>
        <stp>1</stp>
        <stp>-11</stp>
        <stp/>
        <stp>EPDay</stp>
        <stp/>
        <stp/>
        <stp>T</stp>
        <tr r="E13" s="5"/>
        <tr r="E13" s="5"/>
      </tp>
      <tp>
        <v>2074.25</v>
        <stp/>
        <stp>StudyData</stp>
        <stp>EP</stp>
        <stp>Bar</stp>
        <stp/>
        <stp>Low</stp>
        <stp>1</stp>
        <stp>-12</stp>
        <stp/>
        <stp>EPDay</stp>
        <stp/>
        <stp/>
        <stp>T</stp>
        <tr r="E14" s="5"/>
        <tr r="E14" s="5"/>
      </tp>
      <tp>
        <v>2073.75</v>
        <stp/>
        <stp>StudyData</stp>
        <stp>EP</stp>
        <stp>Bar</stp>
        <stp/>
        <stp>Low</stp>
        <stp>1</stp>
        <stp>-13</stp>
        <stp/>
        <stp>EPDay</stp>
        <stp/>
        <stp/>
        <stp>T</stp>
        <tr r="E15" s="5"/>
        <tr r="E15" s="5"/>
      </tp>
      <tp>
        <v>2074.25</v>
        <stp/>
        <stp>StudyData</stp>
        <stp>EP</stp>
        <stp>Bar</stp>
        <stp/>
        <stp>Low</stp>
        <stp>1</stp>
        <stp>-18</stp>
        <stp/>
        <stp>EPDay</stp>
        <stp/>
        <stp/>
        <stp>T</stp>
        <tr r="E20" s="5"/>
        <tr r="E20" s="5"/>
      </tp>
      <tp>
        <v>2074.5</v>
        <stp/>
        <stp>StudyData</stp>
        <stp>EP</stp>
        <stp>Bar</stp>
        <stp/>
        <stp>Low</stp>
        <stp>1</stp>
        <stp>-19</stp>
        <stp/>
        <stp>EPDay</stp>
        <stp/>
        <stp/>
        <stp>T</stp>
        <tr r="E21" s="5"/>
        <tr r="E21" s="5"/>
      </tp>
      <tp>
        <v>2074.25</v>
        <stp/>
        <stp>StudyData</stp>
        <stp>EP</stp>
        <stp>Bar</stp>
        <stp/>
        <stp>Low</stp>
        <stp>1</stp>
        <stp>-34</stp>
        <stp/>
        <stp>EPDay</stp>
        <stp/>
        <stp/>
        <stp>T</stp>
        <tr r="E36" s="5"/>
        <tr r="E36" s="5"/>
      </tp>
      <tp>
        <v>2074</v>
        <stp/>
        <stp>StudyData</stp>
        <stp>EP</stp>
        <stp>Bar</stp>
        <stp/>
        <stp>Low</stp>
        <stp>1</stp>
        <stp>-35</stp>
        <stp/>
        <stp>EPDay</stp>
        <stp/>
        <stp/>
        <stp>T</stp>
        <tr r="E37" s="5"/>
        <tr r="E37" s="5"/>
      </tp>
      <tp>
        <v>2073.75</v>
        <stp/>
        <stp>StudyData</stp>
        <stp>EP</stp>
        <stp>Bar</stp>
        <stp/>
        <stp>Low</stp>
        <stp>1</stp>
        <stp>-36</stp>
        <stp/>
        <stp>EPDay</stp>
        <stp/>
        <stp/>
        <stp>T</stp>
        <tr r="E38" s="5"/>
        <tr r="E38" s="5"/>
      </tp>
      <tp>
        <v>2073.75</v>
        <stp/>
        <stp>StudyData</stp>
        <stp>EP</stp>
        <stp>Bar</stp>
        <stp/>
        <stp>Low</stp>
        <stp>1</stp>
        <stp>-37</stp>
        <stp/>
        <stp>EPDay</stp>
        <stp/>
        <stp/>
        <stp>T</stp>
        <tr r="E39" s="5"/>
        <tr r="E39" s="5"/>
      </tp>
      <tp>
        <v>2075</v>
        <stp/>
        <stp>StudyData</stp>
        <stp>EP</stp>
        <stp>Bar</stp>
        <stp/>
        <stp>Low</stp>
        <stp>1</stp>
        <stp>-30</stp>
        <stp/>
        <stp>EPDay</stp>
        <stp/>
        <stp/>
        <stp>T</stp>
        <tr r="E32" s="5"/>
        <tr r="E32" s="5"/>
      </tp>
      <tp>
        <v>2075</v>
        <stp/>
        <stp>StudyData</stp>
        <stp>EP</stp>
        <stp>Bar</stp>
        <stp/>
        <stp>Low</stp>
        <stp>1</stp>
        <stp>-31</stp>
        <stp/>
        <stp>EPDay</stp>
        <stp/>
        <stp/>
        <stp>T</stp>
        <tr r="E33" s="5"/>
        <tr r="E33" s="5"/>
      </tp>
      <tp>
        <v>2075</v>
        <stp/>
        <stp>StudyData</stp>
        <stp>EP</stp>
        <stp>Bar</stp>
        <stp/>
        <stp>Low</stp>
        <stp>1</stp>
        <stp>-32</stp>
        <stp/>
        <stp>EPDay</stp>
        <stp/>
        <stp/>
        <stp>T</stp>
        <tr r="E34" s="5"/>
        <tr r="E34" s="5"/>
      </tp>
      <tp>
        <v>2074.75</v>
        <stp/>
        <stp>StudyData</stp>
        <stp>EP</stp>
        <stp>Bar</stp>
        <stp/>
        <stp>Low</stp>
        <stp>1</stp>
        <stp>-33</stp>
        <stp/>
        <stp>EPDay</stp>
        <stp/>
        <stp/>
        <stp>T</stp>
        <tr r="E35" s="5"/>
        <tr r="E35" s="5"/>
      </tp>
      <tp>
        <v>2073.75</v>
        <stp/>
        <stp>StudyData</stp>
        <stp>EP</stp>
        <stp>Bar</stp>
        <stp/>
        <stp>Low</stp>
        <stp>1</stp>
        <stp>-38</stp>
        <stp/>
        <stp>EPDay</stp>
        <stp/>
        <stp/>
        <stp>T</stp>
        <tr r="E40" s="5"/>
        <tr r="E40" s="5"/>
      </tp>
      <tp>
        <v>2073.5</v>
        <stp/>
        <stp>StudyData</stp>
        <stp>EP</stp>
        <stp>Bar</stp>
        <stp/>
        <stp>Low</stp>
        <stp>1</stp>
        <stp>-39</stp>
        <stp/>
        <stp>EPDay</stp>
        <stp/>
        <stp/>
        <stp>T</stp>
        <tr r="E41" s="5"/>
        <tr r="E41" s="5"/>
      </tp>
      <tp>
        <v>2076.75</v>
        <stp/>
        <stp>StudyData</stp>
        <stp>EP</stp>
        <stp>Bar</stp>
        <stp/>
        <stp>Low</stp>
        <stp>1</stp>
        <stp>-24</stp>
        <stp/>
        <stp>EPDay</stp>
        <stp/>
        <stp/>
        <stp>T</stp>
        <tr r="E26" s="5"/>
        <tr r="E26" s="5"/>
      </tp>
      <tp>
        <v>2076.5</v>
        <stp/>
        <stp>StudyData</stp>
        <stp>EP</stp>
        <stp>Bar</stp>
        <stp/>
        <stp>Low</stp>
        <stp>1</stp>
        <stp>-25</stp>
        <stp/>
        <stp>EPDay</stp>
        <stp/>
        <stp/>
        <stp>T</stp>
        <tr r="E27" s="5"/>
        <tr r="E27" s="5"/>
      </tp>
      <tp>
        <v>2076.25</v>
        <stp/>
        <stp>StudyData</stp>
        <stp>EP</stp>
        <stp>Bar</stp>
        <stp/>
        <stp>Low</stp>
        <stp>1</stp>
        <stp>-26</stp>
        <stp/>
        <stp>EPDay</stp>
        <stp/>
        <stp/>
        <stp>T</stp>
        <tr r="E28" s="5"/>
        <tr r="E28" s="5"/>
      </tp>
      <tp>
        <v>2075.75</v>
        <stp/>
        <stp>StudyData</stp>
        <stp>EP</stp>
        <stp>Bar</stp>
        <stp/>
        <stp>Low</stp>
        <stp>1</stp>
        <stp>-27</stp>
        <stp/>
        <stp>EPDay</stp>
        <stp/>
        <stp/>
        <stp>T</stp>
        <tr r="E29" s="5"/>
        <tr r="E29" s="5"/>
      </tp>
      <tp>
        <v>2075.25</v>
        <stp/>
        <stp>StudyData</stp>
        <stp>EP</stp>
        <stp>Bar</stp>
        <stp/>
        <stp>Low</stp>
        <stp>1</stp>
        <stp>-20</stp>
        <stp/>
        <stp>EPDay</stp>
        <stp/>
        <stp/>
        <stp>T</stp>
        <tr r="E22" s="5"/>
        <tr r="E22" s="5"/>
      </tp>
      <tp>
        <v>2075.5</v>
        <stp/>
        <stp>StudyData</stp>
        <stp>EP</stp>
        <stp>Bar</stp>
        <stp/>
        <stp>Low</stp>
        <stp>1</stp>
        <stp>-21</stp>
        <stp/>
        <stp>EPDay</stp>
        <stp/>
        <stp/>
        <stp>T</stp>
        <tr r="E23" s="5"/>
        <tr r="E23" s="5"/>
      </tp>
      <tp>
        <v>2075.25</v>
        <stp/>
        <stp>StudyData</stp>
        <stp>EP</stp>
        <stp>Bar</stp>
        <stp/>
        <stp>Low</stp>
        <stp>1</stp>
        <stp>-22</stp>
        <stp/>
        <stp>EPDay</stp>
        <stp/>
        <stp/>
        <stp>T</stp>
        <tr r="E24" s="5"/>
        <tr r="E24" s="5"/>
      </tp>
      <tp>
        <v>2074.5</v>
        <stp/>
        <stp>StudyData</stp>
        <stp>EP</stp>
        <stp>Bar</stp>
        <stp/>
        <stp>Low</stp>
        <stp>1</stp>
        <stp>-23</stp>
        <stp/>
        <stp>EPDay</stp>
        <stp/>
        <stp/>
        <stp>T</stp>
        <tr r="E25" s="5"/>
        <tr r="E25" s="5"/>
      </tp>
      <tp>
        <v>2075.5</v>
        <stp/>
        <stp>StudyData</stp>
        <stp>EP</stp>
        <stp>Bar</stp>
        <stp/>
        <stp>Low</stp>
        <stp>1</stp>
        <stp>-28</stp>
        <stp/>
        <stp>EPDay</stp>
        <stp/>
        <stp/>
        <stp>T</stp>
        <tr r="E30" s="5"/>
        <tr r="E30" s="5"/>
      </tp>
      <tp>
        <v>2074.75</v>
        <stp/>
        <stp>StudyData</stp>
        <stp>EP</stp>
        <stp>Bar</stp>
        <stp/>
        <stp>Low</stp>
        <stp>1</stp>
        <stp>-29</stp>
        <stp/>
        <stp>EPDay</stp>
        <stp/>
        <stp/>
        <stp>T</stp>
        <tr r="E31" s="5"/>
        <tr r="E31" s="5"/>
      </tp>
      <tp>
        <v>2073.25</v>
        <stp/>
        <stp>StudyData</stp>
        <stp>EP</stp>
        <stp>Bar</stp>
        <stp/>
        <stp>Low</stp>
        <stp>1</stp>
        <stp>-54</stp>
        <stp/>
        <stp>EPDay</stp>
        <stp/>
        <stp/>
        <stp>T</stp>
        <tr r="E56" s="5"/>
        <tr r="E56" s="5"/>
      </tp>
      <tp>
        <v>2073</v>
        <stp/>
        <stp>StudyData</stp>
        <stp>EP</stp>
        <stp>Bar</stp>
        <stp/>
        <stp>Low</stp>
        <stp>1</stp>
        <stp>-55</stp>
        <stp/>
        <stp>EPDay</stp>
        <stp/>
        <stp/>
        <stp>T</stp>
        <tr r="E57" s="5"/>
        <tr r="E57" s="5"/>
      </tp>
      <tp>
        <v>2072.75</v>
        <stp/>
        <stp>StudyData</stp>
        <stp>EP</stp>
        <stp>Bar</stp>
        <stp/>
        <stp>Low</stp>
        <stp>1</stp>
        <stp>-56</stp>
        <stp/>
        <stp>EPDay</stp>
        <stp/>
        <stp/>
        <stp>T</stp>
        <tr r="E58" s="5"/>
        <tr r="E58" s="5"/>
      </tp>
      <tp>
        <v>2072.75</v>
        <stp/>
        <stp>StudyData</stp>
        <stp>EP</stp>
        <stp>Bar</stp>
        <stp/>
        <stp>Low</stp>
        <stp>1</stp>
        <stp>-57</stp>
        <stp/>
        <stp>EPDay</stp>
        <stp/>
        <stp/>
        <stp>T</stp>
        <tr r="E59" s="5"/>
        <tr r="E59" s="5"/>
      </tp>
      <tp>
        <v>2072.5</v>
        <stp/>
        <stp>StudyData</stp>
        <stp>EP</stp>
        <stp>Bar</stp>
        <stp/>
        <stp>Low</stp>
        <stp>1</stp>
        <stp>-50</stp>
        <stp/>
        <stp>EPDay</stp>
        <stp/>
        <stp/>
        <stp>T</stp>
        <tr r="E52" s="5"/>
        <tr r="E52" s="5"/>
      </tp>
      <tp>
        <v>2072.5</v>
        <stp/>
        <stp>StudyData</stp>
        <stp>EP</stp>
        <stp>Bar</stp>
        <stp/>
        <stp>Low</stp>
        <stp>1</stp>
        <stp>-51</stp>
        <stp/>
        <stp>EPDay</stp>
        <stp/>
        <stp/>
        <stp>T</stp>
        <tr r="E53" s="5"/>
        <tr r="E53" s="5"/>
      </tp>
      <tp>
        <v>2073</v>
        <stp/>
        <stp>StudyData</stp>
        <stp>EP</stp>
        <stp>Bar</stp>
        <stp/>
        <stp>Low</stp>
        <stp>1</stp>
        <stp>-52</stp>
        <stp/>
        <stp>EPDay</stp>
        <stp/>
        <stp/>
        <stp>T</stp>
        <tr r="E54" s="5"/>
        <tr r="E54" s="5"/>
      </tp>
      <tp>
        <v>2073.25</v>
        <stp/>
        <stp>StudyData</stp>
        <stp>EP</stp>
        <stp>Bar</stp>
        <stp/>
        <stp>Low</stp>
        <stp>1</stp>
        <stp>-53</stp>
        <stp/>
        <stp>EPDay</stp>
        <stp/>
        <stp/>
        <stp>T</stp>
        <tr r="E55" s="5"/>
        <tr r="E55" s="5"/>
      </tp>
      <tp>
        <v>2072.75</v>
        <stp/>
        <stp>StudyData</stp>
        <stp>EP</stp>
        <stp>Bar</stp>
        <stp/>
        <stp>Low</stp>
        <stp>1</stp>
        <stp>-58</stp>
        <stp/>
        <stp>EPDay</stp>
        <stp/>
        <stp/>
        <stp>T</stp>
        <tr r="E60" s="5"/>
        <tr r="E60" s="5"/>
      </tp>
      <tp>
        <v>2073</v>
        <stp/>
        <stp>StudyData</stp>
        <stp>EP</stp>
        <stp>Bar</stp>
        <stp/>
        <stp>Low</stp>
        <stp>1</stp>
        <stp>-59</stp>
        <stp/>
        <stp>EPDay</stp>
        <stp/>
        <stp/>
        <stp>T</stp>
        <tr r="E61" s="5"/>
        <tr r="E61" s="5"/>
      </tp>
      <tp>
        <v>2073.25</v>
        <stp/>
        <stp>StudyData</stp>
        <stp>EP</stp>
        <stp>Bar</stp>
        <stp/>
        <stp>Low</stp>
        <stp>1</stp>
        <stp>-44</stp>
        <stp/>
        <stp>EPDay</stp>
        <stp/>
        <stp/>
        <stp>T</stp>
        <tr r="E46" s="5"/>
        <tr r="E46" s="5"/>
      </tp>
      <tp>
        <v>2073.5</v>
        <stp/>
        <stp>StudyData</stp>
        <stp>EP</stp>
        <stp>Bar</stp>
        <stp/>
        <stp>Low</stp>
        <stp>1</stp>
        <stp>-45</stp>
        <stp/>
        <stp>EPDay</stp>
        <stp/>
        <stp/>
        <stp>T</stp>
        <tr r="E47" s="5"/>
        <tr r="E47" s="5"/>
      </tp>
      <tp>
        <v>2073.25</v>
        <stp/>
        <stp>StudyData</stp>
        <stp>EP</stp>
        <stp>Bar</stp>
        <stp/>
        <stp>Low</stp>
        <stp>1</stp>
        <stp>-46</stp>
        <stp/>
        <stp>EPDay</stp>
        <stp/>
        <stp/>
        <stp>T</stp>
        <tr r="E48" s="5"/>
        <tr r="E48" s="5"/>
      </tp>
      <tp>
        <v>2073.25</v>
        <stp/>
        <stp>StudyData</stp>
        <stp>EP</stp>
        <stp>Bar</stp>
        <stp/>
        <stp>Low</stp>
        <stp>1</stp>
        <stp>-47</stp>
        <stp/>
        <stp>EPDay</stp>
        <stp/>
        <stp/>
        <stp>T</stp>
        <tr r="E49" s="5"/>
        <tr r="E49" s="5"/>
      </tp>
      <tp>
        <v>2073.5</v>
        <stp/>
        <stp>StudyData</stp>
        <stp>EP</stp>
        <stp>Bar</stp>
        <stp/>
        <stp>Low</stp>
        <stp>1</stp>
        <stp>-40</stp>
        <stp/>
        <stp>EPDay</stp>
        <stp/>
        <stp/>
        <stp>T</stp>
        <tr r="E42" s="5"/>
        <tr r="E42" s="5"/>
      </tp>
      <tp>
        <v>2073.25</v>
        <stp/>
        <stp>StudyData</stp>
        <stp>EP</stp>
        <stp>Bar</stp>
        <stp/>
        <stp>Low</stp>
        <stp>1</stp>
        <stp>-41</stp>
        <stp/>
        <stp>EPDay</stp>
        <stp/>
        <stp/>
        <stp>T</stp>
        <tr r="E43" s="5"/>
        <tr r="E43" s="5"/>
      </tp>
      <tp>
        <v>2073.25</v>
        <stp/>
        <stp>StudyData</stp>
        <stp>EP</stp>
        <stp>Bar</stp>
        <stp/>
        <stp>Low</stp>
        <stp>1</stp>
        <stp>-42</stp>
        <stp/>
        <stp>EPDay</stp>
        <stp/>
        <stp/>
        <stp>T</stp>
        <tr r="E44" s="5"/>
        <tr r="E44" s="5"/>
      </tp>
      <tp>
        <v>2073.25</v>
        <stp/>
        <stp>StudyData</stp>
        <stp>EP</stp>
        <stp>Bar</stp>
        <stp/>
        <stp>Low</stp>
        <stp>1</stp>
        <stp>-43</stp>
        <stp/>
        <stp>EPDay</stp>
        <stp/>
        <stp/>
        <stp>T</stp>
        <tr r="E45" s="5"/>
        <tr r="E45" s="5"/>
      </tp>
      <tp>
        <v>2073.25</v>
        <stp/>
        <stp>StudyData</stp>
        <stp>EP</stp>
        <stp>Bar</stp>
        <stp/>
        <stp>Low</stp>
        <stp>1</stp>
        <stp>-48</stp>
        <stp/>
        <stp>EPDay</stp>
        <stp/>
        <stp/>
        <stp>T</stp>
        <tr r="E50" s="5"/>
        <tr r="E50" s="5"/>
      </tp>
      <tp>
        <v>2073</v>
        <stp/>
        <stp>StudyData</stp>
        <stp>EP</stp>
        <stp>Bar</stp>
        <stp/>
        <stp>Low</stp>
        <stp>1</stp>
        <stp>-49</stp>
        <stp/>
        <stp>EPDay</stp>
        <stp/>
        <stp/>
        <stp>T</stp>
        <tr r="E51" s="5"/>
        <tr r="E51" s="5"/>
      </tp>
      <tp>
        <v>2071.5</v>
        <stp/>
        <stp>StudyData</stp>
        <stp>EP</stp>
        <stp>Bar</stp>
        <stp/>
        <stp>Low</stp>
        <stp>1</stp>
        <stp>-74</stp>
        <stp/>
        <stp>EPDay</stp>
        <stp/>
        <stp/>
        <stp>T</stp>
        <tr r="E76" s="5"/>
        <tr r="E76" s="5"/>
      </tp>
      <tp>
        <v>2071.5</v>
        <stp/>
        <stp>StudyData</stp>
        <stp>EP</stp>
        <stp>Bar</stp>
        <stp/>
        <stp>Low</stp>
        <stp>1</stp>
        <stp>-75</stp>
        <stp/>
        <stp>EPDay</stp>
        <stp/>
        <stp/>
        <stp>T</stp>
        <tr r="E77" s="5"/>
        <tr r="E77" s="5"/>
      </tp>
      <tp>
        <v>2071.5</v>
        <stp/>
        <stp>StudyData</stp>
        <stp>EP</stp>
        <stp>Bar</stp>
        <stp/>
        <stp>Low</stp>
        <stp>1</stp>
        <stp>-76</stp>
        <stp/>
        <stp>EPDay</stp>
        <stp/>
        <stp/>
        <stp>T</stp>
        <tr r="E78" s="5"/>
        <tr r="E78" s="5"/>
      </tp>
      <tp>
        <v>2071.5</v>
        <stp/>
        <stp>StudyData</stp>
        <stp>EP</stp>
        <stp>Bar</stp>
        <stp/>
        <stp>Low</stp>
        <stp>1</stp>
        <stp>-77</stp>
        <stp/>
        <stp>EPDay</stp>
        <stp/>
        <stp/>
        <stp>T</stp>
        <tr r="E79" s="5"/>
        <tr r="E79" s="5"/>
      </tp>
      <tp>
        <v>2071</v>
        <stp/>
        <stp>StudyData</stp>
        <stp>EP</stp>
        <stp>Bar</stp>
        <stp/>
        <stp>Low</stp>
        <stp>1</stp>
        <stp>-70</stp>
        <stp/>
        <stp>EPDay</stp>
        <stp/>
        <stp/>
        <stp>T</stp>
        <tr r="E72" s="5"/>
        <tr r="E72" s="5"/>
      </tp>
      <tp>
        <v>2071</v>
        <stp/>
        <stp>StudyData</stp>
        <stp>EP</stp>
        <stp>Bar</stp>
        <stp/>
        <stp>Low</stp>
        <stp>1</stp>
        <stp>-71</stp>
        <stp/>
        <stp>EPDay</stp>
        <stp/>
        <stp/>
        <stp>T</stp>
        <tr r="E73" s="5"/>
        <tr r="E73" s="5"/>
      </tp>
      <tp>
        <v>2071</v>
        <stp/>
        <stp>StudyData</stp>
        <stp>EP</stp>
        <stp>Bar</stp>
        <stp/>
        <stp>Low</stp>
        <stp>1</stp>
        <stp>-72</stp>
        <stp/>
        <stp>EPDay</stp>
        <stp/>
        <stp/>
        <stp>T</stp>
        <tr r="E74" s="5"/>
        <tr r="E74" s="5"/>
      </tp>
      <tp>
        <v>2071.25</v>
        <stp/>
        <stp>StudyData</stp>
        <stp>EP</stp>
        <stp>Bar</stp>
        <stp/>
        <stp>Low</stp>
        <stp>1</stp>
        <stp>-73</stp>
        <stp/>
        <stp>EPDay</stp>
        <stp/>
        <stp/>
        <stp>T</stp>
        <tr r="E75" s="5"/>
        <tr r="E75" s="5"/>
      </tp>
      <tp>
        <v>2071.5</v>
        <stp/>
        <stp>StudyData</stp>
        <stp>EP</stp>
        <stp>Bar</stp>
        <stp/>
        <stp>Low</stp>
        <stp>1</stp>
        <stp>-78</stp>
        <stp/>
        <stp>EPDay</stp>
        <stp/>
        <stp/>
        <stp>T</stp>
        <tr r="E80" s="5"/>
        <tr r="E80" s="5"/>
      </tp>
      <tp>
        <v>2071.25</v>
        <stp/>
        <stp>StudyData</stp>
        <stp>EP</stp>
        <stp>Bar</stp>
        <stp/>
        <stp>Low</stp>
        <stp>1</stp>
        <stp>-79</stp>
        <stp/>
        <stp>EPDay</stp>
        <stp/>
        <stp/>
        <stp>T</stp>
        <tr r="E81" s="5"/>
        <tr r="E81" s="5"/>
      </tp>
      <tp>
        <v>2071.25</v>
        <stp/>
        <stp>StudyData</stp>
        <stp>EP</stp>
        <stp>Bar</stp>
        <stp/>
        <stp>Low</stp>
        <stp>1</stp>
        <stp>-64</stp>
        <stp/>
        <stp>EPDay</stp>
        <stp/>
        <stp/>
        <stp>T</stp>
        <tr r="E66" s="5"/>
        <tr r="E66" s="5"/>
      </tp>
      <tp>
        <v>2071</v>
        <stp/>
        <stp>StudyData</stp>
        <stp>EP</stp>
        <stp>Bar</stp>
        <stp/>
        <stp>Low</stp>
        <stp>1</stp>
        <stp>-65</stp>
        <stp/>
        <stp>EPDay</stp>
        <stp/>
        <stp/>
        <stp>T</stp>
        <tr r="E67" s="5"/>
        <tr r="E67" s="5"/>
      </tp>
      <tp>
        <v>2071</v>
        <stp/>
        <stp>StudyData</stp>
        <stp>EP</stp>
        <stp>Bar</stp>
        <stp/>
        <stp>Low</stp>
        <stp>1</stp>
        <stp>-66</stp>
        <stp/>
        <stp>EPDay</stp>
        <stp/>
        <stp/>
        <stp>T</stp>
        <tr r="E68" s="5"/>
        <tr r="E68" s="5"/>
      </tp>
      <tp>
        <v>2071.25</v>
        <stp/>
        <stp>StudyData</stp>
        <stp>EP</stp>
        <stp>Bar</stp>
        <stp/>
        <stp>Low</stp>
        <stp>1</stp>
        <stp>-67</stp>
        <stp/>
        <stp>EPDay</stp>
        <stp/>
        <stp/>
        <stp>T</stp>
        <tr r="E69" s="5"/>
        <tr r="E69" s="5"/>
      </tp>
      <tp>
        <v>2072.25</v>
        <stp/>
        <stp>StudyData</stp>
        <stp>EP</stp>
        <stp>Bar</stp>
        <stp/>
        <stp>Low</stp>
        <stp>1</stp>
        <stp>-60</stp>
        <stp/>
        <stp>EPDay</stp>
        <stp/>
        <stp/>
        <stp>T</stp>
        <tr r="E62" s="5"/>
        <tr r="E62" s="5"/>
      </tp>
      <tp>
        <v>2072</v>
        <stp/>
        <stp>StudyData</stp>
        <stp>EP</stp>
        <stp>Bar</stp>
        <stp/>
        <stp>Low</stp>
        <stp>1</stp>
        <stp>-61</stp>
        <stp/>
        <stp>EPDay</stp>
        <stp/>
        <stp/>
        <stp>T</stp>
        <tr r="E63" s="5"/>
        <tr r="E63" s="5"/>
      </tp>
      <tp>
        <v>2071.5</v>
        <stp/>
        <stp>StudyData</stp>
        <stp>EP</stp>
        <stp>Bar</stp>
        <stp/>
        <stp>Low</stp>
        <stp>1</stp>
        <stp>-62</stp>
        <stp/>
        <stp>EPDay</stp>
        <stp/>
        <stp/>
        <stp>T</stp>
        <tr r="E64" s="5"/>
        <tr r="E64" s="5"/>
      </tp>
      <tp>
        <v>2071.25</v>
        <stp/>
        <stp>StudyData</stp>
        <stp>EP</stp>
        <stp>Bar</stp>
        <stp/>
        <stp>Low</stp>
        <stp>1</stp>
        <stp>-63</stp>
        <stp/>
        <stp>EPDay</stp>
        <stp/>
        <stp/>
        <stp>T</stp>
        <tr r="E65" s="5"/>
        <tr r="E65" s="5"/>
      </tp>
      <tp>
        <v>2071.5</v>
        <stp/>
        <stp>StudyData</stp>
        <stp>EP</stp>
        <stp>Bar</stp>
        <stp/>
        <stp>Low</stp>
        <stp>1</stp>
        <stp>-68</stp>
        <stp/>
        <stp>EPDay</stp>
        <stp/>
        <stp/>
        <stp>T</stp>
        <tr r="E70" s="5"/>
        <tr r="E70" s="5"/>
      </tp>
      <tp>
        <v>2071.75</v>
        <stp/>
        <stp>StudyData</stp>
        <stp>EP</stp>
        <stp>Bar</stp>
        <stp/>
        <stp>Low</stp>
        <stp>1</stp>
        <stp>-69</stp>
        <stp/>
        <stp>EPDay</stp>
        <stp/>
        <stp/>
        <stp>T</stp>
        <tr r="E71" s="5"/>
        <tr r="E71" s="5"/>
      </tp>
      <tp t="s">
        <v>E-Mini S&amp;P 500, Jun 16</v>
        <stp/>
        <stp>ContractData</stp>
        <stp>EP</stp>
        <stp>LongDescription</stp>
        <stp/>
        <stp>T</stp>
        <tr r="B5" s="3"/>
      </tp>
      <tp>
        <v>2074.5</v>
        <stp/>
        <stp>StudyData</stp>
        <stp>EP</stp>
        <stp>Bar</stp>
        <stp/>
        <stp>Close</stp>
        <stp>1</stp>
        <stp>0</stp>
        <stp/>
        <stp>EPDay</stp>
        <stp/>
        <stp/>
        <stp>T</stp>
        <tr r="F2" s="5"/>
        <tr r="F2" s="5"/>
      </tp>
      <tp>
        <v>292</v>
        <stp/>
        <stp>StudyData</stp>
        <stp>DJTIC</stp>
        <stp>Bar</stp>
        <stp/>
        <stp>High</stp>
        <stp>1</stp>
        <stp>0</stp>
        <stp/>
        <stp/>
        <stp/>
        <stp/>
        <stp>T</stp>
        <tr r="D2" s="6"/>
        <tr r="D2" s="6"/>
      </tp>
      <tp>
        <v>-62</v>
        <stp/>
        <stp>StudyData</stp>
        <stp>DJTIC</stp>
        <stp>Bar</stp>
        <stp/>
        <stp>Low</stp>
        <stp>1</stp>
        <stp>0</stp>
        <stp/>
        <stp/>
        <stp/>
        <stp/>
        <stp>T</stp>
        <tr r="E2" s="6"/>
        <tr r="E2" s="6"/>
      </tp>
      <tp>
        <v>1548</v>
        <stp/>
        <stp>DOMData</stp>
        <stp>EP</stp>
        <stp>Volume</stp>
        <stp>-3</stp>
        <tr r="T7" s="3"/>
      </tp>
      <tp>
        <v>1302</v>
        <stp/>
        <stp>DOMData</stp>
        <stp>EP</stp>
        <stp>Volume</stp>
        <stp>-2</stp>
        <tr r="U7" s="3"/>
      </tp>
      <tp>
        <v>678</v>
        <stp/>
        <stp>DOMData</stp>
        <stp>EP</stp>
        <stp>Volume</stp>
        <stp>-1</stp>
        <tr r="V7" s="3"/>
      </tp>
      <tp>
        <v>1848</v>
        <stp/>
        <stp>DOMData</stp>
        <stp>EP</stp>
        <stp>Volume</stp>
        <stp>-5</stp>
        <tr r="R7" s="3"/>
      </tp>
      <tp>
        <v>1592</v>
        <stp/>
        <stp>DOMData</stp>
        <stp>EP</stp>
        <stp>Volume</stp>
        <stp>-4</stp>
        <tr r="S7" s="3"/>
      </tp>
      <tp>
        <v>2074.5</v>
        <stp/>
        <stp>StudyData</stp>
        <stp>EP</stp>
        <stp>TFlow</stp>
        <stp>AggregateBy=TFlowSimpleAggregation, Aggregation=5</stp>
        <stp>High</stp>
        <stp/>
        <stp>0</stp>
        <tr r="D2" s="2"/>
        <tr r="D2" s="2"/>
      </tp>
      <tp>
        <v>42514.618055555555</v>
        <stp/>
        <stp>StudyData</stp>
        <stp>EP</stp>
        <stp>Bar</stp>
        <stp/>
        <stp>Time</stp>
        <stp>1</stp>
        <stp>0</stp>
        <stp/>
        <stp>EPDay</stp>
        <stp/>
        <stp/>
        <stp>T</stp>
        <tr r="B2" s="5"/>
        <tr r="B2" s="5"/>
      </tp>
      <tp>
        <v>292</v>
        <stp/>
        <stp>StudyData</stp>
        <stp>DJTIC</stp>
        <stp>Bar</stp>
        <stp/>
        <stp>Close</stp>
        <stp>1</stp>
        <stp>0</stp>
        <stp/>
        <stp/>
        <stp/>
        <stp/>
        <stp>T</stp>
        <tr r="F2" s="6"/>
        <tr r="F2" s="6"/>
      </tp>
      <tp>
        <v>2074.75</v>
        <stp/>
        <stp>StudyData</stp>
        <stp>EP</stp>
        <stp>TFlow</stp>
        <stp>AggregateBy=TFlowSimpleAggregation, Aggregation=5</stp>
        <stp>High</stp>
        <stp/>
        <stp>-4</stp>
        <tr r="D6" s="2"/>
        <tr r="D6" s="2"/>
      </tp>
      <tp>
        <v>2074.75</v>
        <stp/>
        <stp>StudyData</stp>
        <stp>EP</stp>
        <stp>TFlow</stp>
        <stp>AggregateBy=TFlowSimpleAggregation, Aggregation=5</stp>
        <stp>High</stp>
        <stp/>
        <stp>-5</stp>
        <tr r="D7" s="2"/>
        <tr r="D7" s="2"/>
      </tp>
      <tp>
        <v>2074.75</v>
        <stp/>
        <stp>StudyData</stp>
        <stp>EP</stp>
        <stp>TFlow</stp>
        <stp>AggregateBy=TFlowSimpleAggregation, Aggregation=5</stp>
        <stp>High</stp>
        <stp/>
        <stp>-6</stp>
        <tr r="D8" s="2"/>
        <tr r="D8" s="2"/>
      </tp>
      <tp>
        <v>2074.75</v>
        <stp/>
        <stp>StudyData</stp>
        <stp>EP</stp>
        <stp>TFlow</stp>
        <stp>AggregateBy=TFlowSimpleAggregation, Aggregation=5</stp>
        <stp>High</stp>
        <stp/>
        <stp>-7</stp>
        <tr r="D9" s="2"/>
        <tr r="D9" s="2"/>
      </tp>
      <tp>
        <v>2074.5</v>
        <stp/>
        <stp>StudyData</stp>
        <stp>EP</stp>
        <stp>TFlow</stp>
        <stp>AggregateBy=TFlowSimpleAggregation, Aggregation=5</stp>
        <stp>High</stp>
        <stp/>
        <stp>-1</stp>
        <tr r="D3" s="2"/>
        <tr r="D3" s="2"/>
      </tp>
      <tp>
        <v>2074.75</v>
        <stp/>
        <stp>StudyData</stp>
        <stp>EP</stp>
        <stp>TFlow</stp>
        <stp>AggregateBy=TFlowSimpleAggregation, Aggregation=5</stp>
        <stp>High</stp>
        <stp/>
        <stp>-2</stp>
        <tr r="D4" s="2"/>
        <tr r="D4" s="2"/>
      </tp>
      <tp>
        <v>2074.75</v>
        <stp/>
        <stp>StudyData</stp>
        <stp>EP</stp>
        <stp>TFlow</stp>
        <stp>AggregateBy=TFlowSimpleAggregation, Aggregation=5</stp>
        <stp>High</stp>
        <stp/>
        <stp>-3</stp>
        <tr r="D5" s="2"/>
        <tr r="D5" s="2"/>
      </tp>
      <tp>
        <v>2075.25</v>
        <stp/>
        <stp>StudyData</stp>
        <stp>EP</stp>
        <stp>TFlow</stp>
        <stp>AggregateBy=TFlowSimpleAggregation, Aggregation=5</stp>
        <stp>High</stp>
        <stp/>
        <stp>-8</stp>
        <tr r="D10" s="2"/>
        <tr r="D10" s="2"/>
      </tp>
      <tp>
        <v>2075.5</v>
        <stp/>
        <stp>StudyData</stp>
        <stp>EP</stp>
        <stp>TFlow</stp>
        <stp>AggregateBy=TFlowSimpleAggregation, Aggregation=5</stp>
        <stp>High</stp>
        <stp/>
        <stp>-9</stp>
        <tr r="D11" s="2"/>
        <tr r="D11" s="2"/>
      </tp>
      <tp>
        <v>4864</v>
        <stp/>
        <stp>StudyData</stp>
        <stp>BAVolCr.BidVol^(TFlowSimpleAggregation(TFlowOp(EP, 0, 0),5),5)</stp>
        <stp>Bar</stp>
        <stp/>
        <stp>Close</stp>
        <stp/>
        <stp>0</stp>
        <tr r="G2" s="2"/>
      </tp>
      <tp>
        <v>2074.5</v>
        <stp/>
        <stp>StudyData</stp>
        <stp>EP</stp>
        <stp>TFlow</stp>
        <stp>AggregateBy=TFlowSimpleAggregation, Aggregation=5</stp>
        <stp>Close</stp>
        <stp/>
        <stp>0</stp>
        <tr r="F2" s="2"/>
        <tr r="F2" s="2"/>
      </tp>
      <tp>
        <v>6037</v>
        <stp/>
        <stp>StudyData</stp>
        <stp>BAVolCr.BidVol^(TFlowSimpleAggregation(TFlowOp(EP, 0, 0),5),5)</stp>
        <stp>Bar</stp>
        <stp/>
        <stp>Close</stp>
        <stp/>
        <stp>-9</stp>
        <tr r="G11" s="2"/>
      </tp>
      <tp>
        <v>5112</v>
        <stp/>
        <stp>StudyData</stp>
        <stp>BAVolCr.BidVol^(TFlowSimpleAggregation(TFlowOp(EP, 0, 0),5),5)</stp>
        <stp>Bar</stp>
        <stp/>
        <stp>Close</stp>
        <stp/>
        <stp>-8</stp>
        <tr r="G10" s="2"/>
      </tp>
      <tp>
        <v>6157</v>
        <stp/>
        <stp>StudyData</stp>
        <stp>BAVolCr.BidVol^(TFlowSimpleAggregation(TFlowOp(EP, 0, 0),5),5)</stp>
        <stp>Bar</stp>
        <stp/>
        <stp>Close</stp>
        <stp/>
        <stp>-1</stp>
        <tr r="G3" s="2"/>
      </tp>
      <tp>
        <v>6062</v>
        <stp/>
        <stp>StudyData</stp>
        <stp>BAVolCr.BidVol^(TFlowSimpleAggregation(TFlowOp(EP, 0, 0),5),5)</stp>
        <stp>Bar</stp>
        <stp/>
        <stp>Close</stp>
        <stp/>
        <stp>-3</stp>
        <tr r="G5" s="2"/>
      </tp>
      <tp>
        <v>6960</v>
        <stp/>
        <stp>StudyData</stp>
        <stp>BAVolCr.BidVol^(TFlowSimpleAggregation(TFlowOp(EP, 0, 0),5),5)</stp>
        <stp>Bar</stp>
        <stp/>
        <stp>Close</stp>
        <stp/>
        <stp>-2</stp>
        <tr r="G4" s="2"/>
      </tp>
      <tp>
        <v>5897</v>
        <stp/>
        <stp>StudyData</stp>
        <stp>BAVolCr.BidVol^(TFlowSimpleAggregation(TFlowOp(EP, 0, 0),5),5)</stp>
        <stp>Bar</stp>
        <stp/>
        <stp>Close</stp>
        <stp/>
        <stp>-5</stp>
        <tr r="G7" s="2"/>
      </tp>
      <tp>
        <v>5844</v>
        <stp/>
        <stp>StudyData</stp>
        <stp>BAVolCr.BidVol^(TFlowSimpleAggregation(TFlowOp(EP, 0, 0),5),5)</stp>
        <stp>Bar</stp>
        <stp/>
        <stp>Close</stp>
        <stp/>
        <stp>-4</stp>
        <tr r="G6" s="2"/>
      </tp>
      <tp>
        <v>4344</v>
        <stp/>
        <stp>StudyData</stp>
        <stp>BAVolCr.BidVol^(TFlowSimpleAggregation(TFlowOp(EP, 0, 0),5),5)</stp>
        <stp>Bar</stp>
        <stp/>
        <stp>Close</stp>
        <stp/>
        <stp>-7</stp>
        <tr r="G9" s="2"/>
      </tp>
      <tp>
        <v>5134</v>
        <stp/>
        <stp>StudyData</stp>
        <stp>BAVolCr.BidVol^(TFlowSimpleAggregation(TFlowOp(EP, 0, 0),5),5)</stp>
        <stp>Bar</stp>
        <stp/>
        <stp>Close</stp>
        <stp/>
        <stp>-6</stp>
        <tr r="G8" s="2"/>
      </tp>
      <tp>
        <v>-132</v>
        <stp/>
        <stp>StudyData</stp>
        <stp>DJTIC</stp>
        <stp>Bar</stp>
        <stp/>
        <stp>Open</stp>
        <stp>1</stp>
        <stp>-100</stp>
        <stp/>
        <stp/>
        <stp/>
        <stp/>
        <stp>T</stp>
        <tr r="C102" s="6"/>
        <tr r="C102" s="6"/>
      </tp>
      <tp>
        <v>-83</v>
        <stp/>
        <stp>StudyData</stp>
        <stp>DJTIC</stp>
        <stp>Bar</stp>
        <stp/>
        <stp>Close</stp>
        <stp>1</stp>
        <stp>-5</stp>
        <stp/>
        <stp/>
        <stp/>
        <stp/>
        <stp>T</stp>
        <tr r="F7" s="6"/>
        <tr r="F7" s="6"/>
      </tp>
      <tp>
        <v>42514.618055555555</v>
        <stp/>
        <stp>StudyData</stp>
        <stp>DJTIC</stp>
        <stp>Bar</stp>
        <stp/>
        <stp>Time</stp>
        <stp>1</stp>
        <stp>0</stp>
        <tr r="B2" s="6"/>
        <tr r="B2" s="6"/>
      </tp>
      <tp>
        <v>319</v>
        <stp/>
        <stp>StudyData</stp>
        <stp>DJTIC</stp>
        <stp>Bar</stp>
        <stp/>
        <stp>Close</stp>
        <stp>1</stp>
        <stp>-4</stp>
        <stp/>
        <stp/>
        <stp/>
        <stp/>
        <stp>T</stp>
        <tr r="F6" s="6"/>
        <tr r="F6" s="6"/>
      </tp>
      <tp>
        <v>244</v>
        <stp/>
        <stp>StudyData</stp>
        <stp>DJTIC</stp>
        <stp>Bar</stp>
        <stp/>
        <stp>High</stp>
        <stp>1</stp>
        <stp>-100</stp>
        <stp/>
        <stp/>
        <stp/>
        <stp/>
        <stp>T</stp>
        <tr r="D102" s="6"/>
        <tr r="D102" s="6"/>
      </tp>
      <tp>
        <v>251</v>
        <stp/>
        <stp>StudyData</stp>
        <stp>DJTIC</stp>
        <stp>Bar</stp>
        <stp/>
        <stp>Close</stp>
        <stp>1</stp>
        <stp>-7</stp>
        <stp/>
        <stp/>
        <stp/>
        <stp/>
        <stp>T</stp>
        <tr r="F9" s="6"/>
        <tr r="F9" s="6"/>
      </tp>
      <tp>
        <v>2074.5</v>
        <stp/>
        <stp>StudyData</stp>
        <stp>EP</stp>
        <stp>TFlow</stp>
        <stp>AggregateBy=TFlowSimpleAggregation, Aggregation=5</stp>
        <stp>Open</stp>
        <stp/>
        <stp>-2</stp>
        <tr r="C4" s="2"/>
        <tr r="C4" s="2"/>
      </tp>
      <tp>
        <v>2074.5</v>
        <stp/>
        <stp>StudyData</stp>
        <stp>EP</stp>
        <stp>TFlow</stp>
        <stp>AggregateBy=TFlowSimpleAggregation, Aggregation=5</stp>
        <stp>Open</stp>
        <stp/>
        <stp>-3</stp>
        <tr r="C5" s="2"/>
        <tr r="C5" s="2"/>
      </tp>
      <tp>
        <v>2074</v>
        <stp/>
        <stp>StudyData</stp>
        <stp>EP</stp>
        <stp>TFlow</stp>
        <stp>AggregateBy=TFlowSimpleAggregation, Aggregation=5</stp>
        <stp>Open</stp>
        <stp/>
        <stp>-1</stp>
        <tr r="C3" s="2"/>
        <tr r="C3" s="2"/>
      </tp>
      <tp>
        <v>2074.5</v>
        <stp/>
        <stp>StudyData</stp>
        <stp>EP</stp>
        <stp>TFlow</stp>
        <stp>AggregateBy=TFlowSimpleAggregation, Aggregation=5</stp>
        <stp>Open</stp>
        <stp/>
        <stp>-6</stp>
        <tr r="C8" s="2"/>
        <tr r="C8" s="2"/>
      </tp>
      <tp>
        <v>2074.25</v>
        <stp/>
        <stp>StudyData</stp>
        <stp>EP</stp>
        <stp>TFlow</stp>
        <stp>AggregateBy=TFlowSimpleAggregation, Aggregation=5</stp>
        <stp>Open</stp>
        <stp/>
        <stp>-7</stp>
        <tr r="C9" s="2"/>
        <tr r="C9" s="2"/>
      </tp>
      <tp>
        <v>2074</v>
        <stp/>
        <stp>StudyData</stp>
        <stp>EP</stp>
        <stp>TFlow</stp>
        <stp>AggregateBy=TFlowSimpleAggregation, Aggregation=5</stp>
        <stp>Open</stp>
        <stp/>
        <stp>-4</stp>
        <tr r="C6" s="2"/>
        <tr r="C6" s="2"/>
      </tp>
      <tp>
        <v>2074.25</v>
        <stp/>
        <stp>StudyData</stp>
        <stp>EP</stp>
        <stp>TFlow</stp>
        <stp>AggregateBy=TFlowSimpleAggregation, Aggregation=5</stp>
        <stp>Open</stp>
        <stp/>
        <stp>-5</stp>
        <tr r="C7" s="2"/>
        <tr r="C7" s="2"/>
      </tp>
      <tp>
        <v>2075.25</v>
        <stp/>
        <stp>StudyData</stp>
        <stp>EP</stp>
        <stp>TFlow</stp>
        <stp>AggregateBy=TFlowSimpleAggregation, Aggregation=5</stp>
        <stp>Open</stp>
        <stp/>
        <stp>-8</stp>
        <tr r="C10" s="2"/>
        <tr r="C10" s="2"/>
      </tp>
      <tp>
        <v>2074.75</v>
        <stp/>
        <stp>StudyData</stp>
        <stp>EP</stp>
        <stp>TFlow</stp>
        <stp>AggregateBy=TFlowSimpleAggregation, Aggregation=5</stp>
        <stp>Open</stp>
        <stp/>
        <stp>-9</stp>
        <tr r="C11" s="2"/>
        <tr r="C11" s="2"/>
      </tp>
      <tp>
        <v>2073.75</v>
        <stp/>
        <stp>StudyData</stp>
        <stp>EP</stp>
        <stp>Bar</stp>
        <stp/>
        <stp>Open</stp>
        <stp>1</stp>
        <stp>0</stp>
        <stp/>
        <stp>EPDay</stp>
        <stp/>
        <stp/>
        <stp>T</stp>
        <tr r="C2" s="5"/>
        <tr r="C2" s="5"/>
      </tp>
      <tp>
        <v>-161</v>
        <stp/>
        <stp>StudyData</stp>
        <stp>DJTIC</stp>
        <stp>Bar</stp>
        <stp/>
        <stp>Low</stp>
        <stp>1</stp>
        <stp>-100</stp>
        <stp/>
        <stp/>
        <stp/>
        <stp/>
        <stp>T</stp>
        <tr r="E102" s="6"/>
        <tr r="E102" s="6"/>
      </tp>
      <tp>
        <v>-27</v>
        <stp/>
        <stp>StudyData</stp>
        <stp>DJTIC</stp>
        <stp>Bar</stp>
        <stp/>
        <stp>Close</stp>
        <stp>1</stp>
        <stp>-6</stp>
        <stp/>
        <stp/>
        <stp/>
        <stp/>
        <stp>T</stp>
        <tr r="F8" s="6"/>
        <tr r="F8" s="6"/>
      </tp>
      <tp>
        <v>2074.25</v>
        <stp/>
        <stp>StudyData</stp>
        <stp>EP</stp>
        <stp>Tick</stp>
        <stp>FlatTicks=0</stp>
        <stp>Tick</stp>
        <stp>D</stp>
        <stp>-9</stp>
        <stp>all</stp>
        <tr r="Z33" s="2"/>
      </tp>
      <tp>
        <v>2074</v>
        <stp/>
        <stp>StudyData</stp>
        <stp>EP</stp>
        <stp>Tick</stp>
        <stp>FlatTicks=0</stp>
        <stp>Tick</stp>
        <stp>D</stp>
        <stp>-8</stp>
        <stp>all</stp>
        <tr r="Z34" s="2"/>
      </tp>
      <tp>
        <v>2074.25</v>
        <stp/>
        <stp>StudyData</stp>
        <stp>EP</stp>
        <stp>Tick</stp>
        <stp>FlatTicks=0</stp>
        <stp>Tick</stp>
        <stp>D</stp>
        <stp>-1</stp>
        <stp>all</stp>
        <tr r="Z41" s="2"/>
      </tp>
      <tp>
        <v>2074.25</v>
        <stp/>
        <stp>StudyData</stp>
        <stp>EP</stp>
        <stp>Tick</stp>
        <stp>FlatTicks=0</stp>
        <stp>Tick</stp>
        <stp>D</stp>
        <stp>-3</stp>
        <stp>all</stp>
        <tr r="Z39" s="2"/>
      </tp>
      <tp>
        <v>2074.5</v>
        <stp/>
        <stp>StudyData</stp>
        <stp>EP</stp>
        <stp>Tick</stp>
        <stp>FlatTicks=0</stp>
        <stp>Tick</stp>
        <stp>D</stp>
        <stp>-2</stp>
        <stp>all</stp>
        <tr r="Z40" s="2"/>
      </tp>
      <tp>
        <v>2074.25</v>
        <stp/>
        <stp>StudyData</stp>
        <stp>EP</stp>
        <stp>Tick</stp>
        <stp>FlatTicks=0</stp>
        <stp>Tick</stp>
        <stp>D</stp>
        <stp>-5</stp>
        <stp>all</stp>
        <tr r="Z37" s="2"/>
      </tp>
      <tp>
        <v>2074.5</v>
        <stp/>
        <stp>StudyData</stp>
        <stp>EP</stp>
        <stp>Tick</stp>
        <stp>FlatTicks=0</stp>
        <stp>Tick</stp>
        <stp>D</stp>
        <stp>-4</stp>
        <stp>all</stp>
        <tr r="Z38" s="2"/>
      </tp>
      <tp>
        <v>2074.25</v>
        <stp/>
        <stp>StudyData</stp>
        <stp>EP</stp>
        <stp>Tick</stp>
        <stp>FlatTicks=0</stp>
        <stp>Tick</stp>
        <stp>D</stp>
        <stp>-7</stp>
        <stp>all</stp>
        <tr r="Z35" s="2"/>
      </tp>
      <tp>
        <v>2074.5</v>
        <stp/>
        <stp>StudyData</stp>
        <stp>EP</stp>
        <stp>Tick</stp>
        <stp>FlatTicks=0</stp>
        <stp>Tick</stp>
        <stp>D</stp>
        <stp>-6</stp>
        <stp>all</stp>
        <tr r="Z36" s="2"/>
      </tp>
      <tp>
        <v>2074.5</v>
        <stp/>
        <stp>StudyData</stp>
        <stp>EP</stp>
        <stp>Bar</stp>
        <stp/>
        <stp>High</stp>
        <stp>1</stp>
        <stp>0</stp>
        <stp/>
        <stp>EPDay</stp>
        <stp/>
        <stp/>
        <stp>T</stp>
        <tr r="D2" s="5"/>
        <tr r="D2" s="5"/>
      </tp>
      <tp>
        <v>-46</v>
        <stp/>
        <stp>StudyData</stp>
        <stp>DJTIC</stp>
        <stp>Bar</stp>
        <stp/>
        <stp>Close</stp>
        <stp>1</stp>
        <stp>-1</stp>
        <stp/>
        <stp/>
        <stp/>
        <stp/>
        <stp>T</stp>
        <tr r="F3" s="6"/>
        <tr r="F3" s="6"/>
      </tp>
      <tp>
        <v>42514.555555555555</v>
        <stp/>
        <stp>StudyData</stp>
        <stp>DJTIC</stp>
        <stp>Bar</stp>
        <stp/>
        <stp>Time</stp>
        <stp>1</stp>
        <stp>-90</stp>
        <tr r="B92" s="6"/>
        <tr r="B92" s="6"/>
      </tp>
      <tp>
        <v>42514.554861111108</v>
        <stp/>
        <stp>StudyData</stp>
        <stp>DJTIC</stp>
        <stp>Bar</stp>
        <stp/>
        <stp>Time</stp>
        <stp>1</stp>
        <stp>-91</stp>
        <tr r="B93" s="6"/>
        <tr r="B93" s="6"/>
      </tp>
      <tp>
        <v>42514.554166666669</v>
        <stp/>
        <stp>StudyData</stp>
        <stp>DJTIC</stp>
        <stp>Bar</stp>
        <stp/>
        <stp>Time</stp>
        <stp>1</stp>
        <stp>-92</stp>
        <tr r="B94" s="6"/>
        <tr r="B94" s="6"/>
      </tp>
      <tp>
        <v>42514.553472222222</v>
        <stp/>
        <stp>StudyData</stp>
        <stp>DJTIC</stp>
        <stp>Bar</stp>
        <stp/>
        <stp>Time</stp>
        <stp>1</stp>
        <stp>-93</stp>
        <tr r="B95" s="6"/>
        <tr r="B95" s="6"/>
      </tp>
      <tp>
        <v>42514.552777777775</v>
        <stp/>
        <stp>StudyData</stp>
        <stp>DJTIC</stp>
        <stp>Bar</stp>
        <stp/>
        <stp>Time</stp>
        <stp>1</stp>
        <stp>-94</stp>
        <tr r="B96" s="6"/>
        <tr r="B96" s="6"/>
      </tp>
      <tp>
        <v>42514.552083333336</v>
        <stp/>
        <stp>StudyData</stp>
        <stp>DJTIC</stp>
        <stp>Bar</stp>
        <stp/>
        <stp>Time</stp>
        <stp>1</stp>
        <stp>-95</stp>
        <tr r="B97" s="6"/>
        <tr r="B97" s="6"/>
      </tp>
      <tp>
        <v>42514.551388888889</v>
        <stp/>
        <stp>StudyData</stp>
        <stp>DJTIC</stp>
        <stp>Bar</stp>
        <stp/>
        <stp>Time</stp>
        <stp>1</stp>
        <stp>-96</stp>
        <tr r="B98" s="6"/>
        <tr r="B98" s="6"/>
      </tp>
      <tp>
        <v>42514.550694444442</v>
        <stp/>
        <stp>StudyData</stp>
        <stp>DJTIC</stp>
        <stp>Bar</stp>
        <stp/>
        <stp>Time</stp>
        <stp>1</stp>
        <stp>-97</stp>
        <tr r="B99" s="6"/>
        <tr r="B99" s="6"/>
      </tp>
      <tp>
        <v>42514.55</v>
        <stp/>
        <stp>StudyData</stp>
        <stp>DJTIC</stp>
        <stp>Bar</stp>
        <stp/>
        <stp>Time</stp>
        <stp>1</stp>
        <stp>-98</stp>
        <tr r="B100" s="6"/>
        <tr r="B100" s="6"/>
      </tp>
      <tp>
        <v>42514.549305555556</v>
        <stp/>
        <stp>StudyData</stp>
        <stp>DJTIC</stp>
        <stp>Bar</stp>
        <stp/>
        <stp>Time</stp>
        <stp>1</stp>
        <stp>-99</stp>
        <tr r="B101" s="6"/>
        <tr r="B101" s="6"/>
      </tp>
      <tp>
        <v>42514.5625</v>
        <stp/>
        <stp>StudyData</stp>
        <stp>DJTIC</stp>
        <stp>Bar</stp>
        <stp/>
        <stp>Time</stp>
        <stp>1</stp>
        <stp>-80</stp>
        <tr r="B82" s="6"/>
        <tr r="B82" s="6"/>
      </tp>
      <tp>
        <v>42514.561805555553</v>
        <stp/>
        <stp>StudyData</stp>
        <stp>DJTIC</stp>
        <stp>Bar</stp>
        <stp/>
        <stp>Time</stp>
        <stp>1</stp>
        <stp>-81</stp>
        <tr r="B83" s="6"/>
        <tr r="B83" s="6"/>
      </tp>
      <tp>
        <v>42514.561111111114</v>
        <stp/>
        <stp>StudyData</stp>
        <stp>DJTIC</stp>
        <stp>Bar</stp>
        <stp/>
        <stp>Time</stp>
        <stp>1</stp>
        <stp>-82</stp>
        <tr r="B84" s="6"/>
        <tr r="B84" s="6"/>
      </tp>
      <tp>
        <v>42514.560416666667</v>
        <stp/>
        <stp>StudyData</stp>
        <stp>DJTIC</stp>
        <stp>Bar</stp>
        <stp/>
        <stp>Time</stp>
        <stp>1</stp>
        <stp>-83</stp>
        <tr r="B85" s="6"/>
        <tr r="B85" s="6"/>
      </tp>
      <tp>
        <v>42514.55972222222</v>
        <stp/>
        <stp>StudyData</stp>
        <stp>DJTIC</stp>
        <stp>Bar</stp>
        <stp/>
        <stp>Time</stp>
        <stp>1</stp>
        <stp>-84</stp>
        <tr r="B86" s="6"/>
        <tr r="B86" s="6"/>
      </tp>
      <tp>
        <v>42514.559027777781</v>
        <stp/>
        <stp>StudyData</stp>
        <stp>DJTIC</stp>
        <stp>Bar</stp>
        <stp/>
        <stp>Time</stp>
        <stp>1</stp>
        <stp>-85</stp>
        <tr r="B87" s="6"/>
        <tr r="B87" s="6"/>
      </tp>
      <tp>
        <v>42514.558333333334</v>
        <stp/>
        <stp>StudyData</stp>
        <stp>DJTIC</stp>
        <stp>Bar</stp>
        <stp/>
        <stp>Time</stp>
        <stp>1</stp>
        <stp>-86</stp>
        <tr r="B88" s="6"/>
        <tr r="B88" s="6"/>
      </tp>
      <tp>
        <v>42514.557638888888</v>
        <stp/>
        <stp>StudyData</stp>
        <stp>DJTIC</stp>
        <stp>Bar</stp>
        <stp/>
        <stp>Time</stp>
        <stp>1</stp>
        <stp>-87</stp>
        <tr r="B89" s="6"/>
        <tr r="B89" s="6"/>
      </tp>
      <tp>
        <v>42514.556944444441</v>
        <stp/>
        <stp>StudyData</stp>
        <stp>DJTIC</stp>
        <stp>Bar</stp>
        <stp/>
        <stp>Time</stp>
        <stp>1</stp>
        <stp>-88</stp>
        <tr r="B90" s="6"/>
        <tr r="B90" s="6"/>
      </tp>
      <tp>
        <v>42514.556250000001</v>
        <stp/>
        <stp>StudyData</stp>
        <stp>DJTIC</stp>
        <stp>Bar</stp>
        <stp/>
        <stp>Time</stp>
        <stp>1</stp>
        <stp>-89</stp>
        <tr r="B91" s="6"/>
        <tr r="B91" s="6"/>
      </tp>
      <tp>
        <v>42514.597222222219</v>
        <stp/>
        <stp>StudyData</stp>
        <stp>DJTIC</stp>
        <stp>Bar</stp>
        <stp/>
        <stp>Time</stp>
        <stp>1</stp>
        <stp>-30</stp>
        <tr r="B32" s="6"/>
        <tr r="B32" s="6"/>
      </tp>
      <tp>
        <v>42514.59652777778</v>
        <stp/>
        <stp>StudyData</stp>
        <stp>DJTIC</stp>
        <stp>Bar</stp>
        <stp/>
        <stp>Time</stp>
        <stp>1</stp>
        <stp>-31</stp>
        <tr r="B33" s="6"/>
        <tr r="B33" s="6"/>
      </tp>
      <tp>
        <v>42514.595833333333</v>
        <stp/>
        <stp>StudyData</stp>
        <stp>DJTIC</stp>
        <stp>Bar</stp>
        <stp/>
        <stp>Time</stp>
        <stp>1</stp>
        <stp>-32</stp>
        <tr r="B34" s="6"/>
        <tr r="B34" s="6"/>
      </tp>
      <tp>
        <v>42514.595138888886</v>
        <stp/>
        <stp>StudyData</stp>
        <stp>DJTIC</stp>
        <stp>Bar</stp>
        <stp/>
        <stp>Time</stp>
        <stp>1</stp>
        <stp>-33</stp>
        <tr r="B35" s="6"/>
        <tr r="B35" s="6"/>
      </tp>
      <tp>
        <v>42514.594444444447</v>
        <stp/>
        <stp>StudyData</stp>
        <stp>DJTIC</stp>
        <stp>Bar</stp>
        <stp/>
        <stp>Time</stp>
        <stp>1</stp>
        <stp>-34</stp>
        <tr r="B36" s="6"/>
        <tr r="B36" s="6"/>
      </tp>
      <tp>
        <v>42514.59375</v>
        <stp/>
        <stp>StudyData</stp>
        <stp>DJTIC</stp>
        <stp>Bar</stp>
        <stp/>
        <stp>Time</stp>
        <stp>1</stp>
        <stp>-35</stp>
        <tr r="B37" s="6"/>
        <tr r="B37" s="6"/>
      </tp>
      <tp>
        <v>42514.593055555553</v>
        <stp/>
        <stp>StudyData</stp>
        <stp>DJTIC</stp>
        <stp>Bar</stp>
        <stp/>
        <stp>Time</stp>
        <stp>1</stp>
        <stp>-36</stp>
        <tr r="B38" s="6"/>
        <tr r="B38" s="6"/>
      </tp>
      <tp>
        <v>42514.592361111114</v>
        <stp/>
        <stp>StudyData</stp>
        <stp>DJTIC</stp>
        <stp>Bar</stp>
        <stp/>
        <stp>Time</stp>
        <stp>1</stp>
        <stp>-37</stp>
        <tr r="B39" s="6"/>
        <tr r="B39" s="6"/>
      </tp>
      <tp>
        <v>42514.591666666667</v>
        <stp/>
        <stp>StudyData</stp>
        <stp>DJTIC</stp>
        <stp>Bar</stp>
        <stp/>
        <stp>Time</stp>
        <stp>1</stp>
        <stp>-38</stp>
        <tr r="B40" s="6"/>
        <tr r="B40" s="6"/>
      </tp>
      <tp>
        <v>42514.59097222222</v>
        <stp/>
        <stp>StudyData</stp>
        <stp>DJTIC</stp>
        <stp>Bar</stp>
        <stp/>
        <stp>Time</stp>
        <stp>1</stp>
        <stp>-39</stp>
        <tr r="B41" s="6"/>
        <tr r="B41" s="6"/>
      </tp>
      <tp>
        <v>42514.604166666664</v>
        <stp/>
        <stp>StudyData</stp>
        <stp>DJTIC</stp>
        <stp>Bar</stp>
        <stp/>
        <stp>Time</stp>
        <stp>1</stp>
        <stp>-20</stp>
        <tr r="B22" s="6"/>
        <tr r="B22" s="6"/>
      </tp>
      <tp>
        <v>42514.603472222225</v>
        <stp/>
        <stp>StudyData</stp>
        <stp>DJTIC</stp>
        <stp>Bar</stp>
        <stp/>
        <stp>Time</stp>
        <stp>1</stp>
        <stp>-21</stp>
        <tr r="B23" s="6"/>
        <tr r="B23" s="6"/>
      </tp>
      <tp>
        <v>42514.602777777778</v>
        <stp/>
        <stp>StudyData</stp>
        <stp>DJTIC</stp>
        <stp>Bar</stp>
        <stp/>
        <stp>Time</stp>
        <stp>1</stp>
        <stp>-22</stp>
        <tr r="B24" s="6"/>
        <tr r="B24" s="6"/>
      </tp>
      <tp>
        <v>42514.602083333331</v>
        <stp/>
        <stp>StudyData</stp>
        <stp>DJTIC</stp>
        <stp>Bar</stp>
        <stp/>
        <stp>Time</stp>
        <stp>1</stp>
        <stp>-23</stp>
        <tr r="B25" s="6"/>
        <tr r="B25" s="6"/>
      </tp>
      <tp>
        <v>42514.601388888892</v>
        <stp/>
        <stp>StudyData</stp>
        <stp>DJTIC</stp>
        <stp>Bar</stp>
        <stp/>
        <stp>Time</stp>
        <stp>1</stp>
        <stp>-24</stp>
        <tr r="B26" s="6"/>
        <tr r="B26" s="6"/>
      </tp>
      <tp>
        <v>42514.600694444445</v>
        <stp/>
        <stp>StudyData</stp>
        <stp>DJTIC</stp>
        <stp>Bar</stp>
        <stp/>
        <stp>Time</stp>
        <stp>1</stp>
        <stp>-25</stp>
        <tr r="B27" s="6"/>
        <tr r="B27" s="6"/>
      </tp>
      <tp>
        <v>42514.6</v>
        <stp/>
        <stp>StudyData</stp>
        <stp>DJTIC</stp>
        <stp>Bar</stp>
        <stp/>
        <stp>Time</stp>
        <stp>1</stp>
        <stp>-26</stp>
        <tr r="B28" s="6"/>
        <tr r="B28" s="6"/>
      </tp>
      <tp>
        <v>42514.599305555559</v>
        <stp/>
        <stp>StudyData</stp>
        <stp>DJTIC</stp>
        <stp>Bar</stp>
        <stp/>
        <stp>Time</stp>
        <stp>1</stp>
        <stp>-27</stp>
        <tr r="B29" s="6"/>
        <tr r="B29" s="6"/>
      </tp>
      <tp>
        <v>42514.598611111112</v>
        <stp/>
        <stp>StudyData</stp>
        <stp>DJTIC</stp>
        <stp>Bar</stp>
        <stp/>
        <stp>Time</stp>
        <stp>1</stp>
        <stp>-28</stp>
        <tr r="B30" s="6"/>
        <tr r="B30" s="6"/>
      </tp>
      <tp>
        <v>42514.597916666666</v>
        <stp/>
        <stp>StudyData</stp>
        <stp>DJTIC</stp>
        <stp>Bar</stp>
        <stp/>
        <stp>Time</stp>
        <stp>1</stp>
        <stp>-29</stp>
        <tr r="B31" s="6"/>
        <tr r="B31" s="6"/>
      </tp>
      <tp>
        <v>42514.611111111109</v>
        <stp/>
        <stp>StudyData</stp>
        <stp>DJTIC</stp>
        <stp>Bar</stp>
        <stp/>
        <stp>Time</stp>
        <stp>1</stp>
        <stp>-10</stp>
        <tr r="B12" s="6"/>
        <tr r="B12" s="6"/>
      </tp>
      <tp>
        <v>42514.61041666667</v>
        <stp/>
        <stp>StudyData</stp>
        <stp>DJTIC</stp>
        <stp>Bar</stp>
        <stp/>
        <stp>Time</stp>
        <stp>1</stp>
        <stp>-11</stp>
        <tr r="B13" s="6"/>
        <tr r="B13" s="6"/>
      </tp>
      <tp>
        <v>42514.609722222223</v>
        <stp/>
        <stp>StudyData</stp>
        <stp>DJTIC</stp>
        <stp>Bar</stp>
        <stp/>
        <stp>Time</stp>
        <stp>1</stp>
        <stp>-12</stp>
        <tr r="B14" s="6"/>
        <tr r="B14" s="6"/>
      </tp>
      <tp>
        <v>42514.609027777777</v>
        <stp/>
        <stp>StudyData</stp>
        <stp>DJTIC</stp>
        <stp>Bar</stp>
        <stp/>
        <stp>Time</stp>
        <stp>1</stp>
        <stp>-13</stp>
        <tr r="B15" s="6"/>
        <tr r="B15" s="6"/>
      </tp>
      <tp>
        <v>42514.60833333333</v>
        <stp/>
        <stp>StudyData</stp>
        <stp>DJTIC</stp>
        <stp>Bar</stp>
        <stp/>
        <stp>Time</stp>
        <stp>1</stp>
        <stp>-14</stp>
        <tr r="B16" s="6"/>
        <tr r="B16" s="6"/>
      </tp>
      <tp>
        <v>42514.607638888891</v>
        <stp/>
        <stp>StudyData</stp>
        <stp>DJTIC</stp>
        <stp>Bar</stp>
        <stp/>
        <stp>Time</stp>
        <stp>1</stp>
        <stp>-15</stp>
        <tr r="B17" s="6"/>
        <tr r="B17" s="6"/>
      </tp>
      <tp>
        <v>42514.606944444444</v>
        <stp/>
        <stp>StudyData</stp>
        <stp>DJTIC</stp>
        <stp>Bar</stp>
        <stp/>
        <stp>Time</stp>
        <stp>1</stp>
        <stp>-16</stp>
        <tr r="B18" s="6"/>
        <tr r="B18" s="6"/>
      </tp>
      <tp>
        <v>42514.606249999997</v>
        <stp/>
        <stp>StudyData</stp>
        <stp>DJTIC</stp>
        <stp>Bar</stp>
        <stp/>
        <stp>Time</stp>
        <stp>1</stp>
        <stp>-17</stp>
        <tr r="B19" s="6"/>
        <tr r="B19" s="6"/>
      </tp>
      <tp>
        <v>42514.605555555558</v>
        <stp/>
        <stp>StudyData</stp>
        <stp>DJTIC</stp>
        <stp>Bar</stp>
        <stp/>
        <stp>Time</stp>
        <stp>1</stp>
        <stp>-18</stp>
        <tr r="B20" s="6"/>
        <tr r="B20" s="6"/>
      </tp>
      <tp>
        <v>42514.604861111111</v>
        <stp/>
        <stp>StudyData</stp>
        <stp>DJTIC</stp>
        <stp>Bar</stp>
        <stp/>
        <stp>Time</stp>
        <stp>1</stp>
        <stp>-19</stp>
        <tr r="B21" s="6"/>
        <tr r="B21" s="6"/>
      </tp>
      <tp>
        <v>42514.569444444445</v>
        <stp/>
        <stp>StudyData</stp>
        <stp>DJTIC</stp>
        <stp>Bar</stp>
        <stp/>
        <stp>Time</stp>
        <stp>1</stp>
        <stp>-70</stp>
        <tr r="B72" s="6"/>
        <tr r="B72" s="6"/>
      </tp>
      <tp>
        <v>42514.568749999999</v>
        <stp/>
        <stp>StudyData</stp>
        <stp>DJTIC</stp>
        <stp>Bar</stp>
        <stp/>
        <stp>Time</stp>
        <stp>1</stp>
        <stp>-71</stp>
        <tr r="B73" s="6"/>
        <tr r="B73" s="6"/>
      </tp>
      <tp>
        <v>42514.568055555559</v>
        <stp/>
        <stp>StudyData</stp>
        <stp>DJTIC</stp>
        <stp>Bar</stp>
        <stp/>
        <stp>Time</stp>
        <stp>1</stp>
        <stp>-72</stp>
        <tr r="B74" s="6"/>
        <tr r="B74" s="6"/>
      </tp>
      <tp>
        <v>42514.567361111112</v>
        <stp/>
        <stp>StudyData</stp>
        <stp>DJTIC</stp>
        <stp>Bar</stp>
        <stp/>
        <stp>Time</stp>
        <stp>1</stp>
        <stp>-73</stp>
        <tr r="B75" s="6"/>
        <tr r="B75" s="6"/>
      </tp>
      <tp>
        <v>42514.566666666666</v>
        <stp/>
        <stp>StudyData</stp>
        <stp>DJTIC</stp>
        <stp>Bar</stp>
        <stp/>
        <stp>Time</stp>
        <stp>1</stp>
        <stp>-74</stp>
        <tr r="B76" s="6"/>
        <tr r="B76" s="6"/>
      </tp>
      <tp>
        <v>42514.565972222219</v>
        <stp/>
        <stp>StudyData</stp>
        <stp>DJTIC</stp>
        <stp>Bar</stp>
        <stp/>
        <stp>Time</stp>
        <stp>1</stp>
        <stp>-75</stp>
        <tr r="B77" s="6"/>
        <tr r="B77" s="6"/>
      </tp>
      <tp>
        <v>42514.56527777778</v>
        <stp/>
        <stp>StudyData</stp>
        <stp>DJTIC</stp>
        <stp>Bar</stp>
        <stp/>
        <stp>Time</stp>
        <stp>1</stp>
        <stp>-76</stp>
        <tr r="B78" s="6"/>
        <tr r="B78" s="6"/>
      </tp>
      <tp>
        <v>42514.564583333333</v>
        <stp/>
        <stp>StudyData</stp>
        <stp>DJTIC</stp>
        <stp>Bar</stp>
        <stp/>
        <stp>Time</stp>
        <stp>1</stp>
        <stp>-77</stp>
        <tr r="B79" s="6"/>
        <tr r="B79" s="6"/>
      </tp>
      <tp>
        <v>42514.563888888886</v>
        <stp/>
        <stp>StudyData</stp>
        <stp>DJTIC</stp>
        <stp>Bar</stp>
        <stp/>
        <stp>Time</stp>
        <stp>1</stp>
        <stp>-78</stp>
        <tr r="B80" s="6"/>
        <tr r="B80" s="6"/>
      </tp>
      <tp>
        <v>42514.563194444447</v>
        <stp/>
        <stp>StudyData</stp>
        <stp>DJTIC</stp>
        <stp>Bar</stp>
        <stp/>
        <stp>Time</stp>
        <stp>1</stp>
        <stp>-79</stp>
        <tr r="B81" s="6"/>
        <tr r="B81" s="6"/>
      </tp>
      <tp>
        <v>42514.576388888891</v>
        <stp/>
        <stp>StudyData</stp>
        <stp>DJTIC</stp>
        <stp>Bar</stp>
        <stp/>
        <stp>Time</stp>
        <stp>1</stp>
        <stp>-60</stp>
        <tr r="B62" s="6"/>
        <tr r="B62" s="6"/>
      </tp>
      <tp>
        <v>42514.575694444444</v>
        <stp/>
        <stp>StudyData</stp>
        <stp>DJTIC</stp>
        <stp>Bar</stp>
        <stp/>
        <stp>Time</stp>
        <stp>1</stp>
        <stp>-61</stp>
        <tr r="B63" s="6"/>
        <tr r="B63" s="6"/>
      </tp>
      <tp>
        <v>42514.574999999997</v>
        <stp/>
        <stp>StudyData</stp>
        <stp>DJTIC</stp>
        <stp>Bar</stp>
        <stp/>
        <stp>Time</stp>
        <stp>1</stp>
        <stp>-62</stp>
        <tr r="B64" s="6"/>
        <tr r="B64" s="6"/>
      </tp>
      <tp>
        <v>42514.574305555558</v>
        <stp/>
        <stp>StudyData</stp>
        <stp>DJTIC</stp>
        <stp>Bar</stp>
        <stp/>
        <stp>Time</stp>
        <stp>1</stp>
        <stp>-63</stp>
        <tr r="B65" s="6"/>
        <tr r="B65" s="6"/>
      </tp>
      <tp>
        <v>42514.573611111111</v>
        <stp/>
        <stp>StudyData</stp>
        <stp>DJTIC</stp>
        <stp>Bar</stp>
        <stp/>
        <stp>Time</stp>
        <stp>1</stp>
        <stp>-64</stp>
        <tr r="B66" s="6"/>
        <tr r="B66" s="6"/>
      </tp>
      <tp>
        <v>42514.572916666664</v>
        <stp/>
        <stp>StudyData</stp>
        <stp>DJTIC</stp>
        <stp>Bar</stp>
        <stp/>
        <stp>Time</stp>
        <stp>1</stp>
        <stp>-65</stp>
        <tr r="B67" s="6"/>
        <tr r="B67" s="6"/>
      </tp>
      <tp>
        <v>42514.572222222225</v>
        <stp/>
        <stp>StudyData</stp>
        <stp>DJTIC</stp>
        <stp>Bar</stp>
        <stp/>
        <stp>Time</stp>
        <stp>1</stp>
        <stp>-66</stp>
        <tr r="B68" s="6"/>
        <tr r="B68" s="6"/>
      </tp>
      <tp>
        <v>42514.571527777778</v>
        <stp/>
        <stp>StudyData</stp>
        <stp>DJTIC</stp>
        <stp>Bar</stp>
        <stp/>
        <stp>Time</stp>
        <stp>1</stp>
        <stp>-67</stp>
        <tr r="B69" s="6"/>
        <tr r="B69" s="6"/>
      </tp>
      <tp>
        <v>42514.570833333331</v>
        <stp/>
        <stp>StudyData</stp>
        <stp>DJTIC</stp>
        <stp>Bar</stp>
        <stp/>
        <stp>Time</stp>
        <stp>1</stp>
        <stp>-68</stp>
        <tr r="B70" s="6"/>
        <tr r="B70" s="6"/>
      </tp>
      <tp>
        <v>42514.570138888892</v>
        <stp/>
        <stp>StudyData</stp>
        <stp>DJTIC</stp>
        <stp>Bar</stp>
        <stp/>
        <stp>Time</stp>
        <stp>1</stp>
        <stp>-69</stp>
        <tr r="B71" s="6"/>
        <tr r="B71" s="6"/>
      </tp>
      <tp>
        <v>42514.583333333336</v>
        <stp/>
        <stp>StudyData</stp>
        <stp>DJTIC</stp>
        <stp>Bar</stp>
        <stp/>
        <stp>Time</stp>
        <stp>1</stp>
        <stp>-50</stp>
        <tr r="B52" s="6"/>
        <tr r="B52" s="6"/>
      </tp>
      <tp>
        <v>42514.582638888889</v>
        <stp/>
        <stp>StudyData</stp>
        <stp>DJTIC</stp>
        <stp>Bar</stp>
        <stp/>
        <stp>Time</stp>
        <stp>1</stp>
        <stp>-51</stp>
        <tr r="B53" s="6"/>
        <tr r="B53" s="6"/>
      </tp>
      <tp>
        <v>42514.581944444442</v>
        <stp/>
        <stp>StudyData</stp>
        <stp>DJTIC</stp>
        <stp>Bar</stp>
        <stp/>
        <stp>Time</stp>
        <stp>1</stp>
        <stp>-52</stp>
        <tr r="B54" s="6"/>
        <tr r="B54" s="6"/>
      </tp>
      <tp>
        <v>42514.581250000003</v>
        <stp/>
        <stp>StudyData</stp>
        <stp>DJTIC</stp>
        <stp>Bar</stp>
        <stp/>
        <stp>Time</stp>
        <stp>1</stp>
        <stp>-53</stp>
        <tr r="B55" s="6"/>
        <tr r="B55" s="6"/>
      </tp>
      <tp>
        <v>42514.580555555556</v>
        <stp/>
        <stp>StudyData</stp>
        <stp>DJTIC</stp>
        <stp>Bar</stp>
        <stp/>
        <stp>Time</stp>
        <stp>1</stp>
        <stp>-54</stp>
        <tr r="B56" s="6"/>
        <tr r="B56" s="6"/>
      </tp>
      <tp>
        <v>42514.579861111109</v>
        <stp/>
        <stp>StudyData</stp>
        <stp>DJTIC</stp>
        <stp>Bar</stp>
        <stp/>
        <stp>Time</stp>
        <stp>1</stp>
        <stp>-55</stp>
        <tr r="B57" s="6"/>
        <tr r="B57" s="6"/>
      </tp>
      <tp>
        <v>42514.57916666667</v>
        <stp/>
        <stp>StudyData</stp>
        <stp>DJTIC</stp>
        <stp>Bar</stp>
        <stp/>
        <stp>Time</stp>
        <stp>1</stp>
        <stp>-56</stp>
        <tr r="B58" s="6"/>
        <tr r="B58" s="6"/>
      </tp>
      <tp>
        <v>42514.578472222223</v>
        <stp/>
        <stp>StudyData</stp>
        <stp>DJTIC</stp>
        <stp>Bar</stp>
        <stp/>
        <stp>Time</stp>
        <stp>1</stp>
        <stp>-57</stp>
        <tr r="B59" s="6"/>
        <tr r="B59" s="6"/>
      </tp>
      <tp>
        <v>42514.577777777777</v>
        <stp/>
        <stp>StudyData</stp>
        <stp>DJTIC</stp>
        <stp>Bar</stp>
        <stp/>
        <stp>Time</stp>
        <stp>1</stp>
        <stp>-58</stp>
        <tr r="B60" s="6"/>
        <tr r="B60" s="6"/>
      </tp>
      <tp>
        <v>42514.57708333333</v>
        <stp/>
        <stp>StudyData</stp>
        <stp>DJTIC</stp>
        <stp>Bar</stp>
        <stp/>
        <stp>Time</stp>
        <stp>1</stp>
        <stp>-59</stp>
        <tr r="B61" s="6"/>
        <tr r="B61" s="6"/>
      </tp>
      <tp>
        <v>42514.590277777781</v>
        <stp/>
        <stp>StudyData</stp>
        <stp>DJTIC</stp>
        <stp>Bar</stp>
        <stp/>
        <stp>Time</stp>
        <stp>1</stp>
        <stp>-40</stp>
        <tr r="B42" s="6"/>
        <tr r="B42" s="6"/>
      </tp>
      <tp>
        <v>42514.589583333334</v>
        <stp/>
        <stp>StudyData</stp>
        <stp>DJTIC</stp>
        <stp>Bar</stp>
        <stp/>
        <stp>Time</stp>
        <stp>1</stp>
        <stp>-41</stp>
        <tr r="B43" s="6"/>
        <tr r="B43" s="6"/>
      </tp>
      <tp>
        <v>42514.588888888888</v>
        <stp/>
        <stp>StudyData</stp>
        <stp>DJTIC</stp>
        <stp>Bar</stp>
        <stp/>
        <stp>Time</stp>
        <stp>1</stp>
        <stp>-42</stp>
        <tr r="B44" s="6"/>
        <tr r="B44" s="6"/>
      </tp>
      <tp>
        <v>42514.588194444441</v>
        <stp/>
        <stp>StudyData</stp>
        <stp>DJTIC</stp>
        <stp>Bar</stp>
        <stp/>
        <stp>Time</stp>
        <stp>1</stp>
        <stp>-43</stp>
        <tr r="B45" s="6"/>
        <tr r="B45" s="6"/>
      </tp>
      <tp>
        <v>42514.587500000001</v>
        <stp/>
        <stp>StudyData</stp>
        <stp>DJTIC</stp>
        <stp>Bar</stp>
        <stp/>
        <stp>Time</stp>
        <stp>1</stp>
        <stp>-44</stp>
        <tr r="B46" s="6"/>
        <tr r="B46" s="6"/>
      </tp>
      <tp>
        <v>42514.586805555555</v>
        <stp/>
        <stp>StudyData</stp>
        <stp>DJTIC</stp>
        <stp>Bar</stp>
        <stp/>
        <stp>Time</stp>
        <stp>1</stp>
        <stp>-45</stp>
        <tr r="B47" s="6"/>
        <tr r="B47" s="6"/>
      </tp>
      <tp>
        <v>42514.586111111108</v>
        <stp/>
        <stp>StudyData</stp>
        <stp>DJTIC</stp>
        <stp>Bar</stp>
        <stp/>
        <stp>Time</stp>
        <stp>1</stp>
        <stp>-46</stp>
        <tr r="B48" s="6"/>
        <tr r="B48" s="6"/>
      </tp>
      <tp>
        <v>42514.585416666669</v>
        <stp/>
        <stp>StudyData</stp>
        <stp>DJTIC</stp>
        <stp>Bar</stp>
        <stp/>
        <stp>Time</stp>
        <stp>1</stp>
        <stp>-47</stp>
        <tr r="B49" s="6"/>
        <tr r="B49" s="6"/>
      </tp>
      <tp>
        <v>42514.584722222222</v>
        <stp/>
        <stp>StudyData</stp>
        <stp>DJTIC</stp>
        <stp>Bar</stp>
        <stp/>
        <stp>Time</stp>
        <stp>1</stp>
        <stp>-48</stp>
        <tr r="B50" s="6"/>
        <tr r="B50" s="6"/>
      </tp>
      <tp>
        <v>42514.584027777775</v>
        <stp/>
        <stp>StudyData</stp>
        <stp>DJTIC</stp>
        <stp>Bar</stp>
        <stp/>
        <stp>Time</stp>
        <stp>1</stp>
        <stp>-49</stp>
        <tr r="B51" s="6"/>
        <tr r="B51" s="6"/>
      </tp>
      <tp>
        <v>2073.75</v>
        <stp/>
        <stp>DOMData</stp>
        <stp>EP</stp>
        <stp>Price</stp>
        <stp>-3</stp>
        <tr r="T4" s="3"/>
      </tp>
      <tp>
        <v>2074</v>
        <stp/>
        <stp>DOMData</stp>
        <stp>EP</stp>
        <stp>Price</stp>
        <stp>-2</stp>
        <tr r="U4" s="3"/>
      </tp>
      <tp>
        <v>2074.25</v>
        <stp/>
        <stp>DOMData</stp>
        <stp>EP</stp>
        <stp>Price</stp>
        <stp>-1</stp>
        <tr r="V5" s="3"/>
        <tr r="V4" s="3"/>
        <tr r="W5" s="3"/>
        <tr r="W5" s="3"/>
      </tp>
      <tp>
        <v>2073.25</v>
        <stp/>
        <stp>DOMData</stp>
        <stp>EP</stp>
        <stp>Price</stp>
        <stp>-5</stp>
        <tr r="R4" s="3"/>
      </tp>
      <tp>
        <v>2073.5</v>
        <stp/>
        <stp>DOMData</stp>
        <stp>EP</stp>
        <stp>Price</stp>
        <stp>-4</stp>
        <tr r="S4" s="3"/>
      </tp>
      <tp>
        <v>6632</v>
        <stp/>
        <stp>StudyData</stp>
        <stp>BAVolCr.AskVol^(TFlowSimpleAggregation(TFlowOp(EP, 0, 0),5),5)</stp>
        <stp>Bar</stp>
        <stp/>
        <stp>Close</stp>
        <stp/>
        <stp>0</stp>
        <tr r="H2" s="2"/>
      </tp>
      <tp>
        <v>213</v>
        <stp/>
        <stp>StudyData</stp>
        <stp>DJTIC</stp>
        <stp>Bar</stp>
        <stp/>
        <stp>Close</stp>
        <stp>1</stp>
        <stp>-3</stp>
        <stp/>
        <stp/>
        <stp/>
        <stp/>
        <stp>T</stp>
        <tr r="F5" s="6"/>
        <tr r="F5" s="6"/>
      </tp>
      <tp>
        <v>53</v>
        <stp/>
        <stp>StudyData</stp>
        <stp>DJTIC</stp>
        <stp>Bar</stp>
        <stp/>
        <stp>Close</stp>
        <stp>1</stp>
        <stp>-2</stp>
        <stp/>
        <stp/>
        <stp/>
        <stp/>
        <stp>T</stp>
        <tr r="F4" s="6"/>
        <tr r="F4" s="6"/>
      </tp>
      <tp>
        <v>1522</v>
        <stp/>
        <stp>StudyData</stp>
        <stp>VolAsk(TFlowSimpleAggregation(TFlowOp(EP, 0, 0), 5),5)</stp>
        <stp>Bar</stp>
        <stp/>
        <stp>Close</stp>
        <stp/>
        <stp>0</stp>
        <tr r="K3" s="2"/>
      </tp>
      <tp>
        <v>3271</v>
        <stp/>
        <stp>StudyData</stp>
        <stp>BAVolCr.BidVol^(TFlowSimpleAggregation(TFlowOp(EP, 0, 0),5),5)</stp>
        <stp>Bar</stp>
        <stp/>
        <stp>Close</stp>
        <stp/>
        <stp>-100</stp>
        <tr r="G102" s="2"/>
      </tp>
      <tp>
        <v>352</v>
        <stp/>
        <stp>StudyData</stp>
        <stp>VolBid(TFlowSimpleAggregation(TFlowOp(EP, 0, 0), 5),5)</stp>
        <stp>Bar</stp>
        <stp/>
        <stp>Close</stp>
        <stp/>
        <stp>0</stp>
        <tr r="K4" s="2"/>
      </tp>
      <tp>
        <v>-89</v>
        <stp/>
        <stp>StudyData</stp>
        <stp>DJTIC</stp>
        <stp>Bar</stp>
        <stp/>
        <stp>Close</stp>
        <stp>1</stp>
        <stp>-100</stp>
        <stp/>
        <stp/>
        <stp/>
        <stp/>
        <stp>T</stp>
        <tr r="F102" s="6"/>
        <tr r="F102" s="6"/>
      </tp>
      <tp>
        <v>2074</v>
        <stp/>
        <stp>StudyData</stp>
        <stp>EP</stp>
        <stp>TFlow</stp>
        <stp>AggregateBy=TFlowSimpleAggregation, Aggregation=5</stp>
        <stp>Low</stp>
        <stp/>
        <stp>0</stp>
        <tr r="E2" s="2"/>
        <tr r="E2" s="2"/>
      </tp>
      <tp>
        <v>2730</v>
        <stp/>
        <stp>StudyData</stp>
        <stp>BAVolCr.AskVol^(TFlowSimpleAggregation(TFlowOp(EP, 0, 0),5),5)</stp>
        <stp>Bar</stp>
        <stp/>
        <stp>Close</stp>
        <stp/>
        <stp>-100</stp>
        <tr r="H102" s="2"/>
      </tp>
      <tp>
        <v>42514.572004351852</v>
        <stp/>
        <stp>StudyData</stp>
        <stp>TFlowSimpleAggregation(TFlowOp(EP, 0, 0), 5)</stp>
        <stp>Bar</stp>
        <stp/>
        <stp>Time</stp>
        <stp/>
        <stp>-87</stp>
        <tr r="B89" s="2"/>
      </tp>
      <tp>
        <v>42514.57265800926</v>
        <stp/>
        <stp>StudyData</stp>
        <stp>TFlowSimpleAggregation(TFlowOp(EP, 0, 0), 5)</stp>
        <stp>Bar</stp>
        <stp/>
        <stp>Time</stp>
        <stp/>
        <stp>-86</stp>
        <tr r="B88" s="2"/>
      </tp>
      <tp>
        <v>42514.573562407408</v>
        <stp/>
        <stp>StudyData</stp>
        <stp>TFlowSimpleAggregation(TFlowOp(EP, 0, 0), 5)</stp>
        <stp>Bar</stp>
        <stp/>
        <stp>Time</stp>
        <stp/>
        <stp>-85</stp>
        <tr r="B87" s="2"/>
      </tp>
      <tp>
        <v>42514.574482592594</v>
        <stp/>
        <stp>StudyData</stp>
        <stp>TFlowSimpleAggregation(TFlowOp(EP, 0, 0), 5)</stp>
        <stp>Bar</stp>
        <stp/>
        <stp>Time</stp>
        <stp/>
        <stp>-84</stp>
        <tr r="B86" s="2"/>
      </tp>
      <tp>
        <v>42514.575242314815</v>
        <stp/>
        <stp>StudyData</stp>
        <stp>TFlowSimpleAggregation(TFlowOp(EP, 0, 0), 5)</stp>
        <stp>Bar</stp>
        <stp/>
        <stp>Time</stp>
        <stp/>
        <stp>-83</stp>
        <tr r="B85" s="2"/>
      </tp>
      <tp>
        <v>42514.575561388883</v>
        <stp/>
        <stp>StudyData</stp>
        <stp>TFlowSimpleAggregation(TFlowOp(EP, 0, 0), 5)</stp>
        <stp>Bar</stp>
        <stp/>
        <stp>Time</stp>
        <stp/>
        <stp>-82</stp>
        <tr r="B84" s="2"/>
      </tp>
      <tp>
        <v>42514.57587990741</v>
        <stp/>
        <stp>StudyData</stp>
        <stp>TFlowSimpleAggregation(TFlowOp(EP, 0, 0), 5)</stp>
        <stp>Bar</stp>
        <stp/>
        <stp>Time</stp>
        <stp/>
        <stp>-81</stp>
        <tr r="B83" s="2"/>
      </tp>
      <tp>
        <v>42514.576501898147</v>
        <stp/>
        <stp>StudyData</stp>
        <stp>TFlowSimpleAggregation(TFlowOp(EP, 0, 0), 5)</stp>
        <stp>Bar</stp>
        <stp/>
        <stp>Time</stp>
        <stp/>
        <stp>-80</stp>
        <tr r="B82" s="2"/>
      </tp>
      <tp>
        <v>42514.569473657408</v>
        <stp/>
        <stp>StudyData</stp>
        <stp>TFlowSimpleAggregation(TFlowOp(EP, 0, 0), 5)</stp>
        <stp>Bar</stp>
        <stp/>
        <stp>Time</stp>
        <stp/>
        <stp>-89</stp>
        <tr r="B91" s="2"/>
      </tp>
      <tp>
        <v>42514.570117129631</v>
        <stp/>
        <stp>StudyData</stp>
        <stp>TFlowSimpleAggregation(TFlowOp(EP, 0, 0), 5)</stp>
        <stp>Bar</stp>
        <stp/>
        <stp>Time</stp>
        <stp/>
        <stp>-88</stp>
        <tr r="B90" s="2"/>
      </tp>
      <tp>
        <v>42514.563412592594</v>
        <stp/>
        <stp>StudyData</stp>
        <stp>TFlowSimpleAggregation(TFlowOp(EP, 0, 0), 5)</stp>
        <stp>Bar</stp>
        <stp/>
        <stp>Time</stp>
        <stp/>
        <stp>-97</stp>
        <tr r="B99" s="2"/>
      </tp>
      <tp>
        <v>42514.563497731484</v>
        <stp/>
        <stp>StudyData</stp>
        <stp>TFlowSimpleAggregation(TFlowOp(EP, 0, 0), 5)</stp>
        <stp>Bar</stp>
        <stp/>
        <stp>Time</stp>
        <stp/>
        <stp>-96</stp>
        <tr r="B98" s="2"/>
      </tp>
      <tp>
        <v>42514.564655694441</v>
        <stp/>
        <stp>StudyData</stp>
        <stp>TFlowSimpleAggregation(TFlowOp(EP, 0, 0), 5)</stp>
        <stp>Bar</stp>
        <stp/>
        <stp>Time</stp>
        <stp/>
        <stp>-95</stp>
        <tr r="B97" s="2"/>
      </tp>
      <tp>
        <v>42514.565511990746</v>
        <stp/>
        <stp>StudyData</stp>
        <stp>TFlowSimpleAggregation(TFlowOp(EP, 0, 0), 5)</stp>
        <stp>Bar</stp>
        <stp/>
        <stp>Time</stp>
        <stp/>
        <stp>-94</stp>
        <tr r="B96" s="2"/>
      </tp>
      <tp>
        <v>42514.566977453702</v>
        <stp/>
        <stp>StudyData</stp>
        <stp>TFlowSimpleAggregation(TFlowOp(EP, 0, 0), 5)</stp>
        <stp>Bar</stp>
        <stp/>
        <stp>Time</stp>
        <stp/>
        <stp>-93</stp>
        <tr r="B95" s="2"/>
      </tp>
      <tp>
        <v>42514.568091898152</v>
        <stp/>
        <stp>StudyData</stp>
        <stp>TFlowSimpleAggregation(TFlowOp(EP, 0, 0), 5)</stp>
        <stp>Bar</stp>
        <stp/>
        <stp>Time</stp>
        <stp/>
        <stp>-92</stp>
        <tr r="B94" s="2"/>
      </tp>
      <tp>
        <v>42514.56829555556</v>
        <stp/>
        <stp>StudyData</stp>
        <stp>TFlowSimpleAggregation(TFlowOp(EP, 0, 0), 5)</stp>
        <stp>Bar</stp>
        <stp/>
        <stp>Time</stp>
        <stp/>
        <stp>-91</stp>
        <tr r="B93" s="2"/>
      </tp>
      <tp>
        <v>42514.569115509257</v>
        <stp/>
        <stp>StudyData</stp>
        <stp>TFlowSimpleAggregation(TFlowOp(EP, 0, 0), 5)</stp>
        <stp>Bar</stp>
        <stp/>
        <stp>Time</stp>
        <stp/>
        <stp>-90</stp>
        <tr r="B92" s="2"/>
      </tp>
      <tp>
        <v>42514.561004722222</v>
        <stp/>
        <stp>StudyData</stp>
        <stp>TFlowSimpleAggregation(TFlowOp(EP, 0, 0), 5)</stp>
        <stp>Bar</stp>
        <stp/>
        <stp>Time</stp>
        <stp/>
        <stp>-99</stp>
        <tr r="B101" s="2"/>
      </tp>
      <tp>
        <v>42514.561563240743</v>
        <stp/>
        <stp>StudyData</stp>
        <stp>TFlowSimpleAggregation(TFlowOp(EP, 0, 0), 5)</stp>
        <stp>Bar</stp>
        <stp/>
        <stp>Time</stp>
        <stp/>
        <stp>-98</stp>
        <tr r="B100" s="2"/>
      </tp>
      <tp>
        <v>42514.604813101847</v>
        <stp/>
        <stp>StudyData</stp>
        <stp>TFlowSimpleAggregation(TFlowOp(EP, 0, 0), 5)</stp>
        <stp>Bar</stp>
        <stp/>
        <stp>Time</stp>
        <stp/>
        <stp>-27</stp>
        <tr r="B29" s="2"/>
      </tp>
      <tp>
        <v>42514.605302870368</v>
        <stp/>
        <stp>StudyData</stp>
        <stp>TFlowSimpleAggregation(TFlowOp(EP, 0, 0), 5)</stp>
        <stp>Bar</stp>
        <stp/>
        <stp>Time</stp>
        <stp/>
        <stp>-26</stp>
        <tr r="B28" s="2"/>
      </tp>
      <tp>
        <v>42514.606049490743</v>
        <stp/>
        <stp>StudyData</stp>
        <stp>TFlowSimpleAggregation(TFlowOp(EP, 0, 0), 5)</stp>
        <stp>Bar</stp>
        <stp/>
        <stp>Time</stp>
        <stp/>
        <stp>-25</stp>
        <tr r="B27" s="2"/>
      </tp>
      <tp>
        <v>42514.606523888884</v>
        <stp/>
        <stp>StudyData</stp>
        <stp>TFlowSimpleAggregation(TFlowOp(EP, 0, 0), 5)</stp>
        <stp>Bar</stp>
        <stp/>
        <stp>Time</stp>
        <stp/>
        <stp>-24</stp>
        <tr r="B26" s="2"/>
      </tp>
      <tp>
        <v>42514.606779120368</v>
        <stp/>
        <stp>StudyData</stp>
        <stp>TFlowSimpleAggregation(TFlowOp(EP, 0, 0), 5)</stp>
        <stp>Bar</stp>
        <stp/>
        <stp>Time</stp>
        <stp/>
        <stp>-23</stp>
        <tr r="B25" s="2"/>
      </tp>
      <tp>
        <v>42514.60706425926</v>
        <stp/>
        <stp>StudyData</stp>
        <stp>TFlowSimpleAggregation(TFlowOp(EP, 0, 0), 5)</stp>
        <stp>Bar</stp>
        <stp/>
        <stp>Time</stp>
        <stp/>
        <stp>-22</stp>
        <tr r="B24" s="2"/>
      </tp>
      <tp>
        <v>42514.607616018518</v>
        <stp/>
        <stp>StudyData</stp>
        <stp>TFlowSimpleAggregation(TFlowOp(EP, 0, 0), 5)</stp>
        <stp>Bar</stp>
        <stp/>
        <stp>Time</stp>
        <stp/>
        <stp>-21</stp>
        <tr r="B23" s="2"/>
      </tp>
      <tp>
        <v>42514.607967685188</v>
        <stp/>
        <stp>StudyData</stp>
        <stp>TFlowSimpleAggregation(TFlowOp(EP, 0, 0), 5)</stp>
        <stp>Bar</stp>
        <stp/>
        <stp>Time</stp>
        <stp/>
        <stp>-20</stp>
        <tr r="B22" s="2"/>
      </tp>
      <tp>
        <v>42514.60410981482</v>
        <stp/>
        <stp>StudyData</stp>
        <stp>TFlowSimpleAggregation(TFlowOp(EP, 0, 0), 5)</stp>
        <stp>Bar</stp>
        <stp/>
        <stp>Time</stp>
        <stp/>
        <stp>-29</stp>
        <tr r="B31" s="2"/>
      </tp>
      <tp>
        <v>42514.604548194438</v>
        <stp/>
        <stp>StudyData</stp>
        <stp>TFlowSimpleAggregation(TFlowOp(EP, 0, 0), 5)</stp>
        <stp>Bar</stp>
        <stp/>
        <stp>Time</stp>
        <stp/>
        <stp>-28</stp>
        <tr r="B30" s="2"/>
      </tp>
      <tp>
        <v>42514.602449166661</v>
        <stp/>
        <stp>StudyData</stp>
        <stp>TFlowSimpleAggregation(TFlowOp(EP, 0, 0), 5)</stp>
        <stp>Bar</stp>
        <stp/>
        <stp>Time</stp>
        <stp/>
        <stp>-37</stp>
        <tr r="B39" s="2"/>
      </tp>
      <tp>
        <v>42514.602528333329</v>
        <stp/>
        <stp>StudyData</stp>
        <stp>TFlowSimpleAggregation(TFlowOp(EP, 0, 0), 5)</stp>
        <stp>Bar</stp>
        <stp/>
        <stp>Time</stp>
        <stp/>
        <stp>-36</stp>
        <tr r="B38" s="2"/>
      </tp>
      <tp>
        <v>42514.602572777774</v>
        <stp/>
        <stp>StudyData</stp>
        <stp>TFlowSimpleAggregation(TFlowOp(EP, 0, 0), 5)</stp>
        <stp>Bar</stp>
        <stp/>
        <stp>Time</stp>
        <stp/>
        <stp>-35</stp>
        <tr r="B37" s="2"/>
      </tp>
      <tp>
        <v>42514.602707777776</v>
        <stp/>
        <stp>StudyData</stp>
        <stp>TFlowSimpleAggregation(TFlowOp(EP, 0, 0), 5)</stp>
        <stp>Bar</stp>
        <stp/>
        <stp>Time</stp>
        <stp/>
        <stp>-34</stp>
        <tr r="B36" s="2"/>
      </tp>
      <tp>
        <v>42514.602736388886</v>
        <stp/>
        <stp>StudyData</stp>
        <stp>TFlowSimpleAggregation(TFlowOp(EP, 0, 0), 5)</stp>
        <stp>Bar</stp>
        <stp/>
        <stp>Time</stp>
        <stp/>
        <stp>-33</stp>
        <tr r="B35" s="2"/>
      </tp>
      <tp>
        <v>42514.602817129628</v>
        <stp/>
        <stp>StudyData</stp>
        <stp>TFlowSimpleAggregation(TFlowOp(EP, 0, 0), 5)</stp>
        <stp>Bar</stp>
        <stp/>
        <stp>Time</stp>
        <stp/>
        <stp>-32</stp>
        <tr r="B34" s="2"/>
      </tp>
      <tp>
        <v>42514.603088425923</v>
        <stp/>
        <stp>StudyData</stp>
        <stp>TFlowSimpleAggregation(TFlowOp(EP, 0, 0), 5)</stp>
        <stp>Bar</stp>
        <stp/>
        <stp>Time</stp>
        <stp/>
        <stp>-31</stp>
        <tr r="B33" s="2"/>
      </tp>
      <tp>
        <v>42514.603968240743</v>
        <stp/>
        <stp>StudyData</stp>
        <stp>TFlowSimpleAggregation(TFlowOp(EP, 0, 0), 5)</stp>
        <stp>Bar</stp>
        <stp/>
        <stp>Time</stp>
        <stp/>
        <stp>-30</stp>
        <tr r="B32" s="2"/>
      </tp>
      <tp>
        <v>42514.602237546293</v>
        <stp/>
        <stp>StudyData</stp>
        <stp>TFlowSimpleAggregation(TFlowOp(EP, 0, 0), 5)</stp>
        <stp>Bar</stp>
        <stp/>
        <stp>Time</stp>
        <stp/>
        <stp>-39</stp>
        <tr r="B41" s="2"/>
      </tp>
      <tp>
        <v>42514.602294490738</v>
        <stp/>
        <stp>StudyData</stp>
        <stp>TFlowSimpleAggregation(TFlowOp(EP, 0, 0), 5)</stp>
        <stp>Bar</stp>
        <stp/>
        <stp>Time</stp>
        <stp/>
        <stp>-38</stp>
        <tr r="B40" s="2"/>
      </tp>
      <tp>
        <v>42514.609529166664</v>
        <stp/>
        <stp>StudyData</stp>
        <stp>TFlowSimpleAggregation(TFlowOp(EP, 0, 0), 5)</stp>
        <stp>Bar</stp>
        <stp/>
        <stp>Time</stp>
        <stp/>
        <stp>-17</stp>
        <tr r="B19" s="2"/>
      </tp>
      <tp>
        <v>42514.609698055552</v>
        <stp/>
        <stp>StudyData</stp>
        <stp>TFlowSimpleAggregation(TFlowOp(EP, 0, 0), 5)</stp>
        <stp>Bar</stp>
        <stp/>
        <stp>Time</stp>
        <stp/>
        <stp>-16</stp>
        <tr r="B18" s="2"/>
      </tp>
      <tp>
        <v>42514.610081666666</v>
        <stp/>
        <stp>StudyData</stp>
        <stp>TFlowSimpleAggregation(TFlowOp(EP, 0, 0), 5)</stp>
        <stp>Bar</stp>
        <stp/>
        <stp>Time</stp>
        <stp/>
        <stp>-15</stp>
        <tr r="B17" s="2"/>
      </tp>
      <tp>
        <v>42514.611007361113</v>
        <stp/>
        <stp>StudyData</stp>
        <stp>TFlowSimpleAggregation(TFlowOp(EP, 0, 0), 5)</stp>
        <stp>Bar</stp>
        <stp/>
        <stp>Time</stp>
        <stp/>
        <stp>-14</stp>
        <tr r="B16" s="2"/>
      </tp>
      <tp>
        <v>42514.611862500002</v>
        <stp/>
        <stp>StudyData</stp>
        <stp>TFlowSimpleAggregation(TFlowOp(EP, 0, 0), 5)</stp>
        <stp>Bar</stp>
        <stp/>
        <stp>Time</stp>
        <stp/>
        <stp>-13</stp>
        <tr r="B15" s="2"/>
      </tp>
      <tp>
        <v>42514.612868981487</v>
        <stp/>
        <stp>StudyData</stp>
        <stp>TFlowSimpleAggregation(TFlowOp(EP, 0, 0), 5)</stp>
        <stp>Bar</stp>
        <stp/>
        <stp>Time</stp>
        <stp/>
        <stp>-12</stp>
        <tr r="B14" s="2"/>
      </tp>
      <tp>
        <v>42514.613025231483</v>
        <stp/>
        <stp>StudyData</stp>
        <stp>TFlowSimpleAggregation(TFlowOp(EP, 0, 0), 5)</stp>
        <stp>Bar</stp>
        <stp/>
        <stp>Time</stp>
        <stp/>
        <stp>-11</stp>
        <tr r="B13" s="2"/>
      </tp>
      <tp>
        <v>42514.613093009262</v>
        <stp/>
        <stp>StudyData</stp>
        <stp>TFlowSimpleAggregation(TFlowOp(EP, 0, 0), 5)</stp>
        <stp>Bar</stp>
        <stp/>
        <stp>Time</stp>
        <stp/>
        <stp>-10</stp>
        <tr r="B12" s="2"/>
      </tp>
      <tp>
        <v>42514.608847592586</v>
        <stp/>
        <stp>StudyData</stp>
        <stp>TFlowSimpleAggregation(TFlowOp(EP, 0, 0), 5)</stp>
        <stp>Bar</stp>
        <stp/>
        <stp>Time</stp>
        <stp/>
        <stp>-19</stp>
        <tr r="B21" s="2"/>
      </tp>
      <tp>
        <v>42514.609082453702</v>
        <stp/>
        <stp>StudyData</stp>
        <stp>TFlowSimpleAggregation(TFlowOp(EP, 0, 0), 5)</stp>
        <stp>Bar</stp>
        <stp/>
        <stp>Time</stp>
        <stp/>
        <stp>-18</stp>
        <tr r="B20" s="2"/>
      </tp>
      <tp>
        <v>42514.58434898148</v>
        <stp/>
        <stp>StudyData</stp>
        <stp>TFlowSimpleAggregation(TFlowOp(EP, 0, 0), 5)</stp>
        <stp>Bar</stp>
        <stp/>
        <stp>Time</stp>
        <stp/>
        <stp>-67</stp>
        <tr r="B69" s="2"/>
      </tp>
      <tp>
        <v>42514.585141805554</v>
        <stp/>
        <stp>StudyData</stp>
        <stp>TFlowSimpleAggregation(TFlowOp(EP, 0, 0), 5)</stp>
        <stp>Bar</stp>
        <stp/>
        <stp>Time</stp>
        <stp/>
        <stp>-66</stp>
        <tr r="B68" s="2"/>
      </tp>
      <tp>
        <v>42514.585977546296</v>
        <stp/>
        <stp>StudyData</stp>
        <stp>TFlowSimpleAggregation(TFlowOp(EP, 0, 0), 5)</stp>
        <stp>Bar</stp>
        <stp/>
        <stp>Time</stp>
        <stp/>
        <stp>-65</stp>
        <tr r="B67" s="2"/>
      </tp>
      <tp>
        <v>42514.586639675923</v>
        <stp/>
        <stp>StudyData</stp>
        <stp>TFlowSimpleAggregation(TFlowOp(EP, 0, 0), 5)</stp>
        <stp>Bar</stp>
        <stp/>
        <stp>Time</stp>
        <stp/>
        <stp>-64</stp>
        <tr r="B66" s="2"/>
      </tp>
      <tp>
        <v>42514.587472222222</v>
        <stp/>
        <stp>StudyData</stp>
        <stp>TFlowSimpleAggregation(TFlowOp(EP, 0, 0), 5)</stp>
        <stp>Bar</stp>
        <stp/>
        <stp>Time</stp>
        <stp/>
        <stp>-63</stp>
        <tr r="B65" s="2"/>
      </tp>
      <tp>
        <v>42514.588703796289</v>
        <stp/>
        <stp>StudyData</stp>
        <stp>TFlowSimpleAggregation(TFlowOp(EP, 0, 0), 5)</stp>
        <stp>Bar</stp>
        <stp/>
        <stp>Time</stp>
        <stp/>
        <stp>-62</stp>
        <tr r="B64" s="2"/>
      </tp>
      <tp>
        <v>42514.590540231482</v>
        <stp/>
        <stp>StudyData</stp>
        <stp>TFlowSimpleAggregation(TFlowOp(EP, 0, 0), 5)</stp>
        <stp>Bar</stp>
        <stp/>
        <stp>Time</stp>
        <stp/>
        <stp>-61</stp>
        <tr r="B63" s="2"/>
      </tp>
      <tp>
        <v>42514.590877037037</v>
        <stp/>
        <stp>StudyData</stp>
        <stp>TFlowSimpleAggregation(TFlowOp(EP, 0, 0), 5)</stp>
        <stp>Bar</stp>
        <stp/>
        <stp>Time</stp>
        <stp/>
        <stp>-60</stp>
        <tr r="B62" s="2"/>
      </tp>
      <tp>
        <v>42514.583075740738</v>
        <stp/>
        <stp>StudyData</stp>
        <stp>TFlowSimpleAggregation(TFlowOp(EP, 0, 0), 5)</stp>
        <stp>Bar</stp>
        <stp/>
        <stp>Time</stp>
        <stp/>
        <stp>-69</stp>
        <tr r="B71" s="2"/>
      </tp>
      <tp>
        <v>42514.583311342591</v>
        <stp/>
        <stp>StudyData</stp>
        <stp>TFlowSimpleAggregation(TFlowOp(EP, 0, 0), 5)</stp>
        <stp>Bar</stp>
        <stp/>
        <stp>Time</stp>
        <stp/>
        <stp>-68</stp>
        <tr r="B70" s="2"/>
      </tp>
      <tp>
        <v>42514.578299212961</v>
        <stp/>
        <stp>StudyData</stp>
        <stp>TFlowSimpleAggregation(TFlowOp(EP, 0, 0), 5)</stp>
        <stp>Bar</stp>
        <stp/>
        <stp>Time</stp>
        <stp/>
        <stp>-77</stp>
        <tr r="B79" s="2"/>
      </tp>
      <tp>
        <v>42514.578963101856</v>
        <stp/>
        <stp>StudyData</stp>
        <stp>TFlowSimpleAggregation(TFlowOp(EP, 0, 0), 5)</stp>
        <stp>Bar</stp>
        <stp/>
        <stp>Time</stp>
        <stp/>
        <stp>-76</stp>
        <tr r="B78" s="2"/>
      </tp>
      <tp>
        <v>42514.579965879631</v>
        <stp/>
        <stp>StudyData</stp>
        <stp>TFlowSimpleAggregation(TFlowOp(EP, 0, 0), 5)</stp>
        <stp>Bar</stp>
        <stp/>
        <stp>Time</stp>
        <stp/>
        <stp>-75</stp>
        <tr r="B77" s="2"/>
      </tp>
      <tp>
        <v>42514.5806175463</v>
        <stp/>
        <stp>StudyData</stp>
        <stp>TFlowSimpleAggregation(TFlowOp(EP, 0, 0), 5)</stp>
        <stp>Bar</stp>
        <stp/>
        <stp>Time</stp>
        <stp/>
        <stp>-74</stp>
        <tr r="B76" s="2"/>
      </tp>
      <tp>
        <v>42514.581597129632</v>
        <stp/>
        <stp>StudyData</stp>
        <stp>TFlowSimpleAggregation(TFlowOp(EP, 0, 0), 5)</stp>
        <stp>Bar</stp>
        <stp/>
        <stp>Time</stp>
        <stp/>
        <stp>-73</stp>
        <tr r="B75" s="2"/>
      </tp>
      <tp>
        <v>42514.582200462959</v>
        <stp/>
        <stp>StudyData</stp>
        <stp>TFlowSimpleAggregation(TFlowOp(EP, 0, 0), 5)</stp>
        <stp>Bar</stp>
        <stp/>
        <stp>Time</stp>
        <stp/>
        <stp>-72</stp>
        <tr r="B74" s="2"/>
      </tp>
      <tp>
        <v>42514.582536249996</v>
        <stp/>
        <stp>StudyData</stp>
        <stp>TFlowSimpleAggregation(TFlowOp(EP, 0, 0), 5)</stp>
        <stp>Bar</stp>
        <stp/>
        <stp>Time</stp>
        <stp/>
        <stp>-71</stp>
        <tr r="B73" s="2"/>
      </tp>
      <tp>
        <v>42514.582720138889</v>
        <stp/>
        <stp>StudyData</stp>
        <stp>TFlowSimpleAggregation(TFlowOp(EP, 0, 0), 5)</stp>
        <stp>Bar</stp>
        <stp/>
        <stp>Time</stp>
        <stp/>
        <stp>-70</stp>
        <tr r="B72" s="2"/>
      </tp>
      <tp>
        <v>42514.576988703702</v>
        <stp/>
        <stp>StudyData</stp>
        <stp>TFlowSimpleAggregation(TFlowOp(EP, 0, 0), 5)</stp>
        <stp>Bar</stp>
        <stp/>
        <stp>Time</stp>
        <stp/>
        <stp>-79</stp>
        <tr r="B81" s="2"/>
      </tp>
      <tp>
        <v>42514.577748148142</v>
        <stp/>
        <stp>StudyData</stp>
        <stp>TFlowSimpleAggregation(TFlowOp(EP, 0, 0), 5)</stp>
        <stp>Bar</stp>
        <stp/>
        <stp>Time</stp>
        <stp/>
        <stp>-78</stp>
        <tr r="B80" s="2"/>
      </tp>
      <tp>
        <v>42514.601878333335</v>
        <stp/>
        <stp>StudyData</stp>
        <stp>TFlowSimpleAggregation(TFlowOp(EP, 0, 0), 5)</stp>
        <stp>Bar</stp>
        <stp/>
        <stp>Time</stp>
        <stp/>
        <stp>-47</stp>
        <tr r="B49" s="2"/>
      </tp>
      <tp>
        <v>42514.602215601852</v>
        <stp/>
        <stp>StudyData</stp>
        <stp>TFlowSimpleAggregation(TFlowOp(EP, 0, 0), 5)</stp>
        <stp>Bar</stp>
        <stp/>
        <stp>Time</stp>
        <stp/>
        <stp>-46</stp>
        <tr r="B48" s="2"/>
      </tp>
      <tp>
        <v>42514.602216620369</v>
        <stp/>
        <stp>StudyData</stp>
        <stp>TFlowSimpleAggregation(TFlowOp(EP, 0, 0), 5)</stp>
        <stp>Bar</stp>
        <stp/>
        <stp>Time</stp>
        <stp/>
        <stp>-45</stp>
        <tr r="B47" s="2"/>
      </tp>
      <tp>
        <v>42514.602216712963</v>
        <stp/>
        <stp>StudyData</stp>
        <stp>TFlowSimpleAggregation(TFlowOp(EP, 0, 0), 5)</stp>
        <stp>Bar</stp>
        <stp/>
        <stp>Time</stp>
        <stp/>
        <stp>-44</stp>
        <tr r="B46" s="2"/>
      </tp>
      <tp>
        <v>42514.602217546293</v>
        <stp/>
        <stp>StudyData</stp>
        <stp>TFlowSimpleAggregation(TFlowOp(EP, 0, 0), 5)</stp>
        <stp>Bar</stp>
        <stp/>
        <stp>Time</stp>
        <stp/>
        <stp>-43</stp>
        <tr r="B45" s="2"/>
      </tp>
      <tp>
        <v>42514.602217824075</v>
        <stp/>
        <stp>StudyData</stp>
        <stp>TFlowSimpleAggregation(TFlowOp(EP, 0, 0), 5)</stp>
        <stp>Bar</stp>
        <stp/>
        <stp>Time</stp>
        <stp/>
        <stp>-42</stp>
        <tr r="B44" s="2"/>
      </tp>
      <tp>
        <v>42514.602218657405</v>
        <stp/>
        <stp>StudyData</stp>
        <stp>TFlowSimpleAggregation(TFlowOp(EP, 0, 0), 5)</stp>
        <stp>Bar</stp>
        <stp/>
        <stp>Time</stp>
        <stp/>
        <stp>-41</stp>
        <tr r="B43" s="2"/>
      </tp>
      <tp>
        <v>42514.602221435183</v>
        <stp/>
        <stp>StudyData</stp>
        <stp>TFlowSimpleAggregation(TFlowOp(EP, 0, 0), 5)</stp>
        <stp>Bar</stp>
        <stp/>
        <stp>Time</stp>
        <stp/>
        <stp>-40</stp>
        <tr r="B42" s="2"/>
      </tp>
      <tp>
        <v>42514.600349398148</v>
        <stp/>
        <stp>StudyData</stp>
        <stp>TFlowSimpleAggregation(TFlowOp(EP, 0, 0), 5)</stp>
        <stp>Bar</stp>
        <stp/>
        <stp>Time</stp>
        <stp/>
        <stp>-49</stp>
        <tr r="B51" s="2"/>
      </tp>
      <tp>
        <v>42514.601431111114</v>
        <stp/>
        <stp>StudyData</stp>
        <stp>TFlowSimpleAggregation(TFlowOp(EP, 0, 0), 5)</stp>
        <stp>Bar</stp>
        <stp/>
        <stp>Time</stp>
        <stp/>
        <stp>-48</stp>
        <tr r="B50" s="2"/>
      </tp>
      <tp>
        <v>42514.594831620372</v>
        <stp/>
        <stp>StudyData</stp>
        <stp>TFlowSimpleAggregation(TFlowOp(EP, 0, 0), 5)</stp>
        <stp>Bar</stp>
        <stp/>
        <stp>Time</stp>
        <stp/>
        <stp>-57</stp>
        <tr r="B59" s="2"/>
      </tp>
      <tp>
        <v>42514.595718703698</v>
        <stp/>
        <stp>StudyData</stp>
        <stp>TFlowSimpleAggregation(TFlowOp(EP, 0, 0), 5)</stp>
        <stp>Bar</stp>
        <stp/>
        <stp>Time</stp>
        <stp/>
        <stp>-56</stp>
        <tr r="B58" s="2"/>
      </tp>
      <tp>
        <v>42514.596912222223</v>
        <stp/>
        <stp>StudyData</stp>
        <stp>TFlowSimpleAggregation(TFlowOp(EP, 0, 0), 5)</stp>
        <stp>Bar</stp>
        <stp/>
        <stp>Time</stp>
        <stp/>
        <stp>-55</stp>
        <tr r="B57" s="2"/>
      </tp>
      <tp>
        <v>42514.597759814809</v>
        <stp/>
        <stp>StudyData</stp>
        <stp>TFlowSimpleAggregation(TFlowOp(EP, 0, 0), 5)</stp>
        <stp>Bar</stp>
        <stp/>
        <stp>Time</stp>
        <stp/>
        <stp>-54</stp>
        <tr r="B56" s="2"/>
      </tp>
      <tp>
        <v>42514.598782083332</v>
        <stp/>
        <stp>StudyData</stp>
        <stp>TFlowSimpleAggregation(TFlowOp(EP, 0, 0), 5)</stp>
        <stp>Bar</stp>
        <stp/>
        <stp>Time</stp>
        <stp/>
        <stp>-53</stp>
        <tr r="B55" s="2"/>
      </tp>
      <tp>
        <v>42514.599368333336</v>
        <stp/>
        <stp>StudyData</stp>
        <stp>TFlowSimpleAggregation(TFlowOp(EP, 0, 0), 5)</stp>
        <stp>Bar</stp>
        <stp/>
        <stp>Time</stp>
        <stp/>
        <stp>-52</stp>
        <tr r="B54" s="2"/>
      </tp>
      <tp>
        <v>42514.599501342593</v>
        <stp/>
        <stp>StudyData</stp>
        <stp>TFlowSimpleAggregation(TFlowOp(EP, 0, 0), 5)</stp>
        <stp>Bar</stp>
        <stp/>
        <stp>Time</stp>
        <stp/>
        <stp>-51</stp>
        <tr r="B53" s="2"/>
      </tp>
      <tp>
        <v>42514.599913287042</v>
        <stp/>
        <stp>StudyData</stp>
        <stp>TFlowSimpleAggregation(TFlowOp(EP, 0, 0), 5)</stp>
        <stp>Bar</stp>
        <stp/>
        <stp>Time</stp>
        <stp/>
        <stp>-50</stp>
        <tr r="B52" s="2"/>
      </tp>
      <tp>
        <v>42514.592544212966</v>
        <stp/>
        <stp>StudyData</stp>
        <stp>TFlowSimpleAggregation(TFlowOp(EP, 0, 0), 5)</stp>
        <stp>Bar</stp>
        <stp/>
        <stp>Time</stp>
        <stp/>
        <stp>-59</stp>
        <tr r="B61" s="2"/>
      </tp>
      <tp>
        <v>42514.593723518519</v>
        <stp/>
        <stp>StudyData</stp>
        <stp>TFlowSimpleAggregation(TFlowOp(EP, 0, 0), 5)</stp>
        <stp>Bar</stp>
        <stp/>
        <stp>Time</stp>
        <stp/>
        <stp>-58</stp>
        <tr r="B60" s="2"/>
      </tp>
      <tp>
        <v>83</v>
        <stp/>
        <stp>StudyData</stp>
        <stp>DJTIC</stp>
        <stp>Bar</stp>
        <stp/>
        <stp>Close</stp>
        <stp>1</stp>
        <stp>-9</stp>
        <stp/>
        <stp/>
        <stp/>
        <stp/>
        <stp>T</stp>
        <tr r="F11" s="6"/>
        <tr r="F11" s="6"/>
      </tp>
      <tp>
        <v>299</v>
        <stp/>
        <stp>StudyData</stp>
        <stp>DJTIC</stp>
        <stp>Bar</stp>
        <stp/>
        <stp>Close</stp>
        <stp>1</stp>
        <stp>-8</stp>
        <stp/>
        <stp/>
        <stp/>
        <stp/>
        <stp>T</stp>
        <tr r="F10" s="6"/>
        <tr r="F10" s="6"/>
      </tp>
      <tp>
        <v>42514.613778287036</v>
        <stp/>
        <stp>StudyData</stp>
        <stp>TFlowSimpleAggregation(TFlowOp(EP, 0, 0), 5)</stp>
        <stp>Bar</stp>
        <stp/>
        <stp>Time</stp>
        <stp/>
        <stp>-8</stp>
        <tr r="B10" s="2"/>
      </tp>
      <tp>
        <v>42514.613457685184</v>
        <stp/>
        <stp>StudyData</stp>
        <stp>TFlowSimpleAggregation(TFlowOp(EP, 0, 0), 5)</stp>
        <stp>Bar</stp>
        <stp/>
        <stp>Time</stp>
        <stp/>
        <stp>-9</stp>
        <tr r="B11" s="2"/>
      </tp>
      <tp>
        <v>42514.616388240742</v>
        <stp/>
        <stp>StudyData</stp>
        <stp>TFlowSimpleAggregation(TFlowOp(EP, 0, 0), 5)</stp>
        <stp>Bar</stp>
        <stp/>
        <stp>Time</stp>
        <stp/>
        <stp>-2</stp>
        <tr r="B4" s="2"/>
      </tp>
      <tp>
        <v>42514.615900555553</v>
        <stp/>
        <stp>StudyData</stp>
        <stp>TFlowSimpleAggregation(TFlowOp(EP, 0, 0), 5)</stp>
        <stp>Bar</stp>
        <stp/>
        <stp>Time</stp>
        <stp/>
        <stp>-3</stp>
        <tr r="B5" s="2"/>
      </tp>
      <tp>
        <v>42514.617678749994</v>
        <stp/>
        <stp>StudyData</stp>
        <stp>TFlowSimpleAggregation(TFlowOp(EP, 0, 0), 5)</stp>
        <stp>Bar</stp>
        <stp/>
        <stp>Time</stp>
        <stp/>
        <stp>-1</stp>
        <tr r="B3" s="2"/>
      </tp>
      <tp>
        <v>42514.614571759259</v>
        <stp/>
        <stp>StudyData</stp>
        <stp>TFlowSimpleAggregation(TFlowOp(EP, 0, 0), 5)</stp>
        <stp>Bar</stp>
        <stp/>
        <stp>Time</stp>
        <stp/>
        <stp>-6</stp>
        <tr r="B8" s="2"/>
      </tp>
      <tp>
        <v>42514.614211481479</v>
        <stp/>
        <stp>StudyData</stp>
        <stp>TFlowSimpleAggregation(TFlowOp(EP, 0, 0), 5)</stp>
        <stp>Bar</stp>
        <stp/>
        <stp>Time</stp>
        <stp/>
        <stp>-7</stp>
        <tr r="B9" s="2"/>
      </tp>
      <tp>
        <v>42514.615264490742</v>
        <stp/>
        <stp>StudyData</stp>
        <stp>TFlowSimpleAggregation(TFlowOp(EP, 0, 0), 5)</stp>
        <stp>Bar</stp>
        <stp/>
        <stp>Time</stp>
        <stp/>
        <stp>-4</stp>
        <tr r="B6" s="2"/>
      </tp>
      <tp>
        <v>42514.61491916667</v>
        <stp/>
        <stp>StudyData</stp>
        <stp>TFlowSimpleAggregation(TFlowOp(EP, 0, 0), 5)</stp>
        <stp>Bar</stp>
        <stp/>
        <stp>Time</stp>
        <stp/>
        <stp>-5</stp>
        <tr r="B7" s="2"/>
      </tp>
      <tp>
        <v>2073.75</v>
        <stp/>
        <stp>StudyData</stp>
        <stp>EP</stp>
        <stp>Bar</stp>
        <stp/>
        <stp>Low</stp>
        <stp>1</stp>
        <stp>-1</stp>
        <stp/>
        <stp>EPDay</stp>
        <stp/>
        <stp/>
        <stp>T</stp>
        <tr r="E3" s="5"/>
        <tr r="E3" s="5"/>
      </tp>
      <tp>
        <v>2074.25</v>
        <stp/>
        <stp>StudyData</stp>
        <stp>EP</stp>
        <stp>Bar</stp>
        <stp/>
        <stp>Low</stp>
        <stp>1</stp>
        <stp>-3</stp>
        <stp/>
        <stp>EPDay</stp>
        <stp/>
        <stp/>
        <stp>T</stp>
        <tr r="E5" s="5"/>
        <tr r="E5" s="5"/>
      </tp>
      <tp>
        <v>2074.25</v>
        <stp/>
        <stp>StudyData</stp>
        <stp>EP</stp>
        <stp>Bar</stp>
        <stp/>
        <stp>Low</stp>
        <stp>1</stp>
        <stp>-2</stp>
        <stp/>
        <stp>EPDay</stp>
        <stp/>
        <stp/>
        <stp>T</stp>
        <tr r="E4" s="5"/>
        <tr r="E4" s="5"/>
      </tp>
      <tp>
        <v>2073.75</v>
        <stp/>
        <stp>StudyData</stp>
        <stp>EP</stp>
        <stp>Bar</stp>
        <stp/>
        <stp>Low</stp>
        <stp>1</stp>
        <stp>-5</stp>
        <stp/>
        <stp>EPDay</stp>
        <stp/>
        <stp/>
        <stp>T</stp>
        <tr r="E7" s="5"/>
        <tr r="E7" s="5"/>
      </tp>
      <tp>
        <v>2074</v>
        <stp/>
        <stp>StudyData</stp>
        <stp>EP</stp>
        <stp>Bar</stp>
        <stp/>
        <stp>Low</stp>
        <stp>1</stp>
        <stp>-4</stp>
        <stp/>
        <stp>EPDay</stp>
        <stp/>
        <stp/>
        <stp>T</stp>
        <tr r="E6" s="5"/>
        <tr r="E6" s="5"/>
      </tp>
      <tp>
        <v>2074.5</v>
        <stp/>
        <stp>StudyData</stp>
        <stp>EP</stp>
        <stp>Bar</stp>
        <stp/>
        <stp>Low</stp>
        <stp>1</stp>
        <stp>-7</stp>
        <stp/>
        <stp>EPDay</stp>
        <stp/>
        <stp/>
        <stp>T</stp>
        <tr r="E9" s="5"/>
        <tr r="E9" s="5"/>
      </tp>
      <tp>
        <v>2074.25</v>
        <stp/>
        <stp>StudyData</stp>
        <stp>EP</stp>
        <stp>Bar</stp>
        <stp/>
        <stp>Low</stp>
        <stp>1</stp>
        <stp>-6</stp>
        <stp/>
        <stp>EPDay</stp>
        <stp/>
        <stp/>
        <stp>T</stp>
        <tr r="E8" s="5"/>
        <tr r="E8" s="5"/>
      </tp>
      <tp>
        <v>2074.5</v>
        <stp/>
        <stp>StudyData</stp>
        <stp>EP</stp>
        <stp>Bar</stp>
        <stp/>
        <stp>Low</stp>
        <stp>1</stp>
        <stp>-9</stp>
        <stp/>
        <stp>EPDay</stp>
        <stp/>
        <stp/>
        <stp>T</stp>
        <tr r="E11" s="5"/>
        <tr r="E11" s="5"/>
      </tp>
      <tp>
        <v>2073.75</v>
        <stp/>
        <stp>StudyData</stp>
        <stp>EP</stp>
        <stp>Bar</stp>
        <stp/>
        <stp>Low</stp>
        <stp>1</stp>
        <stp>-8</stp>
        <stp/>
        <stp>EPDay</stp>
        <stp/>
        <stp/>
        <stp>T</stp>
        <tr r="E10" s="5"/>
        <tr r="E10" s="5"/>
      </tp>
      <tp>
        <v>446</v>
        <stp/>
        <stp>StudyData</stp>
        <stp>DJTIC</stp>
        <stp>Bar</stp>
        <stp/>
        <stp>High</stp>
        <stp>1</stp>
        <stp>-70</stp>
        <stp/>
        <stp/>
        <stp/>
        <stp/>
        <stp>T</stp>
        <tr r="D72" s="6"/>
        <tr r="D72" s="6"/>
      </tp>
      <tp>
        <v>722</v>
        <stp/>
        <stp>StudyData</stp>
        <stp>DJTIC</stp>
        <stp>Bar</stp>
        <stp/>
        <stp>High</stp>
        <stp>1</stp>
        <stp>-60</stp>
        <stp/>
        <stp/>
        <stp/>
        <stp/>
        <stp>T</stp>
        <tr r="D62" s="6"/>
        <tr r="D62" s="6"/>
      </tp>
      <tp>
        <v>300</v>
        <stp/>
        <stp>StudyData</stp>
        <stp>DJTIC</stp>
        <stp>Bar</stp>
        <stp/>
        <stp>High</stp>
        <stp>1</stp>
        <stp>-50</stp>
        <stp/>
        <stp/>
        <stp/>
        <stp/>
        <stp>T</stp>
        <tr r="D52" s="6"/>
        <tr r="D52" s="6"/>
      </tp>
      <tp>
        <v>429</v>
        <stp/>
        <stp>StudyData</stp>
        <stp>DJTIC</stp>
        <stp>Bar</stp>
        <stp/>
        <stp>High</stp>
        <stp>1</stp>
        <stp>-40</stp>
        <stp/>
        <stp/>
        <stp/>
        <stp/>
        <stp>T</stp>
        <tr r="D42" s="6"/>
        <tr r="D42" s="6"/>
      </tp>
      <tp>
        <v>324</v>
        <stp/>
        <stp>StudyData</stp>
        <stp>DJTIC</stp>
        <stp>Bar</stp>
        <stp/>
        <stp>High</stp>
        <stp>1</stp>
        <stp>-30</stp>
        <stp/>
        <stp/>
        <stp/>
        <stp/>
        <stp>T</stp>
        <tr r="D32" s="6"/>
        <tr r="D32" s="6"/>
      </tp>
      <tp>
        <v>530</v>
        <stp/>
        <stp>StudyData</stp>
        <stp>DJTIC</stp>
        <stp>Bar</stp>
        <stp/>
        <stp>High</stp>
        <stp>1</stp>
        <stp>-20</stp>
        <stp/>
        <stp/>
        <stp/>
        <stp/>
        <stp>T</stp>
        <tr r="D22" s="6"/>
        <tr r="D22" s="6"/>
      </tp>
      <tp>
        <v>375</v>
        <stp/>
        <stp>StudyData</stp>
        <stp>DJTIC</stp>
        <stp>Bar</stp>
        <stp/>
        <stp>High</stp>
        <stp>1</stp>
        <stp>-10</stp>
        <stp/>
        <stp/>
        <stp/>
        <stp/>
        <stp>T</stp>
        <tr r="D12" s="6"/>
        <tr r="D12" s="6"/>
      </tp>
      <tp>
        <v>80</v>
        <stp/>
        <stp>StudyData</stp>
        <stp>DJTIC</stp>
        <stp>Bar</stp>
        <stp/>
        <stp>High</stp>
        <stp>1</stp>
        <stp>-90</stp>
        <stp/>
        <stp/>
        <stp/>
        <stp/>
        <stp>T</stp>
        <tr r="D92" s="6"/>
        <tr r="D92" s="6"/>
      </tp>
      <tp>
        <v>132</v>
        <stp/>
        <stp>StudyData</stp>
        <stp>DJTIC</stp>
        <stp>Bar</stp>
        <stp/>
        <stp>High</stp>
        <stp>1</stp>
        <stp>-80</stp>
        <stp/>
        <stp/>
        <stp/>
        <stp/>
        <stp>T</stp>
        <tr r="D82" s="6"/>
        <tr r="D82" s="6"/>
      </tp>
      <tp>
        <v>-96</v>
        <stp/>
        <stp>StudyData</stp>
        <stp>DJTIC</stp>
        <stp>Bar</stp>
        <stp/>
        <stp>High</stp>
        <stp>1</stp>
        <stp>-71</stp>
        <stp/>
        <stp/>
        <stp/>
        <stp/>
        <stp>T</stp>
        <tr r="D73" s="6"/>
        <tr r="D73" s="6"/>
      </tp>
      <tp>
        <v>316</v>
        <stp/>
        <stp>StudyData</stp>
        <stp>DJTIC</stp>
        <stp>Bar</stp>
        <stp/>
        <stp>High</stp>
        <stp>1</stp>
        <stp>-61</stp>
        <stp/>
        <stp/>
        <stp/>
        <stp/>
        <stp>T</stp>
        <tr r="D63" s="6"/>
        <tr r="D63" s="6"/>
      </tp>
      <tp>
        <v>-50</v>
        <stp/>
        <stp>StudyData</stp>
        <stp>DJTIC</stp>
        <stp>Bar</stp>
        <stp/>
        <stp>High</stp>
        <stp>1</stp>
        <stp>-51</stp>
        <stp/>
        <stp/>
        <stp/>
        <stp/>
        <stp>T</stp>
        <tr r="D53" s="6"/>
        <tr r="D53" s="6"/>
      </tp>
      <tp>
        <v>337</v>
        <stp/>
        <stp>StudyData</stp>
        <stp>DJTIC</stp>
        <stp>Bar</stp>
        <stp/>
        <stp>High</stp>
        <stp>1</stp>
        <stp>-41</stp>
        <stp/>
        <stp/>
        <stp/>
        <stp/>
        <stp>T</stp>
        <tr r="D43" s="6"/>
        <tr r="D43" s="6"/>
      </tp>
      <tp>
        <v>288</v>
        <stp/>
        <stp>StudyData</stp>
        <stp>DJTIC</stp>
        <stp>Bar</stp>
        <stp/>
        <stp>High</stp>
        <stp>1</stp>
        <stp>-31</stp>
        <stp/>
        <stp/>
        <stp/>
        <stp/>
        <stp>T</stp>
        <tr r="D33" s="6"/>
        <tr r="D33" s="6"/>
      </tp>
      <tp>
        <v>430</v>
        <stp/>
        <stp>StudyData</stp>
        <stp>DJTIC</stp>
        <stp>Bar</stp>
        <stp/>
        <stp>High</stp>
        <stp>1</stp>
        <stp>-21</stp>
        <stp/>
        <stp/>
        <stp/>
        <stp/>
        <stp>T</stp>
        <tr r="D23" s="6"/>
        <tr r="D23" s="6"/>
      </tp>
      <tp>
        <v>359</v>
        <stp/>
        <stp>StudyData</stp>
        <stp>DJTIC</stp>
        <stp>Bar</stp>
        <stp/>
        <stp>High</stp>
        <stp>1</stp>
        <stp>-11</stp>
        <stp/>
        <stp/>
        <stp/>
        <stp/>
        <stp>T</stp>
        <tr r="D13" s="6"/>
        <tr r="D13" s="6"/>
      </tp>
      <tp>
        <v>173</v>
        <stp/>
        <stp>StudyData</stp>
        <stp>DJTIC</stp>
        <stp>Bar</stp>
        <stp/>
        <stp>High</stp>
        <stp>1</stp>
        <stp>-91</stp>
        <stp/>
        <stp/>
        <stp/>
        <stp/>
        <stp>T</stp>
        <tr r="D93" s="6"/>
        <tr r="D93" s="6"/>
      </tp>
      <tp>
        <v>58</v>
        <stp/>
        <stp>StudyData</stp>
        <stp>DJTIC</stp>
        <stp>Bar</stp>
        <stp/>
        <stp>High</stp>
        <stp>1</stp>
        <stp>-81</stp>
        <stp/>
        <stp/>
        <stp/>
        <stp/>
        <stp>T</stp>
        <tr r="D83" s="6"/>
        <tr r="D83" s="6"/>
      </tp>
      <tp>
        <v>118</v>
        <stp/>
        <stp>StudyData</stp>
        <stp>DJTIC</stp>
        <stp>Bar</stp>
        <stp/>
        <stp>High</stp>
        <stp>1</stp>
        <stp>-72</stp>
        <stp/>
        <stp/>
        <stp/>
        <stp/>
        <stp>T</stp>
        <tr r="D74" s="6"/>
        <tr r="D74" s="6"/>
      </tp>
      <tp>
        <v>459</v>
        <stp/>
        <stp>StudyData</stp>
        <stp>DJTIC</stp>
        <stp>Bar</stp>
        <stp/>
        <stp>High</stp>
        <stp>1</stp>
        <stp>-62</stp>
        <stp/>
        <stp/>
        <stp/>
        <stp/>
        <stp>T</stp>
        <tr r="D64" s="6"/>
        <tr r="D64" s="6"/>
      </tp>
      <tp>
        <v>276</v>
        <stp/>
        <stp>StudyData</stp>
        <stp>DJTIC</stp>
        <stp>Bar</stp>
        <stp/>
        <stp>High</stp>
        <stp>1</stp>
        <stp>-52</stp>
        <stp/>
        <stp/>
        <stp/>
        <stp/>
        <stp>T</stp>
        <tr r="D54" s="6"/>
        <tr r="D54" s="6"/>
      </tp>
      <tp>
        <v>115</v>
        <stp/>
        <stp>StudyData</stp>
        <stp>DJTIC</stp>
        <stp>Bar</stp>
        <stp/>
        <stp>High</stp>
        <stp>1</stp>
        <stp>-42</stp>
        <stp/>
        <stp/>
        <stp/>
        <stp/>
        <stp>T</stp>
        <tr r="D44" s="6"/>
        <tr r="D44" s="6"/>
      </tp>
      <tp>
        <v>600</v>
        <stp/>
        <stp>StudyData</stp>
        <stp>DJTIC</stp>
        <stp>Bar</stp>
        <stp/>
        <stp>High</stp>
        <stp>1</stp>
        <stp>-32</stp>
        <stp/>
        <stp/>
        <stp/>
        <stp/>
        <stp>T</stp>
        <tr r="D34" s="6"/>
        <tr r="D34" s="6"/>
      </tp>
      <tp>
        <v>848</v>
        <stp/>
        <stp>StudyData</stp>
        <stp>DJTIC</stp>
        <stp>Bar</stp>
        <stp/>
        <stp>High</stp>
        <stp>1</stp>
        <stp>-22</stp>
        <stp/>
        <stp/>
        <stp/>
        <stp/>
        <stp>T</stp>
        <tr r="D24" s="6"/>
        <tr r="D24" s="6"/>
      </tp>
      <tp>
        <v>353</v>
        <stp/>
        <stp>StudyData</stp>
        <stp>DJTIC</stp>
        <stp>Bar</stp>
        <stp/>
        <stp>High</stp>
        <stp>1</stp>
        <stp>-12</stp>
        <stp/>
        <stp/>
        <stp/>
        <stp/>
        <stp>T</stp>
        <tr r="D14" s="6"/>
        <tr r="D14" s="6"/>
      </tp>
      <tp>
        <v>265</v>
        <stp/>
        <stp>StudyData</stp>
        <stp>DJTIC</stp>
        <stp>Bar</stp>
        <stp/>
        <stp>High</stp>
        <stp>1</stp>
        <stp>-92</stp>
        <stp/>
        <stp/>
        <stp/>
        <stp/>
        <stp>T</stp>
        <tr r="D94" s="6"/>
        <tr r="D94" s="6"/>
      </tp>
      <tp>
        <v>152</v>
        <stp/>
        <stp>StudyData</stp>
        <stp>DJTIC</stp>
        <stp>Bar</stp>
        <stp/>
        <stp>High</stp>
        <stp>1</stp>
        <stp>-82</stp>
        <stp/>
        <stp/>
        <stp/>
        <stp/>
        <stp>T</stp>
        <tr r="D84" s="6"/>
        <tr r="D84" s="6"/>
      </tp>
      <tp>
        <v>2072.5</v>
        <stp/>
        <stp>StudyData</stp>
        <stp>EP</stp>
        <stp>TFlow</stp>
        <stp>AggregateBy=TFlowSimpleAggregation, Aggregation=5</stp>
        <stp>Low</stp>
        <stp/>
        <stp>-69</stp>
        <tr r="E71" s="2"/>
        <tr r="E71" s="2"/>
      </tp>
      <tp>
        <v>2072.5</v>
        <stp/>
        <stp>StudyData</stp>
        <stp>EP</stp>
        <stp>TFlow</stp>
        <stp>AggregateBy=TFlowSimpleAggregation, Aggregation=5</stp>
        <stp>Low</stp>
        <stp/>
        <stp>-68</stp>
        <tr r="E70" s="2"/>
        <tr r="E70" s="2"/>
      </tp>
      <tp>
        <v>2073</v>
        <stp/>
        <stp>StudyData</stp>
        <stp>EP</stp>
        <stp>TFlow</stp>
        <stp>AggregateBy=TFlowSimpleAggregation, Aggregation=5</stp>
        <stp>Low</stp>
        <stp/>
        <stp>-63</stp>
        <tr r="E65" s="2"/>
        <tr r="E65" s="2"/>
      </tp>
      <tp>
        <v>2073</v>
        <stp/>
        <stp>StudyData</stp>
        <stp>EP</stp>
        <stp>TFlow</stp>
        <stp>AggregateBy=TFlowSimpleAggregation, Aggregation=5</stp>
        <stp>Low</stp>
        <stp/>
        <stp>-62</stp>
        <tr r="E64" s="2"/>
        <tr r="E64" s="2"/>
      </tp>
      <tp>
        <v>2073.5</v>
        <stp/>
        <stp>StudyData</stp>
        <stp>EP</stp>
        <stp>TFlow</stp>
        <stp>AggregateBy=TFlowSimpleAggregation, Aggregation=5</stp>
        <stp>Low</stp>
        <stp/>
        <stp>-61</stp>
        <tr r="E63" s="2"/>
        <tr r="E63" s="2"/>
      </tp>
      <tp>
        <v>2073.5</v>
        <stp/>
        <stp>StudyData</stp>
        <stp>EP</stp>
        <stp>TFlow</stp>
        <stp>AggregateBy=TFlowSimpleAggregation, Aggregation=5</stp>
        <stp>Low</stp>
        <stp/>
        <stp>-60</stp>
        <tr r="E62" s="2"/>
        <tr r="E62" s="2"/>
      </tp>
      <tp>
        <v>2073.25</v>
        <stp/>
        <stp>StudyData</stp>
        <stp>EP</stp>
        <stp>TFlow</stp>
        <stp>AggregateBy=TFlowSimpleAggregation, Aggregation=5</stp>
        <stp>Low</stp>
        <stp/>
        <stp>-67</stp>
        <tr r="E69" s="2"/>
        <tr r="E69" s="2"/>
      </tp>
      <tp>
        <v>2073.25</v>
        <stp/>
        <stp>StudyData</stp>
        <stp>EP</stp>
        <stp>TFlow</stp>
        <stp>AggregateBy=TFlowSimpleAggregation, Aggregation=5</stp>
        <stp>Low</stp>
        <stp/>
        <stp>-66</stp>
        <tr r="E68" s="2"/>
        <tr r="E68" s="2"/>
      </tp>
      <tp>
        <v>2073.25</v>
        <stp/>
        <stp>StudyData</stp>
        <stp>EP</stp>
        <stp>TFlow</stp>
        <stp>AggregateBy=TFlowSimpleAggregation, Aggregation=5</stp>
        <stp>Low</stp>
        <stp/>
        <stp>-65</stp>
        <tr r="E67" s="2"/>
        <tr r="E67" s="2"/>
      </tp>
      <tp>
        <v>2073.25</v>
        <stp/>
        <stp>StudyData</stp>
        <stp>EP</stp>
        <stp>TFlow</stp>
        <stp>AggregateBy=TFlowSimpleAggregation, Aggregation=5</stp>
        <stp>Low</stp>
        <stp/>
        <stp>-64</stp>
        <tr r="E66" s="2"/>
        <tr r="E66" s="2"/>
      </tp>
      <tp>
        <v>2073.25</v>
        <stp/>
        <stp>StudyData</stp>
        <stp>EP</stp>
        <stp>TFlow</stp>
        <stp>AggregateBy=TFlowSimpleAggregation, Aggregation=5</stp>
        <stp>Low</stp>
        <stp/>
        <stp>-79</stp>
        <tr r="E81" s="2"/>
        <tr r="E81" s="2"/>
      </tp>
      <tp>
        <v>2072.5</v>
        <stp/>
        <stp>StudyData</stp>
        <stp>EP</stp>
        <stp>TFlow</stp>
        <stp>AggregateBy=TFlowSimpleAggregation, Aggregation=5</stp>
        <stp>Low</stp>
        <stp/>
        <stp>-78</stp>
        <tr r="E80" s="2"/>
        <tr r="E80" s="2"/>
      </tp>
      <tp>
        <v>2073</v>
        <stp/>
        <stp>StudyData</stp>
        <stp>EP</stp>
        <stp>TFlow</stp>
        <stp>AggregateBy=TFlowSimpleAggregation, Aggregation=5</stp>
        <stp>Low</stp>
        <stp/>
        <stp>-73</stp>
        <tr r="E75" s="2"/>
        <tr r="E75" s="2"/>
      </tp>
      <tp>
        <v>2073</v>
        <stp/>
        <stp>StudyData</stp>
        <stp>EP</stp>
        <stp>TFlow</stp>
        <stp>AggregateBy=TFlowSimpleAggregation, Aggregation=5</stp>
        <stp>Low</stp>
        <stp/>
        <stp>-72</stp>
        <tr r="E74" s="2"/>
        <tr r="E74" s="2"/>
      </tp>
      <tp>
        <v>2073</v>
        <stp/>
        <stp>StudyData</stp>
        <stp>EP</stp>
        <stp>TFlow</stp>
        <stp>AggregateBy=TFlowSimpleAggregation, Aggregation=5</stp>
        <stp>Low</stp>
        <stp/>
        <stp>-71</stp>
        <tr r="E73" s="2"/>
        <tr r="E73" s="2"/>
      </tp>
      <tp>
        <v>2072.75</v>
        <stp/>
        <stp>StudyData</stp>
        <stp>EP</stp>
        <stp>TFlow</stp>
        <stp>AggregateBy=TFlowSimpleAggregation, Aggregation=5</stp>
        <stp>Low</stp>
        <stp/>
        <stp>-70</stp>
        <tr r="E72" s="2"/>
        <tr r="E72" s="2"/>
      </tp>
      <tp>
        <v>2072.5</v>
        <stp/>
        <stp>StudyData</stp>
        <stp>EP</stp>
        <stp>TFlow</stp>
        <stp>AggregateBy=TFlowSimpleAggregation, Aggregation=5</stp>
        <stp>Low</stp>
        <stp/>
        <stp>-77</stp>
        <tr r="E79" s="2"/>
        <tr r="E79" s="2"/>
      </tp>
      <tp>
        <v>2072.5</v>
        <stp/>
        <stp>StudyData</stp>
        <stp>EP</stp>
        <stp>TFlow</stp>
        <stp>AggregateBy=TFlowSimpleAggregation, Aggregation=5</stp>
        <stp>Low</stp>
        <stp/>
        <stp>-76</stp>
        <tr r="E78" s="2"/>
        <tr r="E78" s="2"/>
      </tp>
      <tp>
        <v>2073</v>
        <stp/>
        <stp>StudyData</stp>
        <stp>EP</stp>
        <stp>TFlow</stp>
        <stp>AggregateBy=TFlowSimpleAggregation, Aggregation=5</stp>
        <stp>Low</stp>
        <stp/>
        <stp>-75</stp>
        <tr r="E77" s="2"/>
        <tr r="E77" s="2"/>
      </tp>
      <tp>
        <v>2073</v>
        <stp/>
        <stp>StudyData</stp>
        <stp>EP</stp>
        <stp>TFlow</stp>
        <stp>AggregateBy=TFlowSimpleAggregation, Aggregation=5</stp>
        <stp>Low</stp>
        <stp/>
        <stp>-74</stp>
        <tr r="E76" s="2"/>
        <tr r="E76" s="2"/>
      </tp>
      <tp>
        <v>2076.25</v>
        <stp/>
        <stp>StudyData</stp>
        <stp>EP</stp>
        <stp>TFlow</stp>
        <stp>AggregateBy=TFlowSimpleAggregation, Aggregation=5</stp>
        <stp>Low</stp>
        <stp/>
        <stp>-49</stp>
        <tr r="E51" s="2"/>
        <tr r="E51" s="2"/>
      </tp>
      <tp>
        <v>2076.75</v>
        <stp/>
        <stp>StudyData</stp>
        <stp>EP</stp>
        <stp>TFlow</stp>
        <stp>AggregateBy=TFlowSimpleAggregation, Aggregation=5</stp>
        <stp>Low</stp>
        <stp/>
        <stp>-48</stp>
        <tr r="E50" s="2"/>
        <tr r="E50" s="2"/>
      </tp>
      <tp>
        <v>2075.25</v>
        <stp/>
        <stp>StudyData</stp>
        <stp>EP</stp>
        <stp>TFlow</stp>
        <stp>AggregateBy=TFlowSimpleAggregation, Aggregation=5</stp>
        <stp>Low</stp>
        <stp/>
        <stp>-43</stp>
        <tr r="E45" s="2"/>
        <tr r="E45" s="2"/>
      </tp>
      <tp>
        <v>2075.25</v>
        <stp/>
        <stp>StudyData</stp>
        <stp>EP</stp>
        <stp>TFlow</stp>
        <stp>AggregateBy=TFlowSimpleAggregation, Aggregation=5</stp>
        <stp>Low</stp>
        <stp/>
        <stp>-42</stp>
        <tr r="E44" s="2"/>
        <tr r="E44" s="2"/>
      </tp>
      <tp>
        <v>2075.25</v>
        <stp/>
        <stp>StudyData</stp>
        <stp>EP</stp>
        <stp>TFlow</stp>
        <stp>AggregateBy=TFlowSimpleAggregation, Aggregation=5</stp>
        <stp>Low</stp>
        <stp/>
        <stp>-41</stp>
        <tr r="E43" s="2"/>
        <tr r="E43" s="2"/>
      </tp>
      <tp>
        <v>2075.25</v>
        <stp/>
        <stp>StudyData</stp>
        <stp>EP</stp>
        <stp>TFlow</stp>
        <stp>AggregateBy=TFlowSimpleAggregation, Aggregation=5</stp>
        <stp>Low</stp>
        <stp/>
        <stp>-40</stp>
        <tr r="E42" s="2"/>
        <tr r="E42" s="2"/>
      </tp>
      <tp>
        <v>2076</v>
        <stp/>
        <stp>StudyData</stp>
        <stp>EP</stp>
        <stp>TFlow</stp>
        <stp>AggregateBy=TFlowSimpleAggregation, Aggregation=5</stp>
        <stp>Low</stp>
        <stp/>
        <stp>-47</stp>
        <tr r="E49" s="2"/>
        <tr r="E49" s="2"/>
      </tp>
      <tp>
        <v>2075.25</v>
        <stp/>
        <stp>StudyData</stp>
        <stp>EP</stp>
        <stp>TFlow</stp>
        <stp>AggregateBy=TFlowSimpleAggregation, Aggregation=5</stp>
        <stp>Low</stp>
        <stp/>
        <stp>-46</stp>
        <tr r="E48" s="2"/>
        <tr r="E48" s="2"/>
      </tp>
      <tp>
        <v>2075.25</v>
        <stp/>
        <stp>StudyData</stp>
        <stp>EP</stp>
        <stp>TFlow</stp>
        <stp>AggregateBy=TFlowSimpleAggregation, Aggregation=5</stp>
        <stp>Low</stp>
        <stp/>
        <stp>-45</stp>
        <tr r="E47" s="2"/>
        <tr r="E47" s="2"/>
      </tp>
      <tp>
        <v>2075.25</v>
        <stp/>
        <stp>StudyData</stp>
        <stp>EP</stp>
        <stp>TFlow</stp>
        <stp>AggregateBy=TFlowSimpleAggregation, Aggregation=5</stp>
        <stp>Low</stp>
        <stp/>
        <stp>-44</stp>
        <tr r="E46" s="2"/>
        <tr r="E46" s="2"/>
      </tp>
      <tp>
        <v>2073.75</v>
        <stp/>
        <stp>StudyData</stp>
        <stp>EP</stp>
        <stp>TFlow</stp>
        <stp>AggregateBy=TFlowSimpleAggregation, Aggregation=5</stp>
        <stp>Low</stp>
        <stp/>
        <stp>-59</stp>
        <tr r="E61" s="2"/>
        <tr r="E61" s="2"/>
      </tp>
      <tp>
        <v>2074</v>
        <stp/>
        <stp>StudyData</stp>
        <stp>EP</stp>
        <stp>TFlow</stp>
        <stp>AggregateBy=TFlowSimpleAggregation, Aggregation=5</stp>
        <stp>Low</stp>
        <stp/>
        <stp>-58</stp>
        <tr r="E60" s="2"/>
        <tr r="E60" s="2"/>
      </tp>
      <tp>
        <v>2075.5</v>
        <stp/>
        <stp>StudyData</stp>
        <stp>EP</stp>
        <stp>TFlow</stp>
        <stp>AggregateBy=TFlowSimpleAggregation, Aggregation=5</stp>
        <stp>Low</stp>
        <stp/>
        <stp>-53</stp>
        <tr r="E55" s="2"/>
        <tr r="E55" s="2"/>
      </tp>
      <tp>
        <v>2075.75</v>
        <stp/>
        <stp>StudyData</stp>
        <stp>EP</stp>
        <stp>TFlow</stp>
        <stp>AggregateBy=TFlowSimpleAggregation, Aggregation=5</stp>
        <stp>Low</stp>
        <stp/>
        <stp>-52</stp>
        <tr r="E54" s="2"/>
        <tr r="E54" s="2"/>
      </tp>
      <tp>
        <v>2076.25</v>
        <stp/>
        <stp>StudyData</stp>
        <stp>EP</stp>
        <stp>TFlow</stp>
        <stp>AggregateBy=TFlowSimpleAggregation, Aggregation=5</stp>
        <stp>Low</stp>
        <stp/>
        <stp>-51</stp>
        <tr r="E53" s="2"/>
        <tr r="E53" s="2"/>
      </tp>
      <tp>
        <v>2076.25</v>
        <stp/>
        <stp>StudyData</stp>
        <stp>EP</stp>
        <stp>TFlow</stp>
        <stp>AggregateBy=TFlowSimpleAggregation, Aggregation=5</stp>
        <stp>Low</stp>
        <stp/>
        <stp>-50</stp>
        <tr r="E52" s="2"/>
        <tr r="E52" s="2"/>
      </tp>
      <tp>
        <v>2074.5</v>
        <stp/>
        <stp>StudyData</stp>
        <stp>EP</stp>
        <stp>TFlow</stp>
        <stp>AggregateBy=TFlowSimpleAggregation, Aggregation=5</stp>
        <stp>Low</stp>
        <stp/>
        <stp>-57</stp>
        <tr r="E59" s="2"/>
        <tr r="E59" s="2"/>
      </tp>
      <tp>
        <v>2075</v>
        <stp/>
        <stp>StudyData</stp>
        <stp>EP</stp>
        <stp>TFlow</stp>
        <stp>AggregateBy=TFlowSimpleAggregation, Aggregation=5</stp>
        <stp>Low</stp>
        <stp/>
        <stp>-56</stp>
        <tr r="E58" s="2"/>
        <tr r="E58" s="2"/>
      </tp>
      <tp>
        <v>2075</v>
        <stp/>
        <stp>StudyData</stp>
        <stp>EP</stp>
        <stp>TFlow</stp>
        <stp>AggregateBy=TFlowSimpleAggregation, Aggregation=5</stp>
        <stp>Low</stp>
        <stp/>
        <stp>-55</stp>
        <tr r="E57" s="2"/>
        <tr r="E57" s="2"/>
      </tp>
      <tp>
        <v>2074.75</v>
        <stp/>
        <stp>StudyData</stp>
        <stp>EP</stp>
        <stp>TFlow</stp>
        <stp>AggregateBy=TFlowSimpleAggregation, Aggregation=5</stp>
        <stp>Low</stp>
        <stp/>
        <stp>-54</stp>
        <tr r="E56" s="2"/>
        <tr r="E56" s="2"/>
      </tp>
      <tp>
        <v>2075.75</v>
        <stp/>
        <stp>StudyData</stp>
        <stp>EP</stp>
        <stp>TFlow</stp>
        <stp>AggregateBy=TFlowSimpleAggregation, Aggregation=5</stp>
        <stp>Low</stp>
        <stp/>
        <stp>-29</stp>
        <tr r="E31" s="2"/>
        <tr r="E31" s="2"/>
      </tp>
      <tp>
        <v>2075.25</v>
        <stp/>
        <stp>StudyData</stp>
        <stp>EP</stp>
        <stp>TFlow</stp>
        <stp>AggregateBy=TFlowSimpleAggregation, Aggregation=5</stp>
        <stp>Low</stp>
        <stp/>
        <stp>-28</stp>
        <tr r="E30" s="2"/>
        <tr r="E30" s="2"/>
      </tp>
      <tp>
        <v>2074.75</v>
        <stp/>
        <stp>StudyData</stp>
        <stp>EP</stp>
        <stp>TFlow</stp>
        <stp>AggregateBy=TFlowSimpleAggregation, Aggregation=5</stp>
        <stp>Low</stp>
        <stp/>
        <stp>-23</stp>
        <tr r="E25" s="2"/>
        <tr r="E25" s="2"/>
      </tp>
      <tp>
        <v>2074</v>
        <stp/>
        <stp>StudyData</stp>
        <stp>EP</stp>
        <stp>TFlow</stp>
        <stp>AggregateBy=TFlowSimpleAggregation, Aggregation=5</stp>
        <stp>Low</stp>
        <stp/>
        <stp>-22</stp>
        <tr r="E24" s="2"/>
        <tr r="E24" s="2"/>
      </tp>
      <tp>
        <v>2074</v>
        <stp/>
        <stp>StudyData</stp>
        <stp>EP</stp>
        <stp>TFlow</stp>
        <stp>AggregateBy=TFlowSimpleAggregation, Aggregation=5</stp>
        <stp>Low</stp>
        <stp/>
        <stp>-21</stp>
        <tr r="E23" s="2"/>
        <tr r="E23" s="2"/>
      </tp>
      <tp>
        <v>2074.25</v>
        <stp/>
        <stp>StudyData</stp>
        <stp>EP</stp>
        <stp>TFlow</stp>
        <stp>AggregateBy=TFlowSimpleAggregation, Aggregation=5</stp>
        <stp>Low</stp>
        <stp/>
        <stp>-20</stp>
        <tr r="E22" s="2"/>
        <tr r="E22" s="2"/>
      </tp>
      <tp>
        <v>2074.5</v>
        <stp/>
        <stp>StudyData</stp>
        <stp>EP</stp>
        <stp>TFlow</stp>
        <stp>AggregateBy=TFlowSimpleAggregation, Aggregation=5</stp>
        <stp>Low</stp>
        <stp/>
        <stp>-27</stp>
        <tr r="E29" s="2"/>
        <tr r="E29" s="2"/>
      </tp>
      <tp>
        <v>2074.5</v>
        <stp/>
        <stp>StudyData</stp>
        <stp>EP</stp>
        <stp>TFlow</stp>
        <stp>AggregateBy=TFlowSimpleAggregation, Aggregation=5</stp>
        <stp>Low</stp>
        <stp/>
        <stp>-26</stp>
        <tr r="E28" s="2"/>
        <tr r="E28" s="2"/>
      </tp>
      <tp>
        <v>2074.25</v>
        <stp/>
        <stp>StudyData</stp>
        <stp>EP</stp>
        <stp>TFlow</stp>
        <stp>AggregateBy=TFlowSimpleAggregation, Aggregation=5</stp>
        <stp>Low</stp>
        <stp/>
        <stp>-25</stp>
        <tr r="E27" s="2"/>
        <tr r="E27" s="2"/>
      </tp>
      <tp>
        <v>2074.5</v>
        <stp/>
        <stp>StudyData</stp>
        <stp>EP</stp>
        <stp>TFlow</stp>
        <stp>AggregateBy=TFlowSimpleAggregation, Aggregation=5</stp>
        <stp>Low</stp>
        <stp/>
        <stp>-24</stp>
        <tr r="E26" s="2"/>
        <tr r="E26" s="2"/>
      </tp>
      <tp>
        <v>2075</v>
        <stp/>
        <stp>StudyData</stp>
        <stp>EP</stp>
        <stp>TFlow</stp>
        <stp>AggregateBy=TFlowSimpleAggregation, Aggregation=5</stp>
        <stp>Low</stp>
        <stp/>
        <stp>-39</stp>
        <tr r="E41" s="2"/>
        <tr r="E41" s="2"/>
      </tp>
      <tp>
        <v>2074.5</v>
        <stp/>
        <stp>StudyData</stp>
        <stp>EP</stp>
        <stp>TFlow</stp>
        <stp>AggregateBy=TFlowSimpleAggregation, Aggregation=5</stp>
        <stp>Low</stp>
        <stp/>
        <stp>-38</stp>
        <tr r="E40" s="2"/>
        <tr r="E40" s="2"/>
      </tp>
      <tp>
        <v>2075.75</v>
        <stp/>
        <stp>StudyData</stp>
        <stp>EP</stp>
        <stp>TFlow</stp>
        <stp>AggregateBy=TFlowSimpleAggregation, Aggregation=5</stp>
        <stp>Low</stp>
        <stp/>
        <stp>-33</stp>
        <tr r="E35" s="2"/>
        <tr r="E35" s="2"/>
      </tp>
      <tp>
        <v>2075.25</v>
        <stp/>
        <stp>StudyData</stp>
        <stp>EP</stp>
        <stp>TFlow</stp>
        <stp>AggregateBy=TFlowSimpleAggregation, Aggregation=5</stp>
        <stp>Low</stp>
        <stp/>
        <stp>-32</stp>
        <tr r="E34" s="2"/>
        <tr r="E34" s="2"/>
      </tp>
      <tp>
        <v>2075.5</v>
        <stp/>
        <stp>StudyData</stp>
        <stp>EP</stp>
        <stp>TFlow</stp>
        <stp>AggregateBy=TFlowSimpleAggregation, Aggregation=5</stp>
        <stp>Low</stp>
        <stp/>
        <stp>-31</stp>
        <tr r="E33" s="2"/>
        <tr r="E33" s="2"/>
      </tp>
      <tp>
        <v>2075.25</v>
        <stp/>
        <stp>StudyData</stp>
        <stp>EP</stp>
        <stp>TFlow</stp>
        <stp>AggregateBy=TFlowSimpleAggregation, Aggregation=5</stp>
        <stp>Low</stp>
        <stp/>
        <stp>-30</stp>
        <tr r="E32" s="2"/>
        <tr r="E32" s="2"/>
      </tp>
      <tp>
        <v>2074.5</v>
        <stp/>
        <stp>StudyData</stp>
        <stp>EP</stp>
        <stp>TFlow</stp>
        <stp>AggregateBy=TFlowSimpleAggregation, Aggregation=5</stp>
        <stp>Low</stp>
        <stp/>
        <stp>-37</stp>
        <tr r="E39" s="2"/>
        <tr r="E39" s="2"/>
      </tp>
      <tp>
        <v>2075</v>
        <stp/>
        <stp>StudyData</stp>
        <stp>EP</stp>
        <stp>TFlow</stp>
        <stp>AggregateBy=TFlowSimpleAggregation, Aggregation=5</stp>
        <stp>Low</stp>
        <stp/>
        <stp>-36</stp>
        <tr r="E38" s="2"/>
        <tr r="E38" s="2"/>
      </tp>
      <tp>
        <v>2075.25</v>
        <stp/>
        <stp>StudyData</stp>
        <stp>EP</stp>
        <stp>TFlow</stp>
        <stp>AggregateBy=TFlowSimpleAggregation, Aggregation=5</stp>
        <stp>Low</stp>
        <stp/>
        <stp>-35</stp>
        <tr r="E37" s="2"/>
        <tr r="E37" s="2"/>
      </tp>
      <tp>
        <v>2075.5</v>
        <stp/>
        <stp>StudyData</stp>
        <stp>EP</stp>
        <stp>TFlow</stp>
        <stp>AggregateBy=TFlowSimpleAggregation, Aggregation=5</stp>
        <stp>Low</stp>
        <stp/>
        <stp>-34</stp>
        <tr r="E36" s="2"/>
        <tr r="E36" s="2"/>
      </tp>
      <tp>
        <v>2074</v>
        <stp/>
        <stp>StudyData</stp>
        <stp>EP</stp>
        <stp>TFlow</stp>
        <stp>AggregateBy=TFlowSimpleAggregation, Aggregation=5</stp>
        <stp>Low</stp>
        <stp/>
        <stp>-19</stp>
        <tr r="E21" s="2"/>
        <tr r="E21" s="2"/>
      </tp>
      <tp>
        <v>2073.75</v>
        <stp/>
        <stp>StudyData</stp>
        <stp>EP</stp>
        <stp>TFlow</stp>
        <stp>AggregateBy=TFlowSimpleAggregation, Aggregation=5</stp>
        <stp>Low</stp>
        <stp/>
        <stp>-18</stp>
        <tr r="E20" s="2"/>
        <tr r="E20" s="2"/>
      </tp>
      <tp>
        <v>2074.25</v>
        <stp/>
        <stp>StudyData</stp>
        <stp>EP</stp>
        <stp>TFlow</stp>
        <stp>AggregateBy=TFlowSimpleAggregation, Aggregation=5</stp>
        <stp>Low</stp>
        <stp/>
        <stp>-13</stp>
        <tr r="E15" s="2"/>
        <tr r="E15" s="2"/>
      </tp>
      <tp>
        <v>2073.75</v>
        <stp/>
        <stp>StudyData</stp>
        <stp>EP</stp>
        <stp>TFlow</stp>
        <stp>AggregateBy=TFlowSimpleAggregation, Aggregation=5</stp>
        <stp>Low</stp>
        <stp/>
        <stp>-12</stp>
        <tr r="E14" s="2"/>
        <tr r="E14" s="2"/>
      </tp>
      <tp>
        <v>2073.75</v>
        <stp/>
        <stp>StudyData</stp>
        <stp>EP</stp>
        <stp>TFlow</stp>
        <stp>AggregateBy=TFlowSimpleAggregation, Aggregation=5</stp>
        <stp>Low</stp>
        <stp/>
        <stp>-11</stp>
        <tr r="E13" s="2"/>
        <tr r="E13" s="2"/>
      </tp>
      <tp>
        <v>2074</v>
        <stp/>
        <stp>StudyData</stp>
        <stp>EP</stp>
        <stp>TFlow</stp>
        <stp>AggregateBy=TFlowSimpleAggregation, Aggregation=5</stp>
        <stp>Low</stp>
        <stp/>
        <stp>-10</stp>
        <tr r="E12" s="2"/>
        <tr r="E12" s="2"/>
      </tp>
      <tp>
        <v>2074</v>
        <stp/>
        <stp>StudyData</stp>
        <stp>EP</stp>
        <stp>TFlow</stp>
        <stp>AggregateBy=TFlowSimpleAggregation, Aggregation=5</stp>
        <stp>Low</stp>
        <stp/>
        <stp>-17</stp>
        <tr r="E19" s="2"/>
        <tr r="E19" s="2"/>
      </tp>
      <tp>
        <v>2074</v>
        <stp/>
        <stp>StudyData</stp>
        <stp>EP</stp>
        <stp>TFlow</stp>
        <stp>AggregateBy=TFlowSimpleAggregation, Aggregation=5</stp>
        <stp>Low</stp>
        <stp/>
        <stp>-16</stp>
        <tr r="E18" s="2"/>
        <tr r="E18" s="2"/>
      </tp>
      <tp>
        <v>2074.25</v>
        <stp/>
        <stp>StudyData</stp>
        <stp>EP</stp>
        <stp>TFlow</stp>
        <stp>AggregateBy=TFlowSimpleAggregation, Aggregation=5</stp>
        <stp>Low</stp>
        <stp/>
        <stp>-15</stp>
        <tr r="E17" s="2"/>
        <tr r="E17" s="2"/>
      </tp>
      <tp>
        <v>2074.25</v>
        <stp/>
        <stp>StudyData</stp>
        <stp>EP</stp>
        <stp>TFlow</stp>
        <stp>AggregateBy=TFlowSimpleAggregation, Aggregation=5</stp>
        <stp>Low</stp>
        <stp/>
        <stp>-14</stp>
        <tr r="E16" s="2"/>
        <tr r="E16" s="2"/>
      </tp>
      <tp>
        <v>2071.25</v>
        <stp/>
        <stp>StudyData</stp>
        <stp>EP</stp>
        <stp>TFlow</stp>
        <stp>AggregateBy=TFlowSimpleAggregation, Aggregation=5</stp>
        <stp>Low</stp>
        <stp/>
        <stp>-89</stp>
        <tr r="E91" s="2"/>
        <tr r="E91" s="2"/>
      </tp>
      <tp>
        <v>2071.5</v>
        <stp/>
        <stp>StudyData</stp>
        <stp>EP</stp>
        <stp>TFlow</stp>
        <stp>AggregateBy=TFlowSimpleAggregation, Aggregation=5</stp>
        <stp>Low</stp>
        <stp/>
        <stp>-88</stp>
        <tr r="E90" s="2"/>
        <tr r="E90" s="2"/>
      </tp>
      <tp>
        <v>2071.75</v>
        <stp/>
        <stp>StudyData</stp>
        <stp>EP</stp>
        <stp>TFlow</stp>
        <stp>AggregateBy=TFlowSimpleAggregation, Aggregation=5</stp>
        <stp>Low</stp>
        <stp/>
        <stp>-83</stp>
        <tr r="E85" s="2"/>
        <tr r="E85" s="2"/>
      </tp>
      <tp>
        <v>2071.75</v>
        <stp/>
        <stp>StudyData</stp>
        <stp>EP</stp>
        <stp>TFlow</stp>
        <stp>AggregateBy=TFlowSimpleAggregation, Aggregation=5</stp>
        <stp>Low</stp>
        <stp/>
        <stp>-82</stp>
        <tr r="E84" s="2"/>
        <tr r="E84" s="2"/>
      </tp>
      <tp>
        <v>2071.75</v>
        <stp/>
        <stp>StudyData</stp>
        <stp>EP</stp>
        <stp>TFlow</stp>
        <stp>AggregateBy=TFlowSimpleAggregation, Aggregation=5</stp>
        <stp>Low</stp>
        <stp/>
        <stp>-81</stp>
        <tr r="E83" s="2"/>
        <tr r="E83" s="2"/>
      </tp>
      <tp>
        <v>2072.5</v>
        <stp/>
        <stp>StudyData</stp>
        <stp>EP</stp>
        <stp>TFlow</stp>
        <stp>AggregateBy=TFlowSimpleAggregation, Aggregation=5</stp>
        <stp>Low</stp>
        <stp/>
        <stp>-80</stp>
        <tr r="E82" s="2"/>
        <tr r="E82" s="2"/>
      </tp>
      <tp>
        <v>2071</v>
        <stp/>
        <stp>StudyData</stp>
        <stp>EP</stp>
        <stp>TFlow</stp>
        <stp>AggregateBy=TFlowSimpleAggregation, Aggregation=5</stp>
        <stp>Low</stp>
        <stp/>
        <stp>-87</stp>
        <tr r="E89" s="2"/>
        <tr r="E89" s="2"/>
      </tp>
      <tp>
        <v>2070.75</v>
        <stp/>
        <stp>StudyData</stp>
        <stp>EP</stp>
        <stp>TFlow</stp>
        <stp>AggregateBy=TFlowSimpleAggregation, Aggregation=5</stp>
        <stp>Low</stp>
        <stp/>
        <stp>-86</stp>
        <tr r="E88" s="2"/>
        <tr r="E88" s="2"/>
      </tp>
      <tp>
        <v>2071</v>
        <stp/>
        <stp>StudyData</stp>
        <stp>EP</stp>
        <stp>TFlow</stp>
        <stp>AggregateBy=TFlowSimpleAggregation, Aggregation=5</stp>
        <stp>Low</stp>
        <stp/>
        <stp>-85</stp>
        <tr r="E87" s="2"/>
        <tr r="E87" s="2"/>
      </tp>
      <tp>
        <v>2071.25</v>
        <stp/>
        <stp>StudyData</stp>
        <stp>EP</stp>
        <stp>TFlow</stp>
        <stp>AggregateBy=TFlowSimpleAggregation, Aggregation=5</stp>
        <stp>Low</stp>
        <stp/>
        <stp>-84</stp>
        <tr r="E86" s="2"/>
        <tr r="E86" s="2"/>
      </tp>
      <tp>
        <v>2071.25</v>
        <stp/>
        <stp>StudyData</stp>
        <stp>EP</stp>
        <stp>TFlow</stp>
        <stp>AggregateBy=TFlowSimpleAggregation, Aggregation=5</stp>
        <stp>Low</stp>
        <stp/>
        <stp>-99</stp>
        <tr r="E101" s="2"/>
        <tr r="E101" s="2"/>
      </tp>
      <tp>
        <v>2071.25</v>
        <stp/>
        <stp>StudyData</stp>
        <stp>EP</stp>
        <stp>TFlow</stp>
        <stp>AggregateBy=TFlowSimpleAggregation, Aggregation=5</stp>
        <stp>Low</stp>
        <stp/>
        <stp>-98</stp>
        <tr r="E100" s="2"/>
        <tr r="E100" s="2"/>
      </tp>
      <tp>
        <v>2071.25</v>
        <stp/>
        <stp>StudyData</stp>
        <stp>EP</stp>
        <stp>TFlow</stp>
        <stp>AggregateBy=TFlowSimpleAggregation, Aggregation=5</stp>
        <stp>Low</stp>
        <stp/>
        <stp>-93</stp>
        <tr r="E95" s="2"/>
        <tr r="E95" s="2"/>
      </tp>
      <tp>
        <v>2071</v>
        <stp/>
        <stp>StudyData</stp>
        <stp>EP</stp>
        <stp>TFlow</stp>
        <stp>AggregateBy=TFlowSimpleAggregation, Aggregation=5</stp>
        <stp>Low</stp>
        <stp/>
        <stp>-92</stp>
        <tr r="E94" s="2"/>
        <tr r="E94" s="2"/>
      </tp>
      <tp>
        <v>2071</v>
        <stp/>
        <stp>StudyData</stp>
        <stp>EP</stp>
        <stp>TFlow</stp>
        <stp>AggregateBy=TFlowSimpleAggregation, Aggregation=5</stp>
        <stp>Low</stp>
        <stp/>
        <stp>-91</stp>
        <tr r="E93" s="2"/>
        <tr r="E93" s="2"/>
      </tp>
      <tp>
        <v>2071</v>
        <stp/>
        <stp>StudyData</stp>
        <stp>EP</stp>
        <stp>TFlow</stp>
        <stp>AggregateBy=TFlowSimpleAggregation, Aggregation=5</stp>
        <stp>Low</stp>
        <stp/>
        <stp>-90</stp>
        <tr r="E92" s="2"/>
        <tr r="E92" s="2"/>
      </tp>
      <tp>
        <v>2071.75</v>
        <stp/>
        <stp>StudyData</stp>
        <stp>EP</stp>
        <stp>TFlow</stp>
        <stp>AggregateBy=TFlowSimpleAggregation, Aggregation=5</stp>
        <stp>Low</stp>
        <stp/>
        <stp>-97</stp>
        <tr r="E99" s="2"/>
        <tr r="E99" s="2"/>
      </tp>
      <tp>
        <v>2071.5</v>
        <stp/>
        <stp>StudyData</stp>
        <stp>EP</stp>
        <stp>TFlow</stp>
        <stp>AggregateBy=TFlowSimpleAggregation, Aggregation=5</stp>
        <stp>Low</stp>
        <stp/>
        <stp>-96</stp>
        <tr r="E98" s="2"/>
        <tr r="E98" s="2"/>
      </tp>
      <tp>
        <v>2071.75</v>
        <stp/>
        <stp>StudyData</stp>
        <stp>EP</stp>
        <stp>TFlow</stp>
        <stp>AggregateBy=TFlowSimpleAggregation, Aggregation=5</stp>
        <stp>Low</stp>
        <stp/>
        <stp>-95</stp>
        <tr r="E97" s="2"/>
        <tr r="E97" s="2"/>
      </tp>
      <tp>
        <v>2071.5</v>
        <stp/>
        <stp>StudyData</stp>
        <stp>EP</stp>
        <stp>TFlow</stp>
        <stp>AggregateBy=TFlowSimpleAggregation, Aggregation=5</stp>
        <stp>Low</stp>
        <stp/>
        <stp>-94</stp>
        <tr r="E96" s="2"/>
        <tr r="E96" s="2"/>
      </tp>
      <tp>
        <v>-117</v>
        <stp/>
        <stp>StudyData</stp>
        <stp>DJTIC</stp>
        <stp>Bar</stp>
        <stp/>
        <stp>High</stp>
        <stp>1</stp>
        <stp>-73</stp>
        <stp/>
        <stp/>
        <stp/>
        <stp/>
        <stp>T</stp>
        <tr r="D75" s="6"/>
        <tr r="D75" s="6"/>
      </tp>
      <tp>
        <v>673</v>
        <stp/>
        <stp>StudyData</stp>
        <stp>DJTIC</stp>
        <stp>Bar</stp>
        <stp/>
        <stp>High</stp>
        <stp>1</stp>
        <stp>-63</stp>
        <stp/>
        <stp/>
        <stp/>
        <stp/>
        <stp>T</stp>
        <tr r="D65" s="6"/>
        <tr r="D65" s="6"/>
      </tp>
      <tp>
        <v>208</v>
        <stp/>
        <stp>StudyData</stp>
        <stp>DJTIC</stp>
        <stp>Bar</stp>
        <stp/>
        <stp>High</stp>
        <stp>1</stp>
        <stp>-53</stp>
        <stp/>
        <stp/>
        <stp/>
        <stp/>
        <stp>T</stp>
        <tr r="D55" s="6"/>
        <tr r="D55" s="6"/>
      </tp>
      <tp>
        <v>85</v>
        <stp/>
        <stp>StudyData</stp>
        <stp>DJTIC</stp>
        <stp>Bar</stp>
        <stp/>
        <stp>High</stp>
        <stp>1</stp>
        <stp>-43</stp>
        <stp/>
        <stp/>
        <stp/>
        <stp/>
        <stp>T</stp>
        <tr r="D45" s="6"/>
        <tr r="D45" s="6"/>
      </tp>
      <tp>
        <v>564</v>
        <stp/>
        <stp>StudyData</stp>
        <stp>DJTIC</stp>
        <stp>Bar</stp>
        <stp/>
        <stp>High</stp>
        <stp>1</stp>
        <stp>-33</stp>
        <stp/>
        <stp/>
        <stp/>
        <stp/>
        <stp>T</stp>
        <tr r="D35" s="6"/>
        <tr r="D35" s="6"/>
      </tp>
      <tp>
        <v>862</v>
        <stp/>
        <stp>StudyData</stp>
        <stp>DJTIC</stp>
        <stp>Bar</stp>
        <stp/>
        <stp>High</stp>
        <stp>1</stp>
        <stp>-23</stp>
        <stp/>
        <stp/>
        <stp/>
        <stp/>
        <stp>T</stp>
        <tr r="D25" s="6"/>
        <tr r="D25" s="6"/>
      </tp>
      <tp>
        <v>192</v>
        <stp/>
        <stp>StudyData</stp>
        <stp>DJTIC</stp>
        <stp>Bar</stp>
        <stp/>
        <stp>High</stp>
        <stp>1</stp>
        <stp>-13</stp>
        <stp/>
        <stp/>
        <stp/>
        <stp/>
        <stp>T</stp>
        <tr r="D15" s="6"/>
        <tr r="D15" s="6"/>
      </tp>
      <tp>
        <v>297</v>
        <stp/>
        <stp>StudyData</stp>
        <stp>DJTIC</stp>
        <stp>Bar</stp>
        <stp/>
        <stp>High</stp>
        <stp>1</stp>
        <stp>-93</stp>
        <stp/>
        <stp/>
        <stp/>
        <stp/>
        <stp>T</stp>
        <tr r="D95" s="6"/>
        <tr r="D95" s="6"/>
      </tp>
      <tp>
        <v>177</v>
        <stp/>
        <stp>StudyData</stp>
        <stp>DJTIC</stp>
        <stp>Bar</stp>
        <stp/>
        <stp>High</stp>
        <stp>1</stp>
        <stp>-83</stp>
        <stp/>
        <stp/>
        <stp/>
        <stp/>
        <stp>T</stp>
        <tr r="D85" s="6"/>
        <tr r="D85" s="6"/>
      </tp>
      <tp>
        <v>-131</v>
        <stp/>
        <stp>StudyData</stp>
        <stp>DJTIC</stp>
        <stp>Bar</stp>
        <stp/>
        <stp>High</stp>
        <stp>1</stp>
        <stp>-74</stp>
        <stp/>
        <stp/>
        <stp/>
        <stp/>
        <stp>T</stp>
        <tr r="D76" s="6"/>
        <tr r="D76" s="6"/>
      </tp>
      <tp>
        <v>215</v>
        <stp/>
        <stp>StudyData</stp>
        <stp>DJTIC</stp>
        <stp>Bar</stp>
        <stp/>
        <stp>High</stp>
        <stp>1</stp>
        <stp>-64</stp>
        <stp/>
        <stp/>
        <stp/>
        <stp/>
        <stp>T</stp>
        <tr r="D66" s="6"/>
        <tr r="D66" s="6"/>
      </tp>
      <tp>
        <v>341</v>
        <stp/>
        <stp>StudyData</stp>
        <stp>DJTIC</stp>
        <stp>Bar</stp>
        <stp/>
        <stp>High</stp>
        <stp>1</stp>
        <stp>-54</stp>
        <stp/>
        <stp/>
        <stp/>
        <stp/>
        <stp>T</stp>
        <tr r="D56" s="6"/>
        <tr r="D56" s="6"/>
      </tp>
      <tp>
        <v>239</v>
        <stp/>
        <stp>StudyData</stp>
        <stp>DJTIC</stp>
        <stp>Bar</stp>
        <stp/>
        <stp>High</stp>
        <stp>1</stp>
        <stp>-44</stp>
        <stp/>
        <stp/>
        <stp/>
        <stp/>
        <stp>T</stp>
        <tr r="D46" s="6"/>
        <tr r="D46" s="6"/>
      </tp>
      <tp>
        <v>626</v>
        <stp/>
        <stp>StudyData</stp>
        <stp>DJTIC</stp>
        <stp>Bar</stp>
        <stp/>
        <stp>High</stp>
        <stp>1</stp>
        <stp>-34</stp>
        <stp/>
        <stp/>
        <stp/>
        <stp/>
        <stp>T</stp>
        <tr r="D36" s="6"/>
        <tr r="D36" s="6"/>
      </tp>
      <tp>
        <v>628</v>
        <stp/>
        <stp>StudyData</stp>
        <stp>DJTIC</stp>
        <stp>Bar</stp>
        <stp/>
        <stp>High</stp>
        <stp>1</stp>
        <stp>-24</stp>
        <stp/>
        <stp/>
        <stp/>
        <stp/>
        <stp>T</stp>
        <tr r="D26" s="6"/>
        <tr r="D26" s="6"/>
      </tp>
      <tp>
        <v>269</v>
        <stp/>
        <stp>StudyData</stp>
        <stp>DJTIC</stp>
        <stp>Bar</stp>
        <stp/>
        <stp>High</stp>
        <stp>1</stp>
        <stp>-14</stp>
        <stp/>
        <stp/>
        <stp/>
        <stp/>
        <stp>T</stp>
        <tr r="D16" s="6"/>
        <tr r="D16" s="6"/>
      </tp>
      <tp>
        <v>59</v>
        <stp/>
        <stp>StudyData</stp>
        <stp>DJTIC</stp>
        <stp>Bar</stp>
        <stp/>
        <stp>High</stp>
        <stp>1</stp>
        <stp>-94</stp>
        <stp/>
        <stp/>
        <stp/>
        <stp/>
        <stp>T</stp>
        <tr r="D96" s="6"/>
        <tr r="D96" s="6"/>
      </tp>
      <tp>
        <v>413</v>
        <stp/>
        <stp>StudyData</stp>
        <stp>DJTIC</stp>
        <stp>Bar</stp>
        <stp/>
        <stp>High</stp>
        <stp>1</stp>
        <stp>-84</stp>
        <stp/>
        <stp/>
        <stp/>
        <stp/>
        <stp>T</stp>
        <tr r="D86" s="6"/>
        <tr r="D86" s="6"/>
      </tp>
      <tp>
        <v>-17</v>
        <stp/>
        <stp>StudyData</stp>
        <stp>DJTIC</stp>
        <stp>Bar</stp>
        <stp/>
        <stp>High</stp>
        <stp>1</stp>
        <stp>-75</stp>
        <stp/>
        <stp/>
        <stp/>
        <stp/>
        <stp>T</stp>
        <tr r="D77" s="6"/>
        <tr r="D77" s="6"/>
      </tp>
      <tp>
        <v>29</v>
        <stp/>
        <stp>StudyData</stp>
        <stp>DJTIC</stp>
        <stp>Bar</stp>
        <stp/>
        <stp>High</stp>
        <stp>1</stp>
        <stp>-65</stp>
        <stp/>
        <stp/>
        <stp/>
        <stp/>
        <stp>T</stp>
        <tr r="D67" s="6"/>
        <tr r="D67" s="6"/>
      </tp>
      <tp>
        <v>285</v>
        <stp/>
        <stp>StudyData</stp>
        <stp>DJTIC</stp>
        <stp>Bar</stp>
        <stp/>
        <stp>High</stp>
        <stp>1</stp>
        <stp>-55</stp>
        <stp/>
        <stp/>
        <stp/>
        <stp/>
        <stp>T</stp>
        <tr r="D57" s="6"/>
        <tr r="D57" s="6"/>
      </tp>
      <tp>
        <v>379</v>
        <stp/>
        <stp>StudyData</stp>
        <stp>DJTIC</stp>
        <stp>Bar</stp>
        <stp/>
        <stp>High</stp>
        <stp>1</stp>
        <stp>-45</stp>
        <stp/>
        <stp/>
        <stp/>
        <stp/>
        <stp>T</stp>
        <tr r="D47" s="6"/>
        <tr r="D47" s="6"/>
      </tp>
      <tp>
        <v>466</v>
        <stp/>
        <stp>StudyData</stp>
        <stp>DJTIC</stp>
        <stp>Bar</stp>
        <stp/>
        <stp>High</stp>
        <stp>1</stp>
        <stp>-35</stp>
        <stp/>
        <stp/>
        <stp/>
        <stp/>
        <stp>T</stp>
        <tr r="D37" s="6"/>
        <tr r="D37" s="6"/>
      </tp>
      <tp>
        <v>510</v>
        <stp/>
        <stp>StudyData</stp>
        <stp>DJTIC</stp>
        <stp>Bar</stp>
        <stp/>
        <stp>High</stp>
        <stp>1</stp>
        <stp>-25</stp>
        <stp/>
        <stp/>
        <stp/>
        <stp/>
        <stp>T</stp>
        <tr r="D27" s="6"/>
        <tr r="D27" s="6"/>
      </tp>
      <tp>
        <v>77</v>
        <stp/>
        <stp>StudyData</stp>
        <stp>DJTIC</stp>
        <stp>Bar</stp>
        <stp/>
        <stp>High</stp>
        <stp>1</stp>
        <stp>-15</stp>
        <stp/>
        <stp/>
        <stp/>
        <stp/>
        <stp>T</stp>
        <tr r="D17" s="6"/>
        <tr r="D17" s="6"/>
      </tp>
      <tp>
        <v>197</v>
        <stp/>
        <stp>StudyData</stp>
        <stp>DJTIC</stp>
        <stp>Bar</stp>
        <stp/>
        <stp>High</stp>
        <stp>1</stp>
        <stp>-95</stp>
        <stp/>
        <stp/>
        <stp/>
        <stp/>
        <stp>T</stp>
        <tr r="D97" s="6"/>
        <tr r="D97" s="6"/>
      </tp>
      <tp>
        <v>289</v>
        <stp/>
        <stp>StudyData</stp>
        <stp>DJTIC</stp>
        <stp>Bar</stp>
        <stp/>
        <stp>High</stp>
        <stp>1</stp>
        <stp>-85</stp>
        <stp/>
        <stp/>
        <stp/>
        <stp/>
        <stp>T</stp>
        <tr r="D87" s="6"/>
        <tr r="D87" s="6"/>
      </tp>
      <tp>
        <v>-1</v>
        <stp/>
        <stp>StudyData</stp>
        <stp>DJTIC</stp>
        <stp>Bar</stp>
        <stp/>
        <stp>High</stp>
        <stp>1</stp>
        <stp>-76</stp>
        <stp/>
        <stp/>
        <stp/>
        <stp/>
        <stp>T</stp>
        <tr r="D78" s="6"/>
        <tr r="D78" s="6"/>
      </tp>
      <tp>
        <v>-136</v>
        <stp/>
        <stp>StudyData</stp>
        <stp>DJTIC</stp>
        <stp>Bar</stp>
        <stp/>
        <stp>High</stp>
        <stp>1</stp>
        <stp>-66</stp>
        <stp/>
        <stp/>
        <stp/>
        <stp/>
        <stp>T</stp>
        <tr r="D68" s="6"/>
        <tr r="D68" s="6"/>
      </tp>
      <tp>
        <v>-8</v>
        <stp/>
        <stp>StudyData</stp>
        <stp>DJTIC</stp>
        <stp>Bar</stp>
        <stp/>
        <stp>High</stp>
        <stp>1</stp>
        <stp>-56</stp>
        <stp/>
        <stp/>
        <stp/>
        <stp/>
        <stp>T</stp>
        <tr r="D58" s="6"/>
        <tr r="D58" s="6"/>
      </tp>
      <tp>
        <v>564</v>
        <stp/>
        <stp>StudyData</stp>
        <stp>DJTIC</stp>
        <stp>Bar</stp>
        <stp/>
        <stp>High</stp>
        <stp>1</stp>
        <stp>-46</stp>
        <stp/>
        <stp/>
        <stp/>
        <stp/>
        <stp>T</stp>
        <tr r="D48" s="6"/>
        <tr r="D48" s="6"/>
      </tp>
      <tp>
        <v>284</v>
        <stp/>
        <stp>StudyData</stp>
        <stp>DJTIC</stp>
        <stp>Bar</stp>
        <stp/>
        <stp>High</stp>
        <stp>1</stp>
        <stp>-36</stp>
        <stp/>
        <stp/>
        <stp/>
        <stp/>
        <stp>T</stp>
        <tr r="D38" s="6"/>
        <tr r="D38" s="6"/>
      </tp>
      <tp>
        <v>612</v>
        <stp/>
        <stp>StudyData</stp>
        <stp>DJTIC</stp>
        <stp>Bar</stp>
        <stp/>
        <stp>High</stp>
        <stp>1</stp>
        <stp>-26</stp>
        <stp/>
        <stp/>
        <stp/>
        <stp/>
        <stp>T</stp>
        <tr r="D28" s="6"/>
        <tr r="D28" s="6"/>
      </tp>
      <tp>
        <v>100</v>
        <stp/>
        <stp>StudyData</stp>
        <stp>DJTIC</stp>
        <stp>Bar</stp>
        <stp/>
        <stp>High</stp>
        <stp>1</stp>
        <stp>-16</stp>
        <stp/>
        <stp/>
        <stp/>
        <stp/>
        <stp>T</stp>
        <tr r="D18" s="6"/>
        <tr r="D18" s="6"/>
      </tp>
      <tp>
        <v>357</v>
        <stp/>
        <stp>StudyData</stp>
        <stp>DJTIC</stp>
        <stp>Bar</stp>
        <stp/>
        <stp>High</stp>
        <stp>1</stp>
        <stp>-96</stp>
        <stp/>
        <stp/>
        <stp/>
        <stp/>
        <stp>T</stp>
        <tr r="D98" s="6"/>
        <tr r="D98" s="6"/>
      </tp>
      <tp>
        <v>37</v>
        <stp/>
        <stp>StudyData</stp>
        <stp>DJTIC</stp>
        <stp>Bar</stp>
        <stp/>
        <stp>High</stp>
        <stp>1</stp>
        <stp>-86</stp>
        <stp/>
        <stp/>
        <stp/>
        <stp/>
        <stp>T</stp>
        <tr r="D88" s="6"/>
        <tr r="D88" s="6"/>
      </tp>
      <tp>
        <v>108</v>
        <stp/>
        <stp>StudyData</stp>
        <stp>DJTIC</stp>
        <stp>Bar</stp>
        <stp/>
        <stp>Close</stp>
        <stp>1</stp>
        <stp>-59</stp>
        <stp/>
        <stp/>
        <stp/>
        <stp/>
        <stp>T</stp>
        <tr r="F61" s="6"/>
        <tr r="F61" s="6"/>
      </tp>
      <tp>
        <v>238</v>
        <stp/>
        <stp>StudyData</stp>
        <stp>DJTIC</stp>
        <stp>Bar</stp>
        <stp/>
        <stp>Close</stp>
        <stp>1</stp>
        <stp>-49</stp>
        <stp/>
        <stp/>
        <stp/>
        <stp/>
        <stp>T</stp>
        <tr r="F51" s="6"/>
        <tr r="F51" s="6"/>
      </tp>
      <tp>
        <v>314</v>
        <stp/>
        <stp>StudyData</stp>
        <stp>DJTIC</stp>
        <stp>Bar</stp>
        <stp/>
        <stp>Close</stp>
        <stp>1</stp>
        <stp>-79</stp>
        <stp/>
        <stp/>
        <stp/>
        <stp/>
        <stp>T</stp>
        <tr r="F81" s="6"/>
        <tr r="F81" s="6"/>
      </tp>
      <tp>
        <v>118</v>
        <stp/>
        <stp>StudyData</stp>
        <stp>DJTIC</stp>
        <stp>Bar</stp>
        <stp/>
        <stp>Close</stp>
        <stp>1</stp>
        <stp>-69</stp>
        <stp/>
        <stp/>
        <stp/>
        <stp/>
        <stp>T</stp>
        <tr r="F71" s="6"/>
        <tr r="F71" s="6"/>
      </tp>
      <tp>
        <v>-34</v>
        <stp/>
        <stp>StudyData</stp>
        <stp>DJTIC</stp>
        <stp>Bar</stp>
        <stp/>
        <stp>Close</stp>
        <stp>1</stp>
        <stp>-19</stp>
        <stp/>
        <stp/>
        <stp/>
        <stp/>
        <stp>T</stp>
        <tr r="F21" s="6"/>
        <tr r="F21" s="6"/>
      </tp>
      <tp>
        <v>315</v>
        <stp/>
        <stp>StudyData</stp>
        <stp>DJTIC</stp>
        <stp>Bar</stp>
        <stp/>
        <stp>Close</stp>
        <stp>1</stp>
        <stp>-39</stp>
        <stp/>
        <stp/>
        <stp/>
        <stp/>
        <stp>T</stp>
        <tr r="F41" s="6"/>
        <tr r="F41" s="6"/>
      </tp>
      <tp>
        <v>644</v>
        <stp/>
        <stp>StudyData</stp>
        <stp>DJTIC</stp>
        <stp>Bar</stp>
        <stp/>
        <stp>Close</stp>
        <stp>1</stp>
        <stp>-29</stp>
        <stp/>
        <stp/>
        <stp/>
        <stp/>
        <stp>T</stp>
        <tr r="F31" s="6"/>
        <tr r="F31" s="6"/>
      </tp>
      <tp>
        <v>-21</v>
        <stp/>
        <stp>StudyData</stp>
        <stp>DJTIC</stp>
        <stp>Bar</stp>
        <stp/>
        <stp>Close</stp>
        <stp>1</stp>
        <stp>-99</stp>
        <stp/>
        <stp/>
        <stp/>
        <stp/>
        <stp>T</stp>
        <tr r="F101" s="6"/>
        <tr r="F101" s="6"/>
      </tp>
      <tp>
        <v>-201</v>
        <stp/>
        <stp>StudyData</stp>
        <stp>DJTIC</stp>
        <stp>Bar</stp>
        <stp/>
        <stp>Close</stp>
        <stp>1</stp>
        <stp>-89</stp>
        <stp/>
        <stp/>
        <stp/>
        <stp/>
        <stp>T</stp>
        <tr r="F91" s="6"/>
        <tr r="F91" s="6"/>
      </tp>
      <tp>
        <v>89</v>
        <stp/>
        <stp>StudyData</stp>
        <stp>DJTIC</stp>
        <stp>Bar</stp>
        <stp/>
        <stp>High</stp>
        <stp>1</stp>
        <stp>-77</stp>
        <stp/>
        <stp/>
        <stp/>
        <stp/>
        <stp>T</stp>
        <tr r="D79" s="6"/>
        <tr r="D79" s="6"/>
      </tp>
      <tp>
        <v>172</v>
        <stp/>
        <stp>StudyData</stp>
        <stp>DJTIC</stp>
        <stp>Bar</stp>
        <stp/>
        <stp>High</stp>
        <stp>1</stp>
        <stp>-67</stp>
        <stp/>
        <stp/>
        <stp/>
        <stp/>
        <stp>T</stp>
        <tr r="D69" s="6"/>
        <tr r="D69" s="6"/>
      </tp>
      <tp>
        <v>190</v>
        <stp/>
        <stp>StudyData</stp>
        <stp>DJTIC</stp>
        <stp>Bar</stp>
        <stp/>
        <stp>High</stp>
        <stp>1</stp>
        <stp>-57</stp>
        <stp/>
        <stp/>
        <stp/>
        <stp/>
        <stp>T</stp>
        <tr r="D59" s="6"/>
        <tr r="D59" s="6"/>
      </tp>
      <tp>
        <v>386</v>
        <stp/>
        <stp>StudyData</stp>
        <stp>DJTIC</stp>
        <stp>Bar</stp>
        <stp/>
        <stp>High</stp>
        <stp>1</stp>
        <stp>-47</stp>
        <stp/>
        <stp/>
        <stp/>
        <stp/>
        <stp>T</stp>
        <tr r="D49" s="6"/>
        <tr r="D49" s="6"/>
      </tp>
      <tp>
        <v>234</v>
        <stp/>
        <stp>StudyData</stp>
        <stp>DJTIC</stp>
        <stp>Bar</stp>
        <stp/>
        <stp>High</stp>
        <stp>1</stp>
        <stp>-37</stp>
        <stp/>
        <stp/>
        <stp/>
        <stp/>
        <stp>T</stp>
        <tr r="D39" s="6"/>
        <tr r="D39" s="6"/>
      </tp>
      <tp>
        <v>874</v>
        <stp/>
        <stp>StudyData</stp>
        <stp>DJTIC</stp>
        <stp>Bar</stp>
        <stp/>
        <stp>High</stp>
        <stp>1</stp>
        <stp>-27</stp>
        <stp/>
        <stp/>
        <stp/>
        <stp/>
        <stp>T</stp>
        <tr r="D29" s="6"/>
        <tr r="D29" s="6"/>
      </tp>
      <tp>
        <v>244</v>
        <stp/>
        <stp>StudyData</stp>
        <stp>DJTIC</stp>
        <stp>Bar</stp>
        <stp/>
        <stp>High</stp>
        <stp>1</stp>
        <stp>-17</stp>
        <stp/>
        <stp/>
        <stp/>
        <stp/>
        <stp>T</stp>
        <tr r="D19" s="6"/>
        <tr r="D19" s="6"/>
      </tp>
      <tp>
        <v>541</v>
        <stp/>
        <stp>StudyData</stp>
        <stp>DJTIC</stp>
        <stp>Bar</stp>
        <stp/>
        <stp>High</stp>
        <stp>1</stp>
        <stp>-97</stp>
        <stp/>
        <stp/>
        <stp/>
        <stp/>
        <stp>T</stp>
        <tr r="D99" s="6"/>
        <tr r="D99" s="6"/>
      </tp>
      <tp>
        <v>237</v>
        <stp/>
        <stp>StudyData</stp>
        <stp>DJTIC</stp>
        <stp>Bar</stp>
        <stp/>
        <stp>High</stp>
        <stp>1</stp>
        <stp>-87</stp>
        <stp/>
        <stp/>
        <stp/>
        <stp/>
        <stp>T</stp>
        <tr r="D89" s="6"/>
        <tr r="D89" s="6"/>
      </tp>
      <tp>
        <v>-104</v>
        <stp/>
        <stp>StudyData</stp>
        <stp>DJTIC</stp>
        <stp>Bar</stp>
        <stp/>
        <stp>Close</stp>
        <stp>1</stp>
        <stp>-58</stp>
        <stp/>
        <stp/>
        <stp/>
        <stp/>
        <stp>T</stp>
        <tr r="F60" s="6"/>
        <tr r="F60" s="6"/>
      </tp>
      <tp>
        <v>366</v>
        <stp/>
        <stp>StudyData</stp>
        <stp>DJTIC</stp>
        <stp>Bar</stp>
        <stp/>
        <stp>Close</stp>
        <stp>1</stp>
        <stp>-48</stp>
        <stp/>
        <stp/>
        <stp/>
        <stp/>
        <stp>T</stp>
        <tr r="F50" s="6"/>
        <tr r="F50" s="6"/>
      </tp>
      <tp>
        <v>12</v>
        <stp/>
        <stp>StudyData</stp>
        <stp>DJTIC</stp>
        <stp>Bar</stp>
        <stp/>
        <stp>Close</stp>
        <stp>1</stp>
        <stp>-78</stp>
        <stp/>
        <stp/>
        <stp/>
        <stp/>
        <stp>T</stp>
        <tr r="F80" s="6"/>
        <tr r="F80" s="6"/>
      </tp>
      <tp>
        <v>-108</v>
        <stp/>
        <stp>StudyData</stp>
        <stp>DJTIC</stp>
        <stp>Bar</stp>
        <stp/>
        <stp>Close</stp>
        <stp>1</stp>
        <stp>-68</stp>
        <stp/>
        <stp/>
        <stp/>
        <stp/>
        <stp>T</stp>
        <tr r="F70" s="6"/>
        <tr r="F70" s="6"/>
      </tp>
      <tp>
        <v>-304</v>
        <stp/>
        <stp>StudyData</stp>
        <stp>DJTIC</stp>
        <stp>Bar</stp>
        <stp/>
        <stp>Close</stp>
        <stp>1</stp>
        <stp>-18</stp>
        <stp/>
        <stp/>
        <stp/>
        <stp/>
        <stp>T</stp>
        <tr r="F20" s="6"/>
        <tr r="F20" s="6"/>
      </tp>
      <tp>
        <v>250</v>
        <stp/>
        <stp>StudyData</stp>
        <stp>DJTIC</stp>
        <stp>Bar</stp>
        <stp/>
        <stp>Close</stp>
        <stp>1</stp>
        <stp>-38</stp>
        <stp/>
        <stp/>
        <stp/>
        <stp/>
        <stp>T</stp>
        <tr r="F40" s="6"/>
        <tr r="F40" s="6"/>
      </tp>
      <tp>
        <v>460</v>
        <stp/>
        <stp>StudyData</stp>
        <stp>DJTIC</stp>
        <stp>Bar</stp>
        <stp/>
        <stp>Close</stp>
        <stp>1</stp>
        <stp>-28</stp>
        <stp/>
        <stp/>
        <stp/>
        <stp/>
        <stp>T</stp>
        <tr r="F30" s="6"/>
        <tr r="F30" s="6"/>
      </tp>
      <tp>
        <v>415</v>
        <stp/>
        <stp>StudyData</stp>
        <stp>DJTIC</stp>
        <stp>Bar</stp>
        <stp/>
        <stp>Close</stp>
        <stp>1</stp>
        <stp>-98</stp>
        <stp/>
        <stp/>
        <stp/>
        <stp/>
        <stp>T</stp>
        <tr r="F100" s="6"/>
        <tr r="F100" s="6"/>
      </tp>
      <tp>
        <v>135</v>
        <stp/>
        <stp>StudyData</stp>
        <stp>DJTIC</stp>
        <stp>Bar</stp>
        <stp/>
        <stp>Close</stp>
        <stp>1</stp>
        <stp>-88</stp>
        <stp/>
        <stp/>
        <stp/>
        <stp/>
        <stp>T</stp>
        <tr r="F90" s="6"/>
        <tr r="F90" s="6"/>
      </tp>
      <tp>
        <v>314</v>
        <stp/>
        <stp>StudyData</stp>
        <stp>DJTIC</stp>
        <stp>Bar</stp>
        <stp/>
        <stp>High</stp>
        <stp>1</stp>
        <stp>-78</stp>
        <stp/>
        <stp/>
        <stp/>
        <stp/>
        <stp>T</stp>
        <tr r="D80" s="6"/>
        <tr r="D80" s="6"/>
      </tp>
      <tp>
        <v>150</v>
        <stp/>
        <stp>StudyData</stp>
        <stp>DJTIC</stp>
        <stp>Bar</stp>
        <stp/>
        <stp>High</stp>
        <stp>1</stp>
        <stp>-68</stp>
        <stp/>
        <stp/>
        <stp/>
        <stp/>
        <stp>T</stp>
        <tr r="D70" s="6"/>
        <tr r="D70" s="6"/>
      </tp>
      <tp>
        <v>112</v>
        <stp/>
        <stp>StudyData</stp>
        <stp>DJTIC</stp>
        <stp>Bar</stp>
        <stp/>
        <stp>High</stp>
        <stp>1</stp>
        <stp>-58</stp>
        <stp/>
        <stp/>
        <stp/>
        <stp/>
        <stp>T</stp>
        <tr r="D60" s="6"/>
        <tr r="D60" s="6"/>
      </tp>
      <tp>
        <v>548</v>
        <stp/>
        <stp>StudyData</stp>
        <stp>DJTIC</stp>
        <stp>Bar</stp>
        <stp/>
        <stp>High</stp>
        <stp>1</stp>
        <stp>-48</stp>
        <stp/>
        <stp/>
        <stp/>
        <stp/>
        <stp>T</stp>
        <tr r="D50" s="6"/>
        <tr r="D50" s="6"/>
      </tp>
      <tp>
        <v>359</v>
        <stp/>
        <stp>StudyData</stp>
        <stp>DJTIC</stp>
        <stp>Bar</stp>
        <stp/>
        <stp>High</stp>
        <stp>1</stp>
        <stp>-38</stp>
        <stp/>
        <stp/>
        <stp/>
        <stp/>
        <stp>T</stp>
        <tr r="D40" s="6"/>
        <tr r="D40" s="6"/>
      </tp>
      <tp>
        <v>716</v>
        <stp/>
        <stp>StudyData</stp>
        <stp>DJTIC</stp>
        <stp>Bar</stp>
        <stp/>
        <stp>High</stp>
        <stp>1</stp>
        <stp>-28</stp>
        <stp/>
        <stp/>
        <stp/>
        <stp/>
        <stp>T</stp>
        <tr r="D30" s="6"/>
        <tr r="D30" s="6"/>
      </tp>
      <tp>
        <v>98</v>
        <stp/>
        <stp>StudyData</stp>
        <stp>DJTIC</stp>
        <stp>Bar</stp>
        <stp/>
        <stp>High</stp>
        <stp>1</stp>
        <stp>-18</stp>
        <stp/>
        <stp/>
        <stp/>
        <stp/>
        <stp>T</stp>
        <tr r="D20" s="6"/>
        <tr r="D20" s="6"/>
      </tp>
      <tp>
        <v>519</v>
        <stp/>
        <stp>StudyData</stp>
        <stp>DJTIC</stp>
        <stp>Bar</stp>
        <stp/>
        <stp>High</stp>
        <stp>1</stp>
        <stp>-98</stp>
        <stp/>
        <stp/>
        <stp/>
        <stp/>
        <stp>T</stp>
        <tr r="D100" s="6"/>
        <tr r="D100" s="6"/>
      </tp>
      <tp>
        <v>343</v>
        <stp/>
        <stp>StudyData</stp>
        <stp>DJTIC</stp>
        <stp>Bar</stp>
        <stp/>
        <stp>High</stp>
        <stp>1</stp>
        <stp>-88</stp>
        <stp/>
        <stp/>
        <stp/>
        <stp/>
        <stp>T</stp>
        <tr r="D90" s="6"/>
        <tr r="D90" s="6"/>
      </tp>
      <tp>
        <v>-16</v>
        <stp/>
        <stp>StudyData</stp>
        <stp>DJTIC</stp>
        <stp>Bar</stp>
        <stp/>
        <stp>Close</stp>
        <stp>1</stp>
        <stp>-57</stp>
        <stp/>
        <stp/>
        <stp/>
        <stp/>
        <stp>T</stp>
        <tr r="F59" s="6"/>
        <tr r="F59" s="6"/>
      </tp>
      <tp>
        <v>310</v>
        <stp/>
        <stp>StudyData</stp>
        <stp>DJTIC</stp>
        <stp>Bar</stp>
        <stp/>
        <stp>Close</stp>
        <stp>1</stp>
        <stp>-47</stp>
        <stp/>
        <stp/>
        <stp/>
        <stp/>
        <stp>T</stp>
        <tr r="F49" s="6"/>
        <tr r="F49" s="6"/>
      </tp>
      <tp>
        <v>-11</v>
        <stp/>
        <stp>StudyData</stp>
        <stp>DJTIC</stp>
        <stp>Bar</stp>
        <stp/>
        <stp>Close</stp>
        <stp>1</stp>
        <stp>-77</stp>
        <stp/>
        <stp/>
        <stp/>
        <stp/>
        <stp>T</stp>
        <tr r="F79" s="6"/>
        <tr r="F79" s="6"/>
      </tp>
      <tp>
        <v>-128</v>
        <stp/>
        <stp>StudyData</stp>
        <stp>DJTIC</stp>
        <stp>Bar</stp>
        <stp/>
        <stp>Close</stp>
        <stp>1</stp>
        <stp>-67</stp>
        <stp/>
        <stp/>
        <stp/>
        <stp/>
        <stp>T</stp>
        <tr r="F69" s="6"/>
        <tr r="F69" s="6"/>
      </tp>
      <tp>
        <v>116</v>
        <stp/>
        <stp>StudyData</stp>
        <stp>DJTIC</stp>
        <stp>Bar</stp>
        <stp/>
        <stp>Close</stp>
        <stp>1</stp>
        <stp>-17</stp>
        <stp/>
        <stp/>
        <stp/>
        <stp/>
        <stp>T</stp>
        <tr r="F19" s="6"/>
        <tr r="F19" s="6"/>
      </tp>
      <tp>
        <v>13</v>
        <stp/>
        <stp>StudyData</stp>
        <stp>DJTIC</stp>
        <stp>Bar</stp>
        <stp/>
        <stp>Close</stp>
        <stp>1</stp>
        <stp>-37</stp>
        <stp/>
        <stp/>
        <stp/>
        <stp/>
        <stp>T</stp>
        <tr r="F39" s="6"/>
        <tr r="F39" s="6"/>
      </tp>
      <tp>
        <v>618</v>
        <stp/>
        <stp>StudyData</stp>
        <stp>DJTIC</stp>
        <stp>Bar</stp>
        <stp/>
        <stp>Close</stp>
        <stp>1</stp>
        <stp>-27</stp>
        <stp/>
        <stp/>
        <stp/>
        <stp/>
        <stp>T</stp>
        <tr r="F29" s="6"/>
        <tr r="F29" s="6"/>
      </tp>
      <tp>
        <v>127</v>
        <stp/>
        <stp>StudyData</stp>
        <stp>DJTIC</stp>
        <stp>Bar</stp>
        <stp/>
        <stp>Close</stp>
        <stp>1</stp>
        <stp>-97</stp>
        <stp/>
        <stp/>
        <stp/>
        <stp/>
        <stp>T</stp>
        <tr r="F99" s="6"/>
        <tr r="F99" s="6"/>
      </tp>
      <tp>
        <v>31</v>
        <stp/>
        <stp>StudyData</stp>
        <stp>DJTIC</stp>
        <stp>Bar</stp>
        <stp/>
        <stp>Close</stp>
        <stp>1</stp>
        <stp>-87</stp>
        <stp/>
        <stp/>
        <stp/>
        <stp/>
        <stp>T</stp>
        <tr r="F89" s="6"/>
        <tr r="F89" s="6"/>
      </tp>
      <tp>
        <v>43.368873648928997</v>
        <stp/>
        <stp>StudyData</stp>
        <stp>EP</stp>
        <stp>RSI</stp>
        <stp>InputChoice=Close,Period=14</stp>
        <stp>RSI</stp>
        <stp>1</stp>
        <stp>-100</stp>
        <stp/>
        <stp>EPDay</stp>
        <stp/>
        <stp/>
        <stp>T</stp>
        <tr r="G102" s="5"/>
      </tp>
      <tp>
        <v>588</v>
        <stp/>
        <stp>StudyData</stp>
        <stp>DJTIC</stp>
        <stp>Bar</stp>
        <stp/>
        <stp>High</stp>
        <stp>1</stp>
        <stp>-79</stp>
        <stp/>
        <stp/>
        <stp/>
        <stp/>
        <stp>T</stp>
        <tr r="D81" s="6"/>
        <tr r="D81" s="6"/>
      </tp>
      <tp>
        <v>404</v>
        <stp/>
        <stp>StudyData</stp>
        <stp>DJTIC</stp>
        <stp>Bar</stp>
        <stp/>
        <stp>High</stp>
        <stp>1</stp>
        <stp>-69</stp>
        <stp/>
        <stp/>
        <stp/>
        <stp/>
        <stp>T</stp>
        <tr r="D71" s="6"/>
        <tr r="D71" s="6"/>
      </tp>
      <tp>
        <v>508</v>
        <stp/>
        <stp>StudyData</stp>
        <stp>DJTIC</stp>
        <stp>Bar</stp>
        <stp/>
        <stp>High</stp>
        <stp>1</stp>
        <stp>-59</stp>
        <stp/>
        <stp/>
        <stp/>
        <stp/>
        <stp>T</stp>
        <tr r="D61" s="6"/>
        <tr r="D61" s="6"/>
      </tp>
      <tp>
        <v>348</v>
        <stp/>
        <stp>StudyData</stp>
        <stp>DJTIC</stp>
        <stp>Bar</stp>
        <stp/>
        <stp>High</stp>
        <stp>1</stp>
        <stp>-49</stp>
        <stp/>
        <stp/>
        <stp/>
        <stp/>
        <stp>T</stp>
        <tr r="D51" s="6"/>
        <tr r="D51" s="6"/>
      </tp>
      <tp>
        <v>327</v>
        <stp/>
        <stp>StudyData</stp>
        <stp>DJTIC</stp>
        <stp>Bar</stp>
        <stp/>
        <stp>High</stp>
        <stp>1</stp>
        <stp>-39</stp>
        <stp/>
        <stp/>
        <stp/>
        <stp/>
        <stp>T</stp>
        <tr r="D41" s="6"/>
        <tr r="D41" s="6"/>
      </tp>
      <tp>
        <v>644</v>
        <stp/>
        <stp>StudyData</stp>
        <stp>DJTIC</stp>
        <stp>Bar</stp>
        <stp/>
        <stp>High</stp>
        <stp>1</stp>
        <stp>-29</stp>
        <stp/>
        <stp/>
        <stp/>
        <stp/>
        <stp>T</stp>
        <tr r="D31" s="6"/>
        <tr r="D31" s="6"/>
      </tp>
      <tp>
        <v>-26</v>
        <stp/>
        <stp>StudyData</stp>
        <stp>DJTIC</stp>
        <stp>Bar</stp>
        <stp/>
        <stp>High</stp>
        <stp>1</stp>
        <stp>-19</stp>
        <stp/>
        <stp/>
        <stp/>
        <stp/>
        <stp>T</stp>
        <tr r="D21" s="6"/>
        <tr r="D21" s="6"/>
      </tp>
      <tp>
        <v>135</v>
        <stp/>
        <stp>StudyData</stp>
        <stp>DJTIC</stp>
        <stp>Bar</stp>
        <stp/>
        <stp>High</stp>
        <stp>1</stp>
        <stp>-99</stp>
        <stp/>
        <stp/>
        <stp/>
        <stp/>
        <stp>T</stp>
        <tr r="D101" s="6"/>
        <tr r="D101" s="6"/>
      </tp>
      <tp>
        <v>4</v>
        <stp/>
        <stp>StudyData</stp>
        <stp>DJTIC</stp>
        <stp>Bar</stp>
        <stp/>
        <stp>High</stp>
        <stp>1</stp>
        <stp>-89</stp>
        <stp/>
        <stp/>
        <stp/>
        <stp/>
        <stp>T</stp>
        <tr r="D91" s="6"/>
        <tr r="D91" s="6"/>
      </tp>
      <tp>
        <v>-18</v>
        <stp/>
        <stp>StudyData</stp>
        <stp>DJTIC</stp>
        <stp>Bar</stp>
        <stp/>
        <stp>Close</stp>
        <stp>1</stp>
        <stp>-56</stp>
        <stp/>
        <stp/>
        <stp/>
        <stp/>
        <stp>T</stp>
        <tr r="F58" s="6"/>
        <tr r="F58" s="6"/>
      </tp>
      <tp>
        <v>252</v>
        <stp/>
        <stp>StudyData</stp>
        <stp>DJTIC</stp>
        <stp>Bar</stp>
        <stp/>
        <stp>Close</stp>
        <stp>1</stp>
        <stp>-46</stp>
        <stp/>
        <stp/>
        <stp/>
        <stp/>
        <stp>T</stp>
        <tr r="F48" s="6"/>
        <tr r="F48" s="6"/>
      </tp>
      <tp>
        <v>-65</v>
        <stp/>
        <stp>StudyData</stp>
        <stp>DJTIC</stp>
        <stp>Bar</stp>
        <stp/>
        <stp>Close</stp>
        <stp>1</stp>
        <stp>-76</stp>
        <stp/>
        <stp/>
        <stp/>
        <stp/>
        <stp>T</stp>
        <tr r="F78" s="6"/>
        <tr r="F78" s="6"/>
      </tp>
      <tp>
        <v>-245</v>
        <stp/>
        <stp>StudyData</stp>
        <stp>DJTIC</stp>
        <stp>Bar</stp>
        <stp/>
        <stp>Close</stp>
        <stp>1</stp>
        <stp>-66</stp>
        <stp/>
        <stp/>
        <stp/>
        <stp/>
        <stp>T</stp>
        <tr r="F68" s="6"/>
        <tr r="F68" s="6"/>
      </tp>
      <tp>
        <v>-432</v>
        <stp/>
        <stp>StudyData</stp>
        <stp>DJTIC</stp>
        <stp>Bar</stp>
        <stp/>
        <stp>Close</stp>
        <stp>1</stp>
        <stp>-16</stp>
        <stp/>
        <stp/>
        <stp/>
        <stp/>
        <stp>T</stp>
        <tr r="F18" s="6"/>
        <tr r="F18" s="6"/>
      </tp>
      <tp>
        <v>284</v>
        <stp/>
        <stp>StudyData</stp>
        <stp>DJTIC</stp>
        <stp>Bar</stp>
        <stp/>
        <stp>Close</stp>
        <stp>1</stp>
        <stp>-36</stp>
        <stp/>
        <stp/>
        <stp/>
        <stp/>
        <stp>T</stp>
        <tr r="F38" s="6"/>
        <tr r="F38" s="6"/>
      </tp>
      <tp>
        <v>496</v>
        <stp/>
        <stp>StudyData</stp>
        <stp>DJTIC</stp>
        <stp>Bar</stp>
        <stp/>
        <stp>Close</stp>
        <stp>1</stp>
        <stp>-26</stp>
        <stp/>
        <stp/>
        <stp/>
        <stp/>
        <stp>T</stp>
        <tr r="F28" s="6"/>
        <tr r="F28" s="6"/>
      </tp>
      <tp>
        <v>201</v>
        <stp/>
        <stp>StudyData</stp>
        <stp>DJTIC</stp>
        <stp>Bar</stp>
        <stp/>
        <stp>Close</stp>
        <stp>1</stp>
        <stp>-96</stp>
        <stp/>
        <stp/>
        <stp/>
        <stp/>
        <stp>T</stp>
        <tr r="F98" s="6"/>
        <tr r="F98" s="6"/>
      </tp>
      <tp>
        <v>-49</v>
        <stp/>
        <stp>StudyData</stp>
        <stp>DJTIC</stp>
        <stp>Bar</stp>
        <stp/>
        <stp>Close</stp>
        <stp>1</stp>
        <stp>-86</stp>
        <stp/>
        <stp/>
        <stp/>
        <stp/>
        <stp>T</stp>
        <tr r="F88" s="6"/>
        <tr r="F88" s="6"/>
      </tp>
      <tp>
        <v>133</v>
        <stp/>
        <stp>StudyData</stp>
        <stp>DJTIC</stp>
        <stp>Bar</stp>
        <stp/>
        <stp>Close</stp>
        <stp>1</stp>
        <stp>-55</stp>
        <stp/>
        <stp/>
        <stp/>
        <stp/>
        <stp>T</stp>
        <tr r="F57" s="6"/>
        <tr r="F57" s="6"/>
      </tp>
      <tp>
        <v>235</v>
        <stp/>
        <stp>StudyData</stp>
        <stp>DJTIC</stp>
        <stp>Bar</stp>
        <stp/>
        <stp>Close</stp>
        <stp>1</stp>
        <stp>-45</stp>
        <stp/>
        <stp/>
        <stp/>
        <stp/>
        <stp>T</stp>
        <tr r="F47" s="6"/>
        <tr r="F47" s="6"/>
      </tp>
      <tp>
        <v>-173</v>
        <stp/>
        <stp>StudyData</stp>
        <stp>DJTIC</stp>
        <stp>Bar</stp>
        <stp/>
        <stp>Close</stp>
        <stp>1</stp>
        <stp>-75</stp>
        <stp/>
        <stp/>
        <stp/>
        <stp/>
        <stp>T</stp>
        <tr r="F77" s="6"/>
        <tr r="F77" s="6"/>
      </tp>
      <tp>
        <v>29</v>
        <stp/>
        <stp>StudyData</stp>
        <stp>DJTIC</stp>
        <stp>Bar</stp>
        <stp/>
        <stp>Close</stp>
        <stp>1</stp>
        <stp>-65</stp>
        <stp/>
        <stp/>
        <stp/>
        <stp/>
        <stp>T</stp>
        <tr r="F67" s="6"/>
        <tr r="F67" s="6"/>
      </tp>
      <tp>
        <v>-165</v>
        <stp/>
        <stp>StudyData</stp>
        <stp>DJTIC</stp>
        <stp>Bar</stp>
        <stp/>
        <stp>Close</stp>
        <stp>1</stp>
        <stp>-15</stp>
        <stp/>
        <stp/>
        <stp/>
        <stp/>
        <stp>T</stp>
        <tr r="F17" s="6"/>
        <tr r="F17" s="6"/>
      </tp>
      <tp>
        <v>416</v>
        <stp/>
        <stp>StudyData</stp>
        <stp>DJTIC</stp>
        <stp>Bar</stp>
        <stp/>
        <stp>Close</stp>
        <stp>1</stp>
        <stp>-35</stp>
        <stp/>
        <stp/>
        <stp/>
        <stp/>
        <stp>T</stp>
        <tr r="F37" s="6"/>
        <tr r="F37" s="6"/>
      </tp>
      <tp>
        <v>448</v>
        <stp/>
        <stp>StudyData</stp>
        <stp>DJTIC</stp>
        <stp>Bar</stp>
        <stp/>
        <stp>Close</stp>
        <stp>1</stp>
        <stp>-25</stp>
        <stp/>
        <stp/>
        <stp/>
        <stp/>
        <stp>T</stp>
        <tr r="F27" s="6"/>
        <tr r="F27" s="6"/>
      </tp>
      <tp>
        <v>-13</v>
        <stp/>
        <stp>StudyData</stp>
        <stp>DJTIC</stp>
        <stp>Bar</stp>
        <stp/>
        <stp>Close</stp>
        <stp>1</stp>
        <stp>-95</stp>
        <stp/>
        <stp/>
        <stp/>
        <stp/>
        <stp>T</stp>
        <tr r="F97" s="6"/>
        <tr r="F97" s="6"/>
      </tp>
      <tp>
        <v>227</v>
        <stp/>
        <stp>StudyData</stp>
        <stp>DJTIC</stp>
        <stp>Bar</stp>
        <stp/>
        <stp>Close</stp>
        <stp>1</stp>
        <stp>-85</stp>
        <stp/>
        <stp/>
        <stp/>
        <stp/>
        <stp>T</stp>
        <tr r="F87" s="6"/>
        <tr r="F87" s="6"/>
      </tp>
      <tp>
        <v>206</v>
        <stp/>
        <stp>StudyData</stp>
        <stp>DJTIC</stp>
        <stp>Bar</stp>
        <stp/>
        <stp>Close</stp>
        <stp>1</stp>
        <stp>-54</stp>
        <stp/>
        <stp/>
        <stp/>
        <stp/>
        <stp>T</stp>
        <tr r="F56" s="6"/>
        <tr r="F56" s="6"/>
      </tp>
      <tp>
        <v>-129</v>
        <stp/>
        <stp>StudyData</stp>
        <stp>DJTIC</stp>
        <stp>Bar</stp>
        <stp/>
        <stp>Close</stp>
        <stp>1</stp>
        <stp>-44</stp>
        <stp/>
        <stp/>
        <stp/>
        <stp/>
        <stp>T</stp>
        <tr r="F46" s="6"/>
        <tr r="F46" s="6"/>
      </tp>
      <tp>
        <v>-131</v>
        <stp/>
        <stp>StudyData</stp>
        <stp>DJTIC</stp>
        <stp>Bar</stp>
        <stp/>
        <stp>Close</stp>
        <stp>1</stp>
        <stp>-74</stp>
        <stp/>
        <stp/>
        <stp/>
        <stp/>
        <stp>T</stp>
        <tr r="F76" s="6"/>
        <tr r="F76" s="6"/>
      </tp>
      <tp>
        <v>215</v>
        <stp/>
        <stp>StudyData</stp>
        <stp>DJTIC</stp>
        <stp>Bar</stp>
        <stp/>
        <stp>Close</stp>
        <stp>1</stp>
        <stp>-64</stp>
        <stp/>
        <stp/>
        <stp/>
        <stp/>
        <stp>T</stp>
        <tr r="F66" s="6"/>
        <tr r="F66" s="6"/>
      </tp>
      <tp>
        <v>119</v>
        <stp/>
        <stp>StudyData</stp>
        <stp>DJTIC</stp>
        <stp>Bar</stp>
        <stp/>
        <stp>Close</stp>
        <stp>1</stp>
        <stp>-14</stp>
        <stp/>
        <stp/>
        <stp/>
        <stp/>
        <stp>T</stp>
        <tr r="F16" s="6"/>
        <tr r="F16" s="6"/>
      </tp>
      <tp>
        <v>386</v>
        <stp/>
        <stp>StudyData</stp>
        <stp>DJTIC</stp>
        <stp>Bar</stp>
        <stp/>
        <stp>Close</stp>
        <stp>1</stp>
        <stp>-34</stp>
        <stp/>
        <stp/>
        <stp/>
        <stp/>
        <stp>T</stp>
        <tr r="F36" s="6"/>
        <tr r="F36" s="6"/>
      </tp>
      <tp>
        <v>22</v>
        <stp/>
        <stp>StudyData</stp>
        <stp>DJTIC</stp>
        <stp>Bar</stp>
        <stp/>
        <stp>Close</stp>
        <stp>1</stp>
        <stp>-24</stp>
        <stp/>
        <stp/>
        <stp/>
        <stp/>
        <stp>T</stp>
        <tr r="F26" s="6"/>
        <tr r="F26" s="6"/>
      </tp>
      <tp>
        <v>59</v>
        <stp/>
        <stp>StudyData</stp>
        <stp>DJTIC</stp>
        <stp>Bar</stp>
        <stp/>
        <stp>Close</stp>
        <stp>1</stp>
        <stp>-94</stp>
        <stp/>
        <stp/>
        <stp/>
        <stp/>
        <stp>T</stp>
        <tr r="F96" s="6"/>
        <tr r="F96" s="6"/>
      </tp>
      <tp>
        <v>169</v>
        <stp/>
        <stp>StudyData</stp>
        <stp>DJTIC</stp>
        <stp>Bar</stp>
        <stp/>
        <stp>Close</stp>
        <stp>1</stp>
        <stp>-84</stp>
        <stp/>
        <stp/>
        <stp/>
        <stp/>
        <stp>T</stp>
        <tr r="F86" s="6"/>
        <tr r="F86" s="6"/>
      </tp>
      <tp>
        <v>208</v>
        <stp/>
        <stp>StudyData</stp>
        <stp>DJTIC</stp>
        <stp>Bar</stp>
        <stp/>
        <stp>Close</stp>
        <stp>1</stp>
        <stp>-53</stp>
        <stp/>
        <stp/>
        <stp/>
        <stp/>
        <stp>T</stp>
        <tr r="F55" s="6"/>
        <tr r="F55" s="6"/>
      </tp>
      <tp>
        <v>57</v>
        <stp/>
        <stp>StudyData</stp>
        <stp>DJTIC</stp>
        <stp>Bar</stp>
        <stp/>
        <stp>Close</stp>
        <stp>1</stp>
        <stp>-43</stp>
        <stp/>
        <stp/>
        <stp/>
        <stp/>
        <stp>T</stp>
        <tr r="F45" s="6"/>
        <tr r="F45" s="6"/>
      </tp>
      <tp>
        <v>-243</v>
        <stp/>
        <stp>StudyData</stp>
        <stp>DJTIC</stp>
        <stp>Bar</stp>
        <stp/>
        <stp>Close</stp>
        <stp>1</stp>
        <stp>-73</stp>
        <stp/>
        <stp/>
        <stp/>
        <stp/>
        <stp>T</stp>
        <tr r="F75" s="6"/>
        <tr r="F75" s="6"/>
      </tp>
      <tp>
        <v>269</v>
        <stp/>
        <stp>StudyData</stp>
        <stp>DJTIC</stp>
        <stp>Bar</stp>
        <stp/>
        <stp>Close</stp>
        <stp>1</stp>
        <stp>-63</stp>
        <stp/>
        <stp/>
        <stp/>
        <stp/>
        <stp>T</stp>
        <tr r="F65" s="6"/>
        <tr r="F65" s="6"/>
      </tp>
      <tp>
        <v>158</v>
        <stp/>
        <stp>StudyData</stp>
        <stp>DJTIC</stp>
        <stp>Bar</stp>
        <stp/>
        <stp>Close</stp>
        <stp>1</stp>
        <stp>-13</stp>
        <stp/>
        <stp/>
        <stp/>
        <stp/>
        <stp>T</stp>
        <tr r="F15" s="6"/>
        <tr r="F15" s="6"/>
      </tp>
      <tp>
        <v>550</v>
        <stp/>
        <stp>StudyData</stp>
        <stp>DJTIC</stp>
        <stp>Bar</stp>
        <stp/>
        <stp>Close</stp>
        <stp>1</stp>
        <stp>-33</stp>
        <stp/>
        <stp/>
        <stp/>
        <stp/>
        <stp>T</stp>
        <tr r="F35" s="6"/>
        <tr r="F35" s="6"/>
      </tp>
      <tp>
        <v>808</v>
        <stp/>
        <stp>StudyData</stp>
        <stp>DJTIC</stp>
        <stp>Bar</stp>
        <stp/>
        <stp>Close</stp>
        <stp>1</stp>
        <stp>-23</stp>
        <stp/>
        <stp/>
        <stp/>
        <stp/>
        <stp>T</stp>
        <tr r="F25" s="6"/>
        <tr r="F25" s="6"/>
      </tp>
      <tp>
        <v>261</v>
        <stp/>
        <stp>StudyData</stp>
        <stp>DJTIC</stp>
        <stp>Bar</stp>
        <stp/>
        <stp>Close</stp>
        <stp>1</stp>
        <stp>-93</stp>
        <stp/>
        <stp/>
        <stp/>
        <stp/>
        <stp>T</stp>
        <tr r="F95" s="6"/>
        <tr r="F95" s="6"/>
      </tp>
      <tp>
        <v>-31</v>
        <stp/>
        <stp>StudyData</stp>
        <stp>DJTIC</stp>
        <stp>Bar</stp>
        <stp/>
        <stp>Close</stp>
        <stp>1</stp>
        <stp>-83</stp>
        <stp/>
        <stp/>
        <stp/>
        <stp/>
        <stp>T</stp>
        <tr r="F85" s="6"/>
        <tr r="F85" s="6"/>
      </tp>
      <tp>
        <v>-192</v>
        <stp/>
        <stp>StudyData</stp>
        <stp>DJTIC</stp>
        <stp>Bar</stp>
        <stp/>
        <stp>Close</stp>
        <stp>1</stp>
        <stp>-52</stp>
        <stp/>
        <stp/>
        <stp/>
        <stp/>
        <stp>T</stp>
        <tr r="F54" s="6"/>
        <tr r="F54" s="6"/>
      </tp>
      <tp>
        <v>81</v>
        <stp/>
        <stp>StudyData</stp>
        <stp>DJTIC</stp>
        <stp>Bar</stp>
        <stp/>
        <stp>Close</stp>
        <stp>1</stp>
        <stp>-42</stp>
        <stp/>
        <stp/>
        <stp/>
        <stp/>
        <stp>T</stp>
        <tr r="F44" s="6"/>
        <tr r="F44" s="6"/>
      </tp>
      <tp>
        <v>-98</v>
        <stp/>
        <stp>StudyData</stp>
        <stp>DJTIC</stp>
        <stp>Bar</stp>
        <stp/>
        <stp>Close</stp>
        <stp>1</stp>
        <stp>-72</stp>
        <stp/>
        <stp/>
        <stp/>
        <stp/>
        <stp>T</stp>
        <tr r="F74" s="6"/>
        <tr r="F74" s="6"/>
      </tp>
      <tp>
        <v>276</v>
        <stp/>
        <stp>StudyData</stp>
        <stp>DJTIC</stp>
        <stp>Bar</stp>
        <stp/>
        <stp>Close</stp>
        <stp>1</stp>
        <stp>-62</stp>
        <stp/>
        <stp/>
        <stp/>
        <stp/>
        <stp>T</stp>
        <tr r="F64" s="6"/>
        <tr r="F64" s="6"/>
      </tp>
      <tp>
        <v>-9</v>
        <stp/>
        <stp>StudyData</stp>
        <stp>DJTIC</stp>
        <stp>Bar</stp>
        <stp/>
        <stp>Close</stp>
        <stp>1</stp>
        <stp>-12</stp>
        <stp/>
        <stp/>
        <stp/>
        <stp/>
        <stp>T</stp>
        <tr r="F14" s="6"/>
        <tr r="F14" s="6"/>
      </tp>
      <tp>
        <v>284</v>
        <stp/>
        <stp>StudyData</stp>
        <stp>DJTIC</stp>
        <stp>Bar</stp>
        <stp/>
        <stp>Close</stp>
        <stp>1</stp>
        <stp>-32</stp>
        <stp/>
        <stp/>
        <stp/>
        <stp/>
        <stp>T</stp>
        <tr r="F34" s="6"/>
        <tr r="F34" s="6"/>
      </tp>
      <tp>
        <v>432</v>
        <stp/>
        <stp>StudyData</stp>
        <stp>DJTIC</stp>
        <stp>Bar</stp>
        <stp/>
        <stp>Close</stp>
        <stp>1</stp>
        <stp>-22</stp>
        <stp/>
        <stp/>
        <stp/>
        <stp/>
        <stp>T</stp>
        <tr r="F24" s="6"/>
        <tr r="F24" s="6"/>
      </tp>
      <tp>
        <v>-139</v>
        <stp/>
        <stp>StudyData</stp>
        <stp>DJTIC</stp>
        <stp>Bar</stp>
        <stp/>
        <stp>Close</stp>
        <stp>1</stp>
        <stp>-92</stp>
        <stp/>
        <stp/>
        <stp/>
        <stp/>
        <stp>T</stp>
        <tr r="F94" s="6"/>
        <tr r="F94" s="6"/>
      </tp>
      <tp>
        <v>-80</v>
        <stp/>
        <stp>StudyData</stp>
        <stp>DJTIC</stp>
        <stp>Bar</stp>
        <stp/>
        <stp>Close</stp>
        <stp>1</stp>
        <stp>-82</stp>
        <stp/>
        <stp/>
        <stp/>
        <stp/>
        <stp>T</stp>
        <tr r="F84" s="6"/>
        <tr r="F84" s="6"/>
      </tp>
      <tp>
        <v>42514.611805555556</v>
        <stp/>
        <stp>StudyData</stp>
        <stp>DJTIC</stp>
        <stp>Bar</stp>
        <stp/>
        <stp>Time</stp>
        <stp>1</stp>
        <stp>-9</stp>
        <tr r="B11" s="6"/>
        <tr r="B11" s="6"/>
      </tp>
      <tp>
        <v>42514.612500000003</v>
        <stp/>
        <stp>StudyData</stp>
        <stp>DJTIC</stp>
        <stp>Bar</stp>
        <stp/>
        <stp>Time</stp>
        <stp>1</stp>
        <stp>-8</stp>
        <tr r="B10" s="6"/>
        <tr r="B10" s="6"/>
      </tp>
      <tp>
        <v>42514.615972222222</v>
        <stp/>
        <stp>StudyData</stp>
        <stp>DJTIC</stp>
        <stp>Bar</stp>
        <stp/>
        <stp>Time</stp>
        <stp>1</stp>
        <stp>-3</stp>
        <tr r="B5" s="6"/>
        <tr r="B5" s="6"/>
      </tp>
      <tp>
        <v>42514.616666666669</v>
        <stp/>
        <stp>StudyData</stp>
        <stp>DJTIC</stp>
        <stp>Bar</stp>
        <stp/>
        <stp>Time</stp>
        <stp>1</stp>
        <stp>-2</stp>
        <tr r="B4" s="6"/>
        <tr r="B4" s="6"/>
      </tp>
      <tp>
        <v>42514.617361111108</v>
        <stp/>
        <stp>StudyData</stp>
        <stp>DJTIC</stp>
        <stp>Bar</stp>
        <stp/>
        <stp>Time</stp>
        <stp>1</stp>
        <stp>-1</stp>
        <tr r="B3" s="6"/>
        <tr r="B3" s="6"/>
      </tp>
      <tp>
        <v>42514.613194444442</v>
        <stp/>
        <stp>StudyData</stp>
        <stp>DJTIC</stp>
        <stp>Bar</stp>
        <stp/>
        <stp>Time</stp>
        <stp>1</stp>
        <stp>-7</stp>
        <tr r="B9" s="6"/>
        <tr r="B9" s="6"/>
      </tp>
      <tp>
        <v>42514.613888888889</v>
        <stp/>
        <stp>StudyData</stp>
        <stp>DJTIC</stp>
        <stp>Bar</stp>
        <stp/>
        <stp>Time</stp>
        <stp>1</stp>
        <stp>-6</stp>
        <tr r="B8" s="6"/>
        <tr r="B8" s="6"/>
      </tp>
      <tp>
        <v>42514.614583333336</v>
        <stp/>
        <stp>StudyData</stp>
        <stp>DJTIC</stp>
        <stp>Bar</stp>
        <stp/>
        <stp>Time</stp>
        <stp>1</stp>
        <stp>-5</stp>
        <tr r="B7" s="6"/>
        <tr r="B7" s="6"/>
      </tp>
      <tp>
        <v>42514.615277777775</v>
        <stp/>
        <stp>StudyData</stp>
        <stp>DJTIC</stp>
        <stp>Bar</stp>
        <stp/>
        <stp>Time</stp>
        <stp>1</stp>
        <stp>-4</stp>
        <tr r="B6" s="6"/>
        <tr r="B6" s="6"/>
      </tp>
      <tp>
        <v>-122</v>
        <stp/>
        <stp>StudyData</stp>
        <stp>DJTIC</stp>
        <stp>Bar</stp>
        <stp/>
        <stp>Close</stp>
        <stp>1</stp>
        <stp>-51</stp>
        <stp/>
        <stp/>
        <stp/>
        <stp/>
        <stp>T</stp>
        <tr r="F53" s="6"/>
        <tr r="F53" s="6"/>
      </tp>
      <tp>
        <v>183</v>
        <stp/>
        <stp>StudyData</stp>
        <stp>DJTIC</stp>
        <stp>Bar</stp>
        <stp/>
        <stp>Close</stp>
        <stp>1</stp>
        <stp>-41</stp>
        <stp/>
        <stp/>
        <stp/>
        <stp/>
        <stp>T</stp>
        <tr r="F43" s="6"/>
        <tr r="F43" s="6"/>
      </tp>
      <tp>
        <v>-124</v>
        <stp/>
        <stp>StudyData</stp>
        <stp>DJTIC</stp>
        <stp>Bar</stp>
        <stp/>
        <stp>Close</stp>
        <stp>1</stp>
        <stp>-71</stp>
        <stp/>
        <stp/>
        <stp/>
        <stp/>
        <stp>T</stp>
        <tr r="F73" s="6"/>
        <tr r="F73" s="6"/>
      </tp>
      <tp>
        <v>296</v>
        <stp/>
        <stp>StudyData</stp>
        <stp>DJTIC</stp>
        <stp>Bar</stp>
        <stp/>
        <stp>Close</stp>
        <stp>1</stp>
        <stp>-61</stp>
        <stp/>
        <stp/>
        <stp/>
        <stp/>
        <stp>T</stp>
        <tr r="F63" s="6"/>
        <tr r="F63" s="6"/>
      </tp>
      <tp>
        <v>-67</v>
        <stp/>
        <stp>StudyData</stp>
        <stp>DJTIC</stp>
        <stp>Bar</stp>
        <stp/>
        <stp>Close</stp>
        <stp>1</stp>
        <stp>-11</stp>
        <stp/>
        <stp/>
        <stp/>
        <stp/>
        <stp>T</stp>
        <tr r="F13" s="6"/>
        <tr r="F13" s="6"/>
      </tp>
      <tp>
        <v>250</v>
        <stp/>
        <stp>StudyData</stp>
        <stp>DJTIC</stp>
        <stp>Bar</stp>
        <stp/>
        <stp>Close</stp>
        <stp>1</stp>
        <stp>-31</stp>
        <stp/>
        <stp/>
        <stp/>
        <stp/>
        <stp>T</stp>
        <tr r="F33" s="6"/>
        <tr r="F33" s="6"/>
      </tp>
      <tp>
        <v>240</v>
        <stp/>
        <stp>StudyData</stp>
        <stp>DJTIC</stp>
        <stp>Bar</stp>
        <stp/>
        <stp>Close</stp>
        <stp>1</stp>
        <stp>-21</stp>
        <stp/>
        <stp/>
        <stp/>
        <stp/>
        <stp>T</stp>
        <tr r="F23" s="6"/>
        <tr r="F23" s="6"/>
      </tp>
      <tp>
        <v>50</v>
        <stp/>
        <stp>StudyData</stp>
        <stp>DJTIC</stp>
        <stp>Bar</stp>
        <stp/>
        <stp>Close</stp>
        <stp>1</stp>
        <stp>-91</stp>
        <stp/>
        <stp/>
        <stp/>
        <stp/>
        <stp>T</stp>
        <tr r="F93" s="6"/>
        <tr r="F93" s="6"/>
      </tp>
      <tp>
        <v>54</v>
        <stp/>
        <stp>StudyData</stp>
        <stp>DJTIC</stp>
        <stp>Bar</stp>
        <stp/>
        <stp>Close</stp>
        <stp>1</stp>
        <stp>-81</stp>
        <stp/>
        <stp/>
        <stp/>
        <stp/>
        <stp>T</stp>
        <tr r="F83" s="6"/>
        <tr r="F83" s="6"/>
      </tp>
      <tp>
        <v>202</v>
        <stp/>
        <stp>StudyData</stp>
        <stp>DJTIC</stp>
        <stp>Bar</stp>
        <stp/>
        <stp>Close</stp>
        <stp>1</stp>
        <stp>-50</stp>
        <stp/>
        <stp/>
        <stp/>
        <stp/>
        <stp>T</stp>
        <tr r="F52" s="6"/>
        <tr r="F52" s="6"/>
      </tp>
      <tp>
        <v>21</v>
        <stp/>
        <stp>StudyData</stp>
        <stp>DJTIC</stp>
        <stp>Bar</stp>
        <stp/>
        <stp>Close</stp>
        <stp>1</stp>
        <stp>-40</stp>
        <stp/>
        <stp/>
        <stp/>
        <stp/>
        <stp>T</stp>
        <tr r="F42" s="6"/>
        <tr r="F42" s="6"/>
      </tp>
      <tp>
        <v>378</v>
        <stp/>
        <stp>StudyData</stp>
        <stp>DJTIC</stp>
        <stp>Bar</stp>
        <stp/>
        <stp>Close</stp>
        <stp>1</stp>
        <stp>-70</stp>
        <stp/>
        <stp/>
        <stp/>
        <stp/>
        <stp>T</stp>
        <tr r="F72" s="6"/>
        <tr r="F72" s="6"/>
      </tp>
      <tp>
        <v>438</v>
        <stp/>
        <stp>StudyData</stp>
        <stp>DJTIC</stp>
        <stp>Bar</stp>
        <stp/>
        <stp>Close</stp>
        <stp>1</stp>
        <stp>-60</stp>
        <stp/>
        <stp/>
        <stp/>
        <stp/>
        <stp>T</stp>
        <tr r="F62" s="6"/>
        <tr r="F62" s="6"/>
      </tp>
      <tp>
        <v>325</v>
        <stp/>
        <stp>StudyData</stp>
        <stp>DJTIC</stp>
        <stp>Bar</stp>
        <stp/>
        <stp>Close</stp>
        <stp>1</stp>
        <stp>-10</stp>
        <stp/>
        <stp/>
        <stp/>
        <stp/>
        <stp>T</stp>
        <tr r="F12" s="6"/>
        <tr r="F12" s="6"/>
      </tp>
      <tp>
        <v>92</v>
        <stp/>
        <stp>StudyData</stp>
        <stp>DJTIC</stp>
        <stp>Bar</stp>
        <stp/>
        <stp>Close</stp>
        <stp>1</stp>
        <stp>-30</stp>
        <stp/>
        <stp/>
        <stp/>
        <stp/>
        <stp>T</stp>
        <tr r="F32" s="6"/>
        <tr r="F32" s="6"/>
      </tp>
      <tp>
        <v>-24</v>
        <stp/>
        <stp>StudyData</stp>
        <stp>DJTIC</stp>
        <stp>Bar</stp>
        <stp/>
        <stp>Close</stp>
        <stp>1</stp>
        <stp>-20</stp>
        <stp/>
        <stp/>
        <stp/>
        <stp/>
        <stp>T</stp>
        <tr r="F22" s="6"/>
        <tr r="F22" s="6"/>
      </tp>
      <tp>
        <v>-148</v>
        <stp/>
        <stp>StudyData</stp>
        <stp>DJTIC</stp>
        <stp>Bar</stp>
        <stp/>
        <stp>Close</stp>
        <stp>1</stp>
        <stp>-90</stp>
        <stp/>
        <stp/>
        <stp/>
        <stp/>
        <stp>T</stp>
        <tr r="F92" s="6"/>
        <tr r="F92" s="6"/>
      </tp>
      <tp>
        <v>-50</v>
        <stp/>
        <stp>StudyData</stp>
        <stp>DJTIC</stp>
        <stp>Bar</stp>
        <stp/>
        <stp>Close</stp>
        <stp>1</stp>
        <stp>-80</stp>
        <stp/>
        <stp/>
        <stp/>
        <stp/>
        <stp>T</stp>
        <tr r="F82" s="6"/>
        <tr r="F82" s="6"/>
      </tp>
      <tp>
        <v>2074.75</v>
        <stp/>
        <stp>StudyData</stp>
        <stp>EP</stp>
        <stp>Bar</stp>
        <stp/>
        <stp>Open</stp>
        <stp>1</stp>
        <stp>-7</stp>
        <stp/>
        <stp>EPDay</stp>
        <stp/>
        <stp/>
        <stp>T</stp>
        <tr r="C9" s="5"/>
        <tr r="C9" s="5"/>
      </tp>
      <tp>
        <v>2075.25</v>
        <stp/>
        <stp>StudyData</stp>
        <stp>EP</stp>
        <stp>Bar</stp>
        <stp/>
        <stp>Open</stp>
        <stp>1</stp>
        <stp>-6</stp>
        <stp/>
        <stp>EPDay</stp>
        <stp/>
        <stp/>
        <stp>T</stp>
        <tr r="C8" s="5"/>
        <tr r="C8" s="5"/>
      </tp>
      <tp>
        <v>2074.5</v>
        <stp/>
        <stp>StudyData</stp>
        <stp>EP</stp>
        <stp>Bar</stp>
        <stp/>
        <stp>Open</stp>
        <stp>1</stp>
        <stp>-5</stp>
        <stp/>
        <stp>EPDay</stp>
        <stp/>
        <stp/>
        <stp>T</stp>
        <tr r="C7" s="5"/>
        <tr r="C7" s="5"/>
      </tp>
      <tp>
        <v>2074.25</v>
        <stp/>
        <stp>StudyData</stp>
        <stp>EP</stp>
        <stp>Bar</stp>
        <stp/>
        <stp>Open</stp>
        <stp>1</stp>
        <stp>-4</stp>
        <stp/>
        <stp>EPDay</stp>
        <stp/>
        <stp/>
        <stp>T</stp>
        <tr r="C6" s="5"/>
        <tr r="C6" s="5"/>
      </tp>
      <tp>
        <v>2074.25</v>
        <stp/>
        <stp>StudyData</stp>
        <stp>EP</stp>
        <stp>Bar</stp>
        <stp/>
        <stp>Open</stp>
        <stp>1</stp>
        <stp>-3</stp>
        <stp/>
        <stp>EPDay</stp>
        <stp/>
        <stp/>
        <stp>T</stp>
        <tr r="C5" s="5"/>
        <tr r="C5" s="5"/>
      </tp>
      <tp>
        <v>2074.5</v>
        <stp/>
        <stp>StudyData</stp>
        <stp>EP</stp>
        <stp>Bar</stp>
        <stp/>
        <stp>Open</stp>
        <stp>1</stp>
        <stp>-2</stp>
        <stp/>
        <stp>EPDay</stp>
        <stp/>
        <stp/>
        <stp>T</stp>
        <tr r="C4" s="5"/>
        <tr r="C4" s="5"/>
      </tp>
      <tp>
        <v>2074</v>
        <stp/>
        <stp>StudyData</stp>
        <stp>EP</stp>
        <stp>Bar</stp>
        <stp/>
        <stp>Open</stp>
        <stp>1</stp>
        <stp>-1</stp>
        <stp/>
        <stp>EPDay</stp>
        <stp/>
        <stp/>
        <stp>T</stp>
        <tr r="C3" s="5"/>
        <tr r="C3" s="5"/>
      </tp>
      <tp>
        <v>2075</v>
        <stp/>
        <stp>StudyData</stp>
        <stp>EP</stp>
        <stp>Bar</stp>
        <stp/>
        <stp>Open</stp>
        <stp>1</stp>
        <stp>-9</stp>
        <stp/>
        <stp>EPDay</stp>
        <stp/>
        <stp/>
        <stp>T</stp>
        <tr r="C11" s="5"/>
        <tr r="C11" s="5"/>
      </tp>
      <tp>
        <v>2074.5</v>
        <stp/>
        <stp>StudyData</stp>
        <stp>EP</stp>
        <stp>Bar</stp>
        <stp/>
        <stp>Open</stp>
        <stp>1</stp>
        <stp>-8</stp>
        <stp/>
        <stp>EPDay</stp>
        <stp/>
        <stp/>
        <stp>T</stp>
        <tr r="C10" s="5"/>
        <tr r="C10" s="5"/>
      </tp>
      <tp>
        <v>-46</v>
        <stp/>
        <stp>StudyData</stp>
        <stp>DJTIC</stp>
        <stp>Bar</stp>
        <stp/>
        <stp>Open</stp>
        <stp>1</stp>
        <stp>-19</stp>
        <stp/>
        <stp/>
        <stp/>
        <stp/>
        <stp>T</stp>
        <tr r="C21" s="6"/>
        <tr r="C21" s="6"/>
      </tp>
      <tp>
        <v>98</v>
        <stp/>
        <stp>StudyData</stp>
        <stp>DJTIC</stp>
        <stp>Bar</stp>
        <stp/>
        <stp>Open</stp>
        <stp>1</stp>
        <stp>-29</stp>
        <stp/>
        <stp/>
        <stp/>
        <stp/>
        <stp>T</stp>
        <tr r="C31" s="6"/>
        <tr r="C31" s="6"/>
      </tp>
      <tp>
        <v>7</v>
        <stp/>
        <stp>StudyData</stp>
        <stp>DJTIC</stp>
        <stp>Bar</stp>
        <stp/>
        <stp>Open</stp>
        <stp>1</stp>
        <stp>-39</stp>
        <stp/>
        <stp/>
        <stp/>
        <stp/>
        <stp>T</stp>
        <tr r="C41" s="6"/>
        <tr r="C41" s="6"/>
      </tp>
      <tp>
        <v>200</v>
        <stp/>
        <stp>StudyData</stp>
        <stp>DJTIC</stp>
        <stp>Bar</stp>
        <stp/>
        <stp>Open</stp>
        <stp>1</stp>
        <stp>-49</stp>
        <stp/>
        <stp/>
        <stp/>
        <stp/>
        <stp>T</stp>
        <tr r="C51" s="6"/>
        <tr r="C51" s="6"/>
      </tp>
      <tp>
        <v>446</v>
        <stp/>
        <stp>StudyData</stp>
        <stp>DJTIC</stp>
        <stp>Bar</stp>
        <stp/>
        <stp>Open</stp>
        <stp>1</stp>
        <stp>-59</stp>
        <stp/>
        <stp/>
        <stp/>
        <stp/>
        <stp>T</stp>
        <tr r="C61" s="6"/>
        <tr r="C61" s="6"/>
      </tp>
      <tp>
        <v>374</v>
        <stp/>
        <stp>StudyData</stp>
        <stp>DJTIC</stp>
        <stp>Bar</stp>
        <stp/>
        <stp>Open</stp>
        <stp>1</stp>
        <stp>-69</stp>
        <stp/>
        <stp/>
        <stp/>
        <stp/>
        <stp>T</stp>
        <tr r="C71" s="6"/>
        <tr r="C71" s="6"/>
      </tp>
      <tp>
        <v>-58</v>
        <stp/>
        <stp>StudyData</stp>
        <stp>DJTIC</stp>
        <stp>Bar</stp>
        <stp/>
        <stp>Open</stp>
        <stp>1</stp>
        <stp>-79</stp>
        <stp/>
        <stp/>
        <stp/>
        <stp/>
        <stp>T</stp>
        <tr r="C81" s="6"/>
        <tr r="C81" s="6"/>
      </tp>
      <tp>
        <v>-142</v>
        <stp/>
        <stp>StudyData</stp>
        <stp>DJTIC</stp>
        <stp>Bar</stp>
        <stp/>
        <stp>Open</stp>
        <stp>1</stp>
        <stp>-89</stp>
        <stp/>
        <stp/>
        <stp/>
        <stp/>
        <stp>T</stp>
        <tr r="C91" s="6"/>
        <tr r="C91" s="6"/>
      </tp>
      <tp>
        <v>-103</v>
        <stp/>
        <stp>StudyData</stp>
        <stp>DJTIC</stp>
        <stp>Bar</stp>
        <stp/>
        <stp>Open</stp>
        <stp>1</stp>
        <stp>-99</stp>
        <stp/>
        <stp/>
        <stp/>
        <stp/>
        <stp>T</stp>
        <tr r="C101" s="6"/>
        <tr r="C101" s="6"/>
      </tp>
      <tp>
        <v>29.25</v>
        <stp/>
        <stp>ContractData</stp>
        <stp>EP</stp>
        <stp>NetLastTradeToday</stp>
        <stp/>
        <stp>T</stp>
        <tr r="J5" s="3"/>
      </tp>
      <tp>
        <v>-36</v>
        <stp/>
        <stp>StudyData</stp>
        <stp>DJTIC</stp>
        <stp>Bar</stp>
        <stp/>
        <stp>Open</stp>
        <stp>1</stp>
        <stp>-18</stp>
        <stp/>
        <stp/>
        <stp/>
        <stp/>
        <stp>T</stp>
        <tr r="C20" s="6"/>
        <tr r="C20" s="6"/>
      </tp>
      <tp>
        <v>636</v>
        <stp/>
        <stp>StudyData</stp>
        <stp>DJTIC</stp>
        <stp>Bar</stp>
        <stp/>
        <stp>Open</stp>
        <stp>1</stp>
        <stp>-28</stp>
        <stp/>
        <stp/>
        <stp/>
        <stp/>
        <stp>T</stp>
        <tr r="C30" s="6"/>
        <tr r="C30" s="6"/>
      </tp>
      <tp>
        <v>319</v>
        <stp/>
        <stp>StudyData</stp>
        <stp>DJTIC</stp>
        <stp>Bar</stp>
        <stp/>
        <stp>Open</stp>
        <stp>1</stp>
        <stp>-38</stp>
        <stp/>
        <stp/>
        <stp/>
        <stp/>
        <stp>T</stp>
        <tr r="C40" s="6"/>
        <tr r="C40" s="6"/>
      </tp>
      <tp>
        <v>274</v>
        <stp/>
        <stp>StudyData</stp>
        <stp>DJTIC</stp>
        <stp>Bar</stp>
        <stp/>
        <stp>Open</stp>
        <stp>1</stp>
        <stp>-48</stp>
        <stp/>
        <stp/>
        <stp/>
        <stp/>
        <stp>T</stp>
        <tr r="C50" s="6"/>
        <tr r="C50" s="6"/>
      </tp>
      <tp>
        <v>112</v>
        <stp/>
        <stp>StudyData</stp>
        <stp>DJTIC</stp>
        <stp>Bar</stp>
        <stp/>
        <stp>Open</stp>
        <stp>1</stp>
        <stp>-58</stp>
        <stp/>
        <stp/>
        <stp/>
        <stp/>
        <stp>T</stp>
        <tr r="C60" s="6"/>
        <tr r="C60" s="6"/>
      </tp>
      <tp>
        <v>122</v>
        <stp/>
        <stp>StudyData</stp>
        <stp>DJTIC</stp>
        <stp>Bar</stp>
        <stp/>
        <stp>Open</stp>
        <stp>1</stp>
        <stp>-68</stp>
        <stp/>
        <stp/>
        <stp/>
        <stp/>
        <stp>T</stp>
        <tr r="C70" s="6"/>
        <tr r="C70" s="6"/>
      </tp>
      <tp>
        <v>314</v>
        <stp/>
        <stp>StudyData</stp>
        <stp>DJTIC</stp>
        <stp>Bar</stp>
        <stp/>
        <stp>Open</stp>
        <stp>1</stp>
        <stp>-78</stp>
        <stp/>
        <stp/>
        <stp/>
        <stp/>
        <stp>T</stp>
        <tr r="C80" s="6"/>
        <tr r="C80" s="6"/>
      </tp>
      <tp>
        <v>-213</v>
        <stp/>
        <stp>StudyData</stp>
        <stp>DJTIC</stp>
        <stp>Bar</stp>
        <stp/>
        <stp>Open</stp>
        <stp>1</stp>
        <stp>-88</stp>
        <stp/>
        <stp/>
        <stp/>
        <stp/>
        <stp>T</stp>
        <tr r="C90" s="6"/>
        <tr r="C90" s="6"/>
      </tp>
      <tp>
        <v>87</v>
        <stp/>
        <stp>StudyData</stp>
        <stp>DJTIC</stp>
        <stp>Bar</stp>
        <stp/>
        <stp>Open</stp>
        <stp>1</stp>
        <stp>-98</stp>
        <stp/>
        <stp/>
        <stp/>
        <stp/>
        <stp>T</stp>
        <tr r="C100" s="6"/>
        <tr r="C100" s="6"/>
      </tp>
      <tp>
        <v>2073.75</v>
        <stp/>
        <stp>StudyData</stp>
        <stp>EP</stp>
        <stp>Bar</stp>
        <stp/>
        <stp>Low</stp>
        <stp>1</stp>
        <stp>0</stp>
        <stp/>
        <stp>EPDay</stp>
        <stp/>
        <stp/>
        <stp>T</stp>
        <tr r="E2" s="5"/>
        <tr r="E2" s="5"/>
      </tp>
      <tp>
        <v>42514.612500000003</v>
        <stp/>
        <stp>StudyData</stp>
        <stp>EP</stp>
        <stp>Bar</stp>
        <stp/>
        <stp>Time</stp>
        <stp>1</stp>
        <stp>-8</stp>
        <stp/>
        <stp>EPDay</stp>
        <stp/>
        <stp/>
        <stp>T</stp>
        <tr r="B10" s="5"/>
        <tr r="B10" s="5"/>
      </tp>
      <tp>
        <v>42514.611805555556</v>
        <stp/>
        <stp>StudyData</stp>
        <stp>EP</stp>
        <stp>Bar</stp>
        <stp/>
        <stp>Time</stp>
        <stp>1</stp>
        <stp>-9</stp>
        <stp/>
        <stp>EPDay</stp>
        <stp/>
        <stp/>
        <stp>T</stp>
        <tr r="B11" s="5"/>
        <tr r="B11" s="5"/>
      </tp>
      <tp>
        <v>42514.615277777775</v>
        <stp/>
        <stp>StudyData</stp>
        <stp>EP</stp>
        <stp>Bar</stp>
        <stp/>
        <stp>Time</stp>
        <stp>1</stp>
        <stp>-4</stp>
        <stp/>
        <stp>EPDay</stp>
        <stp/>
        <stp/>
        <stp>T</stp>
        <tr r="B6" s="5"/>
        <tr r="B6" s="5"/>
      </tp>
      <tp>
        <v>42514.614583333336</v>
        <stp/>
        <stp>StudyData</stp>
        <stp>EP</stp>
        <stp>Bar</stp>
        <stp/>
        <stp>Time</stp>
        <stp>1</stp>
        <stp>-5</stp>
        <stp/>
        <stp>EPDay</stp>
        <stp/>
        <stp/>
        <stp>T</stp>
        <tr r="B7" s="5"/>
        <tr r="B7" s="5"/>
      </tp>
      <tp>
        <v>42514.613888888889</v>
        <stp/>
        <stp>StudyData</stp>
        <stp>EP</stp>
        <stp>Bar</stp>
        <stp/>
        <stp>Time</stp>
        <stp>1</stp>
        <stp>-6</stp>
        <stp/>
        <stp>EPDay</stp>
        <stp/>
        <stp/>
        <stp>T</stp>
        <tr r="B8" s="5"/>
        <tr r="B8" s="5"/>
      </tp>
      <tp>
        <v>42514.613194444442</v>
        <stp/>
        <stp>StudyData</stp>
        <stp>EP</stp>
        <stp>Bar</stp>
        <stp/>
        <stp>Time</stp>
        <stp>1</stp>
        <stp>-7</stp>
        <stp/>
        <stp>EPDay</stp>
        <stp/>
        <stp/>
        <stp>T</stp>
        <tr r="B9" s="5"/>
        <tr r="B9" s="5"/>
      </tp>
      <tp>
        <v>42514.617361111108</v>
        <stp/>
        <stp>StudyData</stp>
        <stp>EP</stp>
        <stp>Bar</stp>
        <stp/>
        <stp>Time</stp>
        <stp>1</stp>
        <stp>-1</stp>
        <stp/>
        <stp>EPDay</stp>
        <stp/>
        <stp/>
        <stp>T</stp>
        <tr r="B3" s="5"/>
        <tr r="B3" s="5"/>
      </tp>
      <tp>
        <v>42514.616666666669</v>
        <stp/>
        <stp>StudyData</stp>
        <stp>EP</stp>
        <stp>Bar</stp>
        <stp/>
        <stp>Time</stp>
        <stp>1</stp>
        <stp>-2</stp>
        <stp/>
        <stp>EPDay</stp>
        <stp/>
        <stp/>
        <stp>T</stp>
        <tr r="B4" s="5"/>
        <tr r="B4" s="5"/>
      </tp>
      <tp>
        <v>42514.615972222222</v>
        <stp/>
        <stp>StudyData</stp>
        <stp>EP</stp>
        <stp>Bar</stp>
        <stp/>
        <stp>Time</stp>
        <stp>1</stp>
        <stp>-3</stp>
        <stp/>
        <stp>EPDay</stp>
        <stp/>
        <stp/>
        <stp>T</stp>
        <tr r="B5" s="5"/>
        <tr r="B5" s="5"/>
      </tp>
      <tp>
        <v>2074.5</v>
        <stp/>
        <stp>StudyData</stp>
        <stp>EP</stp>
        <stp>Bar</stp>
        <stp/>
        <stp>High</stp>
        <stp>1</stp>
        <stp>-1</stp>
        <stp/>
        <stp>EPDay</stp>
        <stp/>
        <stp/>
        <stp>T</stp>
        <tr r="D3" s="5"/>
        <tr r="D3" s="5"/>
      </tp>
      <tp>
        <v>2074.5</v>
        <stp/>
        <stp>StudyData</stp>
        <stp>EP</stp>
        <stp>Bar</stp>
        <stp/>
        <stp>High</stp>
        <stp>1</stp>
        <stp>-2</stp>
        <stp/>
        <stp>EPDay</stp>
        <stp/>
        <stp/>
        <stp>T</stp>
        <tr r="D4" s="5"/>
        <tr r="D4" s="5"/>
      </tp>
      <tp>
        <v>2074.5</v>
        <stp/>
        <stp>StudyData</stp>
        <stp>EP</stp>
        <stp>Bar</stp>
        <stp/>
        <stp>High</stp>
        <stp>1</stp>
        <stp>-3</stp>
        <stp/>
        <stp>EPDay</stp>
        <stp/>
        <stp/>
        <stp>T</stp>
        <tr r="D5" s="5"/>
        <tr r="D5" s="5"/>
      </tp>
      <tp>
        <v>2074.75</v>
        <stp/>
        <stp>StudyData</stp>
        <stp>EP</stp>
        <stp>Bar</stp>
        <stp/>
        <stp>High</stp>
        <stp>1</stp>
        <stp>-4</stp>
        <stp/>
        <stp>EPDay</stp>
        <stp/>
        <stp/>
        <stp>T</stp>
        <tr r="D6" s="5"/>
        <tr r="D6" s="5"/>
      </tp>
      <tp>
        <v>2074.75</v>
        <stp/>
        <stp>StudyData</stp>
        <stp>EP</stp>
        <stp>Bar</stp>
        <stp/>
        <stp>High</stp>
        <stp>1</stp>
        <stp>-5</stp>
        <stp/>
        <stp>EPDay</stp>
        <stp/>
        <stp/>
        <stp>T</stp>
        <tr r="D7" s="5"/>
        <tr r="D7" s="5"/>
      </tp>
      <tp>
        <v>2075.25</v>
        <stp/>
        <stp>StudyData</stp>
        <stp>EP</stp>
        <stp>Bar</stp>
        <stp/>
        <stp>High</stp>
        <stp>1</stp>
        <stp>-6</stp>
        <stp/>
        <stp>EPDay</stp>
        <stp/>
        <stp/>
        <stp>T</stp>
        <tr r="D8" s="5"/>
        <tr r="D8" s="5"/>
      </tp>
      <tp>
        <v>2075.5</v>
        <stp/>
        <stp>StudyData</stp>
        <stp>EP</stp>
        <stp>Bar</stp>
        <stp/>
        <stp>High</stp>
        <stp>1</stp>
        <stp>-7</stp>
        <stp/>
        <stp>EPDay</stp>
        <stp/>
        <stp/>
        <stp>T</stp>
        <tr r="D9" s="5"/>
        <tr r="D9" s="5"/>
      </tp>
      <tp>
        <v>2074.75</v>
        <stp/>
        <stp>StudyData</stp>
        <stp>EP</stp>
        <stp>Bar</stp>
        <stp/>
        <stp>High</stp>
        <stp>1</stp>
        <stp>-8</stp>
        <stp/>
        <stp>EPDay</stp>
        <stp/>
        <stp/>
        <stp>T</stp>
        <tr r="D10" s="5"/>
        <tr r="D10" s="5"/>
      </tp>
      <tp>
        <v>2075.25</v>
        <stp/>
        <stp>StudyData</stp>
        <stp>EP</stp>
        <stp>Bar</stp>
        <stp/>
        <stp>High</stp>
        <stp>1</stp>
        <stp>-9</stp>
        <stp/>
        <stp>EPDay</stp>
        <stp/>
        <stp/>
        <stp>T</stp>
        <tr r="D11" s="5"/>
        <tr r="D11" s="5"/>
      </tp>
      <tp>
        <v>3403</v>
        <stp/>
        <stp>StudyData</stp>
        <stp>BAVolCr.BidVol^(TFlowSimpleAggregation(TFlowOp(EP, 0, 0),5),5)</stp>
        <stp>Bar</stp>
        <stp/>
        <stp>Close</stp>
        <stp/>
        <stp>-98</stp>
        <tr r="G100" s="2"/>
      </tp>
      <tp>
        <v>2990</v>
        <stp/>
        <stp>StudyData</stp>
        <stp>BAVolCr.BidVol^(TFlowSimpleAggregation(TFlowOp(EP, 0, 0),5),5)</stp>
        <stp>Bar</stp>
        <stp/>
        <stp>Close</stp>
        <stp/>
        <stp>-99</stp>
        <tr r="G101" s="2"/>
      </tp>
      <tp>
        <v>5796</v>
        <stp/>
        <stp>StudyData</stp>
        <stp>BAVolCr.BidVol^(TFlowSimpleAggregation(TFlowOp(EP, 0, 0),5),5)</stp>
        <stp>Bar</stp>
        <stp/>
        <stp>Close</stp>
        <stp/>
        <stp>-94</stp>
        <tr r="G96" s="2"/>
      </tp>
      <tp>
        <v>5059</v>
        <stp/>
        <stp>StudyData</stp>
        <stp>BAVolCr.BidVol^(TFlowSimpleAggregation(TFlowOp(EP, 0, 0),5),5)</stp>
        <stp>Bar</stp>
        <stp/>
        <stp>Close</stp>
        <stp/>
        <stp>-95</stp>
        <tr r="G97" s="2"/>
      </tp>
      <tp>
        <v>4480</v>
        <stp/>
        <stp>StudyData</stp>
        <stp>BAVolCr.BidVol^(TFlowSimpleAggregation(TFlowOp(EP, 0, 0),5),5)</stp>
        <stp>Bar</stp>
        <stp/>
        <stp>Close</stp>
        <stp/>
        <stp>-96</stp>
        <tr r="G98" s="2"/>
      </tp>
      <tp>
        <v>2935</v>
        <stp/>
        <stp>StudyData</stp>
        <stp>BAVolCr.BidVol^(TFlowSimpleAggregation(TFlowOp(EP, 0, 0),5),5)</stp>
        <stp>Bar</stp>
        <stp/>
        <stp>Close</stp>
        <stp/>
        <stp>-97</stp>
        <tr r="G99" s="2"/>
      </tp>
      <tp>
        <v>3038</v>
        <stp/>
        <stp>StudyData</stp>
        <stp>BAVolCr.BidVol^(TFlowSimpleAggregation(TFlowOp(EP, 0, 0),5),5)</stp>
        <stp>Bar</stp>
        <stp/>
        <stp>Close</stp>
        <stp/>
        <stp>-90</stp>
        <tr r="G92" s="2"/>
      </tp>
      <tp>
        <v>3653</v>
        <stp/>
        <stp>StudyData</stp>
        <stp>BAVolCr.BidVol^(TFlowSimpleAggregation(TFlowOp(EP, 0, 0),5),5)</stp>
        <stp>Bar</stp>
        <stp/>
        <stp>Close</stp>
        <stp/>
        <stp>-91</stp>
        <tr r="G93" s="2"/>
      </tp>
      <tp>
        <v>5429</v>
        <stp/>
        <stp>StudyData</stp>
        <stp>BAVolCr.BidVol^(TFlowSimpleAggregation(TFlowOp(EP, 0, 0),5),5)</stp>
        <stp>Bar</stp>
        <stp/>
        <stp>Close</stp>
        <stp/>
        <stp>-92</stp>
        <tr r="G94" s="2"/>
      </tp>
      <tp>
        <v>5417</v>
        <stp/>
        <stp>StudyData</stp>
        <stp>BAVolCr.BidVol^(TFlowSimpleAggregation(TFlowOp(EP, 0, 0),5),5)</stp>
        <stp>Bar</stp>
        <stp/>
        <stp>Close</stp>
        <stp/>
        <stp>-93</stp>
        <tr r="G95" s="2"/>
      </tp>
      <tp>
        <v>3201</v>
        <stp/>
        <stp>StudyData</stp>
        <stp>BAVolCr.BidVol^(TFlowSimpleAggregation(TFlowOp(EP, 0, 0),5),5)</stp>
        <stp>Bar</stp>
        <stp/>
        <stp>Close</stp>
        <stp/>
        <stp>-88</stp>
        <tr r="G90" s="2"/>
      </tp>
      <tp>
        <v>2300</v>
        <stp/>
        <stp>StudyData</stp>
        <stp>BAVolCr.BidVol^(TFlowSimpleAggregation(TFlowOp(EP, 0, 0),5),5)</stp>
        <stp>Bar</stp>
        <stp/>
        <stp>Close</stp>
        <stp/>
        <stp>-89</stp>
        <tr r="G91" s="2"/>
      </tp>
      <tp>
        <v>6018</v>
        <stp/>
        <stp>StudyData</stp>
        <stp>BAVolCr.BidVol^(TFlowSimpleAggregation(TFlowOp(EP, 0, 0),5),5)</stp>
        <stp>Bar</stp>
        <stp/>
        <stp>Close</stp>
        <stp/>
        <stp>-84</stp>
        <tr r="G86" s="2"/>
      </tp>
      <tp>
        <v>4356</v>
        <stp/>
        <stp>StudyData</stp>
        <stp>BAVolCr.BidVol^(TFlowSimpleAggregation(TFlowOp(EP, 0, 0),5),5)</stp>
        <stp>Bar</stp>
        <stp/>
        <stp>Close</stp>
        <stp/>
        <stp>-85</stp>
        <tr r="G87" s="2"/>
      </tp>
      <tp>
        <v>3984</v>
        <stp/>
        <stp>StudyData</stp>
        <stp>BAVolCr.BidVol^(TFlowSimpleAggregation(TFlowOp(EP, 0, 0),5),5)</stp>
        <stp>Bar</stp>
        <stp/>
        <stp>Close</stp>
        <stp/>
        <stp>-86</stp>
        <tr r="G88" s="2"/>
      </tp>
      <tp>
        <v>3379</v>
        <stp/>
        <stp>StudyData</stp>
        <stp>BAVolCr.BidVol^(TFlowSimpleAggregation(TFlowOp(EP, 0, 0),5),5)</stp>
        <stp>Bar</stp>
        <stp/>
        <stp>Close</stp>
        <stp/>
        <stp>-87</stp>
        <tr r="G89" s="2"/>
      </tp>
      <tp>
        <v>4982</v>
        <stp/>
        <stp>StudyData</stp>
        <stp>BAVolCr.BidVol^(TFlowSimpleAggregation(TFlowOp(EP, 0, 0),5),5)</stp>
        <stp>Bar</stp>
        <stp/>
        <stp>Close</stp>
        <stp/>
        <stp>-80</stp>
        <tr r="G82" s="2"/>
      </tp>
      <tp>
        <v>4443</v>
        <stp/>
        <stp>StudyData</stp>
        <stp>BAVolCr.BidVol^(TFlowSimpleAggregation(TFlowOp(EP, 0, 0),5),5)</stp>
        <stp>Bar</stp>
        <stp/>
        <stp>Close</stp>
        <stp/>
        <stp>-81</stp>
        <tr r="G83" s="2"/>
      </tp>
      <tp>
        <v>4956</v>
        <stp/>
        <stp>StudyData</stp>
        <stp>BAVolCr.BidVol^(TFlowSimpleAggregation(TFlowOp(EP, 0, 0),5),5)</stp>
        <stp>Bar</stp>
        <stp/>
        <stp>Close</stp>
        <stp/>
        <stp>-82</stp>
        <tr r="G84" s="2"/>
      </tp>
      <tp>
        <v>4795</v>
        <stp/>
        <stp>StudyData</stp>
        <stp>BAVolCr.BidVol^(TFlowSimpleAggregation(TFlowOp(EP, 0, 0),5),5)</stp>
        <stp>Bar</stp>
        <stp/>
        <stp>Close</stp>
        <stp/>
        <stp>-83</stp>
        <tr r="G85" s="2"/>
      </tp>
      <tp>
        <v>3990</v>
        <stp/>
        <stp>StudyData</stp>
        <stp>BAVolCr.AskVol^(TFlowSimpleAggregation(TFlowOp(EP, 0, 0),5),5)</stp>
        <stp>Bar</stp>
        <stp/>
        <stp>Close</stp>
        <stp/>
        <stp>-86</stp>
        <tr r="H88" s="2"/>
      </tp>
      <tp>
        <v>3544</v>
        <stp/>
        <stp>StudyData</stp>
        <stp>BAVolCr.AskVol^(TFlowSimpleAggregation(TFlowOp(EP, 0, 0),5),5)</stp>
        <stp>Bar</stp>
        <stp/>
        <stp>Close</stp>
        <stp/>
        <stp>-87</stp>
        <tr r="H89" s="2"/>
      </tp>
      <tp>
        <v>5033</v>
        <stp/>
        <stp>StudyData</stp>
        <stp>BAVolCr.AskVol^(TFlowSimpleAggregation(TFlowOp(EP, 0, 0),5),5)</stp>
        <stp>Bar</stp>
        <stp/>
        <stp>Close</stp>
        <stp/>
        <stp>-84</stp>
        <tr r="H86" s="2"/>
      </tp>
      <tp>
        <v>4495</v>
        <stp/>
        <stp>StudyData</stp>
        <stp>BAVolCr.AskVol^(TFlowSimpleAggregation(TFlowOp(EP, 0, 0),5),5)</stp>
        <stp>Bar</stp>
        <stp/>
        <stp>Close</stp>
        <stp/>
        <stp>-85</stp>
        <tr r="H87" s="2"/>
      </tp>
      <tp>
        <v>5132</v>
        <stp/>
        <stp>StudyData</stp>
        <stp>BAVolCr.AskVol^(TFlowSimpleAggregation(TFlowOp(EP, 0, 0),5),5)</stp>
        <stp>Bar</stp>
        <stp/>
        <stp>Close</stp>
        <stp/>
        <stp>-82</stp>
        <tr r="H84" s="2"/>
      </tp>
      <tp>
        <v>4982</v>
        <stp/>
        <stp>StudyData</stp>
        <stp>BAVolCr.AskVol^(TFlowSimpleAggregation(TFlowOp(EP, 0, 0),5),5)</stp>
        <stp>Bar</stp>
        <stp/>
        <stp>Close</stp>
        <stp/>
        <stp>-83</stp>
        <tr r="H85" s="2"/>
      </tp>
      <tp>
        <v>8272</v>
        <stp/>
        <stp>StudyData</stp>
        <stp>BAVolCr.AskVol^(TFlowSimpleAggregation(TFlowOp(EP, 0, 0),5),5)</stp>
        <stp>Bar</stp>
        <stp/>
        <stp>Close</stp>
        <stp/>
        <stp>-80</stp>
        <tr r="H82" s="2"/>
      </tp>
      <tp>
        <v>6106</v>
        <stp/>
        <stp>StudyData</stp>
        <stp>BAVolCr.AskVol^(TFlowSimpleAggregation(TFlowOp(EP, 0, 0),5),5)</stp>
        <stp>Bar</stp>
        <stp/>
        <stp>Close</stp>
        <stp/>
        <stp>-81</stp>
        <tr r="H83" s="2"/>
      </tp>
      <tp>
        <v>3431</v>
        <stp/>
        <stp>StudyData</stp>
        <stp>BAVolCr.AskVol^(TFlowSimpleAggregation(TFlowOp(EP, 0, 0),5),5)</stp>
        <stp>Bar</stp>
        <stp/>
        <stp>Close</stp>
        <stp/>
        <stp>-88</stp>
        <tr r="H90" s="2"/>
      </tp>
      <tp>
        <v>2918</v>
        <stp/>
        <stp>StudyData</stp>
        <stp>BAVolCr.AskVol^(TFlowSimpleAggregation(TFlowOp(EP, 0, 0),5),5)</stp>
        <stp>Bar</stp>
        <stp/>
        <stp>Close</stp>
        <stp/>
        <stp>-89</stp>
        <tr r="H91" s="2"/>
      </tp>
      <tp>
        <v>4000</v>
        <stp/>
        <stp>StudyData</stp>
        <stp>BAVolCr.AskVol^(TFlowSimpleAggregation(TFlowOp(EP, 0, 0),5),5)</stp>
        <stp>Bar</stp>
        <stp/>
        <stp>Close</stp>
        <stp/>
        <stp>-96</stp>
        <tr r="H98" s="2"/>
      </tp>
      <tp>
        <v>3636</v>
        <stp/>
        <stp>StudyData</stp>
        <stp>BAVolCr.AskVol^(TFlowSimpleAggregation(TFlowOp(EP, 0, 0),5),5)</stp>
        <stp>Bar</stp>
        <stp/>
        <stp>Close</stp>
        <stp/>
        <stp>-97</stp>
        <tr r="H99" s="2"/>
      </tp>
      <tp>
        <v>4627</v>
        <stp/>
        <stp>StudyData</stp>
        <stp>BAVolCr.AskVol^(TFlowSimpleAggregation(TFlowOp(EP, 0, 0),5),5)</stp>
        <stp>Bar</stp>
        <stp/>
        <stp>Close</stp>
        <stp/>
        <stp>-94</stp>
        <tr r="H96" s="2"/>
      </tp>
      <tp>
        <v>4420</v>
        <stp/>
        <stp>StudyData</stp>
        <stp>BAVolCr.AskVol^(TFlowSimpleAggregation(TFlowOp(EP, 0, 0),5),5)</stp>
        <stp>Bar</stp>
        <stp/>
        <stp>Close</stp>
        <stp/>
        <stp>-95</stp>
        <tr r="H97" s="2"/>
      </tp>
      <tp>
        <v>3189</v>
        <stp/>
        <stp>StudyData</stp>
        <stp>BAVolCr.AskVol^(TFlowSimpleAggregation(TFlowOp(EP, 0, 0),5),5)</stp>
        <stp>Bar</stp>
        <stp/>
        <stp>Close</stp>
        <stp/>
        <stp>-92</stp>
        <tr r="H94" s="2"/>
      </tp>
      <tp>
        <v>3498</v>
        <stp/>
        <stp>StudyData</stp>
        <stp>BAVolCr.AskVol^(TFlowSimpleAggregation(TFlowOp(EP, 0, 0),5),5)</stp>
        <stp>Bar</stp>
        <stp/>
        <stp>Close</stp>
        <stp/>
        <stp>-93</stp>
        <tr r="H95" s="2"/>
      </tp>
      <tp>
        <v>2531</v>
        <stp/>
        <stp>StudyData</stp>
        <stp>BAVolCr.AskVol^(TFlowSimpleAggregation(TFlowOp(EP, 0, 0),5),5)</stp>
        <stp>Bar</stp>
        <stp/>
        <stp>Close</stp>
        <stp/>
        <stp>-90</stp>
        <tr r="H92" s="2"/>
      </tp>
      <tp>
        <v>2592</v>
        <stp/>
        <stp>StudyData</stp>
        <stp>BAVolCr.AskVol^(TFlowSimpleAggregation(TFlowOp(EP, 0, 0),5),5)</stp>
        <stp>Bar</stp>
        <stp/>
        <stp>Close</stp>
        <stp/>
        <stp>-91</stp>
        <tr r="H93" s="2"/>
      </tp>
      <tp>
        <v>3002</v>
        <stp/>
        <stp>StudyData</stp>
        <stp>BAVolCr.AskVol^(TFlowSimpleAggregation(TFlowOp(EP, 0, 0),5),5)</stp>
        <stp>Bar</stp>
        <stp/>
        <stp>Close</stp>
        <stp/>
        <stp>-98</stp>
        <tr r="H100" s="2"/>
      </tp>
      <tp>
        <v>2463</v>
        <stp/>
        <stp>StudyData</stp>
        <stp>BAVolCr.AskVol^(TFlowSimpleAggregation(TFlowOp(EP, 0, 0),5),5)</stp>
        <stp>Bar</stp>
        <stp/>
        <stp>Close</stp>
        <stp/>
        <stp>-99</stp>
        <tr r="H101" s="2"/>
      </tp>
      <tp>
        <v>4967</v>
        <stp/>
        <stp>StudyData</stp>
        <stp>BAVolCr.AskVol^(TFlowSimpleAggregation(TFlowOp(EP, 0, 0),5),5)</stp>
        <stp>Bar</stp>
        <stp/>
        <stp>Close</stp>
        <stp/>
        <stp>-26</stp>
        <tr r="H28" s="2"/>
      </tp>
      <tp>
        <v>4468</v>
        <stp/>
        <stp>StudyData</stp>
        <stp>BAVolCr.AskVol^(TFlowSimpleAggregation(TFlowOp(EP, 0, 0),5),5)</stp>
        <stp>Bar</stp>
        <stp/>
        <stp>Close</stp>
        <stp/>
        <stp>-27</stp>
        <tr r="H29" s="2"/>
      </tp>
      <tp>
        <v>5583</v>
        <stp/>
        <stp>StudyData</stp>
        <stp>BAVolCr.AskVol^(TFlowSimpleAggregation(TFlowOp(EP, 0, 0),5),5)</stp>
        <stp>Bar</stp>
        <stp/>
        <stp>Close</stp>
        <stp/>
        <stp>-24</stp>
        <tr r="H26" s="2"/>
      </tp>
      <tp>
        <v>6163</v>
        <stp/>
        <stp>StudyData</stp>
        <stp>BAVolCr.AskVol^(TFlowSimpleAggregation(TFlowOp(EP, 0, 0),5),5)</stp>
        <stp>Bar</stp>
        <stp/>
        <stp>Close</stp>
        <stp/>
        <stp>-25</stp>
        <tr r="H27" s="2"/>
      </tp>
      <tp>
        <v>5008</v>
        <stp/>
        <stp>StudyData</stp>
        <stp>BAVolCr.AskVol^(TFlowSimpleAggregation(TFlowOp(EP, 0, 0),5),5)</stp>
        <stp>Bar</stp>
        <stp/>
        <stp>Close</stp>
        <stp/>
        <stp>-22</stp>
        <tr r="H24" s="2"/>
      </tp>
      <tp>
        <v>5446</v>
        <stp/>
        <stp>StudyData</stp>
        <stp>BAVolCr.AskVol^(TFlowSimpleAggregation(TFlowOp(EP, 0, 0),5),5)</stp>
        <stp>Bar</stp>
        <stp/>
        <stp>Close</stp>
        <stp/>
        <stp>-23</stp>
        <tr r="H25" s="2"/>
      </tp>
      <tp>
        <v>4229</v>
        <stp/>
        <stp>StudyData</stp>
        <stp>BAVolCr.AskVol^(TFlowSimpleAggregation(TFlowOp(EP, 0, 0),5),5)</stp>
        <stp>Bar</stp>
        <stp/>
        <stp>Close</stp>
        <stp/>
        <stp>-20</stp>
        <tr r="H22" s="2"/>
      </tp>
      <tp>
        <v>4983</v>
        <stp/>
        <stp>StudyData</stp>
        <stp>BAVolCr.AskVol^(TFlowSimpleAggregation(TFlowOp(EP, 0, 0),5),5)</stp>
        <stp>Bar</stp>
        <stp/>
        <stp>Close</stp>
        <stp/>
        <stp>-21</stp>
        <tr r="H23" s="2"/>
      </tp>
      <tp>
        <v>4008</v>
        <stp/>
        <stp>StudyData</stp>
        <stp>BAVolCr.AskVol^(TFlowSimpleAggregation(TFlowOp(EP, 0, 0),5),5)</stp>
        <stp>Bar</stp>
        <stp/>
        <stp>Close</stp>
        <stp/>
        <stp>-28</stp>
        <tr r="H30" s="2"/>
      </tp>
      <tp>
        <v>4324</v>
        <stp/>
        <stp>StudyData</stp>
        <stp>BAVolCr.AskVol^(TFlowSimpleAggregation(TFlowOp(EP, 0, 0),5),5)</stp>
        <stp>Bar</stp>
        <stp/>
        <stp>Close</stp>
        <stp/>
        <stp>-29</stp>
        <tr r="H31" s="2"/>
      </tp>
      <tp>
        <v>6500</v>
        <stp/>
        <stp>StudyData</stp>
        <stp>BAVolCr.BidVol^(TFlowSimpleAggregation(TFlowOp(EP, 0, 0),5),5)</stp>
        <stp>Bar</stp>
        <stp/>
        <stp>Close</stp>
        <stp/>
        <stp>-18</stp>
        <tr r="G20" s="2"/>
      </tp>
      <tp>
        <v>5523</v>
        <stp/>
        <stp>StudyData</stp>
        <stp>BAVolCr.BidVol^(TFlowSimpleAggregation(TFlowOp(EP, 0, 0),5),5)</stp>
        <stp>Bar</stp>
        <stp/>
        <stp>Close</stp>
        <stp/>
        <stp>-19</stp>
        <tr r="G21" s="2"/>
      </tp>
      <tp>
        <v>5719</v>
        <stp/>
        <stp>StudyData</stp>
        <stp>BAVolCr.BidVol^(TFlowSimpleAggregation(TFlowOp(EP, 0, 0),5),5)</stp>
        <stp>Bar</stp>
        <stp/>
        <stp>Close</stp>
        <stp/>
        <stp>-14</stp>
        <tr r="G16" s="2"/>
      </tp>
      <tp>
        <v>4995</v>
        <stp/>
        <stp>StudyData</stp>
        <stp>BAVolCr.BidVol^(TFlowSimpleAggregation(TFlowOp(EP, 0, 0),5),5)</stp>
        <stp>Bar</stp>
        <stp/>
        <stp>Close</stp>
        <stp/>
        <stp>-15</stp>
        <tr r="G17" s="2"/>
      </tp>
      <tp>
        <v>5293</v>
        <stp/>
        <stp>StudyData</stp>
        <stp>BAVolCr.BidVol^(TFlowSimpleAggregation(TFlowOp(EP, 0, 0),5),5)</stp>
        <stp>Bar</stp>
        <stp/>
        <stp>Close</stp>
        <stp/>
        <stp>-16</stp>
        <tr r="G18" s="2"/>
      </tp>
      <tp>
        <v>5485</v>
        <stp/>
        <stp>StudyData</stp>
        <stp>BAVolCr.BidVol^(TFlowSimpleAggregation(TFlowOp(EP, 0, 0),5),5)</stp>
        <stp>Bar</stp>
        <stp/>
        <stp>Close</stp>
        <stp/>
        <stp>-17</stp>
        <tr r="G19" s="2"/>
      </tp>
      <tp>
        <v>6536</v>
        <stp/>
        <stp>StudyData</stp>
        <stp>BAVolCr.BidVol^(TFlowSimpleAggregation(TFlowOp(EP, 0, 0),5),5)</stp>
        <stp>Bar</stp>
        <stp/>
        <stp>Close</stp>
        <stp/>
        <stp>-10</stp>
        <tr r="G12" s="2"/>
      </tp>
      <tp>
        <v>6982</v>
        <stp/>
        <stp>StudyData</stp>
        <stp>BAVolCr.BidVol^(TFlowSimpleAggregation(TFlowOp(EP, 0, 0),5),5)</stp>
        <stp>Bar</stp>
        <stp/>
        <stp>Close</stp>
        <stp/>
        <stp>-11</stp>
        <tr r="G13" s="2"/>
      </tp>
      <tp>
        <v>6768</v>
        <stp/>
        <stp>StudyData</stp>
        <stp>BAVolCr.BidVol^(TFlowSimpleAggregation(TFlowOp(EP, 0, 0),5),5)</stp>
        <stp>Bar</stp>
        <stp/>
        <stp>Close</stp>
        <stp/>
        <stp>-12</stp>
        <tr r="G14" s="2"/>
      </tp>
      <tp>
        <v>6119</v>
        <stp/>
        <stp>StudyData</stp>
        <stp>BAVolCr.BidVol^(TFlowSimpleAggregation(TFlowOp(EP, 0, 0),5),5)</stp>
        <stp>Bar</stp>
        <stp/>
        <stp>Close</stp>
        <stp/>
        <stp>-13</stp>
        <tr r="G15" s="2"/>
      </tp>
      <tp>
        <v>3809</v>
        <stp/>
        <stp>StudyData</stp>
        <stp>BAVolCr.AskVol^(TFlowSimpleAggregation(TFlowOp(EP, 0, 0),5),5)</stp>
        <stp>Bar</stp>
        <stp/>
        <stp>Close</stp>
        <stp/>
        <stp>-36</stp>
        <tr r="H38" s="2"/>
      </tp>
      <tp>
        <v>3645</v>
        <stp/>
        <stp>StudyData</stp>
        <stp>BAVolCr.AskVol^(TFlowSimpleAggregation(TFlowOp(EP, 0, 0),5),5)</stp>
        <stp>Bar</stp>
        <stp/>
        <stp>Close</stp>
        <stp/>
        <stp>-37</stp>
        <tr r="H39" s="2"/>
      </tp>
      <tp>
        <v>4717</v>
        <stp/>
        <stp>StudyData</stp>
        <stp>BAVolCr.AskVol^(TFlowSimpleAggregation(TFlowOp(EP, 0, 0),5),5)</stp>
        <stp>Bar</stp>
        <stp/>
        <stp>Close</stp>
        <stp/>
        <stp>-34</stp>
        <tr r="H36" s="2"/>
      </tp>
      <tp>
        <v>4789</v>
        <stp/>
        <stp>StudyData</stp>
        <stp>BAVolCr.AskVol^(TFlowSimpleAggregation(TFlowOp(EP, 0, 0),5),5)</stp>
        <stp>Bar</stp>
        <stp/>
        <stp>Close</stp>
        <stp/>
        <stp>-35</stp>
        <tr r="H37" s="2"/>
      </tp>
      <tp>
        <v>4399</v>
        <stp/>
        <stp>StudyData</stp>
        <stp>BAVolCr.AskVol^(TFlowSimpleAggregation(TFlowOp(EP, 0, 0),5),5)</stp>
        <stp>Bar</stp>
        <stp/>
        <stp>Close</stp>
        <stp/>
        <stp>-32</stp>
        <tr r="H34" s="2"/>
      </tp>
      <tp>
        <v>5099</v>
        <stp/>
        <stp>StudyData</stp>
        <stp>BAVolCr.AskVol^(TFlowSimpleAggregation(TFlowOp(EP, 0, 0),5),5)</stp>
        <stp>Bar</stp>
        <stp/>
        <stp>Close</stp>
        <stp/>
        <stp>-33</stp>
        <tr r="H35" s="2"/>
      </tp>
      <tp>
        <v>3642</v>
        <stp/>
        <stp>StudyData</stp>
        <stp>BAVolCr.AskVol^(TFlowSimpleAggregation(TFlowOp(EP, 0, 0),5),5)</stp>
        <stp>Bar</stp>
        <stp/>
        <stp>Close</stp>
        <stp/>
        <stp>-30</stp>
        <tr r="H32" s="2"/>
      </tp>
      <tp>
        <v>4428</v>
        <stp/>
        <stp>StudyData</stp>
        <stp>BAVolCr.AskVol^(TFlowSimpleAggregation(TFlowOp(EP, 0, 0),5),5)</stp>
        <stp>Bar</stp>
        <stp/>
        <stp>Close</stp>
        <stp/>
        <stp>-31</stp>
        <tr r="H33" s="2"/>
      </tp>
      <tp>
        <v>2469</v>
        <stp/>
        <stp>StudyData</stp>
        <stp>BAVolCr.AskVol^(TFlowSimpleAggregation(TFlowOp(EP, 0, 0),5),5)</stp>
        <stp>Bar</stp>
        <stp/>
        <stp>Close</stp>
        <stp/>
        <stp>-38</stp>
        <tr r="H40" s="2"/>
      </tp>
      <tp>
        <v>2376</v>
        <stp/>
        <stp>StudyData</stp>
        <stp>BAVolCr.AskVol^(TFlowSimpleAggregation(TFlowOp(EP, 0, 0),5),5)</stp>
        <stp>Bar</stp>
        <stp/>
        <stp>Close</stp>
        <stp/>
        <stp>-39</stp>
        <tr r="H41" s="2"/>
      </tp>
      <tp>
        <v>3732</v>
        <stp/>
        <stp>StudyData</stp>
        <stp>BAVolCr.BidVol^(TFlowSimpleAggregation(TFlowOp(EP, 0, 0),5),5)</stp>
        <stp>Bar</stp>
        <stp/>
        <stp>Close</stp>
        <stp/>
        <stp>-38</stp>
        <tr r="G40" s="2"/>
      </tp>
      <tp>
        <v>2203</v>
        <stp/>
        <stp>StudyData</stp>
        <stp>BAVolCr.BidVol^(TFlowSimpleAggregation(TFlowOp(EP, 0, 0),5),5)</stp>
        <stp>Bar</stp>
        <stp/>
        <stp>Close</stp>
        <stp/>
        <stp>-39</stp>
        <tr r="G41" s="2"/>
      </tp>
      <tp>
        <v>4338</v>
        <stp/>
        <stp>StudyData</stp>
        <stp>BAVolCr.BidVol^(TFlowSimpleAggregation(TFlowOp(EP, 0, 0),5),5)</stp>
        <stp>Bar</stp>
        <stp/>
        <stp>Close</stp>
        <stp/>
        <stp>-34</stp>
        <tr r="G36" s="2"/>
      </tp>
      <tp>
        <v>4802</v>
        <stp/>
        <stp>StudyData</stp>
        <stp>BAVolCr.BidVol^(TFlowSimpleAggregation(TFlowOp(EP, 0, 0),5),5)</stp>
        <stp>Bar</stp>
        <stp/>
        <stp>Close</stp>
        <stp/>
        <stp>-35</stp>
        <tr r="G37" s="2"/>
      </tp>
      <tp>
        <v>4394</v>
        <stp/>
        <stp>StudyData</stp>
        <stp>BAVolCr.BidVol^(TFlowSimpleAggregation(TFlowOp(EP, 0, 0),5),5)</stp>
        <stp>Bar</stp>
        <stp/>
        <stp>Close</stp>
        <stp/>
        <stp>-36</stp>
        <tr r="G38" s="2"/>
      </tp>
      <tp>
        <v>3928</v>
        <stp/>
        <stp>StudyData</stp>
        <stp>BAVolCr.BidVol^(TFlowSimpleAggregation(TFlowOp(EP, 0, 0),5),5)</stp>
        <stp>Bar</stp>
        <stp/>
        <stp>Close</stp>
        <stp/>
        <stp>-37</stp>
        <tr r="G39" s="2"/>
      </tp>
      <tp>
        <v>4757</v>
        <stp/>
        <stp>StudyData</stp>
        <stp>BAVolCr.BidVol^(TFlowSimpleAggregation(TFlowOp(EP, 0, 0),5),5)</stp>
        <stp>Bar</stp>
        <stp/>
        <stp>Close</stp>
        <stp/>
        <stp>-30</stp>
        <tr r="G32" s="2"/>
      </tp>
      <tp>
        <v>4847</v>
        <stp/>
        <stp>StudyData</stp>
        <stp>BAVolCr.BidVol^(TFlowSimpleAggregation(TFlowOp(EP, 0, 0),5),5)</stp>
        <stp>Bar</stp>
        <stp/>
        <stp>Close</stp>
        <stp/>
        <stp>-31</stp>
        <tr r="G33" s="2"/>
      </tp>
      <tp>
        <v>4513</v>
        <stp/>
        <stp>StudyData</stp>
        <stp>BAVolCr.BidVol^(TFlowSimpleAggregation(TFlowOp(EP, 0, 0),5),5)</stp>
        <stp>Bar</stp>
        <stp/>
        <stp>Close</stp>
        <stp/>
        <stp>-32</stp>
        <tr r="G34" s="2"/>
      </tp>
      <tp>
        <v>3417</v>
        <stp/>
        <stp>StudyData</stp>
        <stp>BAVolCr.BidVol^(TFlowSimpleAggregation(TFlowOp(EP, 0, 0),5),5)</stp>
        <stp>Bar</stp>
        <stp/>
        <stp>Close</stp>
        <stp/>
        <stp>-33</stp>
        <tr r="G35" s="2"/>
      </tp>
      <tp>
        <v>4259</v>
        <stp/>
        <stp>StudyData</stp>
        <stp>BAVolCr.AskVol^(TFlowSimpleAggregation(TFlowOp(EP, 0, 0),5),5)</stp>
        <stp>Bar</stp>
        <stp/>
        <stp>Close</stp>
        <stp/>
        <stp>-16</stp>
        <tr r="H18" s="2"/>
      </tp>
      <tp>
        <v>4262</v>
        <stp/>
        <stp>StudyData</stp>
        <stp>BAVolCr.AskVol^(TFlowSimpleAggregation(TFlowOp(EP, 0, 0),5),5)</stp>
        <stp>Bar</stp>
        <stp/>
        <stp>Close</stp>
        <stp/>
        <stp>-17</stp>
        <tr r="H19" s="2"/>
      </tp>
      <tp>
        <v>5930</v>
        <stp/>
        <stp>StudyData</stp>
        <stp>BAVolCr.AskVol^(TFlowSimpleAggregation(TFlowOp(EP, 0, 0),5),5)</stp>
        <stp>Bar</stp>
        <stp/>
        <stp>Close</stp>
        <stp/>
        <stp>-14</stp>
        <tr r="H16" s="2"/>
      </tp>
      <tp>
        <v>4942</v>
        <stp/>
        <stp>StudyData</stp>
        <stp>BAVolCr.AskVol^(TFlowSimpleAggregation(TFlowOp(EP, 0, 0),5),5)</stp>
        <stp>Bar</stp>
        <stp/>
        <stp>Close</stp>
        <stp/>
        <stp>-15</stp>
        <tr r="H17" s="2"/>
      </tp>
      <tp>
        <v>7330</v>
        <stp/>
        <stp>StudyData</stp>
        <stp>BAVolCr.AskVol^(TFlowSimpleAggregation(TFlowOp(EP, 0, 0),5),5)</stp>
        <stp>Bar</stp>
        <stp/>
        <stp>Close</stp>
        <stp/>
        <stp>-12</stp>
        <tr r="H14" s="2"/>
      </tp>
      <tp>
        <v>7054</v>
        <stp/>
        <stp>StudyData</stp>
        <stp>BAVolCr.AskVol^(TFlowSimpleAggregation(TFlowOp(EP, 0, 0),5),5)</stp>
        <stp>Bar</stp>
        <stp/>
        <stp>Close</stp>
        <stp/>
        <stp>-13</stp>
        <tr r="H15" s="2"/>
      </tp>
      <tp>
        <v>8082</v>
        <stp/>
        <stp>StudyData</stp>
        <stp>BAVolCr.AskVol^(TFlowSimpleAggregation(TFlowOp(EP, 0, 0),5),5)</stp>
        <stp>Bar</stp>
        <stp/>
        <stp>Close</stp>
        <stp/>
        <stp>-10</stp>
        <tr r="H12" s="2"/>
      </tp>
      <tp>
        <v>8550</v>
        <stp/>
        <stp>StudyData</stp>
        <stp>BAVolCr.AskVol^(TFlowSimpleAggregation(TFlowOp(EP, 0, 0),5),5)</stp>
        <stp>Bar</stp>
        <stp/>
        <stp>Close</stp>
        <stp/>
        <stp>-11</stp>
        <tr r="H13" s="2"/>
      </tp>
      <tp>
        <v>4747</v>
        <stp/>
        <stp>StudyData</stp>
        <stp>BAVolCr.AskVol^(TFlowSimpleAggregation(TFlowOp(EP, 0, 0),5),5)</stp>
        <stp>Bar</stp>
        <stp/>
        <stp>Close</stp>
        <stp/>
        <stp>-18</stp>
        <tr r="H20" s="2"/>
      </tp>
      <tp>
        <v>4090</v>
        <stp/>
        <stp>StudyData</stp>
        <stp>BAVolCr.AskVol^(TFlowSimpleAggregation(TFlowOp(EP, 0, 0),5),5)</stp>
        <stp>Bar</stp>
        <stp/>
        <stp>Close</stp>
        <stp/>
        <stp>-19</stp>
        <tr r="H21" s="2"/>
      </tp>
      <tp>
        <v>5001</v>
        <stp/>
        <stp>StudyData</stp>
        <stp>BAVolCr.BidVol^(TFlowSimpleAggregation(TFlowOp(EP, 0, 0),5),5)</stp>
        <stp>Bar</stp>
        <stp/>
        <stp>Close</stp>
        <stp/>
        <stp>-28</stp>
        <tr r="G30" s="2"/>
      </tp>
      <tp>
        <v>5236</v>
        <stp/>
        <stp>StudyData</stp>
        <stp>BAVolCr.BidVol^(TFlowSimpleAggregation(TFlowOp(EP, 0, 0),5),5)</stp>
        <stp>Bar</stp>
        <stp/>
        <stp>Close</stp>
        <stp/>
        <stp>-29</stp>
        <tr r="G31" s="2"/>
      </tp>
      <tp>
        <v>7135</v>
        <stp/>
        <stp>StudyData</stp>
        <stp>BAVolCr.BidVol^(TFlowSimpleAggregation(TFlowOp(EP, 0, 0),5),5)</stp>
        <stp>Bar</stp>
        <stp/>
        <stp>Close</stp>
        <stp/>
        <stp>-24</stp>
        <tr r="G26" s="2"/>
      </tp>
      <tp>
        <v>7322</v>
        <stp/>
        <stp>StudyData</stp>
        <stp>BAVolCr.BidVol^(TFlowSimpleAggregation(TFlowOp(EP, 0, 0),5),5)</stp>
        <stp>Bar</stp>
        <stp/>
        <stp>Close</stp>
        <stp/>
        <stp>-25</stp>
        <tr r="G27" s="2"/>
      </tp>
      <tp>
        <v>6319</v>
        <stp/>
        <stp>StudyData</stp>
        <stp>BAVolCr.BidVol^(TFlowSimpleAggregation(TFlowOp(EP, 0, 0),5),5)</stp>
        <stp>Bar</stp>
        <stp/>
        <stp>Close</stp>
        <stp/>
        <stp>-26</stp>
        <tr r="G28" s="2"/>
      </tp>
      <tp>
        <v>5725</v>
        <stp/>
        <stp>StudyData</stp>
        <stp>BAVolCr.BidVol^(TFlowSimpleAggregation(TFlowOp(EP, 0, 0),5),5)</stp>
        <stp>Bar</stp>
        <stp/>
        <stp>Close</stp>
        <stp/>
        <stp>-27</stp>
        <tr r="G29" s="2"/>
      </tp>
      <tp>
        <v>5672</v>
        <stp/>
        <stp>StudyData</stp>
        <stp>BAVolCr.BidVol^(TFlowSimpleAggregation(TFlowOp(EP, 0, 0),5),5)</stp>
        <stp>Bar</stp>
        <stp/>
        <stp>Close</stp>
        <stp/>
        <stp>-20</stp>
        <tr r="G22" s="2"/>
      </tp>
      <tp>
        <v>5725</v>
        <stp/>
        <stp>StudyData</stp>
        <stp>BAVolCr.BidVol^(TFlowSimpleAggregation(TFlowOp(EP, 0, 0),5),5)</stp>
        <stp>Bar</stp>
        <stp/>
        <stp>Close</stp>
        <stp/>
        <stp>-21</stp>
        <tr r="G23" s="2"/>
      </tp>
      <tp>
        <v>6284</v>
        <stp/>
        <stp>StudyData</stp>
        <stp>BAVolCr.BidVol^(TFlowSimpleAggregation(TFlowOp(EP, 0, 0),5),5)</stp>
        <stp>Bar</stp>
        <stp/>
        <stp>Close</stp>
        <stp/>
        <stp>-22</stp>
        <tr r="G24" s="2"/>
      </tp>
      <tp>
        <v>7232</v>
        <stp/>
        <stp>StudyData</stp>
        <stp>BAVolCr.BidVol^(TFlowSimpleAggregation(TFlowOp(EP, 0, 0),5),5)</stp>
        <stp>Bar</stp>
        <stp/>
        <stp>Close</stp>
        <stp/>
        <stp>-23</stp>
        <tr r="G25" s="2"/>
      </tp>
      <tp>
        <v>4736</v>
        <stp/>
        <stp>StudyData</stp>
        <stp>BAVolCr.AskVol^(TFlowSimpleAggregation(TFlowOp(EP, 0, 0),5),5)</stp>
        <stp>Bar</stp>
        <stp/>
        <stp>Close</stp>
        <stp/>
        <stp>-66</stp>
        <tr r="H68" s="2"/>
      </tp>
      <tp>
        <v>3956</v>
        <stp/>
        <stp>StudyData</stp>
        <stp>BAVolCr.AskVol^(TFlowSimpleAggregation(TFlowOp(EP, 0, 0),5),5)</stp>
        <stp>Bar</stp>
        <stp/>
        <stp>Close</stp>
        <stp/>
        <stp>-67</stp>
        <tr r="H69" s="2"/>
      </tp>
      <tp>
        <v>6436</v>
        <stp/>
        <stp>StudyData</stp>
        <stp>BAVolCr.AskVol^(TFlowSimpleAggregation(TFlowOp(EP, 0, 0),5),5)</stp>
        <stp>Bar</stp>
        <stp/>
        <stp>Close</stp>
        <stp/>
        <stp>-64</stp>
        <tr r="H66" s="2"/>
      </tp>
      <tp>
        <v>6041</v>
        <stp/>
        <stp>StudyData</stp>
        <stp>BAVolCr.AskVol^(TFlowSimpleAggregation(TFlowOp(EP, 0, 0),5),5)</stp>
        <stp>Bar</stp>
        <stp/>
        <stp>Close</stp>
        <stp/>
        <stp>-65</stp>
        <tr r="H67" s="2"/>
      </tp>
      <tp>
        <v>6039</v>
        <stp/>
        <stp>StudyData</stp>
        <stp>BAVolCr.AskVol^(TFlowSimpleAggregation(TFlowOp(EP, 0, 0),5),5)</stp>
        <stp>Bar</stp>
        <stp/>
        <stp>Close</stp>
        <stp/>
        <stp>-62</stp>
        <tr r="H64" s="2"/>
      </tp>
      <tp>
        <v>5506</v>
        <stp/>
        <stp>StudyData</stp>
        <stp>BAVolCr.AskVol^(TFlowSimpleAggregation(TFlowOp(EP, 0, 0),5),5)</stp>
        <stp>Bar</stp>
        <stp/>
        <stp>Close</stp>
        <stp/>
        <stp>-63</stp>
        <tr r="H65" s="2"/>
      </tp>
      <tp>
        <v>5992</v>
        <stp/>
        <stp>StudyData</stp>
        <stp>BAVolCr.AskVol^(TFlowSimpleAggregation(TFlowOp(EP, 0, 0),5),5)</stp>
        <stp>Bar</stp>
        <stp/>
        <stp>Close</stp>
        <stp/>
        <stp>-60</stp>
        <tr r="H62" s="2"/>
      </tp>
      <tp>
        <v>6014</v>
        <stp/>
        <stp>StudyData</stp>
        <stp>BAVolCr.AskVol^(TFlowSimpleAggregation(TFlowOp(EP, 0, 0),5),5)</stp>
        <stp>Bar</stp>
        <stp/>
        <stp>Close</stp>
        <stp/>
        <stp>-61</stp>
        <tr r="H63" s="2"/>
      </tp>
      <tp>
        <v>3322</v>
        <stp/>
        <stp>StudyData</stp>
        <stp>BAVolCr.AskVol^(TFlowSimpleAggregation(TFlowOp(EP, 0, 0),5),5)</stp>
        <stp>Bar</stp>
        <stp/>
        <stp>Close</stp>
        <stp/>
        <stp>-68</stp>
        <tr r="H70" s="2"/>
      </tp>
      <tp>
        <v>3190</v>
        <stp/>
        <stp>StudyData</stp>
        <stp>BAVolCr.AskVol^(TFlowSimpleAggregation(TFlowOp(EP, 0, 0),5),5)</stp>
        <stp>Bar</stp>
        <stp/>
        <stp>Close</stp>
        <stp/>
        <stp>-69</stp>
        <tr r="H71" s="2"/>
      </tp>
      <tp>
        <v>4127</v>
        <stp/>
        <stp>StudyData</stp>
        <stp>BAVolCr.BidVol^(TFlowSimpleAggregation(TFlowOp(EP, 0, 0),5),5)</stp>
        <stp>Bar</stp>
        <stp/>
        <stp>Close</stp>
        <stp/>
        <stp>-58</stp>
        <tr r="G60" s="2"/>
      </tp>
      <tp>
        <v>4729</v>
        <stp/>
        <stp>StudyData</stp>
        <stp>BAVolCr.BidVol^(TFlowSimpleAggregation(TFlowOp(EP, 0, 0),5),5)</stp>
        <stp>Bar</stp>
        <stp/>
        <stp>Close</stp>
        <stp/>
        <stp>-59</stp>
        <tr r="G61" s="2"/>
      </tp>
      <tp>
        <v>6944</v>
        <stp/>
        <stp>StudyData</stp>
        <stp>BAVolCr.BidVol^(TFlowSimpleAggregation(TFlowOp(EP, 0, 0),5),5)</stp>
        <stp>Bar</stp>
        <stp/>
        <stp>Close</stp>
        <stp/>
        <stp>-54</stp>
        <tr r="G56" s="2"/>
      </tp>
      <tp>
        <v>5742</v>
        <stp/>
        <stp>StudyData</stp>
        <stp>BAVolCr.BidVol^(TFlowSimpleAggregation(TFlowOp(EP, 0, 0),5),5)</stp>
        <stp>Bar</stp>
        <stp/>
        <stp>Close</stp>
        <stp/>
        <stp>-55</stp>
        <tr r="G57" s="2"/>
      </tp>
      <tp>
        <v>5484</v>
        <stp/>
        <stp>StudyData</stp>
        <stp>BAVolCr.BidVol^(TFlowSimpleAggregation(TFlowOp(EP, 0, 0),5),5)</stp>
        <stp>Bar</stp>
        <stp/>
        <stp>Close</stp>
        <stp/>
        <stp>-56</stp>
        <tr r="G58" s="2"/>
      </tp>
      <tp>
        <v>4476</v>
        <stp/>
        <stp>StudyData</stp>
        <stp>BAVolCr.BidVol^(TFlowSimpleAggregation(TFlowOp(EP, 0, 0),5),5)</stp>
        <stp>Bar</stp>
        <stp/>
        <stp>Close</stp>
        <stp/>
        <stp>-57</stp>
        <tr r="G59" s="2"/>
      </tp>
      <tp>
        <v>5407</v>
        <stp/>
        <stp>StudyData</stp>
        <stp>BAVolCr.BidVol^(TFlowSimpleAggregation(TFlowOp(EP, 0, 0),5),5)</stp>
        <stp>Bar</stp>
        <stp/>
        <stp>Close</stp>
        <stp/>
        <stp>-50</stp>
        <tr r="G52" s="2"/>
      </tp>
      <tp>
        <v>5494</v>
        <stp/>
        <stp>StudyData</stp>
        <stp>BAVolCr.BidVol^(TFlowSimpleAggregation(TFlowOp(EP, 0, 0),5),5)</stp>
        <stp>Bar</stp>
        <stp/>
        <stp>Close</stp>
        <stp/>
        <stp>-51</stp>
        <tr r="G53" s="2"/>
      </tp>
      <tp>
        <v>6624</v>
        <stp/>
        <stp>StudyData</stp>
        <stp>BAVolCr.BidVol^(TFlowSimpleAggregation(TFlowOp(EP, 0, 0),5),5)</stp>
        <stp>Bar</stp>
        <stp/>
        <stp>Close</stp>
        <stp/>
        <stp>-52</stp>
        <tr r="G54" s="2"/>
      </tp>
      <tp>
        <v>6905</v>
        <stp/>
        <stp>StudyData</stp>
        <stp>BAVolCr.BidVol^(TFlowSimpleAggregation(TFlowOp(EP, 0, 0),5),5)</stp>
        <stp>Bar</stp>
        <stp/>
        <stp>Close</stp>
        <stp/>
        <stp>-53</stp>
        <tr r="G55" s="2"/>
      </tp>
      <tp>
        <v>7331</v>
        <stp/>
        <stp>StudyData</stp>
        <stp>BAVolCr.AskVol^(TFlowSimpleAggregation(TFlowOp(EP, 0, 0),5),5)</stp>
        <stp>Bar</stp>
        <stp/>
        <stp>Close</stp>
        <stp/>
        <stp>-76</stp>
        <tr r="H78" s="2"/>
      </tp>
      <tp>
        <v>7968</v>
        <stp/>
        <stp>StudyData</stp>
        <stp>BAVolCr.AskVol^(TFlowSimpleAggregation(TFlowOp(EP, 0, 0),5),5)</stp>
        <stp>Bar</stp>
        <stp/>
        <stp>Close</stp>
        <stp/>
        <stp>-77</stp>
        <tr r="H79" s="2"/>
      </tp>
      <tp>
        <v>4854</v>
        <stp/>
        <stp>StudyData</stp>
        <stp>BAVolCr.AskVol^(TFlowSimpleAggregation(TFlowOp(EP, 0, 0),5),5)</stp>
        <stp>Bar</stp>
        <stp/>
        <stp>Close</stp>
        <stp/>
        <stp>-74</stp>
        <tr r="H76" s="2"/>
      </tp>
      <tp>
        <v>5070</v>
        <stp/>
        <stp>StudyData</stp>
        <stp>BAVolCr.AskVol^(TFlowSimpleAggregation(TFlowOp(EP, 0, 0),5),5)</stp>
        <stp>Bar</stp>
        <stp/>
        <stp>Close</stp>
        <stp/>
        <stp>-75</stp>
        <tr r="H77" s="2"/>
      </tp>
      <tp>
        <v>4989</v>
        <stp/>
        <stp>StudyData</stp>
        <stp>BAVolCr.AskVol^(TFlowSimpleAggregation(TFlowOp(EP, 0, 0),5),5)</stp>
        <stp>Bar</stp>
        <stp/>
        <stp>Close</stp>
        <stp/>
        <stp>-72</stp>
        <tr r="H74" s="2"/>
      </tp>
      <tp>
        <v>5030</v>
        <stp/>
        <stp>StudyData</stp>
        <stp>BAVolCr.AskVol^(TFlowSimpleAggregation(TFlowOp(EP, 0, 0),5),5)</stp>
        <stp>Bar</stp>
        <stp/>
        <stp>Close</stp>
        <stp/>
        <stp>-73</stp>
        <tr r="H75" s="2"/>
      </tp>
      <tp>
        <v>3664</v>
        <stp/>
        <stp>StudyData</stp>
        <stp>BAVolCr.AskVol^(TFlowSimpleAggregation(TFlowOp(EP, 0, 0),5),5)</stp>
        <stp>Bar</stp>
        <stp/>
        <stp>Close</stp>
        <stp/>
        <stp>-70</stp>
        <tr r="H72" s="2"/>
      </tp>
      <tp>
        <v>4250</v>
        <stp/>
        <stp>StudyData</stp>
        <stp>BAVolCr.AskVol^(TFlowSimpleAggregation(TFlowOp(EP, 0, 0),5),5)</stp>
        <stp>Bar</stp>
        <stp/>
        <stp>Close</stp>
        <stp/>
        <stp>-71</stp>
        <tr r="H73" s="2"/>
      </tp>
      <tp>
        <v>8359</v>
        <stp/>
        <stp>StudyData</stp>
        <stp>BAVolCr.AskVol^(TFlowSimpleAggregation(TFlowOp(EP, 0, 0),5),5)</stp>
        <stp>Bar</stp>
        <stp/>
        <stp>Close</stp>
        <stp/>
        <stp>-78</stp>
        <tr r="H80" s="2"/>
      </tp>
      <tp>
        <v>7869</v>
        <stp/>
        <stp>StudyData</stp>
        <stp>BAVolCr.AskVol^(TFlowSimpleAggregation(TFlowOp(EP, 0, 0),5),5)</stp>
        <stp>Bar</stp>
        <stp/>
        <stp>Close</stp>
        <stp/>
        <stp>-79</stp>
        <tr r="H81" s="2"/>
      </tp>
      <tp>
        <v>6196</v>
        <stp/>
        <stp>StudyData</stp>
        <stp>BAVolCr.BidVol^(TFlowSimpleAggregation(TFlowOp(EP, 0, 0),5),5)</stp>
        <stp>Bar</stp>
        <stp/>
        <stp>Close</stp>
        <stp/>
        <stp>-48</stp>
        <tr r="G50" s="2"/>
      </tp>
      <tp>
        <v>5261</v>
        <stp/>
        <stp>StudyData</stp>
        <stp>BAVolCr.BidVol^(TFlowSimpleAggregation(TFlowOp(EP, 0, 0),5),5)</stp>
        <stp>Bar</stp>
        <stp/>
        <stp>Close</stp>
        <stp/>
        <stp>-49</stp>
        <tr r="G51" s="2"/>
      </tp>
      <tp>
        <v>8113</v>
        <stp/>
        <stp>StudyData</stp>
        <stp>BAVolCr.BidVol^(TFlowSimpleAggregation(TFlowOp(EP, 0, 0),5),5)</stp>
        <stp>Bar</stp>
        <stp/>
        <stp>Close</stp>
        <stp/>
        <stp>-44</stp>
        <tr r="G46" s="2"/>
      </tp>
      <tp>
        <v>9652</v>
        <stp/>
        <stp>StudyData</stp>
        <stp>BAVolCr.BidVol^(TFlowSimpleAggregation(TFlowOp(EP, 0, 0),5),5)</stp>
        <stp>Bar</stp>
        <stp/>
        <stp>Close</stp>
        <stp/>
        <stp>-45</stp>
        <tr r="G47" s="2"/>
      </tp>
      <tp>
        <v>10694</v>
        <stp/>
        <stp>StudyData</stp>
        <stp>BAVolCr.BidVol^(TFlowSimpleAggregation(TFlowOp(EP, 0, 0),5),5)</stp>
        <stp>Bar</stp>
        <stp/>
        <stp>Close</stp>
        <stp/>
        <stp>-46</stp>
        <tr r="G48" s="2"/>
      </tp>
      <tp>
        <v>8211</v>
        <stp/>
        <stp>StudyData</stp>
        <stp>BAVolCr.BidVol^(TFlowSimpleAggregation(TFlowOp(EP, 0, 0),5),5)</stp>
        <stp>Bar</stp>
        <stp/>
        <stp>Close</stp>
        <stp/>
        <stp>-47</stp>
        <tr r="G49" s="2"/>
      </tp>
      <tp>
        <v>1423</v>
        <stp/>
        <stp>StudyData</stp>
        <stp>BAVolCr.BidVol^(TFlowSimpleAggregation(TFlowOp(EP, 0, 0),5),5)</stp>
        <stp>Bar</stp>
        <stp/>
        <stp>Close</stp>
        <stp/>
        <stp>-40</stp>
        <tr r="G42" s="2"/>
      </tp>
      <tp>
        <v>1120</v>
        <stp/>
        <stp>StudyData</stp>
        <stp>BAVolCr.BidVol^(TFlowSimpleAggregation(TFlowOp(EP, 0, 0),5),5)</stp>
        <stp>Bar</stp>
        <stp/>
        <stp>Close</stp>
        <stp/>
        <stp>-41</stp>
        <tr r="G43" s="2"/>
      </tp>
      <tp>
        <v>4412</v>
        <stp/>
        <stp>StudyData</stp>
        <stp>BAVolCr.BidVol^(TFlowSimpleAggregation(TFlowOp(EP, 0, 0),5),5)</stp>
        <stp>Bar</stp>
        <stp/>
        <stp>Close</stp>
        <stp/>
        <stp>-42</stp>
        <tr r="G44" s="2"/>
      </tp>
      <tp>
        <v>6743</v>
        <stp/>
        <stp>StudyData</stp>
        <stp>BAVolCr.BidVol^(TFlowSimpleAggregation(TFlowOp(EP, 0, 0),5),5)</stp>
        <stp>Bar</stp>
        <stp/>
        <stp>Close</stp>
        <stp/>
        <stp>-43</stp>
        <tr r="G45" s="2"/>
      </tp>
      <tp>
        <v>7032</v>
        <stp/>
        <stp>StudyData</stp>
        <stp>BAVolCr.AskVol^(TFlowSimpleAggregation(TFlowOp(EP, 0, 0),5),5)</stp>
        <stp>Bar</stp>
        <stp/>
        <stp>Close</stp>
        <stp/>
        <stp>-46</stp>
        <tr r="H48" s="2"/>
      </tp>
      <tp>
        <v>9754</v>
        <stp/>
        <stp>StudyData</stp>
        <stp>BAVolCr.AskVol^(TFlowSimpleAggregation(TFlowOp(EP, 0, 0),5),5)</stp>
        <stp>Bar</stp>
        <stp/>
        <stp>Close</stp>
        <stp/>
        <stp>-47</stp>
        <tr r="H49" s="2"/>
      </tp>
      <tp>
        <v>3683</v>
        <stp/>
        <stp>StudyData</stp>
        <stp>BAVolCr.AskVol^(TFlowSimpleAggregation(TFlowOp(EP, 0, 0),5),5)</stp>
        <stp>Bar</stp>
        <stp/>
        <stp>Close</stp>
        <stp/>
        <stp>-44</stp>
        <tr r="H46" s="2"/>
      </tp>
      <tp>
        <v>6300</v>
        <stp/>
        <stp>StudyData</stp>
        <stp>BAVolCr.AskVol^(TFlowSimpleAggregation(TFlowOp(EP, 0, 0),5),5)</stp>
        <stp>Bar</stp>
        <stp/>
        <stp>Close</stp>
        <stp/>
        <stp>-45</stp>
        <tr r="H47" s="2"/>
      </tp>
      <tp>
        <v>1519</v>
        <stp/>
        <stp>StudyData</stp>
        <stp>BAVolCr.AskVol^(TFlowSimpleAggregation(TFlowOp(EP, 0, 0),5),5)</stp>
        <stp>Bar</stp>
        <stp/>
        <stp>Close</stp>
        <stp/>
        <stp>-42</stp>
        <tr r="H44" s="2"/>
      </tp>
      <tp>
        <v>1644</v>
        <stp/>
        <stp>StudyData</stp>
        <stp>BAVolCr.AskVol^(TFlowSimpleAggregation(TFlowOp(EP, 0, 0),5),5)</stp>
        <stp>Bar</stp>
        <stp/>
        <stp>Close</stp>
        <stp/>
        <stp>-43</stp>
        <tr r="H45" s="2"/>
      </tp>
      <tp>
        <v>2257</v>
        <stp/>
        <stp>StudyData</stp>
        <stp>BAVolCr.AskVol^(TFlowSimpleAggregation(TFlowOp(EP, 0, 0),5),5)</stp>
        <stp>Bar</stp>
        <stp/>
        <stp>Close</stp>
        <stp/>
        <stp>-40</stp>
        <tr r="H42" s="2"/>
      </tp>
      <tp>
        <v>2015</v>
        <stp/>
        <stp>StudyData</stp>
        <stp>BAVolCr.AskVol^(TFlowSimpleAggregation(TFlowOp(EP, 0, 0),5),5)</stp>
        <stp>Bar</stp>
        <stp/>
        <stp>Close</stp>
        <stp/>
        <stp>-41</stp>
        <tr r="H43" s="2"/>
      </tp>
      <tp>
        <v>11020</v>
        <stp/>
        <stp>StudyData</stp>
        <stp>BAVolCr.AskVol^(TFlowSimpleAggregation(TFlowOp(EP, 0, 0),5),5)</stp>
        <stp>Bar</stp>
        <stp/>
        <stp>Close</stp>
        <stp/>
        <stp>-48</stp>
        <tr r="H50" s="2"/>
      </tp>
      <tp>
        <v>11778</v>
        <stp/>
        <stp>StudyData</stp>
        <stp>BAVolCr.AskVol^(TFlowSimpleAggregation(TFlowOp(EP, 0, 0),5),5)</stp>
        <stp>Bar</stp>
        <stp/>
        <stp>Close</stp>
        <stp/>
        <stp>-49</stp>
        <tr r="H51" s="2"/>
      </tp>
      <tp>
        <v>5229</v>
        <stp/>
        <stp>StudyData</stp>
        <stp>BAVolCr.BidVol^(TFlowSimpleAggregation(TFlowOp(EP, 0, 0),5),5)</stp>
        <stp>Bar</stp>
        <stp/>
        <stp>Close</stp>
        <stp/>
        <stp>-78</stp>
        <tr r="G80" s="2"/>
      </tp>
      <tp>
        <v>4177</v>
        <stp/>
        <stp>StudyData</stp>
        <stp>BAVolCr.BidVol^(TFlowSimpleAggregation(TFlowOp(EP, 0, 0),5),5)</stp>
        <stp>Bar</stp>
        <stp/>
        <stp>Close</stp>
        <stp/>
        <stp>-79</stp>
        <tr r="G81" s="2"/>
      </tp>
      <tp>
        <v>4284</v>
        <stp/>
        <stp>StudyData</stp>
        <stp>BAVolCr.BidVol^(TFlowSimpleAggregation(TFlowOp(EP, 0, 0),5),5)</stp>
        <stp>Bar</stp>
        <stp/>
        <stp>Close</stp>
        <stp/>
        <stp>-74</stp>
        <tr r="G76" s="2"/>
      </tp>
      <tp>
        <v>4042</v>
        <stp/>
        <stp>StudyData</stp>
        <stp>BAVolCr.BidVol^(TFlowSimpleAggregation(TFlowOp(EP, 0, 0),5),5)</stp>
        <stp>Bar</stp>
        <stp/>
        <stp>Close</stp>
        <stp/>
        <stp>-75</stp>
        <tr r="G77" s="2"/>
      </tp>
      <tp>
        <v>4862</v>
        <stp/>
        <stp>StudyData</stp>
        <stp>BAVolCr.BidVol^(TFlowSimpleAggregation(TFlowOp(EP, 0, 0),5),5)</stp>
        <stp>Bar</stp>
        <stp/>
        <stp>Close</stp>
        <stp/>
        <stp>-76</stp>
        <tr r="G78" s="2"/>
      </tp>
      <tp>
        <v>4741</v>
        <stp/>
        <stp>StudyData</stp>
        <stp>BAVolCr.BidVol^(TFlowSimpleAggregation(TFlowOp(EP, 0, 0),5),5)</stp>
        <stp>Bar</stp>
        <stp/>
        <stp>Close</stp>
        <stp/>
        <stp>-77</stp>
        <tr r="G79" s="2"/>
      </tp>
      <tp>
        <v>3509</v>
        <stp/>
        <stp>StudyData</stp>
        <stp>BAVolCr.BidVol^(TFlowSimpleAggregation(TFlowOp(EP, 0, 0),5),5)</stp>
        <stp>Bar</stp>
        <stp/>
        <stp>Close</stp>
        <stp/>
        <stp>-70</stp>
        <tr r="G72" s="2"/>
      </tp>
      <tp>
        <v>3394</v>
        <stp/>
        <stp>StudyData</stp>
        <stp>BAVolCr.BidVol^(TFlowSimpleAggregation(TFlowOp(EP, 0, 0),5),5)</stp>
        <stp>Bar</stp>
        <stp/>
        <stp>Close</stp>
        <stp/>
        <stp>-71</stp>
        <tr r="G73" s="2"/>
      </tp>
      <tp>
        <v>3608</v>
        <stp/>
        <stp>StudyData</stp>
        <stp>BAVolCr.BidVol^(TFlowSimpleAggregation(TFlowOp(EP, 0, 0),5),5)</stp>
        <stp>Bar</stp>
        <stp/>
        <stp>Close</stp>
        <stp/>
        <stp>-72</stp>
        <tr r="G74" s="2"/>
      </tp>
      <tp>
        <v>3517</v>
        <stp/>
        <stp>StudyData</stp>
        <stp>BAVolCr.BidVol^(TFlowSimpleAggregation(TFlowOp(EP, 0, 0),5),5)</stp>
        <stp>Bar</stp>
        <stp/>
        <stp>Close</stp>
        <stp/>
        <stp>-73</stp>
        <tr r="G75" s="2"/>
      </tp>
      <tp>
        <v>13967</v>
        <stp/>
        <stp>StudyData</stp>
        <stp>BAVolCr.AskVol^(TFlowSimpleAggregation(TFlowOp(EP, 0, 0),5),5)</stp>
        <stp>Bar</stp>
        <stp/>
        <stp>Close</stp>
        <stp/>
        <stp>-56</stp>
        <tr r="H58" s="2"/>
      </tp>
      <tp>
        <v>12220</v>
        <stp/>
        <stp>StudyData</stp>
        <stp>BAVolCr.AskVol^(TFlowSimpleAggregation(TFlowOp(EP, 0, 0),5),5)</stp>
        <stp>Bar</stp>
        <stp/>
        <stp>Close</stp>
        <stp/>
        <stp>-57</stp>
        <tr r="H59" s="2"/>
      </tp>
      <tp>
        <v>15912</v>
        <stp/>
        <stp>StudyData</stp>
        <stp>BAVolCr.AskVol^(TFlowSimpleAggregation(TFlowOp(EP, 0, 0),5),5)</stp>
        <stp>Bar</stp>
        <stp/>
        <stp>Close</stp>
        <stp/>
        <stp>-54</stp>
        <tr r="H56" s="2"/>
      </tp>
      <tp>
        <v>14090</v>
        <stp/>
        <stp>StudyData</stp>
        <stp>BAVolCr.AskVol^(TFlowSimpleAggregation(TFlowOp(EP, 0, 0),5),5)</stp>
        <stp>Bar</stp>
        <stp/>
        <stp>Close</stp>
        <stp/>
        <stp>-55</stp>
        <tr r="H57" s="2"/>
      </tp>
      <tp>
        <v>12356</v>
        <stp/>
        <stp>StudyData</stp>
        <stp>BAVolCr.AskVol^(TFlowSimpleAggregation(TFlowOp(EP, 0, 0),5),5)</stp>
        <stp>Bar</stp>
        <stp/>
        <stp>Close</stp>
        <stp/>
        <stp>-52</stp>
        <tr r="H54" s="2"/>
      </tp>
      <tp>
        <v>15265</v>
        <stp/>
        <stp>StudyData</stp>
        <stp>BAVolCr.AskVol^(TFlowSimpleAggregation(TFlowOp(EP, 0, 0),5),5)</stp>
        <stp>Bar</stp>
        <stp/>
        <stp>Close</stp>
        <stp/>
        <stp>-53</stp>
        <tr r="H55" s="2"/>
      </tp>
      <tp>
        <v>11488</v>
        <stp/>
        <stp>StudyData</stp>
        <stp>BAVolCr.AskVol^(TFlowSimpleAggregation(TFlowOp(EP, 0, 0),5),5)</stp>
        <stp>Bar</stp>
        <stp/>
        <stp>Close</stp>
        <stp/>
        <stp>-50</stp>
        <tr r="H52" s="2"/>
      </tp>
      <tp>
        <v>12248</v>
        <stp/>
        <stp>StudyData</stp>
        <stp>BAVolCr.AskVol^(TFlowSimpleAggregation(TFlowOp(EP, 0, 0),5),5)</stp>
        <stp>Bar</stp>
        <stp/>
        <stp>Close</stp>
        <stp/>
        <stp>-51</stp>
        <tr r="H53" s="2"/>
      </tp>
      <tp>
        <v>9279</v>
        <stp/>
        <stp>StudyData</stp>
        <stp>BAVolCr.AskVol^(TFlowSimpleAggregation(TFlowOp(EP, 0, 0),5),5)</stp>
        <stp>Bar</stp>
        <stp/>
        <stp>Close</stp>
        <stp/>
        <stp>-58</stp>
        <tr r="H60" s="2"/>
      </tp>
      <tp>
        <v>6150</v>
        <stp/>
        <stp>StudyData</stp>
        <stp>BAVolCr.AskVol^(TFlowSimpleAggregation(TFlowOp(EP, 0, 0),5),5)</stp>
        <stp>Bar</stp>
        <stp/>
        <stp>Close</stp>
        <stp/>
        <stp>-59</stp>
        <tr r="H61" s="2"/>
      </tp>
      <tp>
        <v>2612</v>
        <stp/>
        <stp>StudyData</stp>
        <stp>BAVolCr.BidVol^(TFlowSimpleAggregation(TFlowOp(EP, 0, 0),5),5)</stp>
        <stp>Bar</stp>
        <stp/>
        <stp>Close</stp>
        <stp/>
        <stp>-68</stp>
        <tr r="G70" s="2"/>
      </tp>
      <tp>
        <v>2839</v>
        <stp/>
        <stp>StudyData</stp>
        <stp>BAVolCr.BidVol^(TFlowSimpleAggregation(TFlowOp(EP, 0, 0),5),5)</stp>
        <stp>Bar</stp>
        <stp/>
        <stp>Close</stp>
        <stp/>
        <stp>-69</stp>
        <tr r="G71" s="2"/>
      </tp>
      <tp>
        <v>3405</v>
        <stp/>
        <stp>StudyData</stp>
        <stp>BAVolCr.BidVol^(TFlowSimpleAggregation(TFlowOp(EP, 0, 0),5),5)</stp>
        <stp>Bar</stp>
        <stp/>
        <stp>Close</stp>
        <stp/>
        <stp>-64</stp>
        <tr r="G66" s="2"/>
      </tp>
      <tp>
        <v>3190</v>
        <stp/>
        <stp>StudyData</stp>
        <stp>BAVolCr.BidVol^(TFlowSimpleAggregation(TFlowOp(EP, 0, 0),5),5)</stp>
        <stp>Bar</stp>
        <stp/>
        <stp>Close</stp>
        <stp/>
        <stp>-65</stp>
        <tr r="G67" s="2"/>
      </tp>
      <tp>
        <v>2937</v>
        <stp/>
        <stp>StudyData</stp>
        <stp>BAVolCr.BidVol^(TFlowSimpleAggregation(TFlowOp(EP, 0, 0),5),5)</stp>
        <stp>Bar</stp>
        <stp/>
        <stp>Close</stp>
        <stp/>
        <stp>-66</stp>
        <tr r="G68" s="2"/>
      </tp>
      <tp>
        <v>2578</v>
        <stp/>
        <stp>StudyData</stp>
        <stp>BAVolCr.BidVol^(TFlowSimpleAggregation(TFlowOp(EP, 0, 0),5),5)</stp>
        <stp>Bar</stp>
        <stp/>
        <stp>Close</stp>
        <stp/>
        <stp>-67</stp>
        <tr r="G69" s="2"/>
      </tp>
      <tp>
        <v>4946</v>
        <stp/>
        <stp>StudyData</stp>
        <stp>BAVolCr.BidVol^(TFlowSimpleAggregation(TFlowOp(EP, 0, 0),5),5)</stp>
        <stp>Bar</stp>
        <stp/>
        <stp>Close</stp>
        <stp/>
        <stp>-60</stp>
        <tr r="G62" s="2"/>
      </tp>
      <tp>
        <v>4822</v>
        <stp/>
        <stp>StudyData</stp>
        <stp>BAVolCr.BidVol^(TFlowSimpleAggregation(TFlowOp(EP, 0, 0),5),5)</stp>
        <stp>Bar</stp>
        <stp/>
        <stp>Close</stp>
        <stp/>
        <stp>-61</stp>
        <tr r="G63" s="2"/>
      </tp>
      <tp>
        <v>4516</v>
        <stp/>
        <stp>StudyData</stp>
        <stp>BAVolCr.BidVol^(TFlowSimpleAggregation(TFlowOp(EP, 0, 0),5),5)</stp>
        <stp>Bar</stp>
        <stp/>
        <stp>Close</stp>
        <stp/>
        <stp>-62</stp>
        <tr r="G64" s="2"/>
      </tp>
      <tp>
        <v>4350</v>
        <stp/>
        <stp>StudyData</stp>
        <stp>BAVolCr.BidVol^(TFlowSimpleAggregation(TFlowOp(EP, 0, 0),5),5)</stp>
        <stp>Bar</stp>
        <stp/>
        <stp>Close</stp>
        <stp/>
        <stp>-63</stp>
        <tr r="G65" s="2"/>
      </tp>
      <tp>
        <v>1</v>
        <stp/>
        <stp>StudyData</stp>
        <stp>DJTIC</stp>
        <stp>Bar</stp>
        <stp/>
        <stp>Open</stp>
        <stp>1</stp>
        <stp>-11</stp>
        <stp/>
        <stp/>
        <stp/>
        <stp/>
        <stp>T</stp>
        <tr r="C13" s="6"/>
        <tr r="C13" s="6"/>
      </tp>
      <tp>
        <v>416</v>
        <stp/>
        <stp>StudyData</stp>
        <stp>DJTIC</stp>
        <stp>Bar</stp>
        <stp/>
        <stp>Open</stp>
        <stp>1</stp>
        <stp>-21</stp>
        <stp/>
        <stp/>
        <stp/>
        <stp/>
        <stp>T</stp>
        <tr r="C23" s="6"/>
        <tr r="C23" s="6"/>
      </tp>
      <tp>
        <v>288</v>
        <stp/>
        <stp>StudyData</stp>
        <stp>DJTIC</stp>
        <stp>Bar</stp>
        <stp/>
        <stp>Open</stp>
        <stp>1</stp>
        <stp>-31</stp>
        <stp/>
        <stp/>
        <stp/>
        <stp/>
        <stp>T</stp>
        <tr r="C33" s="6"/>
        <tr r="C33" s="6"/>
      </tp>
      <tp>
        <v>99</v>
        <stp/>
        <stp>StudyData</stp>
        <stp>DJTIC</stp>
        <stp>Bar</stp>
        <stp/>
        <stp>Open</stp>
        <stp>1</stp>
        <stp>-41</stp>
        <stp/>
        <stp/>
        <stp/>
        <stp/>
        <stp>T</stp>
        <tr r="C43" s="6"/>
        <tr r="C43" s="6"/>
      </tp>
      <tp>
        <v>-176</v>
        <stp/>
        <stp>StudyData</stp>
        <stp>DJTIC</stp>
        <stp>Bar</stp>
        <stp/>
        <stp>Open</stp>
        <stp>1</stp>
        <stp>-51</stp>
        <stp/>
        <stp/>
        <stp/>
        <stp/>
        <stp>T</stp>
        <tr r="C53" s="6"/>
        <tr r="C53" s="6"/>
      </tp>
      <tp>
        <v>268</v>
        <stp/>
        <stp>StudyData</stp>
        <stp>DJTIC</stp>
        <stp>Bar</stp>
        <stp/>
        <stp>Open</stp>
        <stp>1</stp>
        <stp>-61</stp>
        <stp/>
        <stp/>
        <stp/>
        <stp/>
        <stp>T</stp>
        <tr r="C63" s="6"/>
        <tr r="C63" s="6"/>
      </tp>
      <tp>
        <v>-110</v>
        <stp/>
        <stp>StudyData</stp>
        <stp>DJTIC</stp>
        <stp>Bar</stp>
        <stp/>
        <stp>Open</stp>
        <stp>1</stp>
        <stp>-71</stp>
        <stp/>
        <stp/>
        <stp/>
        <stp/>
        <stp>T</stp>
        <tr r="C73" s="6"/>
        <tr r="C73" s="6"/>
      </tp>
      <tp>
        <v>-74</v>
        <stp/>
        <stp>StudyData</stp>
        <stp>DJTIC</stp>
        <stp>Bar</stp>
        <stp/>
        <stp>Open</stp>
        <stp>1</stp>
        <stp>-81</stp>
        <stp/>
        <stp/>
        <stp/>
        <stp/>
        <stp>T</stp>
        <tr r="C83" s="6"/>
        <tr r="C83" s="6"/>
      </tp>
      <tp>
        <v>-135</v>
        <stp/>
        <stp>StudyData</stp>
        <stp>DJTIC</stp>
        <stp>Bar</stp>
        <stp/>
        <stp>Open</stp>
        <stp>1</stp>
        <stp>-91</stp>
        <stp/>
        <stp/>
        <stp/>
        <stp/>
        <stp>T</stp>
        <tr r="C93" s="6"/>
        <tr r="C93" s="6"/>
      </tp>
      <tp>
        <v>-53</v>
        <stp/>
        <stp>StudyData</stp>
        <stp>DJTIC</stp>
        <stp>Bar</stp>
        <stp/>
        <stp>Open</stp>
        <stp>1</stp>
        <stp>-10</stp>
        <stp/>
        <stp/>
        <stp/>
        <stp/>
        <stp>T</stp>
        <tr r="C12" s="6"/>
        <tr r="C12" s="6"/>
      </tp>
      <tp>
        <v>256</v>
        <stp/>
        <stp>StudyData</stp>
        <stp>DJTIC</stp>
        <stp>Bar</stp>
        <stp/>
        <stp>Open</stp>
        <stp>1</stp>
        <stp>-20</stp>
        <stp/>
        <stp/>
        <stp/>
        <stp/>
        <stp>T</stp>
        <tr r="C22" s="6"/>
        <tr r="C22" s="6"/>
      </tp>
      <tp>
        <v>280</v>
        <stp/>
        <stp>StudyData</stp>
        <stp>DJTIC</stp>
        <stp>Bar</stp>
        <stp/>
        <stp>Open</stp>
        <stp>1</stp>
        <stp>-30</stp>
        <stp/>
        <stp/>
        <stp/>
        <stp/>
        <stp>T</stp>
        <tr r="C32" s="6"/>
        <tr r="C32" s="6"/>
      </tp>
      <tp>
        <v>179</v>
        <stp/>
        <stp>StudyData</stp>
        <stp>DJTIC</stp>
        <stp>Bar</stp>
        <stp/>
        <stp>Open</stp>
        <stp>1</stp>
        <stp>-40</stp>
        <stp/>
        <stp/>
        <stp/>
        <stp/>
        <stp>T</stp>
        <tr r="C42" s="6"/>
        <tr r="C42" s="6"/>
      </tp>
      <tp>
        <v>-124</v>
        <stp/>
        <stp>StudyData</stp>
        <stp>DJTIC</stp>
        <stp>Bar</stp>
        <stp/>
        <stp>Open</stp>
        <stp>1</stp>
        <stp>-50</stp>
        <stp/>
        <stp/>
        <stp/>
        <stp/>
        <stp>T</stp>
        <tr r="C52" s="6"/>
        <tr r="C52" s="6"/>
      </tp>
      <tp>
        <v>274</v>
        <stp/>
        <stp>StudyData</stp>
        <stp>DJTIC</stp>
        <stp>Bar</stp>
        <stp/>
        <stp>Open</stp>
        <stp>1</stp>
        <stp>-60</stp>
        <stp/>
        <stp/>
        <stp/>
        <stp/>
        <stp>T</stp>
        <tr r="C62" s="6"/>
        <tr r="C62" s="6"/>
      </tp>
      <tp>
        <v>-148</v>
        <stp/>
        <stp>StudyData</stp>
        <stp>DJTIC</stp>
        <stp>Bar</stp>
        <stp/>
        <stp>Open</stp>
        <stp>1</stp>
        <stp>-70</stp>
        <stp/>
        <stp/>
        <stp/>
        <stp/>
        <stp>T</stp>
        <tr r="C72" s="6"/>
        <tr r="C72" s="6"/>
      </tp>
      <tp>
        <v>58</v>
        <stp/>
        <stp>StudyData</stp>
        <stp>DJTIC</stp>
        <stp>Bar</stp>
        <stp/>
        <stp>Open</stp>
        <stp>1</stp>
        <stp>-80</stp>
        <stp/>
        <stp/>
        <stp/>
        <stp/>
        <stp>T</stp>
        <tr r="C82" s="6"/>
        <tr r="C82" s="6"/>
      </tp>
      <tp>
        <v>52</v>
        <stp/>
        <stp>StudyData</stp>
        <stp>DJTIC</stp>
        <stp>Bar</stp>
        <stp/>
        <stp>Open</stp>
        <stp>1</stp>
        <stp>-90</stp>
        <stp/>
        <stp/>
        <stp/>
        <stp/>
        <stp>T</stp>
        <tr r="C92" s="6"/>
        <tr r="C92" s="6"/>
      </tp>
      <tp>
        <v>87</v>
        <stp/>
        <stp>StudyData</stp>
        <stp>DJTIC</stp>
        <stp>Bar</stp>
        <stp/>
        <stp>Open</stp>
        <stp>1</stp>
        <stp>-13</stp>
        <stp/>
        <stp/>
        <stp/>
        <stp/>
        <stp>T</stp>
        <tr r="C15" s="6"/>
        <tr r="C15" s="6"/>
      </tp>
      <tp>
        <v>58</v>
        <stp/>
        <stp>StudyData</stp>
        <stp>DJTIC</stp>
        <stp>Bar</stp>
        <stp/>
        <stp>Open</stp>
        <stp>1</stp>
        <stp>-23</stp>
        <stp/>
        <stp/>
        <stp/>
        <stp/>
        <stp>T</stp>
        <tr r="C25" s="6"/>
        <tr r="C25" s="6"/>
      </tp>
      <tp>
        <v>408</v>
        <stp/>
        <stp>StudyData</stp>
        <stp>DJTIC</stp>
        <stp>Bar</stp>
        <stp/>
        <stp>Open</stp>
        <stp>1</stp>
        <stp>-33</stp>
        <stp/>
        <stp/>
        <stp/>
        <stp/>
        <stp>T</stp>
        <tr r="C35" s="6"/>
        <tr r="C35" s="6"/>
      </tp>
      <tp>
        <v>-105</v>
        <stp/>
        <stp>StudyData</stp>
        <stp>DJTIC</stp>
        <stp>Bar</stp>
        <stp/>
        <stp>Open</stp>
        <stp>1</stp>
        <stp>-43</stp>
        <stp/>
        <stp/>
        <stp/>
        <stp/>
        <stp>T</stp>
        <tr r="C45" s="6"/>
        <tr r="C45" s="6"/>
      </tp>
      <tp>
        <v>206</v>
        <stp/>
        <stp>StudyData</stp>
        <stp>DJTIC</stp>
        <stp>Bar</stp>
        <stp/>
        <stp>Open</stp>
        <stp>1</stp>
        <stp>-53</stp>
        <stp/>
        <stp/>
        <stp/>
        <stp/>
        <stp>T</stp>
        <tr r="C55" s="6"/>
        <tr r="C55" s="6"/>
      </tp>
      <tp>
        <v>209</v>
        <stp/>
        <stp>StudyData</stp>
        <stp>DJTIC</stp>
        <stp>Bar</stp>
        <stp/>
        <stp>Open</stp>
        <stp>1</stp>
        <stp>-63</stp>
        <stp/>
        <stp/>
        <stp/>
        <stp/>
        <stp>T</stp>
        <tr r="C65" s="6"/>
        <tr r="C65" s="6"/>
      </tp>
      <tp>
        <v>-145</v>
        <stp/>
        <stp>StudyData</stp>
        <stp>DJTIC</stp>
        <stp>Bar</stp>
        <stp/>
        <stp>Open</stp>
        <stp>1</stp>
        <stp>-73</stp>
        <stp/>
        <stp/>
        <stp/>
        <stp/>
        <stp>T</stp>
        <tr r="C75" s="6"/>
        <tr r="C75" s="6"/>
      </tp>
      <tp>
        <v>177</v>
        <stp/>
        <stp>StudyData</stp>
        <stp>DJTIC</stp>
        <stp>Bar</stp>
        <stp/>
        <stp>Open</stp>
        <stp>1</stp>
        <stp>-83</stp>
        <stp/>
        <stp/>
        <stp/>
        <stp/>
        <stp>T</stp>
        <tr r="C85" s="6"/>
        <tr r="C85" s="6"/>
      </tp>
      <tp>
        <v>73</v>
        <stp/>
        <stp>StudyData</stp>
        <stp>DJTIC</stp>
        <stp>Bar</stp>
        <stp/>
        <stp>Open</stp>
        <stp>1</stp>
        <stp>-93</stp>
        <stp/>
        <stp/>
        <stp/>
        <stp/>
        <stp>T</stp>
        <tr r="C95" s="6"/>
        <tr r="C95" s="6"/>
      </tp>
      <tp>
        <v>2077.25</v>
        <stp/>
        <stp>ContractData</stp>
        <stp>EP</stp>
        <stp>High</stp>
        <stp/>
        <stp>T</stp>
        <tr r="M5" s="3"/>
      </tp>
      <tp>
        <v>162</v>
        <stp/>
        <stp>StudyData</stp>
        <stp>DJTIC</stp>
        <stp>Bar</stp>
        <stp/>
        <stp>Open</stp>
        <stp>1</stp>
        <stp>-12</stp>
        <stp/>
        <stp/>
        <stp/>
        <stp/>
        <stp>T</stp>
        <tr r="C14" s="6"/>
        <tr r="C14" s="6"/>
      </tp>
      <tp>
        <v>816</v>
        <stp/>
        <stp>StudyData</stp>
        <stp>DJTIC</stp>
        <stp>Bar</stp>
        <stp/>
        <stp>Open</stp>
        <stp>1</stp>
        <stp>-22</stp>
        <stp/>
        <stp/>
        <stp/>
        <stp/>
        <stp>T</stp>
        <tr r="C24" s="6"/>
        <tr r="C24" s="6"/>
      </tp>
      <tp>
        <v>564</v>
        <stp/>
        <stp>StudyData</stp>
        <stp>DJTIC</stp>
        <stp>Bar</stp>
        <stp/>
        <stp>Open</stp>
        <stp>1</stp>
        <stp>-32</stp>
        <stp/>
        <stp/>
        <stp/>
        <stp/>
        <stp>T</stp>
        <tr r="C34" s="6"/>
        <tr r="C34" s="6"/>
      </tp>
      <tp>
        <v>75</v>
        <stp/>
        <stp>StudyData</stp>
        <stp>DJTIC</stp>
        <stp>Bar</stp>
        <stp/>
        <stp>Open</stp>
        <stp>1</stp>
        <stp>-42</stp>
        <stp/>
        <stp/>
        <stp/>
        <stp/>
        <stp>T</stp>
        <tr r="C44" s="6"/>
        <tr r="C44" s="6"/>
      </tp>
      <tp>
        <v>254</v>
        <stp/>
        <stp>StudyData</stp>
        <stp>DJTIC</stp>
        <stp>Bar</stp>
        <stp/>
        <stp>Open</stp>
        <stp>1</stp>
        <stp>-52</stp>
        <stp/>
        <stp/>
        <stp/>
        <stp/>
        <stp>T</stp>
        <tr r="C54" s="6"/>
        <tr r="C54" s="6"/>
      </tp>
      <tp>
        <v>285</v>
        <stp/>
        <stp>StudyData</stp>
        <stp>DJTIC</stp>
        <stp>Bar</stp>
        <stp/>
        <stp>Open</stp>
        <stp>1</stp>
        <stp>-62</stp>
        <stp/>
        <stp/>
        <stp/>
        <stp/>
        <stp>T</stp>
        <tr r="C64" s="6"/>
        <tr r="C64" s="6"/>
      </tp>
      <tp>
        <v>-247</v>
        <stp/>
        <stp>StudyData</stp>
        <stp>DJTIC</stp>
        <stp>Bar</stp>
        <stp/>
        <stp>Open</stp>
        <stp>1</stp>
        <stp>-72</stp>
        <stp/>
        <stp/>
        <stp/>
        <stp/>
        <stp>T</stp>
        <tr r="C74" s="6"/>
        <tr r="C74" s="6"/>
      </tp>
      <tp>
        <v>-33</v>
        <stp/>
        <stp>StudyData</stp>
        <stp>DJTIC</stp>
        <stp>Bar</stp>
        <stp/>
        <stp>Open</stp>
        <stp>1</stp>
        <stp>-82</stp>
        <stp/>
        <stp/>
        <stp/>
        <stp/>
        <stp>T</stp>
        <tr r="C84" s="6"/>
        <tr r="C84" s="6"/>
      </tp>
      <tp>
        <v>265</v>
        <stp/>
        <stp>StudyData</stp>
        <stp>DJTIC</stp>
        <stp>Bar</stp>
        <stp/>
        <stp>Open</stp>
        <stp>1</stp>
        <stp>-92</stp>
        <stp/>
        <stp/>
        <stp/>
        <stp/>
        <stp>T</stp>
        <tr r="C94" s="6"/>
        <tr r="C94" s="6"/>
      </tp>
      <tp>
        <v>42514.560448240743</v>
        <stp/>
        <stp>StudyData</stp>
        <stp>TFlowSimpleAggregation(TFlowOp(EP, 0, 0), 5)</stp>
        <stp>Bar</stp>
        <stp/>
        <stp>Time</stp>
        <stp/>
        <stp>-100</stp>
        <tr r="B102" s="2"/>
      </tp>
      <tp>
        <v>-418</v>
        <stp/>
        <stp>StudyData</stp>
        <stp>DJTIC</stp>
        <stp>Bar</stp>
        <stp/>
        <stp>Open</stp>
        <stp>1</stp>
        <stp>-15</stp>
        <stp/>
        <stp/>
        <stp/>
        <stp/>
        <stp>T</stp>
        <tr r="C17" s="6"/>
        <tr r="C17" s="6"/>
      </tp>
      <tp>
        <v>464</v>
        <stp/>
        <stp>StudyData</stp>
        <stp>DJTIC</stp>
        <stp>Bar</stp>
        <stp/>
        <stp>Open</stp>
        <stp>1</stp>
        <stp>-25</stp>
        <stp/>
        <stp/>
        <stp/>
        <stp/>
        <stp>T</stp>
        <tr r="C27" s="6"/>
        <tr r="C27" s="6"/>
      </tp>
      <tp>
        <v>330</v>
        <stp/>
        <stp>StudyData</stp>
        <stp>DJTIC</stp>
        <stp>Bar</stp>
        <stp/>
        <stp>Open</stp>
        <stp>1</stp>
        <stp>-35</stp>
        <stp/>
        <stp/>
        <stp/>
        <stp/>
        <stp>T</stp>
        <tr r="C37" s="6"/>
        <tr r="C37" s="6"/>
      </tp>
      <tp>
        <v>262</v>
        <stp/>
        <stp>StudyData</stp>
        <stp>DJTIC</stp>
        <stp>Bar</stp>
        <stp/>
        <stp>Open</stp>
        <stp>1</stp>
        <stp>-45</stp>
        <stp/>
        <stp/>
        <stp/>
        <stp/>
        <stp>T</stp>
        <tr r="C47" s="6"/>
        <tr r="C47" s="6"/>
      </tp>
      <tp>
        <v>-28</v>
        <stp/>
        <stp>StudyData</stp>
        <stp>DJTIC</stp>
        <stp>Bar</stp>
        <stp/>
        <stp>Open</stp>
        <stp>1</stp>
        <stp>-55</stp>
        <stp/>
        <stp/>
        <stp/>
        <stp/>
        <stp>T</stp>
        <tr r="C57" s="6"/>
        <tr r="C57" s="6"/>
      </tp>
      <tp>
        <v>-241</v>
        <stp/>
        <stp>StudyData</stp>
        <stp>DJTIC</stp>
        <stp>Bar</stp>
        <stp/>
        <stp>Open</stp>
        <stp>1</stp>
        <stp>-65</stp>
        <stp/>
        <stp/>
        <stp/>
        <stp/>
        <stp>T</stp>
        <tr r="C67" s="6"/>
        <tr r="C67" s="6"/>
      </tp>
      <tp>
        <v>-55</v>
        <stp/>
        <stp>StudyData</stp>
        <stp>DJTIC</stp>
        <stp>Bar</stp>
        <stp/>
        <stp>Open</stp>
        <stp>1</stp>
        <stp>-75</stp>
        <stp/>
        <stp/>
        <stp/>
        <stp/>
        <stp>T</stp>
        <tr r="C77" s="6"/>
        <tr r="C77" s="6"/>
      </tp>
      <tp>
        <v>-35</v>
        <stp/>
        <stp>StudyData</stp>
        <stp>DJTIC</stp>
        <stp>Bar</stp>
        <stp/>
        <stp>Open</stp>
        <stp>1</stp>
        <stp>-85</stp>
        <stp/>
        <stp/>
        <stp/>
        <stp/>
        <stp>T</stp>
        <tr r="C87" s="6"/>
        <tr r="C87" s="6"/>
      </tp>
      <tp>
        <v>197</v>
        <stp/>
        <stp>StudyData</stp>
        <stp>DJTIC</stp>
        <stp>Bar</stp>
        <stp/>
        <stp>Open</stp>
        <stp>1</stp>
        <stp>-95</stp>
        <stp/>
        <stp/>
        <stp/>
        <stp/>
        <stp>T</stp>
        <tr r="C97" s="6"/>
        <tr r="C97" s="6"/>
      </tp>
      <tp>
        <v>-169</v>
        <stp/>
        <stp>StudyData</stp>
        <stp>DJTIC</stp>
        <stp>Bar</stp>
        <stp/>
        <stp>Open</stp>
        <stp>1</stp>
        <stp>-14</stp>
        <stp/>
        <stp/>
        <stp/>
        <stp/>
        <stp>T</stp>
        <tr r="C16" s="6"/>
        <tr r="C16" s="6"/>
      </tp>
      <tp>
        <v>430</v>
        <stp/>
        <stp>StudyData</stp>
        <stp>DJTIC</stp>
        <stp>Bar</stp>
        <stp/>
        <stp>Open</stp>
        <stp>1</stp>
        <stp>-24</stp>
        <stp/>
        <stp/>
        <stp/>
        <stp/>
        <stp>T</stp>
        <tr r="C26" s="6"/>
        <tr r="C26" s="6"/>
      </tp>
      <tp>
        <v>412</v>
        <stp/>
        <stp>StudyData</stp>
        <stp>DJTIC</stp>
        <stp>Bar</stp>
        <stp/>
        <stp>Open</stp>
        <stp>1</stp>
        <stp>-34</stp>
        <stp/>
        <stp/>
        <stp/>
        <stp/>
        <stp>T</stp>
        <tr r="C36" s="6"/>
        <tr r="C36" s="6"/>
      </tp>
      <tp>
        <v>239</v>
        <stp/>
        <stp>StudyData</stp>
        <stp>DJTIC</stp>
        <stp>Bar</stp>
        <stp/>
        <stp>Open</stp>
        <stp>1</stp>
        <stp>-44</stp>
        <stp/>
        <stp/>
        <stp/>
        <stp/>
        <stp>T</stp>
        <tr r="C46" s="6"/>
        <tr r="C46" s="6"/>
      </tp>
      <tp>
        <v>147</v>
        <stp/>
        <stp>StudyData</stp>
        <stp>DJTIC</stp>
        <stp>Bar</stp>
        <stp/>
        <stp>Open</stp>
        <stp>1</stp>
        <stp>-54</stp>
        <stp/>
        <stp/>
        <stp/>
        <stp/>
        <stp>T</stp>
        <tr r="C56" s="6"/>
        <tr r="C56" s="6"/>
      </tp>
      <tp>
        <v>45</v>
        <stp/>
        <stp>StudyData</stp>
        <stp>DJTIC</stp>
        <stp>Bar</stp>
        <stp/>
        <stp>Open</stp>
        <stp>1</stp>
        <stp>-64</stp>
        <stp/>
        <stp/>
        <stp/>
        <stp/>
        <stp>T</stp>
        <tr r="C66" s="6"/>
        <tr r="C66" s="6"/>
      </tp>
      <tp>
        <v>-175</v>
        <stp/>
        <stp>StudyData</stp>
        <stp>DJTIC</stp>
        <stp>Bar</stp>
        <stp/>
        <stp>Open</stp>
        <stp>1</stp>
        <stp>-74</stp>
        <stp/>
        <stp/>
        <stp/>
        <stp/>
        <stp>T</stp>
        <tr r="C76" s="6"/>
        <tr r="C76" s="6"/>
      </tp>
      <tp>
        <v>259</v>
        <stp/>
        <stp>StudyData</stp>
        <stp>DJTIC</stp>
        <stp>Bar</stp>
        <stp/>
        <stp>Open</stp>
        <stp>1</stp>
        <stp>-84</stp>
        <stp/>
        <stp/>
        <stp/>
        <stp/>
        <stp>T</stp>
        <tr r="C86" s="6"/>
        <tr r="C86" s="6"/>
      </tp>
      <tp>
        <v>-9</v>
        <stp/>
        <stp>StudyData</stp>
        <stp>DJTIC</stp>
        <stp>Bar</stp>
        <stp/>
        <stp>Open</stp>
        <stp>1</stp>
        <stp>-94</stp>
        <stp/>
        <stp/>
        <stp/>
        <stp/>
        <stp>T</stp>
        <tr r="C96" s="6"/>
        <tr r="C96" s="6"/>
      </tp>
      <tp>
        <v>2045</v>
        <stp/>
        <stp>ContractData</stp>
        <stp>EP</stp>
        <stp>Open</stp>
        <stp/>
        <stp>T</stp>
        <tr r="K5" s="3"/>
      </tp>
      <tp>
        <v>-314</v>
        <stp/>
        <stp>StudyData</stp>
        <stp>DJTIC</stp>
        <stp>Bar</stp>
        <stp/>
        <stp>Open</stp>
        <stp>1</stp>
        <stp>-17</stp>
        <stp/>
        <stp/>
        <stp/>
        <stp/>
        <stp>T</stp>
        <tr r="C19" s="6"/>
        <tr r="C19" s="6"/>
      </tp>
      <tp>
        <v>596</v>
        <stp/>
        <stp>StudyData</stp>
        <stp>DJTIC</stp>
        <stp>Bar</stp>
        <stp/>
        <stp>Open</stp>
        <stp>1</stp>
        <stp>-27</stp>
        <stp/>
        <stp/>
        <stp/>
        <stp/>
        <stp>T</stp>
        <tr r="C29" s="6"/>
        <tr r="C29" s="6"/>
      </tp>
      <tp>
        <v>234</v>
        <stp/>
        <stp>StudyData</stp>
        <stp>DJTIC</stp>
        <stp>Bar</stp>
        <stp/>
        <stp>Open</stp>
        <stp>1</stp>
        <stp>-37</stp>
        <stp/>
        <stp/>
        <stp/>
        <stp/>
        <stp>T</stp>
        <tr r="C39" s="6"/>
        <tr r="C39" s="6"/>
      </tp>
      <tp>
        <v>364</v>
        <stp/>
        <stp>StudyData</stp>
        <stp>DJTIC</stp>
        <stp>Bar</stp>
        <stp/>
        <stp>Open</stp>
        <stp>1</stp>
        <stp>-47</stp>
        <stp/>
        <stp/>
        <stp/>
        <stp/>
        <stp>T</stp>
        <tr r="C49" s="6"/>
        <tr r="C49" s="6"/>
      </tp>
      <tp>
        <v>-122</v>
        <stp/>
        <stp>StudyData</stp>
        <stp>DJTIC</stp>
        <stp>Bar</stp>
        <stp/>
        <stp>Open</stp>
        <stp>1</stp>
        <stp>-57</stp>
        <stp/>
        <stp/>
        <stp/>
        <stp/>
        <stp>T</stp>
        <tr r="C59" s="6"/>
        <tr r="C59" s="6"/>
      </tp>
      <tp>
        <v>-96</v>
        <stp/>
        <stp>StudyData</stp>
        <stp>DJTIC</stp>
        <stp>Bar</stp>
        <stp/>
        <stp>Open</stp>
        <stp>1</stp>
        <stp>-67</stp>
        <stp/>
        <stp/>
        <stp/>
        <stp/>
        <stp>T</stp>
        <tr r="C69" s="6"/>
        <tr r="C69" s="6"/>
      </tp>
      <tp>
        <v>16</v>
        <stp/>
        <stp>StudyData</stp>
        <stp>DJTIC</stp>
        <stp>Bar</stp>
        <stp/>
        <stp>Open</stp>
        <stp>1</stp>
        <stp>-77</stp>
        <stp/>
        <stp/>
        <stp/>
        <stp/>
        <stp>T</stp>
        <tr r="C79" s="6"/>
        <tr r="C79" s="6"/>
      </tp>
      <tp>
        <v>125</v>
        <stp/>
        <stp>StudyData</stp>
        <stp>DJTIC</stp>
        <stp>Bar</stp>
        <stp/>
        <stp>Open</stp>
        <stp>1</stp>
        <stp>-87</stp>
        <stp/>
        <stp/>
        <stp/>
        <stp/>
        <stp>T</stp>
        <tr r="C89" s="6"/>
        <tr r="C89" s="6"/>
      </tp>
      <tp>
        <v>417</v>
        <stp/>
        <stp>StudyData</stp>
        <stp>DJTIC</stp>
        <stp>Bar</stp>
        <stp/>
        <stp>Open</stp>
        <stp>1</stp>
        <stp>-97</stp>
        <stp/>
        <stp/>
        <stp/>
        <stp/>
        <stp>T</stp>
        <tr r="C99" s="6"/>
        <tr r="C99" s="6"/>
      </tp>
      <tp>
        <v>100</v>
        <stp/>
        <stp>StudyData</stp>
        <stp>DJTIC</stp>
        <stp>Bar</stp>
        <stp/>
        <stp>Open</stp>
        <stp>1</stp>
        <stp>-16</stp>
        <stp/>
        <stp/>
        <stp/>
        <stp/>
        <stp>T</stp>
        <tr r="C18" s="6"/>
        <tr r="C18" s="6"/>
      </tp>
      <tp>
        <v>612</v>
        <stp/>
        <stp>StudyData</stp>
        <stp>DJTIC</stp>
        <stp>Bar</stp>
        <stp/>
        <stp>Open</stp>
        <stp>1</stp>
        <stp>-26</stp>
        <stp/>
        <stp/>
        <stp/>
        <stp/>
        <stp>T</stp>
        <tr r="C28" s="6"/>
        <tr r="C28" s="6"/>
      </tp>
      <tp>
        <v>29</v>
        <stp/>
        <stp>StudyData</stp>
        <stp>DJTIC</stp>
        <stp>Bar</stp>
        <stp/>
        <stp>Open</stp>
        <stp>1</stp>
        <stp>-36</stp>
        <stp/>
        <stp/>
        <stp/>
        <stp/>
        <stp>T</stp>
        <tr r="C38" s="6"/>
        <tr r="C38" s="6"/>
      </tp>
      <tp>
        <v>328</v>
        <stp/>
        <stp>StudyData</stp>
        <stp>DJTIC</stp>
        <stp>Bar</stp>
        <stp/>
        <stp>Open</stp>
        <stp>1</stp>
        <stp>-46</stp>
        <stp/>
        <stp/>
        <stp/>
        <stp/>
        <stp>T</stp>
        <tr r="C48" s="6"/>
        <tr r="C48" s="6"/>
      </tp>
      <tp>
        <v>-10</v>
        <stp/>
        <stp>StudyData</stp>
        <stp>DJTIC</stp>
        <stp>Bar</stp>
        <stp/>
        <stp>Open</stp>
        <stp>1</stp>
        <stp>-56</stp>
        <stp/>
        <stp/>
        <stp/>
        <stp/>
        <stp>T</stp>
        <tr r="C58" s="6"/>
        <tr r="C58" s="6"/>
      </tp>
      <tp>
        <v>-140</v>
        <stp/>
        <stp>StudyData</stp>
        <stp>DJTIC</stp>
        <stp>Bar</stp>
        <stp/>
        <stp>Open</stp>
        <stp>1</stp>
        <stp>-66</stp>
        <stp/>
        <stp/>
        <stp/>
        <stp/>
        <stp>T</stp>
        <tr r="C68" s="6"/>
        <tr r="C68" s="6"/>
      </tp>
      <tp>
        <v>-13</v>
        <stp/>
        <stp>StudyData</stp>
        <stp>DJTIC</stp>
        <stp>Bar</stp>
        <stp/>
        <stp>Open</stp>
        <stp>1</stp>
        <stp>-76</stp>
        <stp/>
        <stp/>
        <stp/>
        <stp/>
        <stp>T</stp>
        <tr r="C78" s="6"/>
        <tr r="C78" s="6"/>
      </tp>
      <tp>
        <v>37</v>
        <stp/>
        <stp>StudyData</stp>
        <stp>DJTIC</stp>
        <stp>Bar</stp>
        <stp/>
        <stp>Open</stp>
        <stp>1</stp>
        <stp>-86</stp>
        <stp/>
        <stp/>
        <stp/>
        <stp/>
        <stp>T</stp>
        <tr r="C88" s="6"/>
        <tr r="C88" s="6"/>
      </tp>
      <tp>
        <v>131</v>
        <stp/>
        <stp>StudyData</stp>
        <stp>DJTIC</stp>
        <stp>Bar</stp>
        <stp/>
        <stp>Open</stp>
        <stp>1</stp>
        <stp>-96</stp>
        <stp/>
        <stp/>
        <stp/>
        <stp/>
        <stp>T</stp>
        <tr r="C98" s="6"/>
        <tr r="C98" s="6"/>
      </tp>
      <tp>
        <v>2072.5</v>
        <stp/>
        <stp>StudyData</stp>
        <stp>EP</stp>
        <stp>Bar</stp>
        <stp/>
        <stp>Close</stp>
        <stp>1</stp>
        <stp>-93</stp>
        <stp/>
        <stp>EPDay</stp>
        <stp/>
        <stp/>
        <stp>T</stp>
        <tr r="F95" s="5"/>
        <tr r="F95" s="5"/>
      </tp>
      <tp>
        <v>2071.75</v>
        <stp/>
        <stp>StudyData</stp>
        <stp>EP</stp>
        <stp>Bar</stp>
        <stp/>
        <stp>Close</stp>
        <stp>1</stp>
        <stp>-92</stp>
        <stp/>
        <stp>EPDay</stp>
        <stp/>
        <stp/>
        <stp>T</stp>
        <tr r="F94" s="5"/>
        <tr r="F94" s="5"/>
      </tp>
      <tp>
        <v>2072</v>
        <stp/>
        <stp>StudyData</stp>
        <stp>EP</stp>
        <stp>Bar</stp>
        <stp/>
        <stp>Close</stp>
        <stp>1</stp>
        <stp>-91</stp>
        <stp/>
        <stp>EPDay</stp>
        <stp/>
        <stp/>
        <stp>T</stp>
        <tr r="F93" s="5"/>
        <tr r="F93" s="5"/>
      </tp>
      <tp>
        <v>2071.25</v>
        <stp/>
        <stp>StudyData</stp>
        <stp>EP</stp>
        <stp>Bar</stp>
        <stp/>
        <stp>Close</stp>
        <stp>1</stp>
        <stp>-90</stp>
        <stp/>
        <stp>EPDay</stp>
        <stp/>
        <stp/>
        <stp>T</stp>
        <tr r="F92" s="5"/>
        <tr r="F92" s="5"/>
      </tp>
      <tp>
        <v>2072.25</v>
        <stp/>
        <stp>StudyData</stp>
        <stp>EP</stp>
        <stp>Bar</stp>
        <stp/>
        <stp>Close</stp>
        <stp>1</stp>
        <stp>-97</stp>
        <stp/>
        <stp>EPDay</stp>
        <stp/>
        <stp/>
        <stp>T</stp>
        <tr r="F99" s="5"/>
        <tr r="F99" s="5"/>
      </tp>
      <tp>
        <v>2072.5</v>
        <stp/>
        <stp>StudyData</stp>
        <stp>EP</stp>
        <stp>Bar</stp>
        <stp/>
        <stp>Close</stp>
        <stp>1</stp>
        <stp>-96</stp>
        <stp/>
        <stp>EPDay</stp>
        <stp/>
        <stp/>
        <stp>T</stp>
        <tr r="F98" s="5"/>
        <tr r="F98" s="5"/>
      </tp>
      <tp>
        <v>2072.25</v>
        <stp/>
        <stp>StudyData</stp>
        <stp>EP</stp>
        <stp>Bar</stp>
        <stp/>
        <stp>Close</stp>
        <stp>1</stp>
        <stp>-95</stp>
        <stp/>
        <stp>EPDay</stp>
        <stp/>
        <stp/>
        <stp>T</stp>
        <tr r="F97" s="5"/>
        <tr r="F97" s="5"/>
      </tp>
      <tp>
        <v>2072</v>
        <stp/>
        <stp>StudyData</stp>
        <stp>EP</stp>
        <stp>Bar</stp>
        <stp/>
        <stp>Close</stp>
        <stp>1</stp>
        <stp>-94</stp>
        <stp/>
        <stp>EPDay</stp>
        <stp/>
        <stp/>
        <stp>T</stp>
        <tr r="F96" s="5"/>
        <tr r="F96" s="5"/>
      </tp>
      <tp>
        <v>2071</v>
        <stp/>
        <stp>StudyData</stp>
        <stp>EP</stp>
        <stp>Bar</stp>
        <stp/>
        <stp>Close</stp>
        <stp>1</stp>
        <stp>-99</stp>
        <stp/>
        <stp>EPDay</stp>
        <stp/>
        <stp/>
        <stp>T</stp>
        <tr r="F101" s="5"/>
        <tr r="F101" s="5"/>
      </tp>
      <tp>
        <v>2072</v>
        <stp/>
        <stp>StudyData</stp>
        <stp>EP</stp>
        <stp>Bar</stp>
        <stp/>
        <stp>Close</stp>
        <stp>1</stp>
        <stp>-98</stp>
        <stp/>
        <stp>EPDay</stp>
        <stp/>
        <stp/>
        <stp>T</stp>
        <tr r="F100" s="5"/>
        <tr r="F100" s="5"/>
      </tp>
      <tp>
        <v>2071.5</v>
        <stp/>
        <stp>StudyData</stp>
        <stp>EP</stp>
        <stp>Bar</stp>
        <stp/>
        <stp>Close</stp>
        <stp>1</stp>
        <stp>-83</stp>
        <stp/>
        <stp>EPDay</stp>
        <stp/>
        <stp/>
        <stp>T</stp>
        <tr r="F85" s="5"/>
        <tr r="F85" s="5"/>
      </tp>
      <tp>
        <v>2071.25</v>
        <stp/>
        <stp>StudyData</stp>
        <stp>EP</stp>
        <stp>Bar</stp>
        <stp/>
        <stp>Close</stp>
        <stp>1</stp>
        <stp>-82</stp>
        <stp/>
        <stp>EPDay</stp>
        <stp/>
        <stp/>
        <stp>T</stp>
        <tr r="F84" s="5"/>
        <tr r="F84" s="5"/>
      </tp>
      <tp>
        <v>2071.5</v>
        <stp/>
        <stp>StudyData</stp>
        <stp>EP</stp>
        <stp>Bar</stp>
        <stp/>
        <stp>Close</stp>
        <stp>1</stp>
        <stp>-81</stp>
        <stp/>
        <stp>EPDay</stp>
        <stp/>
        <stp/>
        <stp>T</stp>
        <tr r="F83" s="5"/>
        <tr r="F83" s="5"/>
      </tp>
      <tp>
        <v>2071.25</v>
        <stp/>
        <stp>StudyData</stp>
        <stp>EP</stp>
        <stp>Bar</stp>
        <stp/>
        <stp>Close</stp>
        <stp>1</stp>
        <stp>-80</stp>
        <stp/>
        <stp>EPDay</stp>
        <stp/>
        <stp/>
        <stp>T</stp>
        <tr r="F82" s="5"/>
        <tr r="F82" s="5"/>
      </tp>
      <tp>
        <v>2072</v>
        <stp/>
        <stp>StudyData</stp>
        <stp>EP</stp>
        <stp>Bar</stp>
        <stp/>
        <stp>Close</stp>
        <stp>1</stp>
        <stp>-87</stp>
        <stp/>
        <stp>EPDay</stp>
        <stp/>
        <stp/>
        <stp>T</stp>
        <tr r="F89" s="5"/>
        <tr r="F89" s="5"/>
      </tp>
      <tp>
        <v>2072</v>
        <stp/>
        <stp>StudyData</stp>
        <stp>EP</stp>
        <stp>Bar</stp>
        <stp/>
        <stp>Close</stp>
        <stp>1</stp>
        <stp>-86</stp>
        <stp/>
        <stp>EPDay</stp>
        <stp/>
        <stp/>
        <stp>T</stp>
        <tr r="F88" s="5"/>
        <tr r="F88" s="5"/>
      </tp>
      <tp>
        <v>2071.75</v>
        <stp/>
        <stp>StudyData</stp>
        <stp>EP</stp>
        <stp>Bar</stp>
        <stp/>
        <stp>Close</stp>
        <stp>1</stp>
        <stp>-85</stp>
        <stp/>
        <stp>EPDay</stp>
        <stp/>
        <stp/>
        <stp>T</stp>
        <tr r="F87" s="5"/>
        <tr r="F87" s="5"/>
      </tp>
      <tp>
        <v>2072</v>
        <stp/>
        <stp>StudyData</stp>
        <stp>EP</stp>
        <stp>Bar</stp>
        <stp/>
        <stp>Close</stp>
        <stp>1</stp>
        <stp>-84</stp>
        <stp/>
        <stp>EPDay</stp>
        <stp/>
        <stp/>
        <stp>T</stp>
        <tr r="F86" s="5"/>
        <tr r="F86" s="5"/>
      </tp>
      <tp>
        <v>2071.25</v>
        <stp/>
        <stp>StudyData</stp>
        <stp>EP</stp>
        <stp>Bar</stp>
        <stp/>
        <stp>Close</stp>
        <stp>1</stp>
        <stp>-89</stp>
        <stp/>
        <stp>EPDay</stp>
        <stp/>
        <stp/>
        <stp>T</stp>
        <tr r="F91" s="5"/>
        <tr r="F91" s="5"/>
      </tp>
      <tp>
        <v>2071.5</v>
        <stp/>
        <stp>StudyData</stp>
        <stp>EP</stp>
        <stp>Bar</stp>
        <stp/>
        <stp>Close</stp>
        <stp>1</stp>
        <stp>-88</stp>
        <stp/>
        <stp>EPDay</stp>
        <stp/>
        <stp/>
        <stp>T</stp>
        <tr r="F90" s="5"/>
        <tr r="F90" s="5"/>
      </tp>
      <tp>
        <v>2071.25</v>
        <stp/>
        <stp>StudyData</stp>
        <stp>EP</stp>
        <stp>Bar</stp>
        <stp/>
        <stp>Close</stp>
        <stp>1</stp>
        <stp>-73</stp>
        <stp/>
        <stp>EPDay</stp>
        <stp/>
        <stp/>
        <stp>T</stp>
        <tr r="F75" s="5"/>
        <tr r="F75" s="5"/>
      </tp>
      <tp>
        <v>2071.25</v>
        <stp/>
        <stp>StudyData</stp>
        <stp>EP</stp>
        <stp>Bar</stp>
        <stp/>
        <stp>Close</stp>
        <stp>1</stp>
        <stp>-72</stp>
        <stp/>
        <stp>EPDay</stp>
        <stp/>
        <stp/>
        <stp>T</stp>
        <tr r="F74" s="5"/>
        <tr r="F74" s="5"/>
      </tp>
      <tp>
        <v>2071</v>
        <stp/>
        <stp>StudyData</stp>
        <stp>EP</stp>
        <stp>Bar</stp>
        <stp/>
        <stp>Close</stp>
        <stp>1</stp>
        <stp>-71</stp>
        <stp/>
        <stp>EPDay</stp>
        <stp/>
        <stp/>
        <stp>T</stp>
        <tr r="F73" s="5"/>
        <tr r="F73" s="5"/>
      </tp>
      <tp>
        <v>2072</v>
        <stp/>
        <stp>StudyData</stp>
        <stp>EP</stp>
        <stp>Bar</stp>
        <stp/>
        <stp>Close</stp>
        <stp>1</stp>
        <stp>-70</stp>
        <stp/>
        <stp>EPDay</stp>
        <stp/>
        <stp/>
        <stp>T</stp>
        <tr r="F72" s="5"/>
        <tr r="F72" s="5"/>
      </tp>
      <tp>
        <v>2072</v>
        <stp/>
        <stp>StudyData</stp>
        <stp>EP</stp>
        <stp>Bar</stp>
        <stp/>
        <stp>Close</stp>
        <stp>1</stp>
        <stp>-77</stp>
        <stp/>
        <stp>EPDay</stp>
        <stp/>
        <stp/>
        <stp>T</stp>
        <tr r="F79" s="5"/>
        <tr r="F79" s="5"/>
      </tp>
      <tp>
        <v>2071.75</v>
        <stp/>
        <stp>StudyData</stp>
        <stp>EP</stp>
        <stp>Bar</stp>
        <stp/>
        <stp>Close</stp>
        <stp>1</stp>
        <stp>-76</stp>
        <stp/>
        <stp>EPDay</stp>
        <stp/>
        <stp/>
        <stp>T</stp>
        <tr r="F78" s="5"/>
        <tr r="F78" s="5"/>
      </tp>
      <tp>
        <v>2071.75</v>
        <stp/>
        <stp>StudyData</stp>
        <stp>EP</stp>
        <stp>Bar</stp>
        <stp/>
        <stp>Close</stp>
        <stp>1</stp>
        <stp>-75</stp>
        <stp/>
        <stp>EPDay</stp>
        <stp/>
        <stp/>
        <stp>T</stp>
        <tr r="F77" s="5"/>
        <tr r="F77" s="5"/>
      </tp>
      <tp>
        <v>2071.5</v>
        <stp/>
        <stp>StudyData</stp>
        <stp>EP</stp>
        <stp>Bar</stp>
        <stp/>
        <stp>Close</stp>
        <stp>1</stp>
        <stp>-74</stp>
        <stp/>
        <stp>EPDay</stp>
        <stp/>
        <stp/>
        <stp>T</stp>
        <tr r="F76" s="5"/>
        <tr r="F76" s="5"/>
      </tp>
      <tp>
        <v>2071.75</v>
        <stp/>
        <stp>StudyData</stp>
        <stp>EP</stp>
        <stp>Bar</stp>
        <stp/>
        <stp>Close</stp>
        <stp>1</stp>
        <stp>-79</stp>
        <stp/>
        <stp>EPDay</stp>
        <stp/>
        <stp/>
        <stp>T</stp>
        <tr r="F81" s="5"/>
        <tr r="F81" s="5"/>
      </tp>
      <tp>
        <v>2071.75</v>
        <stp/>
        <stp>StudyData</stp>
        <stp>EP</stp>
        <stp>Bar</stp>
        <stp/>
        <stp>Close</stp>
        <stp>1</stp>
        <stp>-78</stp>
        <stp/>
        <stp>EPDay</stp>
        <stp/>
        <stp/>
        <stp>T</stp>
        <tr r="F80" s="5"/>
        <tr r="F80" s="5"/>
      </tp>
      <tp>
        <v>2071.5</v>
        <stp/>
        <stp>StudyData</stp>
        <stp>EP</stp>
        <stp>Bar</stp>
        <stp/>
        <stp>Close</stp>
        <stp>1</stp>
        <stp>-63</stp>
        <stp/>
        <stp>EPDay</stp>
        <stp/>
        <stp/>
        <stp>T</stp>
        <tr r="F65" s="5"/>
        <tr r="F65" s="5"/>
      </tp>
      <tp>
        <v>2072.25</v>
        <stp/>
        <stp>StudyData</stp>
        <stp>EP</stp>
        <stp>Bar</stp>
        <stp/>
        <stp>Close</stp>
        <stp>1</stp>
        <stp>-62</stp>
        <stp/>
        <stp>EPDay</stp>
        <stp/>
        <stp/>
        <stp>T</stp>
        <tr r="F64" s="5"/>
        <tr r="F64" s="5"/>
      </tp>
      <tp>
        <v>2072.25</v>
        <stp/>
        <stp>StudyData</stp>
        <stp>EP</stp>
        <stp>Bar</stp>
        <stp/>
        <stp>Close</stp>
        <stp>1</stp>
        <stp>-61</stp>
        <stp/>
        <stp>EPDay</stp>
        <stp/>
        <stp/>
        <stp>T</stp>
        <tr r="F63" s="5"/>
        <tr r="F63" s="5"/>
      </tp>
      <tp>
        <v>2073.5</v>
        <stp/>
        <stp>StudyData</stp>
        <stp>EP</stp>
        <stp>Bar</stp>
        <stp/>
        <stp>Close</stp>
        <stp>1</stp>
        <stp>-60</stp>
        <stp/>
        <stp>EPDay</stp>
        <stp/>
        <stp/>
        <stp>T</stp>
        <tr r="F62" s="5"/>
        <tr r="F62" s="5"/>
      </tp>
      <tp>
        <v>2071.5</v>
        <stp/>
        <stp>StudyData</stp>
        <stp>EP</stp>
        <stp>Bar</stp>
        <stp/>
        <stp>Close</stp>
        <stp>1</stp>
        <stp>-67</stp>
        <stp/>
        <stp>EPDay</stp>
        <stp/>
        <stp/>
        <stp>T</stp>
        <tr r="F69" s="5"/>
        <tr r="F69" s="5"/>
      </tp>
      <tp>
        <v>2071</v>
        <stp/>
        <stp>StudyData</stp>
        <stp>EP</stp>
        <stp>Bar</stp>
        <stp/>
        <stp>Close</stp>
        <stp>1</stp>
        <stp>-66</stp>
        <stp/>
        <stp>EPDay</stp>
        <stp/>
        <stp/>
        <stp>T</stp>
        <tr r="F68" s="5"/>
        <tr r="F68" s="5"/>
      </tp>
      <tp>
        <v>2071.25</v>
        <stp/>
        <stp>StudyData</stp>
        <stp>EP</stp>
        <stp>Bar</stp>
        <stp/>
        <stp>Close</stp>
        <stp>1</stp>
        <stp>-65</stp>
        <stp/>
        <stp>EPDay</stp>
        <stp/>
        <stp/>
        <stp>T</stp>
        <tr r="F67" s="5"/>
        <tr r="F67" s="5"/>
      </tp>
      <tp>
        <v>2071.25</v>
        <stp/>
        <stp>StudyData</stp>
        <stp>EP</stp>
        <stp>Bar</stp>
        <stp/>
        <stp>Close</stp>
        <stp>1</stp>
        <stp>-64</stp>
        <stp/>
        <stp>EPDay</stp>
        <stp/>
        <stp/>
        <stp>T</stp>
        <tr r="F66" s="5"/>
        <tr r="F66" s="5"/>
      </tp>
      <tp>
        <v>2071.75</v>
        <stp/>
        <stp>StudyData</stp>
        <stp>EP</stp>
        <stp>Bar</stp>
        <stp/>
        <stp>Close</stp>
        <stp>1</stp>
        <stp>-69</stp>
        <stp/>
        <stp>EPDay</stp>
        <stp/>
        <stp/>
        <stp>T</stp>
        <tr r="F71" s="5"/>
        <tr r="F71" s="5"/>
      </tp>
      <tp>
        <v>2071.5</v>
        <stp/>
        <stp>StudyData</stp>
        <stp>EP</stp>
        <stp>Bar</stp>
        <stp/>
        <stp>Close</stp>
        <stp>1</stp>
        <stp>-68</stp>
        <stp/>
        <stp>EPDay</stp>
        <stp/>
        <stp/>
        <stp>T</stp>
        <tr r="F70" s="5"/>
        <tr r="F70" s="5"/>
      </tp>
      <tp>
        <v>2073.5</v>
        <stp/>
        <stp>StudyData</stp>
        <stp>EP</stp>
        <stp>Bar</stp>
        <stp/>
        <stp>Close</stp>
        <stp>1</stp>
        <stp>-53</stp>
        <stp/>
        <stp>EPDay</stp>
        <stp/>
        <stp/>
        <stp>T</stp>
        <tr r="F55" s="5"/>
        <tr r="F55" s="5"/>
      </tp>
      <tp>
        <v>2073.25</v>
        <stp/>
        <stp>StudyData</stp>
        <stp>EP</stp>
        <stp>Bar</stp>
        <stp/>
        <stp>Close</stp>
        <stp>1</stp>
        <stp>-52</stp>
        <stp/>
        <stp>EPDay</stp>
        <stp/>
        <stp/>
        <stp>T</stp>
        <tr r="F54" s="5"/>
        <tr r="F54" s="5"/>
      </tp>
      <tp>
        <v>2072.5</v>
        <stp/>
        <stp>StudyData</stp>
        <stp>EP</stp>
        <stp>Bar</stp>
        <stp/>
        <stp>Close</stp>
        <stp>1</stp>
        <stp>-51</stp>
        <stp/>
        <stp>EPDay</stp>
        <stp/>
        <stp/>
        <stp>T</stp>
        <tr r="F53" s="5"/>
        <tr r="F53" s="5"/>
      </tp>
      <tp>
        <v>2073.25</v>
        <stp/>
        <stp>StudyData</stp>
        <stp>EP</stp>
        <stp>Bar</stp>
        <stp/>
        <stp>Close</stp>
        <stp>1</stp>
        <stp>-50</stp>
        <stp/>
        <stp>EPDay</stp>
        <stp/>
        <stp/>
        <stp>T</stp>
        <tr r="F52" s="5"/>
        <tr r="F52" s="5"/>
      </tp>
      <tp>
        <v>2072.75</v>
        <stp/>
        <stp>StudyData</stp>
        <stp>EP</stp>
        <stp>Bar</stp>
        <stp/>
        <stp>Close</stp>
        <stp>1</stp>
        <stp>-57</stp>
        <stp/>
        <stp>EPDay</stp>
        <stp/>
        <stp/>
        <stp>T</stp>
        <tr r="F59" s="5"/>
        <tr r="F59" s="5"/>
      </tp>
      <tp>
        <v>2073</v>
        <stp/>
        <stp>StudyData</stp>
        <stp>EP</stp>
        <stp>Bar</stp>
        <stp/>
        <stp>Close</stp>
        <stp>1</stp>
        <stp>-56</stp>
        <stp/>
        <stp>EPDay</stp>
        <stp/>
        <stp/>
        <stp>T</stp>
        <tr r="F58" s="5"/>
        <tr r="F58" s="5"/>
      </tp>
      <tp>
        <v>2073.5</v>
        <stp/>
        <stp>StudyData</stp>
        <stp>EP</stp>
        <stp>Bar</stp>
        <stp/>
        <stp>Close</stp>
        <stp>1</stp>
        <stp>-55</stp>
        <stp/>
        <stp>EPDay</stp>
        <stp/>
        <stp/>
        <stp>T</stp>
        <tr r="F57" s="5"/>
        <tr r="F57" s="5"/>
      </tp>
      <tp>
        <v>2073.75</v>
        <stp/>
        <stp>StudyData</stp>
        <stp>EP</stp>
        <stp>Bar</stp>
        <stp/>
        <stp>Close</stp>
        <stp>1</stp>
        <stp>-54</stp>
        <stp/>
        <stp>EPDay</stp>
        <stp/>
        <stp/>
        <stp>T</stp>
        <tr r="F56" s="5"/>
        <tr r="F56" s="5"/>
      </tp>
      <tp>
        <v>2073</v>
        <stp/>
        <stp>StudyData</stp>
        <stp>EP</stp>
        <stp>Bar</stp>
        <stp/>
        <stp>Close</stp>
        <stp>1</stp>
        <stp>-59</stp>
        <stp/>
        <stp>EPDay</stp>
        <stp/>
        <stp/>
        <stp>T</stp>
        <tr r="F61" s="5"/>
        <tr r="F61" s="5"/>
      </tp>
      <tp>
        <v>2073</v>
        <stp/>
        <stp>StudyData</stp>
        <stp>EP</stp>
        <stp>Bar</stp>
        <stp/>
        <stp>Close</stp>
        <stp>1</stp>
        <stp>-58</stp>
        <stp/>
        <stp>EPDay</stp>
        <stp/>
        <stp/>
        <stp>T</stp>
        <tr r="F60" s="5"/>
        <tr r="F60" s="5"/>
      </tp>
      <tp>
        <v>2073.25</v>
        <stp/>
        <stp>StudyData</stp>
        <stp>EP</stp>
        <stp>Bar</stp>
        <stp/>
        <stp>Close</stp>
        <stp>1</stp>
        <stp>-43</stp>
        <stp/>
        <stp>EPDay</stp>
        <stp/>
        <stp/>
        <stp>T</stp>
        <tr r="F45" s="5"/>
        <tr r="F45" s="5"/>
      </tp>
      <tp>
        <v>2073.25</v>
        <stp/>
        <stp>StudyData</stp>
        <stp>EP</stp>
        <stp>Bar</stp>
        <stp/>
        <stp>Close</stp>
        <stp>1</stp>
        <stp>-42</stp>
        <stp/>
        <stp>EPDay</stp>
        <stp/>
        <stp/>
        <stp>T</stp>
        <tr r="F44" s="5"/>
        <tr r="F44" s="5"/>
      </tp>
      <tp>
        <v>2073.75</v>
        <stp/>
        <stp>StudyData</stp>
        <stp>EP</stp>
        <stp>Bar</stp>
        <stp/>
        <stp>Close</stp>
        <stp>1</stp>
        <stp>-41</stp>
        <stp/>
        <stp>EPDay</stp>
        <stp/>
        <stp/>
        <stp>T</stp>
        <tr r="F43" s="5"/>
        <tr r="F43" s="5"/>
      </tp>
      <tp>
        <v>2073.75</v>
        <stp/>
        <stp>StudyData</stp>
        <stp>EP</stp>
        <stp>Bar</stp>
        <stp/>
        <stp>Close</stp>
        <stp>1</stp>
        <stp>-40</stp>
        <stp/>
        <stp>EPDay</stp>
        <stp/>
        <stp/>
        <stp>T</stp>
        <tr r="F42" s="5"/>
        <tr r="F42" s="5"/>
      </tp>
      <tp>
        <v>2073.25</v>
        <stp/>
        <stp>StudyData</stp>
        <stp>EP</stp>
        <stp>Bar</stp>
        <stp/>
        <stp>Close</stp>
        <stp>1</stp>
        <stp>-47</stp>
        <stp/>
        <stp>EPDay</stp>
        <stp/>
        <stp/>
        <stp>T</stp>
        <tr r="F49" s="5"/>
        <tr r="F49" s="5"/>
      </tp>
      <tp>
        <v>2073.75</v>
        <stp/>
        <stp>StudyData</stp>
        <stp>EP</stp>
        <stp>Bar</stp>
        <stp/>
        <stp>Close</stp>
        <stp>1</stp>
        <stp>-46</stp>
        <stp/>
        <stp>EPDay</stp>
        <stp/>
        <stp/>
        <stp>T</stp>
        <tr r="F48" s="5"/>
        <tr r="F48" s="5"/>
      </tp>
      <tp>
        <v>2073.75</v>
        <stp/>
        <stp>StudyData</stp>
        <stp>EP</stp>
        <stp>Bar</stp>
        <stp/>
        <stp>Close</stp>
        <stp>1</stp>
        <stp>-45</stp>
        <stp/>
        <stp>EPDay</stp>
        <stp/>
        <stp/>
        <stp>T</stp>
        <tr r="F47" s="5"/>
        <tr r="F47" s="5"/>
      </tp>
      <tp>
        <v>2073.5</v>
        <stp/>
        <stp>StudyData</stp>
        <stp>EP</stp>
        <stp>Bar</stp>
        <stp/>
        <stp>Close</stp>
        <stp>1</stp>
        <stp>-44</stp>
        <stp/>
        <stp>EPDay</stp>
        <stp/>
        <stp/>
        <stp>T</stp>
        <tr r="F46" s="5"/>
        <tr r="F46" s="5"/>
      </tp>
      <tp>
        <v>2073.25</v>
        <stp/>
        <stp>StudyData</stp>
        <stp>EP</stp>
        <stp>Bar</stp>
        <stp/>
        <stp>Close</stp>
        <stp>1</stp>
        <stp>-49</stp>
        <stp/>
        <stp>EPDay</stp>
        <stp/>
        <stp/>
        <stp>T</stp>
        <tr r="F51" s="5"/>
        <tr r="F51" s="5"/>
      </tp>
      <tp>
        <v>2073.75</v>
        <stp/>
        <stp>StudyData</stp>
        <stp>EP</stp>
        <stp>Bar</stp>
        <stp/>
        <stp>Close</stp>
        <stp>1</stp>
        <stp>-48</stp>
        <stp/>
        <stp>EPDay</stp>
        <stp/>
        <stp/>
        <stp>T</stp>
        <tr r="F50" s="5"/>
        <tr r="F50" s="5"/>
      </tp>
      <tp>
        <v>2075.5</v>
        <stp/>
        <stp>StudyData</stp>
        <stp>EP</stp>
        <stp>Bar</stp>
        <stp/>
        <stp>Close</stp>
        <stp>1</stp>
        <stp>-33</stp>
        <stp/>
        <stp>EPDay</stp>
        <stp/>
        <stp/>
        <stp>T</stp>
        <tr r="F35" s="5"/>
        <tr r="F35" s="5"/>
      </tp>
      <tp>
        <v>2075.5</v>
        <stp/>
        <stp>StudyData</stp>
        <stp>EP</stp>
        <stp>Bar</stp>
        <stp/>
        <stp>Close</stp>
        <stp>1</stp>
        <stp>-32</stp>
        <stp/>
        <stp>EPDay</stp>
        <stp/>
        <stp/>
        <stp>T</stp>
        <tr r="F34" s="5"/>
        <tr r="F34" s="5"/>
      </tp>
      <tp>
        <v>2075.5</v>
        <stp/>
        <stp>StudyData</stp>
        <stp>EP</stp>
        <stp>Bar</stp>
        <stp/>
        <stp>Close</stp>
        <stp>1</stp>
        <stp>-31</stp>
        <stp/>
        <stp>EPDay</stp>
        <stp/>
        <stp/>
        <stp>T</stp>
        <tr r="F33" s="5"/>
        <tr r="F33" s="5"/>
      </tp>
      <tp>
        <v>2075.25</v>
        <stp/>
        <stp>StudyData</stp>
        <stp>EP</stp>
        <stp>Bar</stp>
        <stp/>
        <stp>Close</stp>
        <stp>1</stp>
        <stp>-30</stp>
        <stp/>
        <stp>EPDay</stp>
        <stp/>
        <stp/>
        <stp>T</stp>
        <tr r="F32" s="5"/>
        <tr r="F32" s="5"/>
      </tp>
      <tp>
        <v>2074</v>
        <stp/>
        <stp>StudyData</stp>
        <stp>EP</stp>
        <stp>Bar</stp>
        <stp/>
        <stp>Close</stp>
        <stp>1</stp>
        <stp>-37</stp>
        <stp/>
        <stp>EPDay</stp>
        <stp/>
        <stp/>
        <stp>T</stp>
        <tr r="F39" s="5"/>
        <tr r="F39" s="5"/>
      </tp>
      <tp>
        <v>2074.25</v>
        <stp/>
        <stp>StudyData</stp>
        <stp>EP</stp>
        <stp>Bar</stp>
        <stp/>
        <stp>Close</stp>
        <stp>1</stp>
        <stp>-36</stp>
        <stp/>
        <stp>EPDay</stp>
        <stp/>
        <stp/>
        <stp>T</stp>
        <tr r="F38" s="5"/>
        <tr r="F38" s="5"/>
      </tp>
      <tp>
        <v>2074.25</v>
        <stp/>
        <stp>StudyData</stp>
        <stp>EP</stp>
        <stp>Bar</stp>
        <stp/>
        <stp>Close</stp>
        <stp>1</stp>
        <stp>-35</stp>
        <stp/>
        <stp>EPDay</stp>
        <stp/>
        <stp/>
        <stp>T</stp>
        <tr r="F37" s="5"/>
        <tr r="F37" s="5"/>
      </tp>
      <tp>
        <v>2075</v>
        <stp/>
        <stp>StudyData</stp>
        <stp>EP</stp>
        <stp>Bar</stp>
        <stp/>
        <stp>Close</stp>
        <stp>1</stp>
        <stp>-34</stp>
        <stp/>
        <stp>EPDay</stp>
        <stp/>
        <stp/>
        <stp>T</stp>
        <tr r="F36" s="5"/>
        <tr r="F36" s="5"/>
      </tp>
      <tp>
        <v>2074</v>
        <stp/>
        <stp>StudyData</stp>
        <stp>EP</stp>
        <stp>Bar</stp>
        <stp/>
        <stp>Close</stp>
        <stp>1</stp>
        <stp>-39</stp>
        <stp/>
        <stp>EPDay</stp>
        <stp/>
        <stp/>
        <stp>T</stp>
        <tr r="F41" s="5"/>
        <tr r="F41" s="5"/>
      </tp>
      <tp>
        <v>2074.25</v>
        <stp/>
        <stp>StudyData</stp>
        <stp>EP</stp>
        <stp>Bar</stp>
        <stp/>
        <stp>Close</stp>
        <stp>1</stp>
        <stp>-38</stp>
        <stp/>
        <stp>EPDay</stp>
        <stp/>
        <stp/>
        <stp>T</stp>
        <tr r="F40" s="5"/>
        <tr r="F40" s="5"/>
      </tp>
      <tp>
        <v>2076.25</v>
        <stp/>
        <stp>StudyData</stp>
        <stp>EP</stp>
        <stp>Bar</stp>
        <stp/>
        <stp>Close</stp>
        <stp>1</stp>
        <stp>-23</stp>
        <stp/>
        <stp>EPDay</stp>
        <stp/>
        <stp/>
        <stp>T</stp>
        <tr r="F25" s="5"/>
        <tr r="F25" s="5"/>
      </tp>
      <tp>
        <v>2076</v>
        <stp/>
        <stp>StudyData</stp>
        <stp>EP</stp>
        <stp>Bar</stp>
        <stp/>
        <stp>Close</stp>
        <stp>1</stp>
        <stp>-22</stp>
        <stp/>
        <stp>EPDay</stp>
        <stp/>
        <stp/>
        <stp>T</stp>
        <tr r="F24" s="5"/>
        <tr r="F24" s="5"/>
      </tp>
      <tp>
        <v>2075.75</v>
        <stp/>
        <stp>StudyData</stp>
        <stp>EP</stp>
        <stp>Bar</stp>
        <stp/>
        <stp>Close</stp>
        <stp>1</stp>
        <stp>-21</stp>
        <stp/>
        <stp>EPDay</stp>
        <stp/>
        <stp/>
        <stp>T</stp>
        <tr r="F23" s="5"/>
        <tr r="F23" s="5"/>
      </tp>
      <tp>
        <v>2075.25</v>
        <stp/>
        <stp>StudyData</stp>
        <stp>EP</stp>
        <stp>Bar</stp>
        <stp/>
        <stp>Close</stp>
        <stp>1</stp>
        <stp>-20</stp>
        <stp/>
        <stp>EPDay</stp>
        <stp/>
        <stp/>
        <stp>T</stp>
        <tr r="F22" s="5"/>
        <tr r="F22" s="5"/>
      </tp>
      <tp>
        <v>2076.5</v>
        <stp/>
        <stp>StudyData</stp>
        <stp>EP</stp>
        <stp>Bar</stp>
        <stp/>
        <stp>Close</stp>
        <stp>1</stp>
        <stp>-27</stp>
        <stp/>
        <stp>EPDay</stp>
        <stp/>
        <stp/>
        <stp>T</stp>
        <tr r="F29" s="5"/>
        <tr r="F29" s="5"/>
      </tp>
      <tp>
        <v>2076.75</v>
        <stp/>
        <stp>StudyData</stp>
        <stp>EP</stp>
        <stp>Bar</stp>
        <stp/>
        <stp>Close</stp>
        <stp>1</stp>
        <stp>-26</stp>
        <stp/>
        <stp>EPDay</stp>
        <stp/>
        <stp/>
        <stp>T</stp>
        <tr r="F28" s="5"/>
        <tr r="F28" s="5"/>
      </tp>
      <tp>
        <v>2077</v>
        <stp/>
        <stp>StudyData</stp>
        <stp>EP</stp>
        <stp>Bar</stp>
        <stp/>
        <stp>Close</stp>
        <stp>1</stp>
        <stp>-25</stp>
        <stp/>
        <stp>EPDay</stp>
        <stp/>
        <stp/>
        <stp>T</stp>
        <tr r="F27" s="5"/>
        <tr r="F27" s="5"/>
      </tp>
      <tp>
        <v>2076.75</v>
        <stp/>
        <stp>StudyData</stp>
        <stp>EP</stp>
        <stp>Bar</stp>
        <stp/>
        <stp>Close</stp>
        <stp>1</stp>
        <stp>-24</stp>
        <stp/>
        <stp>EPDay</stp>
        <stp/>
        <stp/>
        <stp>T</stp>
        <tr r="F26" s="5"/>
        <tr r="F26" s="5"/>
      </tp>
      <tp>
        <v>2075.5</v>
        <stp/>
        <stp>StudyData</stp>
        <stp>EP</stp>
        <stp>Bar</stp>
        <stp/>
        <stp>Close</stp>
        <stp>1</stp>
        <stp>-29</stp>
        <stp/>
        <stp>EPDay</stp>
        <stp/>
        <stp/>
        <stp>T</stp>
        <tr r="F31" s="5"/>
        <tr r="F31" s="5"/>
      </tp>
      <tp>
        <v>2075.75</v>
        <stp/>
        <stp>StudyData</stp>
        <stp>EP</stp>
        <stp>Bar</stp>
        <stp/>
        <stp>Close</stp>
        <stp>1</stp>
        <stp>-28</stp>
        <stp/>
        <stp>EPDay</stp>
        <stp/>
        <stp/>
        <stp>T</stp>
        <tr r="F30" s="5"/>
        <tr r="F30" s="5"/>
      </tp>
      <tp>
        <v>2074.5</v>
        <stp/>
        <stp>StudyData</stp>
        <stp>EP</stp>
        <stp>Bar</stp>
        <stp/>
        <stp>Close</stp>
        <stp>1</stp>
        <stp>-13</stp>
        <stp/>
        <stp>EPDay</stp>
        <stp/>
        <stp/>
        <stp>T</stp>
        <tr r="F15" s="5"/>
        <tr r="F15" s="5"/>
      </tp>
      <tp>
        <v>2074.5</v>
        <stp/>
        <stp>StudyData</stp>
        <stp>EP</stp>
        <stp>Bar</stp>
        <stp/>
        <stp>Close</stp>
        <stp>1</stp>
        <stp>-12</stp>
        <stp/>
        <stp>EPDay</stp>
        <stp/>
        <stp/>
        <stp>T</stp>
        <tr r="F14" s="5"/>
        <tr r="F14" s="5"/>
      </tp>
      <tp>
        <v>2074.5</v>
        <stp/>
        <stp>StudyData</stp>
        <stp>EP</stp>
        <stp>Bar</stp>
        <stp/>
        <stp>Close</stp>
        <stp>1</stp>
        <stp>-11</stp>
        <stp/>
        <stp>EPDay</stp>
        <stp/>
        <stp/>
        <stp>T</stp>
        <tr r="F13" s="5"/>
        <tr r="F13" s="5"/>
      </tp>
      <tp>
        <v>2074.75</v>
        <stp/>
        <stp>StudyData</stp>
        <stp>EP</stp>
        <stp>Bar</stp>
        <stp/>
        <stp>Close</stp>
        <stp>1</stp>
        <stp>-10</stp>
        <stp/>
        <stp>EPDay</stp>
        <stp/>
        <stp/>
        <stp>T</stp>
        <tr r="F12" s="5"/>
        <tr r="F12" s="5"/>
      </tp>
      <tp>
        <v>2075</v>
        <stp/>
        <stp>StudyData</stp>
        <stp>EP</stp>
        <stp>Bar</stp>
        <stp/>
        <stp>Close</stp>
        <stp>1</stp>
        <stp>-17</stp>
        <stp/>
        <stp>EPDay</stp>
        <stp/>
        <stp/>
        <stp>T</stp>
        <tr r="F19" s="5"/>
        <tr r="F19" s="5"/>
      </tp>
      <tp>
        <v>2074.25</v>
        <stp/>
        <stp>StudyData</stp>
        <stp>EP</stp>
        <stp>Bar</stp>
        <stp/>
        <stp>Close</stp>
        <stp>1</stp>
        <stp>-16</stp>
        <stp/>
        <stp>EPDay</stp>
        <stp/>
        <stp/>
        <stp>T</stp>
        <tr r="F18" s="5"/>
        <tr r="F18" s="5"/>
      </tp>
      <tp>
        <v>2074.25</v>
        <stp/>
        <stp>StudyData</stp>
        <stp>EP</stp>
        <stp>Bar</stp>
        <stp/>
        <stp>Close</stp>
        <stp>1</stp>
        <stp>-15</stp>
        <stp/>
        <stp>EPDay</stp>
        <stp/>
        <stp/>
        <stp>T</stp>
        <tr r="F17" s="5"/>
        <tr r="F17" s="5"/>
      </tp>
      <tp>
        <v>2074.5</v>
        <stp/>
        <stp>StudyData</stp>
        <stp>EP</stp>
        <stp>Bar</stp>
        <stp/>
        <stp>Close</stp>
        <stp>1</stp>
        <stp>-14</stp>
        <stp/>
        <stp>EPDay</stp>
        <stp/>
        <stp/>
        <stp>T</stp>
        <tr r="F16" s="5"/>
        <tr r="F16" s="5"/>
      </tp>
      <tp>
        <v>2075</v>
        <stp/>
        <stp>StudyData</stp>
        <stp>EP</stp>
        <stp>Bar</stp>
        <stp/>
        <stp>Close</stp>
        <stp>1</stp>
        <stp>-19</stp>
        <stp/>
        <stp>EPDay</stp>
        <stp/>
        <stp/>
        <stp>T</stp>
        <tr r="F21" s="5"/>
        <tr r="F21" s="5"/>
      </tp>
      <tp>
        <v>2074.25</v>
        <stp/>
        <stp>StudyData</stp>
        <stp>EP</stp>
        <stp>Bar</stp>
        <stp/>
        <stp>Close</stp>
        <stp>1</stp>
        <stp>-18</stp>
        <stp/>
        <stp>EPDay</stp>
        <stp/>
        <stp/>
        <stp>T</stp>
        <tr r="F20" s="5"/>
        <tr r="F20" s="5"/>
      </tp>
      <tp>
        <v>1183296</v>
        <stp/>
        <stp>ContractData</stp>
        <stp>EP</stp>
        <stp>Y_CVol</stp>
        <stp/>
        <stp>T</stp>
        <tr r="O7" s="3"/>
      </tp>
      <tp>
        <v>1435982</v>
        <stp/>
        <stp>ContractData</stp>
        <stp>EP</stp>
        <stp>T_CVol</stp>
        <stp/>
        <stp>T</stp>
        <tr r="O6" s="3"/>
      </tp>
      <tp>
        <v>2071.75</v>
        <stp/>
        <stp>StudyData</stp>
        <stp>EP</stp>
        <stp>TFlow</stp>
        <stp>AggregateBy=TFlowSimpleAggregation, Aggregation=5</stp>
        <stp>Open</stp>
        <stp/>
        <stp>-100</stp>
        <tr r="C102" s="2"/>
        <tr r="C102" s="2"/>
      </tp>
      <tp>
        <v>2071.75</v>
        <stp/>
        <stp>StudyData</stp>
        <stp>EP</stp>
        <stp>TFlow</stp>
        <stp>AggregateBy=TFlowSimpleAggregation, Aggregation=5</stp>
        <stp>Close</stp>
        <stp/>
        <stp>-98</stp>
        <tr r="F100" s="2"/>
        <tr r="F100" s="2"/>
      </tp>
      <tp>
        <v>2071.75</v>
        <stp/>
        <stp>StudyData</stp>
        <stp>EP</stp>
        <stp>TFlow</stp>
        <stp>AggregateBy=TFlowSimpleAggregation, Aggregation=5</stp>
        <stp>Close</stp>
        <stp/>
        <stp>-99</stp>
        <tr r="F101" s="2"/>
        <tr r="F101" s="2"/>
      </tp>
      <tp>
        <v>2071.5</v>
        <stp/>
        <stp>StudyData</stp>
        <stp>EP</stp>
        <stp>TFlow</stp>
        <stp>AggregateBy=TFlowSimpleAggregation, Aggregation=5</stp>
        <stp>Close</stp>
        <stp/>
        <stp>-94</stp>
        <tr r="F96" s="2"/>
        <tr r="F96" s="2"/>
      </tp>
      <tp>
        <v>2071.75</v>
        <stp/>
        <stp>StudyData</stp>
        <stp>EP</stp>
        <stp>TFlow</stp>
        <stp>AggregateBy=TFlowSimpleAggregation, Aggregation=5</stp>
        <stp>Close</stp>
        <stp/>
        <stp>-95</stp>
        <tr r="F97" s="2"/>
        <tr r="F97" s="2"/>
      </tp>
      <tp>
        <v>2071.75</v>
        <stp/>
        <stp>StudyData</stp>
        <stp>EP</stp>
        <stp>TFlow</stp>
        <stp>AggregateBy=TFlowSimpleAggregation, Aggregation=5</stp>
        <stp>Close</stp>
        <stp/>
        <stp>-96</stp>
        <tr r="F98" s="2"/>
        <tr r="F98" s="2"/>
      </tp>
      <tp>
        <v>2072</v>
        <stp/>
        <stp>StudyData</stp>
        <stp>EP</stp>
        <stp>TFlow</stp>
        <stp>AggregateBy=TFlowSimpleAggregation, Aggregation=5</stp>
        <stp>Close</stp>
        <stp/>
        <stp>-97</stp>
        <tr r="F99" s="2"/>
        <tr r="F99" s="2"/>
      </tp>
      <tp>
        <v>2071.25</v>
        <stp/>
        <stp>StudyData</stp>
        <stp>EP</stp>
        <stp>TFlow</stp>
        <stp>AggregateBy=TFlowSimpleAggregation, Aggregation=5</stp>
        <stp>Close</stp>
        <stp/>
        <stp>-90</stp>
        <tr r="F92" s="2"/>
        <tr r="F92" s="2"/>
      </tp>
      <tp>
        <v>2071.25</v>
        <stp/>
        <stp>StudyData</stp>
        <stp>EP</stp>
        <stp>TFlow</stp>
        <stp>AggregateBy=TFlowSimpleAggregation, Aggregation=5</stp>
        <stp>Close</stp>
        <stp/>
        <stp>-91</stp>
        <tr r="F93" s="2"/>
        <tr r="F93" s="2"/>
      </tp>
      <tp>
        <v>2071.5</v>
        <stp/>
        <stp>StudyData</stp>
        <stp>EP</stp>
        <stp>TFlow</stp>
        <stp>AggregateBy=TFlowSimpleAggregation, Aggregation=5</stp>
        <stp>Close</stp>
        <stp/>
        <stp>-92</stp>
        <tr r="F94" s="2"/>
        <tr r="F94" s="2"/>
      </tp>
      <tp>
        <v>2071.25</v>
        <stp/>
        <stp>StudyData</stp>
        <stp>EP</stp>
        <stp>TFlow</stp>
        <stp>AggregateBy=TFlowSimpleAggregation, Aggregation=5</stp>
        <stp>Close</stp>
        <stp/>
        <stp>-93</stp>
        <tr r="F95" s="2"/>
        <tr r="F95" s="2"/>
      </tp>
      <tp>
        <v>2071.5</v>
        <stp/>
        <stp>StudyData</stp>
        <stp>EP</stp>
        <stp>TFlow</stp>
        <stp>AggregateBy=TFlowSimpleAggregation, Aggregation=5</stp>
        <stp>Close</stp>
        <stp/>
        <stp>-88</stp>
        <tr r="F90" s="2"/>
        <tr r="F90" s="2"/>
      </tp>
      <tp>
        <v>2072</v>
        <stp/>
        <stp>StudyData</stp>
        <stp>EP</stp>
        <stp>TFlow</stp>
        <stp>AggregateBy=TFlowSimpleAggregation, Aggregation=5</stp>
        <stp>Close</stp>
        <stp/>
        <stp>-89</stp>
        <tr r="F91" s="2"/>
        <tr r="F91" s="2"/>
      </tp>
      <tp>
        <v>2072</v>
        <stp/>
        <stp>StudyData</stp>
        <stp>EP</stp>
        <stp>TFlow</stp>
        <stp>AggregateBy=TFlowSimpleAggregation, Aggregation=5</stp>
        <stp>Close</stp>
        <stp/>
        <stp>-84</stp>
        <tr r="F86" s="2"/>
        <tr r="F86" s="2"/>
      </tp>
      <tp>
        <v>2071.75</v>
        <stp/>
        <stp>StudyData</stp>
        <stp>EP</stp>
        <stp>TFlow</stp>
        <stp>AggregateBy=TFlowSimpleAggregation, Aggregation=5</stp>
        <stp>Close</stp>
        <stp/>
        <stp>-85</stp>
        <tr r="F87" s="2"/>
        <tr r="F87" s="2"/>
      </tp>
      <tp>
        <v>2071.25</v>
        <stp/>
        <stp>StudyData</stp>
        <stp>EP</stp>
        <stp>TFlow</stp>
        <stp>AggregateBy=TFlowSimpleAggregation, Aggregation=5</stp>
        <stp>Close</stp>
        <stp/>
        <stp>-86</stp>
        <tr r="F88" s="2"/>
        <tr r="F88" s="2"/>
      </tp>
      <tp>
        <v>2071.25</v>
        <stp/>
        <stp>StudyData</stp>
        <stp>EP</stp>
        <stp>TFlow</stp>
        <stp>AggregateBy=TFlowSimpleAggregation, Aggregation=5</stp>
        <stp>Close</stp>
        <stp/>
        <stp>-87</stp>
        <tr r="F89" s="2"/>
        <tr r="F89" s="2"/>
      </tp>
      <tp>
        <v>2073.25</v>
        <stp/>
        <stp>StudyData</stp>
        <stp>EP</stp>
        <stp>TFlow</stp>
        <stp>AggregateBy=TFlowSimpleAggregation, Aggregation=5</stp>
        <stp>Close</stp>
        <stp/>
        <stp>-80</stp>
        <tr r="F82" s="2"/>
        <tr r="F82" s="2"/>
      </tp>
      <tp>
        <v>2072.5</v>
        <stp/>
        <stp>StudyData</stp>
        <stp>EP</stp>
        <stp>TFlow</stp>
        <stp>AggregateBy=TFlowSimpleAggregation, Aggregation=5</stp>
        <stp>Close</stp>
        <stp/>
        <stp>-81</stp>
        <tr r="F83" s="2"/>
        <tr r="F83" s="2"/>
      </tp>
      <tp>
        <v>2072</v>
        <stp/>
        <stp>StudyData</stp>
        <stp>EP</stp>
        <stp>TFlow</stp>
        <stp>AggregateBy=TFlowSimpleAggregation, Aggregation=5</stp>
        <stp>Close</stp>
        <stp/>
        <stp>-82</stp>
        <tr r="F84" s="2"/>
        <tr r="F84" s="2"/>
      </tp>
      <tp>
        <v>2072.25</v>
        <stp/>
        <stp>StudyData</stp>
        <stp>EP</stp>
        <stp>TFlow</stp>
        <stp>AggregateBy=TFlowSimpleAggregation, Aggregation=5</stp>
        <stp>Close</stp>
        <stp/>
        <stp>-83</stp>
        <tr r="F85" s="2"/>
        <tr r="F85" s="2"/>
      </tp>
      <tp>
        <v>2074.25</v>
        <stp/>
        <stp>StudyData</stp>
        <stp>EP</stp>
        <stp>TFlow</stp>
        <stp>AggregateBy=TFlowSimpleAggregation, Aggregation=5</stp>
        <stp>Close</stp>
        <stp/>
        <stp>-18</stp>
        <tr r="F20" s="2"/>
        <tr r="F20" s="2"/>
      </tp>
      <tp>
        <v>2074.25</v>
        <stp/>
        <stp>StudyData</stp>
        <stp>EP</stp>
        <stp>TFlow</stp>
        <stp>AggregateBy=TFlowSimpleAggregation, Aggregation=5</stp>
        <stp>Close</stp>
        <stp/>
        <stp>-19</stp>
        <tr r="F21" s="2"/>
        <tr r="F21" s="2"/>
      </tp>
      <tp>
        <v>2075</v>
        <stp/>
        <stp>StudyData</stp>
        <stp>EP</stp>
        <stp>TFlow</stp>
        <stp>AggregateBy=TFlowSimpleAggregation, Aggregation=5</stp>
        <stp>Close</stp>
        <stp/>
        <stp>-14</stp>
        <tr r="F16" s="2"/>
        <tr r="F16" s="2"/>
      </tp>
      <tp>
        <v>2074.75</v>
        <stp/>
        <stp>StudyData</stp>
        <stp>EP</stp>
        <stp>TFlow</stp>
        <stp>AggregateBy=TFlowSimpleAggregation, Aggregation=5</stp>
        <stp>Close</stp>
        <stp/>
        <stp>-15</stp>
        <tr r="F17" s="2"/>
        <tr r="F17" s="2"/>
      </tp>
      <tp>
        <v>2074.75</v>
        <stp/>
        <stp>StudyData</stp>
        <stp>EP</stp>
        <stp>TFlow</stp>
        <stp>AggregateBy=TFlowSimpleAggregation, Aggregation=5</stp>
        <stp>Close</stp>
        <stp/>
        <stp>-16</stp>
        <tr r="F18" s="2"/>
        <tr r="F18" s="2"/>
      </tp>
      <tp>
        <v>2074.25</v>
        <stp/>
        <stp>StudyData</stp>
        <stp>EP</stp>
        <stp>TFlow</stp>
        <stp>AggregateBy=TFlowSimpleAggregation, Aggregation=5</stp>
        <stp>Close</stp>
        <stp/>
        <stp>-17</stp>
        <tr r="F19" s="2"/>
        <tr r="F19" s="2"/>
      </tp>
      <tp>
        <v>2074.75</v>
        <stp/>
        <stp>StudyData</stp>
        <stp>EP</stp>
        <stp>TFlow</stp>
        <stp>AggregateBy=TFlowSimpleAggregation, Aggregation=5</stp>
        <stp>Close</stp>
        <stp/>
        <stp>-10</stp>
        <tr r="F12" s="2"/>
        <tr r="F12" s="2"/>
      </tp>
      <tp>
        <v>2074.25</v>
        <stp/>
        <stp>StudyData</stp>
        <stp>EP</stp>
        <stp>TFlow</stp>
        <stp>AggregateBy=TFlowSimpleAggregation, Aggregation=5</stp>
        <stp>Close</stp>
        <stp/>
        <stp>-11</stp>
        <tr r="F13" s="2"/>
        <tr r="F13" s="2"/>
      </tp>
      <tp>
        <v>2074</v>
        <stp/>
        <stp>StudyData</stp>
        <stp>EP</stp>
        <stp>TFlow</stp>
        <stp>AggregateBy=TFlowSimpleAggregation, Aggregation=5</stp>
        <stp>Close</stp>
        <stp/>
        <stp>-12</stp>
        <tr r="F14" s="2"/>
        <tr r="F14" s="2"/>
      </tp>
      <tp>
        <v>2074.25</v>
        <stp/>
        <stp>StudyData</stp>
        <stp>EP</stp>
        <stp>TFlow</stp>
        <stp>AggregateBy=TFlowSimpleAggregation, Aggregation=5</stp>
        <stp>Close</stp>
        <stp/>
        <stp>-13</stp>
        <tr r="F15" s="2"/>
        <tr r="F15" s="2"/>
      </tp>
      <tp>
        <v>2074.5</v>
        <stp/>
        <stp>StudyData</stp>
        <stp>EP</stp>
        <stp>TFlow</stp>
        <stp>AggregateBy=TFlowSimpleAggregation, Aggregation=5</stp>
        <stp>Close</stp>
        <stp/>
        <stp>-38</stp>
        <tr r="F40" s="2"/>
        <tr r="F40" s="2"/>
      </tp>
      <tp>
        <v>2075.25</v>
        <stp/>
        <stp>StudyData</stp>
        <stp>EP</stp>
        <stp>TFlow</stp>
        <stp>AggregateBy=TFlowSimpleAggregation, Aggregation=5</stp>
        <stp>Close</stp>
        <stp/>
        <stp>-39</stp>
        <tr r="F41" s="2"/>
        <tr r="F41" s="2"/>
      </tp>
      <tp>
        <v>2076</v>
        <stp/>
        <stp>StudyData</stp>
        <stp>EP</stp>
        <stp>TFlow</stp>
        <stp>AggregateBy=TFlowSimpleAggregation, Aggregation=5</stp>
        <stp>Close</stp>
        <stp/>
        <stp>-34</stp>
        <tr r="F36" s="2"/>
        <tr r="F36" s="2"/>
      </tp>
      <tp>
        <v>2075.75</v>
        <stp/>
        <stp>StudyData</stp>
        <stp>EP</stp>
        <stp>TFlow</stp>
        <stp>AggregateBy=TFlowSimpleAggregation, Aggregation=5</stp>
        <stp>Close</stp>
        <stp/>
        <stp>-35</stp>
        <tr r="F37" s="2"/>
        <tr r="F37" s="2"/>
      </tp>
      <tp>
        <v>2075.5</v>
        <stp/>
        <stp>StudyData</stp>
        <stp>EP</stp>
        <stp>TFlow</stp>
        <stp>AggregateBy=TFlowSimpleAggregation, Aggregation=5</stp>
        <stp>Close</stp>
        <stp/>
        <stp>-36</stp>
        <tr r="F38" s="2"/>
        <tr r="F38" s="2"/>
      </tp>
      <tp>
        <v>2075.25</v>
        <stp/>
        <stp>StudyData</stp>
        <stp>EP</stp>
        <stp>TFlow</stp>
        <stp>AggregateBy=TFlowSimpleAggregation, Aggregation=5</stp>
        <stp>Close</stp>
        <stp/>
        <stp>-37</stp>
        <tr r="F39" s="2"/>
        <tr r="F39" s="2"/>
      </tp>
      <tp>
        <v>2075.75</v>
        <stp/>
        <stp>StudyData</stp>
        <stp>EP</stp>
        <stp>TFlow</stp>
        <stp>AggregateBy=TFlowSimpleAggregation, Aggregation=5</stp>
        <stp>Close</stp>
        <stp/>
        <stp>-30</stp>
        <tr r="F32" s="2"/>
        <tr r="F32" s="2"/>
      </tp>
      <tp>
        <v>2075.75</v>
        <stp/>
        <stp>StudyData</stp>
        <stp>EP</stp>
        <stp>TFlow</stp>
        <stp>AggregateBy=TFlowSimpleAggregation, Aggregation=5</stp>
        <stp>Close</stp>
        <stp/>
        <stp>-31</stp>
        <tr r="F33" s="2"/>
        <tr r="F33" s="2"/>
      </tp>
      <tp>
        <v>2075.75</v>
        <stp/>
        <stp>StudyData</stp>
        <stp>EP</stp>
        <stp>TFlow</stp>
        <stp>AggregateBy=TFlowSimpleAggregation, Aggregation=5</stp>
        <stp>Close</stp>
        <stp/>
        <stp>-32</stp>
        <tr r="F34" s="2"/>
        <tr r="F34" s="2"/>
      </tp>
      <tp>
        <v>2076.25</v>
        <stp/>
        <stp>StudyData</stp>
        <stp>EP</stp>
        <stp>TFlow</stp>
        <stp>AggregateBy=TFlowSimpleAggregation, Aggregation=5</stp>
        <stp>Close</stp>
        <stp/>
        <stp>-33</stp>
        <tr r="F35" s="2"/>
        <tr r="F35" s="2"/>
      </tp>
      <tp>
        <v>2075.5</v>
        <stp/>
        <stp>StudyData</stp>
        <stp>EP</stp>
        <stp>TFlow</stp>
        <stp>AggregateBy=TFlowSimpleAggregation, Aggregation=5</stp>
        <stp>Close</stp>
        <stp/>
        <stp>-28</stp>
        <tr r="F30" s="2"/>
        <tr r="F30" s="2"/>
      </tp>
      <tp>
        <v>2075.75</v>
        <stp/>
        <stp>StudyData</stp>
        <stp>EP</stp>
        <stp>TFlow</stp>
        <stp>AggregateBy=TFlowSimpleAggregation, Aggregation=5</stp>
        <stp>Close</stp>
        <stp/>
        <stp>-29</stp>
        <tr r="F31" s="2"/>
        <tr r="F31" s="2"/>
      </tp>
      <tp>
        <v>2075</v>
        <stp/>
        <stp>StudyData</stp>
        <stp>EP</stp>
        <stp>TFlow</stp>
        <stp>AggregateBy=TFlowSimpleAggregation, Aggregation=5</stp>
        <stp>Close</stp>
        <stp/>
        <stp>-24</stp>
        <tr r="F26" s="2"/>
        <tr r="F26" s="2"/>
      </tp>
      <tp>
        <v>2075</v>
        <stp/>
        <stp>StudyData</stp>
        <stp>EP</stp>
        <stp>TFlow</stp>
        <stp>AggregateBy=TFlowSimpleAggregation, Aggregation=5</stp>
        <stp>Close</stp>
        <stp/>
        <stp>-25</stp>
        <tr r="F27" s="2"/>
        <tr r="F27" s="2"/>
      </tp>
      <tp>
        <v>2074.5</v>
        <stp/>
        <stp>StudyData</stp>
        <stp>EP</stp>
        <stp>TFlow</stp>
        <stp>AggregateBy=TFlowSimpleAggregation, Aggregation=5</stp>
        <stp>Close</stp>
        <stp/>
        <stp>-26</stp>
        <tr r="F28" s="2"/>
        <tr r="F28" s="2"/>
      </tp>
      <tp>
        <v>2074.75</v>
        <stp/>
        <stp>StudyData</stp>
        <stp>EP</stp>
        <stp>TFlow</stp>
        <stp>AggregateBy=TFlowSimpleAggregation, Aggregation=5</stp>
        <stp>Close</stp>
        <stp/>
        <stp>-27</stp>
        <tr r="F29" s="2"/>
        <tr r="F29" s="2"/>
      </tp>
      <tp>
        <v>2074.5</v>
        <stp/>
        <stp>StudyData</stp>
        <stp>EP</stp>
        <stp>TFlow</stp>
        <stp>AggregateBy=TFlowSimpleAggregation, Aggregation=5</stp>
        <stp>Close</stp>
        <stp/>
        <stp>-20</stp>
        <tr r="F22" s="2"/>
        <tr r="F22" s="2"/>
      </tp>
      <tp>
        <v>2074.5</v>
        <stp/>
        <stp>StudyData</stp>
        <stp>EP</stp>
        <stp>TFlow</stp>
        <stp>AggregateBy=TFlowSimpleAggregation, Aggregation=5</stp>
        <stp>Close</stp>
        <stp/>
        <stp>-21</stp>
        <tr r="F23" s="2"/>
        <tr r="F23" s="2"/>
      </tp>
      <tp>
        <v>2074.25</v>
        <stp/>
        <stp>StudyData</stp>
        <stp>EP</stp>
        <stp>TFlow</stp>
        <stp>AggregateBy=TFlowSimpleAggregation, Aggregation=5</stp>
        <stp>Close</stp>
        <stp/>
        <stp>-22</stp>
        <tr r="F24" s="2"/>
        <tr r="F24" s="2"/>
      </tp>
      <tp>
        <v>2074.75</v>
        <stp/>
        <stp>StudyData</stp>
        <stp>EP</stp>
        <stp>TFlow</stp>
        <stp>AggregateBy=TFlowSimpleAggregation, Aggregation=5</stp>
        <stp>Close</stp>
        <stp/>
        <stp>-23</stp>
        <tr r="F25" s="2"/>
        <tr r="F25" s="2"/>
      </tp>
      <tp>
        <v>2074.75</v>
        <stp/>
        <stp>StudyData</stp>
        <stp>EP</stp>
        <stp>TFlow</stp>
        <stp>AggregateBy=TFlowSimpleAggregation, Aggregation=5</stp>
        <stp>Close</stp>
        <stp/>
        <stp>-58</stp>
        <tr r="F60" s="2"/>
        <tr r="F60" s="2"/>
      </tp>
      <tp>
        <v>2074</v>
        <stp/>
        <stp>StudyData</stp>
        <stp>EP</stp>
        <stp>TFlow</stp>
        <stp>AggregateBy=TFlowSimpleAggregation, Aggregation=5</stp>
        <stp>Close</stp>
        <stp/>
        <stp>-59</stp>
        <tr r="F61" s="2"/>
        <tr r="F61" s="2"/>
      </tp>
      <tp>
        <v>2075.75</v>
        <stp/>
        <stp>StudyData</stp>
        <stp>EP</stp>
        <stp>TFlow</stp>
        <stp>AggregateBy=TFlowSimpleAggregation, Aggregation=5</stp>
        <stp>Close</stp>
        <stp/>
        <stp>-54</stp>
        <tr r="F56" s="2"/>
        <tr r="F56" s="2"/>
      </tp>
      <tp>
        <v>2075.25</v>
        <stp/>
        <stp>StudyData</stp>
        <stp>EP</stp>
        <stp>TFlow</stp>
        <stp>AggregateBy=TFlowSimpleAggregation, Aggregation=5</stp>
        <stp>Close</stp>
        <stp/>
        <stp>-55</stp>
        <tr r="F57" s="2"/>
        <tr r="F57" s="2"/>
      </tp>
      <tp>
        <v>2075.25</v>
        <stp/>
        <stp>StudyData</stp>
        <stp>EP</stp>
        <stp>TFlow</stp>
        <stp>AggregateBy=TFlowSimpleAggregation, Aggregation=5</stp>
        <stp>Close</stp>
        <stp/>
        <stp>-56</stp>
        <tr r="F58" s="2"/>
        <tr r="F58" s="2"/>
      </tp>
      <tp>
        <v>2075.25</v>
        <stp/>
        <stp>StudyData</stp>
        <stp>EP</stp>
        <stp>TFlow</stp>
        <stp>AggregateBy=TFlowSimpleAggregation, Aggregation=5</stp>
        <stp>Close</stp>
        <stp/>
        <stp>-57</stp>
        <tr r="F59" s="2"/>
        <tr r="F59" s="2"/>
      </tp>
      <tp>
        <v>2076.5</v>
        <stp/>
        <stp>StudyData</stp>
        <stp>EP</stp>
        <stp>TFlow</stp>
        <stp>AggregateBy=TFlowSimpleAggregation, Aggregation=5</stp>
        <stp>Close</stp>
        <stp/>
        <stp>-50</stp>
        <tr r="F52" s="2"/>
        <tr r="F52" s="2"/>
      </tp>
      <tp>
        <v>2076.75</v>
        <stp/>
        <stp>StudyData</stp>
        <stp>EP</stp>
        <stp>TFlow</stp>
        <stp>AggregateBy=TFlowSimpleAggregation, Aggregation=5</stp>
        <stp>Close</stp>
        <stp/>
        <stp>-51</stp>
        <tr r="F53" s="2"/>
        <tr r="F53" s="2"/>
      </tp>
      <tp>
        <v>2076.25</v>
        <stp/>
        <stp>StudyData</stp>
        <stp>EP</stp>
        <stp>TFlow</stp>
        <stp>AggregateBy=TFlowSimpleAggregation, Aggregation=5</stp>
        <stp>Close</stp>
        <stp/>
        <stp>-52</stp>
        <tr r="F54" s="2"/>
        <tr r="F54" s="2"/>
      </tp>
      <tp>
        <v>2076</v>
        <stp/>
        <stp>StudyData</stp>
        <stp>EP</stp>
        <stp>TFlow</stp>
        <stp>AggregateBy=TFlowSimpleAggregation, Aggregation=5</stp>
        <stp>Close</stp>
        <stp/>
        <stp>-53</stp>
        <tr r="F55" s="2"/>
        <tr r="F55" s="2"/>
      </tp>
      <tp>
        <v>2077</v>
        <stp/>
        <stp>StudyData</stp>
        <stp>EP</stp>
        <stp>TFlow</stp>
        <stp>AggregateBy=TFlowSimpleAggregation, Aggregation=5</stp>
        <stp>Close</stp>
        <stp/>
        <stp>-48</stp>
        <tr r="F50" s="2"/>
        <tr r="F50" s="2"/>
      </tp>
      <tp>
        <v>2077</v>
        <stp/>
        <stp>StudyData</stp>
        <stp>EP</stp>
        <stp>TFlow</stp>
        <stp>AggregateBy=TFlowSimpleAggregation, Aggregation=5</stp>
        <stp>Close</stp>
        <stp/>
        <stp>-49</stp>
        <tr r="F51" s="2"/>
        <tr r="F51" s="2"/>
      </tp>
      <tp>
        <v>2075.5</v>
        <stp/>
        <stp>StudyData</stp>
        <stp>EP</stp>
        <stp>TFlow</stp>
        <stp>AggregateBy=TFlowSimpleAggregation, Aggregation=5</stp>
        <stp>Close</stp>
        <stp/>
        <stp>-44</stp>
        <tr r="F46" s="2"/>
        <tr r="F46" s="2"/>
      </tp>
      <tp>
        <v>2076.25</v>
        <stp/>
        <stp>StudyData</stp>
        <stp>EP</stp>
        <stp>TFlow</stp>
        <stp>AggregateBy=TFlowSimpleAggregation, Aggregation=5</stp>
        <stp>Close</stp>
        <stp/>
        <stp>-45</stp>
        <tr r="F47" s="2"/>
        <tr r="F47" s="2"/>
      </tp>
      <tp>
        <v>2075.75</v>
        <stp/>
        <stp>StudyData</stp>
        <stp>EP</stp>
        <stp>TFlow</stp>
        <stp>AggregateBy=TFlowSimpleAggregation, Aggregation=5</stp>
        <stp>Close</stp>
        <stp/>
        <stp>-46</stp>
        <tr r="F48" s="2"/>
        <tr r="F48" s="2"/>
      </tp>
      <tp>
        <v>2076.5</v>
        <stp/>
        <stp>StudyData</stp>
        <stp>EP</stp>
        <stp>TFlow</stp>
        <stp>AggregateBy=TFlowSimpleAggregation, Aggregation=5</stp>
        <stp>Close</stp>
        <stp/>
        <stp>-47</stp>
        <tr r="F49" s="2"/>
        <tr r="F49" s="2"/>
      </tp>
      <tp>
        <v>2075.5</v>
        <stp/>
        <stp>StudyData</stp>
        <stp>EP</stp>
        <stp>TFlow</stp>
        <stp>AggregateBy=TFlowSimpleAggregation, Aggregation=5</stp>
        <stp>Close</stp>
        <stp/>
        <stp>-40</stp>
        <tr r="F42" s="2"/>
        <tr r="F42" s="2"/>
      </tp>
      <tp>
        <v>2075.5</v>
        <stp/>
        <stp>StudyData</stp>
        <stp>EP</stp>
        <stp>TFlow</stp>
        <stp>AggregateBy=TFlowSimpleAggregation, Aggregation=5</stp>
        <stp>Close</stp>
        <stp/>
        <stp>-41</stp>
        <tr r="F43" s="2"/>
        <tr r="F43" s="2"/>
      </tp>
      <tp>
        <v>2075.5</v>
        <stp/>
        <stp>StudyData</stp>
        <stp>EP</stp>
        <stp>TFlow</stp>
        <stp>AggregateBy=TFlowSimpleAggregation, Aggregation=5</stp>
        <stp>Close</stp>
        <stp/>
        <stp>-42</stp>
        <tr r="F44" s="2"/>
        <tr r="F44" s="2"/>
      </tp>
      <tp>
        <v>2075.5</v>
        <stp/>
        <stp>StudyData</stp>
        <stp>EP</stp>
        <stp>TFlow</stp>
        <stp>AggregateBy=TFlowSimpleAggregation, Aggregation=5</stp>
        <stp>Close</stp>
        <stp/>
        <stp>-43</stp>
        <tr r="F45" s="2"/>
        <tr r="F45" s="2"/>
      </tp>
      <tp>
        <v>2073</v>
        <stp/>
        <stp>StudyData</stp>
        <stp>EP</stp>
        <stp>TFlow</stp>
        <stp>AggregateBy=TFlowSimpleAggregation, Aggregation=5</stp>
        <stp>Close</stp>
        <stp/>
        <stp>-78</stp>
        <tr r="F80" s="2"/>
        <tr r="F80" s="2"/>
      </tp>
      <tp>
        <v>2073.25</v>
        <stp/>
        <stp>StudyData</stp>
        <stp>EP</stp>
        <stp>TFlow</stp>
        <stp>AggregateBy=TFlowSimpleAggregation, Aggregation=5</stp>
        <stp>Close</stp>
        <stp/>
        <stp>-79</stp>
        <tr r="F81" s="2"/>
        <tr r="F81" s="2"/>
      </tp>
      <tp>
        <v>2073.25</v>
        <stp/>
        <stp>StudyData</stp>
        <stp>EP</stp>
        <stp>TFlow</stp>
        <stp>AggregateBy=TFlowSimpleAggregation, Aggregation=5</stp>
        <stp>Close</stp>
        <stp/>
        <stp>-74</stp>
        <tr r="F76" s="2"/>
        <tr r="F76" s="2"/>
      </tp>
      <tp>
        <v>2073.5</v>
        <stp/>
        <stp>StudyData</stp>
        <stp>EP</stp>
        <stp>TFlow</stp>
        <stp>AggregateBy=TFlowSimpleAggregation, Aggregation=5</stp>
        <stp>Close</stp>
        <stp/>
        <stp>-75</stp>
        <tr r="F77" s="2"/>
        <tr r="F77" s="2"/>
      </tp>
      <tp>
        <v>2073.25</v>
        <stp/>
        <stp>StudyData</stp>
        <stp>EP</stp>
        <stp>TFlow</stp>
        <stp>AggregateBy=TFlowSimpleAggregation, Aggregation=5</stp>
        <stp>Close</stp>
        <stp/>
        <stp>-76</stp>
        <tr r="F78" s="2"/>
        <tr r="F78" s="2"/>
      </tp>
      <tp>
        <v>2073</v>
        <stp/>
        <stp>StudyData</stp>
        <stp>EP</stp>
        <stp>TFlow</stp>
        <stp>AggregateBy=TFlowSimpleAggregation, Aggregation=5</stp>
        <stp>Close</stp>
        <stp/>
        <stp>-77</stp>
        <tr r="F79" s="2"/>
        <tr r="F79" s="2"/>
      </tp>
      <tp>
        <v>2073</v>
        <stp/>
        <stp>StudyData</stp>
        <stp>EP</stp>
        <stp>TFlow</stp>
        <stp>AggregateBy=TFlowSimpleAggregation, Aggregation=5</stp>
        <stp>Close</stp>
        <stp/>
        <stp>-70</stp>
        <tr r="F72" s="2"/>
        <tr r="F72" s="2"/>
      </tp>
      <tp>
        <v>2073.25</v>
        <stp/>
        <stp>StudyData</stp>
        <stp>EP</stp>
        <stp>TFlow</stp>
        <stp>AggregateBy=TFlowSimpleAggregation, Aggregation=5</stp>
        <stp>Close</stp>
        <stp/>
        <stp>-71</stp>
        <tr r="F73" s="2"/>
        <tr r="F73" s="2"/>
      </tp>
      <tp>
        <v>2073.25</v>
        <stp/>
        <stp>StudyData</stp>
        <stp>EP</stp>
        <stp>TFlow</stp>
        <stp>AggregateBy=TFlowSimpleAggregation, Aggregation=5</stp>
        <stp>Close</stp>
        <stp/>
        <stp>-72</stp>
        <tr r="F74" s="2"/>
        <tr r="F74" s="2"/>
      </tp>
      <tp>
        <v>2073.75</v>
        <stp/>
        <stp>StudyData</stp>
        <stp>EP</stp>
        <stp>TFlow</stp>
        <stp>AggregateBy=TFlowSimpleAggregation, Aggregation=5</stp>
        <stp>Close</stp>
        <stp/>
        <stp>-73</stp>
        <tr r="F75" s="2"/>
        <tr r="F75" s="2"/>
      </tp>
      <tp>
        <v>2073.25</v>
        <stp/>
        <stp>StudyData</stp>
        <stp>EP</stp>
        <stp>TFlow</stp>
        <stp>AggregateBy=TFlowSimpleAggregation, Aggregation=5</stp>
        <stp>Close</stp>
        <stp/>
        <stp>-68</stp>
        <tr r="F70" s="2"/>
        <tr r="F70" s="2"/>
      </tp>
      <tp>
        <v>2072.75</v>
        <stp/>
        <stp>StudyData</stp>
        <stp>EP</stp>
        <stp>TFlow</stp>
        <stp>AggregateBy=TFlowSimpleAggregation, Aggregation=5</stp>
        <stp>Close</stp>
        <stp/>
        <stp>-69</stp>
        <tr r="F71" s="2"/>
        <tr r="F71" s="2"/>
      </tp>
      <tp>
        <v>2073.75</v>
        <stp/>
        <stp>StudyData</stp>
        <stp>EP</stp>
        <stp>TFlow</stp>
        <stp>AggregateBy=TFlowSimpleAggregation, Aggregation=5</stp>
        <stp>Close</stp>
        <stp/>
        <stp>-64</stp>
        <tr r="F66" s="2"/>
        <tr r="F66" s="2"/>
      </tp>
      <tp>
        <v>2073.75</v>
        <stp/>
        <stp>StudyData</stp>
        <stp>EP</stp>
        <stp>TFlow</stp>
        <stp>AggregateBy=TFlowSimpleAggregation, Aggregation=5</stp>
        <stp>Close</stp>
        <stp/>
        <stp>-65</stp>
        <tr r="F67" s="2"/>
        <tr r="F67" s="2"/>
      </tp>
      <tp>
        <v>2073.5</v>
        <stp/>
        <stp>StudyData</stp>
        <stp>EP</stp>
        <stp>TFlow</stp>
        <stp>AggregateBy=TFlowSimpleAggregation, Aggregation=5</stp>
        <stp>Close</stp>
        <stp/>
        <stp>-66</stp>
        <tr r="F68" s="2"/>
        <tr r="F68" s="2"/>
      </tp>
      <tp>
        <v>2073.75</v>
        <stp/>
        <stp>StudyData</stp>
        <stp>EP</stp>
        <stp>TFlow</stp>
        <stp>AggregateBy=TFlowSimpleAggregation, Aggregation=5</stp>
        <stp>Close</stp>
        <stp/>
        <stp>-67</stp>
        <tr r="F69" s="2"/>
        <tr r="F69" s="2"/>
      </tp>
      <tp>
        <v>2074</v>
        <stp/>
        <stp>StudyData</stp>
        <stp>EP</stp>
        <stp>TFlow</stp>
        <stp>AggregateBy=TFlowSimpleAggregation, Aggregation=5</stp>
        <stp>Close</stp>
        <stp/>
        <stp>-60</stp>
        <tr r="F62" s="2"/>
        <tr r="F62" s="2"/>
      </tp>
      <tp>
        <v>2073.75</v>
        <stp/>
        <stp>StudyData</stp>
        <stp>EP</stp>
        <stp>TFlow</stp>
        <stp>AggregateBy=TFlowSimpleAggregation, Aggregation=5</stp>
        <stp>Close</stp>
        <stp/>
        <stp>-61</stp>
        <tr r="F63" s="2"/>
        <tr r="F63" s="2"/>
      </tp>
      <tp>
        <v>2074</v>
        <stp/>
        <stp>StudyData</stp>
        <stp>EP</stp>
        <stp>TFlow</stp>
        <stp>AggregateBy=TFlowSimpleAggregation, Aggregation=5</stp>
        <stp>Close</stp>
        <stp/>
        <stp>-62</stp>
        <tr r="F64" s="2"/>
        <tr r="F64" s="2"/>
      </tp>
      <tp>
        <v>2073.25</v>
        <stp/>
        <stp>StudyData</stp>
        <stp>EP</stp>
        <stp>TFlow</stp>
        <stp>AggregateBy=TFlowSimpleAggregation, Aggregation=5</stp>
        <stp>Close</stp>
        <stp/>
        <stp>-63</stp>
        <tr r="F65" s="2"/>
        <tr r="F65" s="2"/>
      </tp>
      <tp>
        <v>2072</v>
        <stp/>
        <stp>StudyData</stp>
        <stp>EP</stp>
        <stp>TFlow</stp>
        <stp>AggregateBy=TFlowSimpleAggregation, Aggregation=5</stp>
        <stp>High</stp>
        <stp/>
        <stp>-100</stp>
        <tr r="D102" s="2"/>
        <tr r="D102" s="2"/>
      </tp>
      <tp>
        <v>48.663396851988907</v>
        <stp/>
        <stp>StudyData</stp>
        <stp>EP</stp>
        <stp>RSI</stp>
        <stp>InputChoice=Close,Period=14</stp>
        <stp>RSI</stp>
        <stp>1</stp>
        <stp>0</stp>
        <stp/>
        <stp>EPDay</stp>
        <stp/>
        <stp/>
        <stp>T</stp>
        <tr r="G2" s="5"/>
      </tp>
      <tp>
        <v>2074.5</v>
        <stp/>
        <stp>StudyData</stp>
        <stp>EP</stp>
        <stp>Tick</stp>
        <stp>FlatTicks=0</stp>
        <stp>Tick</stp>
        <stp>D</stp>
        <stp>0</stp>
        <stp>all</stp>
        <tr r="Z42" s="2"/>
      </tp>
      <tp>
        <v>-99</v>
        <stp/>
        <stp>StudyData</stp>
        <stp>DJTIC</stp>
        <stp>Bar</stp>
        <stp/>
        <stp>Low</stp>
        <stp>1</stp>
        <stp>-83</stp>
        <stp/>
        <stp/>
        <stp/>
        <stp/>
        <stp>T</stp>
        <tr r="E85" s="6"/>
        <tr r="E85" s="6"/>
      </tp>
      <tp>
        <v>17</v>
        <stp/>
        <stp>StudyData</stp>
        <stp>DJTIC</stp>
        <stp>Bar</stp>
        <stp/>
        <stp>Low</stp>
        <stp>1</stp>
        <stp>-93</stp>
        <stp/>
        <stp/>
        <stp/>
        <stp/>
        <stp>T</stp>
        <tr r="E95" s="6"/>
        <tr r="E95" s="6"/>
      </tp>
      <tp>
        <v>-680</v>
        <stp/>
        <stp>StudyData</stp>
        <stp>DJTIC</stp>
        <stp>Bar</stp>
        <stp/>
        <stp>Low</stp>
        <stp>1</stp>
        <stp>-23</stp>
        <stp/>
        <stp/>
        <stp/>
        <stp/>
        <stp>T</stp>
        <tr r="E25" s="6"/>
        <tr r="E25" s="6"/>
      </tp>
      <tp>
        <v>292</v>
        <stp/>
        <stp>StudyData</stp>
        <stp>DJTIC</stp>
        <stp>Bar</stp>
        <stp/>
        <stp>Low</stp>
        <stp>1</stp>
        <stp>-33</stp>
        <stp/>
        <stp/>
        <stp/>
        <stp/>
        <stp>T</stp>
        <tr r="E35" s="6"/>
        <tr r="E35" s="6"/>
      </tp>
      <tp>
        <v>-347</v>
        <stp/>
        <stp>StudyData</stp>
        <stp>DJTIC</stp>
        <stp>Bar</stp>
        <stp/>
        <stp>Low</stp>
        <stp>1</stp>
        <stp>-13</stp>
        <stp/>
        <stp/>
        <stp/>
        <stp/>
        <stp>T</stp>
        <tr r="E15" s="6"/>
        <tr r="E15" s="6"/>
      </tp>
      <tp>
        <v>181</v>
        <stp/>
        <stp>StudyData</stp>
        <stp>DJTIC</stp>
        <stp>Bar</stp>
        <stp/>
        <stp>Low</stp>
        <stp>1</stp>
        <stp>-63</stp>
        <stp/>
        <stp/>
        <stp/>
        <stp/>
        <stp>T</stp>
        <tr r="E65" s="6"/>
        <tr r="E65" s="6"/>
      </tp>
      <tp>
        <v>-255</v>
        <stp/>
        <stp>StudyData</stp>
        <stp>DJTIC</stp>
        <stp>Bar</stp>
        <stp/>
        <stp>Low</stp>
        <stp>1</stp>
        <stp>-73</stp>
        <stp/>
        <stp/>
        <stp/>
        <stp/>
        <stp>T</stp>
        <tr r="E75" s="6"/>
        <tr r="E75" s="6"/>
      </tp>
      <tp>
        <v>-169</v>
        <stp/>
        <stp>StudyData</stp>
        <stp>DJTIC</stp>
        <stp>Bar</stp>
        <stp/>
        <stp>Low</stp>
        <stp>1</stp>
        <stp>-43</stp>
        <stp/>
        <stp/>
        <stp/>
        <stp/>
        <stp>T</stp>
        <tr r="E45" s="6"/>
        <tr r="E45" s="6"/>
      </tp>
      <tp>
        <v>-50</v>
        <stp/>
        <stp>StudyData</stp>
        <stp>DJTIC</stp>
        <stp>Bar</stp>
        <stp/>
        <stp>Low</stp>
        <stp>1</stp>
        <stp>-53</stp>
        <stp/>
        <stp/>
        <stp/>
        <stp/>
        <stp>T</stp>
        <tr r="E55" s="6"/>
        <tr r="E55" s="6"/>
      </tp>
      <tp>
        <v>-137</v>
        <stp/>
        <stp>StudyData</stp>
        <stp>DJTIC</stp>
        <stp>Bar</stp>
        <stp/>
        <stp>Low</stp>
        <stp>1</stp>
        <stp>-82</stp>
        <stp/>
        <stp/>
        <stp/>
        <stp/>
        <stp>T</stp>
        <tr r="E84" s="6"/>
        <tr r="E84" s="6"/>
      </tp>
      <tp>
        <v>-197</v>
        <stp/>
        <stp>StudyData</stp>
        <stp>DJTIC</stp>
        <stp>Bar</stp>
        <stp/>
        <stp>Low</stp>
        <stp>1</stp>
        <stp>-92</stp>
        <stp/>
        <stp/>
        <stp/>
        <stp/>
        <stp>T</stp>
        <tr r="E94" s="6"/>
        <tr r="E94" s="6"/>
      </tp>
      <tp>
        <v>78</v>
        <stp/>
        <stp>StudyData</stp>
        <stp>DJTIC</stp>
        <stp>Bar</stp>
        <stp/>
        <stp>Low</stp>
        <stp>1</stp>
        <stp>-22</stp>
        <stp/>
        <stp/>
        <stp/>
        <stp/>
        <stp>T</stp>
        <tr r="E24" s="6"/>
        <tr r="E24" s="6"/>
      </tp>
      <tp>
        <v>226</v>
        <stp/>
        <stp>StudyData</stp>
        <stp>DJTIC</stp>
        <stp>Bar</stp>
        <stp/>
        <stp>Low</stp>
        <stp>1</stp>
        <stp>-32</stp>
        <stp/>
        <stp/>
        <stp/>
        <stp/>
        <stp>T</stp>
        <tr r="E34" s="6"/>
        <tr r="E34" s="6"/>
      </tp>
      <tp>
        <v>-111</v>
        <stp/>
        <stp>StudyData</stp>
        <stp>DJTIC</stp>
        <stp>Bar</stp>
        <stp/>
        <stp>Low</stp>
        <stp>1</stp>
        <stp>-12</stp>
        <stp/>
        <stp/>
        <stp/>
        <stp/>
        <stp>T</stp>
        <tr r="E14" s="6"/>
        <tr r="E14" s="6"/>
      </tp>
      <tp>
        <v>202</v>
        <stp/>
        <stp>StudyData</stp>
        <stp>DJTIC</stp>
        <stp>Bar</stp>
        <stp/>
        <stp>Low</stp>
        <stp>1</stp>
        <stp>-62</stp>
        <stp/>
        <stp/>
        <stp/>
        <stp/>
        <stp>T</stp>
        <tr r="E64" s="6"/>
        <tr r="E64" s="6"/>
      </tp>
      <tp>
        <v>-336</v>
        <stp/>
        <stp>StudyData</stp>
        <stp>DJTIC</stp>
        <stp>Bar</stp>
        <stp/>
        <stp>Low</stp>
        <stp>1</stp>
        <stp>-72</stp>
        <stp/>
        <stp/>
        <stp/>
        <stp/>
        <stp>T</stp>
        <tr r="E74" s="6"/>
        <tr r="E74" s="6"/>
      </tp>
      <tp>
        <v>15</v>
        <stp/>
        <stp>StudyData</stp>
        <stp>DJTIC</stp>
        <stp>Bar</stp>
        <stp/>
        <stp>Low</stp>
        <stp>1</stp>
        <stp>-42</stp>
        <stp/>
        <stp/>
        <stp/>
        <stp/>
        <stp>T</stp>
        <tr r="E44" s="6"/>
        <tr r="E44" s="6"/>
      </tp>
      <tp>
        <v>-252</v>
        <stp/>
        <stp>StudyData</stp>
        <stp>DJTIC</stp>
        <stp>Bar</stp>
        <stp/>
        <stp>Low</stp>
        <stp>1</stp>
        <stp>-52</stp>
        <stp/>
        <stp/>
        <stp/>
        <stp/>
        <stp>T</stp>
        <tr r="E54" s="6"/>
        <tr r="E54" s="6"/>
      </tp>
      <tp>
        <v>-116</v>
        <stp/>
        <stp>StudyData</stp>
        <stp>DJTIC</stp>
        <stp>Bar</stp>
        <stp/>
        <stp>Low</stp>
        <stp>1</stp>
        <stp>-81</stp>
        <stp/>
        <stp/>
        <stp/>
        <stp/>
        <stp>T</stp>
        <tr r="E83" s="6"/>
        <tr r="E83" s="6"/>
      </tp>
      <tp>
        <v>-135</v>
        <stp/>
        <stp>StudyData</stp>
        <stp>DJTIC</stp>
        <stp>Bar</stp>
        <stp/>
        <stp>Low</stp>
        <stp>1</stp>
        <stp>-91</stp>
        <stp/>
        <stp/>
        <stp/>
        <stp/>
        <stp>T</stp>
        <tr r="E93" s="6"/>
        <tr r="E93" s="6"/>
      </tp>
      <tp>
        <v>44</v>
        <stp/>
        <stp>StudyData</stp>
        <stp>DJTIC</stp>
        <stp>Bar</stp>
        <stp/>
        <stp>Low</stp>
        <stp>1</stp>
        <stp>-21</stp>
        <stp/>
        <stp/>
        <stp/>
        <stp/>
        <stp>T</stp>
        <tr r="E23" s="6"/>
        <tr r="E23" s="6"/>
      </tp>
      <tp>
        <v>10</v>
        <stp/>
        <stp>StudyData</stp>
        <stp>DJTIC</stp>
        <stp>Bar</stp>
        <stp/>
        <stp>Low</stp>
        <stp>1</stp>
        <stp>-31</stp>
        <stp/>
        <stp/>
        <stp/>
        <stp/>
        <stp>T</stp>
        <tr r="E33" s="6"/>
        <tr r="E33" s="6"/>
      </tp>
      <tp>
        <v>-67</v>
        <stp/>
        <stp>StudyData</stp>
        <stp>DJTIC</stp>
        <stp>Bar</stp>
        <stp/>
        <stp>Low</stp>
        <stp>1</stp>
        <stp>-11</stp>
        <stp/>
        <stp/>
        <stp/>
        <stp/>
        <stp>T</stp>
        <tr r="E13" s="6"/>
        <tr r="E13" s="6"/>
      </tp>
      <tp>
        <v>140</v>
        <stp/>
        <stp>StudyData</stp>
        <stp>DJTIC</stp>
        <stp>Bar</stp>
        <stp/>
        <stp>Low</stp>
        <stp>1</stp>
        <stp>-61</stp>
        <stp/>
        <stp/>
        <stp/>
        <stp/>
        <stp>T</stp>
        <tr r="E63" s="6"/>
        <tr r="E63" s="6"/>
      </tp>
      <tp>
        <v>-298</v>
        <stp/>
        <stp>StudyData</stp>
        <stp>DJTIC</stp>
        <stp>Bar</stp>
        <stp/>
        <stp>Low</stp>
        <stp>1</stp>
        <stp>-71</stp>
        <stp/>
        <stp/>
        <stp/>
        <stp/>
        <stp>T</stp>
        <tr r="E73" s="6"/>
        <tr r="E73" s="6"/>
      </tp>
      <tp>
        <v>-39</v>
        <stp/>
        <stp>StudyData</stp>
        <stp>DJTIC</stp>
        <stp>Bar</stp>
        <stp/>
        <stp>Low</stp>
        <stp>1</stp>
        <stp>-41</stp>
        <stp/>
        <stp/>
        <stp/>
        <stp/>
        <stp>T</stp>
        <tr r="E43" s="6"/>
        <tr r="E43" s="6"/>
      </tp>
      <tp>
        <v>-176</v>
        <stp/>
        <stp>StudyData</stp>
        <stp>DJTIC</stp>
        <stp>Bar</stp>
        <stp/>
        <stp>Low</stp>
        <stp>1</stp>
        <stp>-51</stp>
        <stp/>
        <stp/>
        <stp/>
        <stp/>
        <stp>T</stp>
        <tr r="E53" s="6"/>
        <tr r="E53" s="6"/>
      </tp>
      <tp>
        <v>2074</v>
        <stp/>
        <stp>StudyData</stp>
        <stp>EP</stp>
        <stp>Tick</stp>
        <stp>FlatTicks=0</stp>
        <stp>Tick</stp>
        <stp>D</stp>
        <stp>-12</stp>
        <stp>all</stp>
        <tr r="Z30" s="2"/>
      </tp>
      <tp>
        <v>2074.25</v>
        <stp/>
        <stp>StudyData</stp>
        <stp>EP</stp>
        <stp>Tick</stp>
        <stp>FlatTicks=0</stp>
        <stp>Tick</stp>
        <stp>D</stp>
        <stp>-13</stp>
        <stp>all</stp>
        <tr r="Z29" s="2"/>
      </tp>
      <tp>
        <v>2074</v>
        <stp/>
        <stp>StudyData</stp>
        <stp>EP</stp>
        <stp>Tick</stp>
        <stp>FlatTicks=0</stp>
        <stp>Tick</stp>
        <stp>D</stp>
        <stp>-10</stp>
        <stp>all</stp>
        <tr r="Z32" s="2"/>
      </tp>
      <tp>
        <v>2074.25</v>
        <stp/>
        <stp>StudyData</stp>
        <stp>EP</stp>
        <stp>Tick</stp>
        <stp>FlatTicks=0</stp>
        <stp>Tick</stp>
        <stp>D</stp>
        <stp>-11</stp>
        <stp>all</stp>
        <tr r="Z31" s="2"/>
      </tp>
      <tp>
        <v>2074</v>
        <stp/>
        <stp>StudyData</stp>
        <stp>EP</stp>
        <stp>Tick</stp>
        <stp>FlatTicks=0</stp>
        <stp>Tick</stp>
        <stp>D</stp>
        <stp>-16</stp>
        <stp>all</stp>
        <tr r="Z26" s="2"/>
      </tp>
      <tp>
        <v>2074.25</v>
        <stp/>
        <stp>StudyData</stp>
        <stp>EP</stp>
        <stp>Tick</stp>
        <stp>FlatTicks=0</stp>
        <stp>Tick</stp>
        <stp>D</stp>
        <stp>-17</stp>
        <stp>all</stp>
        <tr r="Z25" s="2"/>
      </tp>
      <tp>
        <v>2074</v>
        <stp/>
        <stp>StudyData</stp>
        <stp>EP</stp>
        <stp>Tick</stp>
        <stp>FlatTicks=0</stp>
        <stp>Tick</stp>
        <stp>D</stp>
        <stp>-14</stp>
        <stp>all</stp>
        <tr r="Z28" s="2"/>
      </tp>
      <tp>
        <v>2074.25</v>
        <stp/>
        <stp>StudyData</stp>
        <stp>EP</stp>
        <stp>Tick</stp>
        <stp>FlatTicks=0</stp>
        <stp>Tick</stp>
        <stp>D</stp>
        <stp>-15</stp>
        <stp>all</stp>
        <tr r="Z27" s="2"/>
      </tp>
      <tp>
        <v>2074</v>
        <stp/>
        <stp>StudyData</stp>
        <stp>EP</stp>
        <stp>Tick</stp>
        <stp>FlatTicks=0</stp>
        <stp>Tick</stp>
        <stp>D</stp>
        <stp>-18</stp>
        <stp>all</stp>
        <tr r="Z24" s="2"/>
      </tp>
      <tp>
        <v>2074.25</v>
        <stp/>
        <stp>StudyData</stp>
        <stp>EP</stp>
        <stp>Tick</stp>
        <stp>FlatTicks=0</stp>
        <stp>Tick</stp>
        <stp>D</stp>
        <stp>-19</stp>
        <stp>all</stp>
        <tr r="Z23" s="2"/>
      </tp>
      <tp>
        <v>2074</v>
        <stp/>
        <stp>StudyData</stp>
        <stp>EP</stp>
        <stp>Tick</stp>
        <stp>FlatTicks=0</stp>
        <stp>Tick</stp>
        <stp>D</stp>
        <stp>-32</stp>
        <stp>all</stp>
        <tr r="Z10" s="2"/>
      </tp>
      <tp>
        <v>2073.75</v>
        <stp/>
        <stp>StudyData</stp>
        <stp>EP</stp>
        <stp>Tick</stp>
        <stp>FlatTicks=0</stp>
        <stp>Tick</stp>
        <stp>D</stp>
        <stp>-33</stp>
        <stp>all</stp>
        <tr r="Z9" s="2"/>
      </tp>
      <tp>
        <v>2074</v>
        <stp/>
        <stp>StudyData</stp>
        <stp>EP</stp>
        <stp>Tick</stp>
        <stp>FlatTicks=0</stp>
        <stp>Tick</stp>
        <stp>D</stp>
        <stp>-30</stp>
        <stp>all</stp>
        <tr r="Z12" s="2"/>
      </tp>
      <tp>
        <v>2073.75</v>
        <stp/>
        <stp>StudyData</stp>
        <stp>EP</stp>
        <stp>Tick</stp>
        <stp>FlatTicks=0</stp>
        <stp>Tick</stp>
        <stp>D</stp>
        <stp>-31</stp>
        <stp>all</stp>
        <tr r="Z11" s="2"/>
      </tp>
      <tp>
        <v>2074</v>
        <stp/>
        <stp>StudyData</stp>
        <stp>EP</stp>
        <stp>Tick</stp>
        <stp>FlatTicks=0</stp>
        <stp>Tick</stp>
        <stp>D</stp>
        <stp>-36</stp>
        <stp>all</stp>
        <tr r="Z6" s="2"/>
      </tp>
      <tp>
        <v>2073.75</v>
        <stp/>
        <stp>StudyData</stp>
        <stp>EP</stp>
        <stp>Tick</stp>
        <stp>FlatTicks=0</stp>
        <stp>Tick</stp>
        <stp>D</stp>
        <stp>-37</stp>
        <stp>all</stp>
        <tr r="Z5" s="2"/>
      </tp>
      <tp>
        <v>2074</v>
        <stp/>
        <stp>StudyData</stp>
        <stp>EP</stp>
        <stp>Tick</stp>
        <stp>FlatTicks=0</stp>
        <stp>Tick</stp>
        <stp>D</stp>
        <stp>-34</stp>
        <stp>all</stp>
        <tr r="Z8" s="2"/>
      </tp>
      <tp>
        <v>2073.75</v>
        <stp/>
        <stp>StudyData</stp>
        <stp>EP</stp>
        <stp>Tick</stp>
        <stp>FlatTicks=0</stp>
        <stp>Tick</stp>
        <stp>D</stp>
        <stp>-35</stp>
        <stp>all</stp>
        <tr r="Z7" s="2"/>
      </tp>
      <tp>
        <v>2074</v>
        <stp/>
        <stp>StudyData</stp>
        <stp>EP</stp>
        <stp>Tick</stp>
        <stp>FlatTicks=0</stp>
        <stp>Tick</stp>
        <stp>D</stp>
        <stp>-38</stp>
        <stp>all</stp>
        <tr r="Z4" s="2"/>
      </tp>
      <tp>
        <v>2074.25</v>
        <stp/>
        <stp>StudyData</stp>
        <stp>EP</stp>
        <stp>Tick</stp>
        <stp>FlatTicks=0</stp>
        <stp>Tick</stp>
        <stp>D</stp>
        <stp>-39</stp>
        <stp>all</stp>
        <tr r="Z3" s="2"/>
      </tp>
      <tp>
        <v>2074</v>
        <stp/>
        <stp>StudyData</stp>
        <stp>EP</stp>
        <stp>Tick</stp>
        <stp>FlatTicks=0</stp>
        <stp>Tick</stp>
        <stp>D</stp>
        <stp>-22</stp>
        <stp>all</stp>
        <tr r="Z20" s="2"/>
      </tp>
      <tp>
        <v>2074.25</v>
        <stp/>
        <stp>StudyData</stp>
        <stp>EP</stp>
        <stp>Tick</stp>
        <stp>FlatTicks=0</stp>
        <stp>Tick</stp>
        <stp>D</stp>
        <stp>-23</stp>
        <stp>all</stp>
        <tr r="Z19" s="2"/>
      </tp>
      <tp>
        <v>2074</v>
        <stp/>
        <stp>StudyData</stp>
        <stp>EP</stp>
        <stp>Tick</stp>
        <stp>FlatTicks=0</stp>
        <stp>Tick</stp>
        <stp>D</stp>
        <stp>-20</stp>
        <stp>all</stp>
        <tr r="Z22" s="2"/>
      </tp>
      <tp>
        <v>2074.25</v>
        <stp/>
        <stp>StudyData</stp>
        <stp>EP</stp>
        <stp>Tick</stp>
        <stp>FlatTicks=0</stp>
        <stp>Tick</stp>
        <stp>D</stp>
        <stp>-21</stp>
        <stp>all</stp>
        <tr r="Z21" s="2"/>
      </tp>
      <tp>
        <v>2074</v>
        <stp/>
        <stp>StudyData</stp>
        <stp>EP</stp>
        <stp>Tick</stp>
        <stp>FlatTicks=0</stp>
        <stp>Tick</stp>
        <stp>D</stp>
        <stp>-26</stp>
        <stp>all</stp>
        <tr r="Z16" s="2"/>
      </tp>
      <tp>
        <v>2073.75</v>
        <stp/>
        <stp>StudyData</stp>
        <stp>EP</stp>
        <stp>Tick</stp>
        <stp>FlatTicks=0</stp>
        <stp>Tick</stp>
        <stp>D</stp>
        <stp>-27</stp>
        <stp>all</stp>
        <tr r="Z15" s="2"/>
      </tp>
      <tp>
        <v>2074</v>
        <stp/>
        <stp>StudyData</stp>
        <stp>EP</stp>
        <stp>Tick</stp>
        <stp>FlatTicks=0</stp>
        <stp>Tick</stp>
        <stp>D</stp>
        <stp>-24</stp>
        <stp>all</stp>
        <tr r="Z18" s="2"/>
      </tp>
      <tp>
        <v>2074.25</v>
        <stp/>
        <stp>StudyData</stp>
        <stp>EP</stp>
        <stp>Tick</stp>
        <stp>FlatTicks=0</stp>
        <stp>Tick</stp>
        <stp>D</stp>
        <stp>-25</stp>
        <stp>all</stp>
        <tr r="Z17" s="2"/>
      </tp>
      <tp>
        <v>2074</v>
        <stp/>
        <stp>StudyData</stp>
        <stp>EP</stp>
        <stp>Tick</stp>
        <stp>FlatTicks=0</stp>
        <stp>Tick</stp>
        <stp>D</stp>
        <stp>-28</stp>
        <stp>all</stp>
        <tr r="Z14" s="2"/>
      </tp>
      <tp>
        <v>2073.75</v>
        <stp/>
        <stp>StudyData</stp>
        <stp>EP</stp>
        <stp>Tick</stp>
        <stp>FlatTicks=0</stp>
        <stp>Tick</stp>
        <stp>D</stp>
        <stp>-29</stp>
        <stp>all</stp>
        <tr r="Z13" s="2"/>
      </tp>
      <tp>
        <v>2074</v>
        <stp/>
        <stp>StudyData</stp>
        <stp>EP</stp>
        <stp>Tick</stp>
        <stp>FlatTicks=0</stp>
        <stp>Tick</stp>
        <stp>D</stp>
        <stp>-40</stp>
        <stp>all</stp>
        <tr r="Z2" s="2"/>
      </tp>
      <tp>
        <v>2070.75</v>
        <stp/>
        <stp>StudyData</stp>
        <stp>EP</stp>
        <stp>Bar</stp>
        <stp/>
        <stp>Low</stp>
        <stp>1</stp>
        <stp>-100</stp>
        <stp/>
        <stp>EPDay</stp>
        <stp/>
        <stp/>
        <stp>T</stp>
        <tr r="E102" s="5"/>
        <tr r="E102" s="5"/>
      </tp>
      <tp>
        <v>-114</v>
        <stp/>
        <stp>StudyData</stp>
        <stp>DJTIC</stp>
        <stp>Bar</stp>
        <stp/>
        <stp>Low</stp>
        <stp>1</stp>
        <stp>-80</stp>
        <stp/>
        <stp/>
        <stp/>
        <stp/>
        <stp>T</stp>
        <tr r="E82" s="6"/>
        <tr r="E82" s="6"/>
      </tp>
      <tp>
        <v>-254</v>
        <stp/>
        <stp>StudyData</stp>
        <stp>DJTIC</stp>
        <stp>Bar</stp>
        <stp/>
        <stp>Low</stp>
        <stp>1</stp>
        <stp>-90</stp>
        <stp/>
        <stp/>
        <stp/>
        <stp/>
        <stp>T</stp>
        <tr r="E92" s="6"/>
        <tr r="E92" s="6"/>
      </tp>
      <tp>
        <v>-24</v>
        <stp/>
        <stp>StudyData</stp>
        <stp>DJTIC</stp>
        <stp>Bar</stp>
        <stp/>
        <stp>Low</stp>
        <stp>1</stp>
        <stp>-20</stp>
        <stp/>
        <stp/>
        <stp/>
        <stp/>
        <stp>T</stp>
        <tr r="E22" s="6"/>
        <tr r="E22" s="6"/>
      </tp>
      <tp>
        <v>-56</v>
        <stp/>
        <stp>StudyData</stp>
        <stp>DJTIC</stp>
        <stp>Bar</stp>
        <stp/>
        <stp>Low</stp>
        <stp>1</stp>
        <stp>-30</stp>
        <stp/>
        <stp/>
        <stp/>
        <stp/>
        <stp>T</stp>
        <tr r="E32" s="6"/>
        <tr r="E32" s="6"/>
      </tp>
      <tp>
        <v>-53</v>
        <stp/>
        <stp>StudyData</stp>
        <stp>DJTIC</stp>
        <stp>Bar</stp>
        <stp/>
        <stp>Low</stp>
        <stp>1</stp>
        <stp>-10</stp>
        <stp/>
        <stp/>
        <stp/>
        <stp/>
        <stp>T</stp>
        <tr r="E12" s="6"/>
        <tr r="E12" s="6"/>
      </tp>
      <tp>
        <v>128</v>
        <stp/>
        <stp>StudyData</stp>
        <stp>DJTIC</stp>
        <stp>Bar</stp>
        <stp/>
        <stp>Low</stp>
        <stp>1</stp>
        <stp>-60</stp>
        <stp/>
        <stp/>
        <stp/>
        <stp/>
        <stp>T</stp>
        <tr r="E62" s="6"/>
        <tr r="E62" s="6"/>
      </tp>
      <tp>
        <v>-168</v>
        <stp/>
        <stp>StudyData</stp>
        <stp>DJTIC</stp>
        <stp>Bar</stp>
        <stp/>
        <stp>Low</stp>
        <stp>1</stp>
        <stp>-70</stp>
        <stp/>
        <stp/>
        <stp/>
        <stp/>
        <stp>T</stp>
        <tr r="E72" s="6"/>
        <tr r="E72" s="6"/>
      </tp>
      <tp>
        <v>21</v>
        <stp/>
        <stp>StudyData</stp>
        <stp>DJTIC</stp>
        <stp>Bar</stp>
        <stp/>
        <stp>Low</stp>
        <stp>1</stp>
        <stp>-40</stp>
        <stp/>
        <stp/>
        <stp/>
        <stp/>
        <stp>T</stp>
        <tr r="E42" s="6"/>
        <tr r="E42" s="6"/>
      </tp>
      <tp>
        <v>-212</v>
        <stp/>
        <stp>StudyData</stp>
        <stp>DJTIC</stp>
        <stp>Bar</stp>
        <stp/>
        <stp>Low</stp>
        <stp>1</stp>
        <stp>-50</stp>
        <stp/>
        <stp/>
        <stp/>
        <stp/>
        <stp>T</stp>
        <tr r="E52" s="6"/>
        <tr r="E52" s="6"/>
      </tp>
      <tp>
        <v>31</v>
        <stp/>
        <stp>StudyData</stp>
        <stp>DJTIC</stp>
        <stp>Bar</stp>
        <stp/>
        <stp>Low</stp>
        <stp>1</stp>
        <stp>-87</stp>
        <stp/>
        <stp/>
        <stp/>
        <stp/>
        <stp>T</stp>
        <tr r="E89" s="6"/>
        <tr r="E89" s="6"/>
      </tp>
      <tp>
        <v>43</v>
        <stp/>
        <stp>StudyData</stp>
        <stp>DJTIC</stp>
        <stp>Bar</stp>
        <stp/>
        <stp>Low</stp>
        <stp>1</stp>
        <stp>-97</stp>
        <stp/>
        <stp/>
        <stp/>
        <stp/>
        <stp>T</stp>
        <tr r="E99" s="6"/>
        <tr r="E99" s="6"/>
      </tp>
      <tp>
        <v>596</v>
        <stp/>
        <stp>StudyData</stp>
        <stp>DJTIC</stp>
        <stp>Bar</stp>
        <stp/>
        <stp>Low</stp>
        <stp>1</stp>
        <stp>-27</stp>
        <stp/>
        <stp/>
        <stp/>
        <stp/>
        <stp>T</stp>
        <tr r="E29" s="6"/>
        <tr r="E29" s="6"/>
      </tp>
      <tp>
        <v>-87</v>
        <stp/>
        <stp>StudyData</stp>
        <stp>DJTIC</stp>
        <stp>Bar</stp>
        <stp/>
        <stp>Low</stp>
        <stp>1</stp>
        <stp>-37</stp>
        <stp/>
        <stp/>
        <stp/>
        <stp/>
        <stp>T</stp>
        <tr r="E39" s="6"/>
        <tr r="E39" s="6"/>
      </tp>
      <tp>
        <v>-314</v>
        <stp/>
        <stp>StudyData</stp>
        <stp>DJTIC</stp>
        <stp>Bar</stp>
        <stp/>
        <stp>Low</stp>
        <stp>1</stp>
        <stp>-17</stp>
        <stp/>
        <stp/>
        <stp/>
        <stp/>
        <stp>T</stp>
        <tr r="E19" s="6"/>
        <tr r="E19" s="6"/>
      </tp>
      <tp>
        <v>-152</v>
        <stp/>
        <stp>StudyData</stp>
        <stp>DJTIC</stp>
        <stp>Bar</stp>
        <stp/>
        <stp>Low</stp>
        <stp>1</stp>
        <stp>-67</stp>
        <stp/>
        <stp/>
        <stp/>
        <stp/>
        <stp>T</stp>
        <tr r="E69" s="6"/>
        <tr r="E69" s="6"/>
      </tp>
      <tp>
        <v>-91</v>
        <stp/>
        <stp>StudyData</stp>
        <stp>DJTIC</stp>
        <stp>Bar</stp>
        <stp/>
        <stp>Low</stp>
        <stp>1</stp>
        <stp>-77</stp>
        <stp/>
        <stp/>
        <stp/>
        <stp/>
        <stp>T</stp>
        <tr r="E79" s="6"/>
        <tr r="E79" s="6"/>
      </tp>
      <tp>
        <v>114</v>
        <stp/>
        <stp>StudyData</stp>
        <stp>DJTIC</stp>
        <stp>Bar</stp>
        <stp/>
        <stp>Low</stp>
        <stp>1</stp>
        <stp>-47</stp>
        <stp/>
        <stp/>
        <stp/>
        <stp/>
        <stp>T</stp>
        <tr r="E49" s="6"/>
        <tr r="E49" s="6"/>
      </tp>
      <tp>
        <v>-122</v>
        <stp/>
        <stp>StudyData</stp>
        <stp>DJTIC</stp>
        <stp>Bar</stp>
        <stp/>
        <stp>Low</stp>
        <stp>1</stp>
        <stp>-57</stp>
        <stp/>
        <stp/>
        <stp/>
        <stp/>
        <stp>T</stp>
        <tr r="E59" s="6"/>
        <tr r="E59" s="6"/>
      </tp>
      <tp>
        <v>-97</v>
        <stp/>
        <stp>StudyData</stp>
        <stp>DJTIC</stp>
        <stp>Bar</stp>
        <stp/>
        <stp>Low</stp>
        <stp>1</stp>
        <stp>-86</stp>
        <stp/>
        <stp/>
        <stp/>
        <stp/>
        <stp>T</stp>
        <tr r="E88" s="6"/>
        <tr r="E88" s="6"/>
      </tp>
      <tp>
        <v>131</v>
        <stp/>
        <stp>StudyData</stp>
        <stp>DJTIC</stp>
        <stp>Bar</stp>
        <stp/>
        <stp>Low</stp>
        <stp>1</stp>
        <stp>-96</stp>
        <stp/>
        <stp/>
        <stp/>
        <stp/>
        <stp>T</stp>
        <tr r="E98" s="6"/>
        <tr r="E98" s="6"/>
      </tp>
      <tp>
        <v>386</v>
        <stp/>
        <stp>StudyData</stp>
        <stp>DJTIC</stp>
        <stp>Bar</stp>
        <stp/>
        <stp>Low</stp>
        <stp>1</stp>
        <stp>-26</stp>
        <stp/>
        <stp/>
        <stp/>
        <stp/>
        <stp>T</stp>
        <tr r="E28" s="6"/>
        <tr r="E28" s="6"/>
      </tp>
      <tp>
        <v>-11</v>
        <stp/>
        <stp>StudyData</stp>
        <stp>DJTIC</stp>
        <stp>Bar</stp>
        <stp/>
        <stp>Low</stp>
        <stp>1</stp>
        <stp>-36</stp>
        <stp/>
        <stp/>
        <stp/>
        <stp/>
        <stp>T</stp>
        <tr r="E38" s="6"/>
        <tr r="E38" s="6"/>
      </tp>
      <tp>
        <v>-442</v>
        <stp/>
        <stp>StudyData</stp>
        <stp>DJTIC</stp>
        <stp>Bar</stp>
        <stp/>
        <stp>Low</stp>
        <stp>1</stp>
        <stp>-16</stp>
        <stp/>
        <stp/>
        <stp/>
        <stp/>
        <stp>T</stp>
        <tr r="E18" s="6"/>
        <tr r="E18" s="6"/>
      </tp>
      <tp>
        <v>-313</v>
        <stp/>
        <stp>StudyData</stp>
        <stp>DJTIC</stp>
        <stp>Bar</stp>
        <stp/>
        <stp>Low</stp>
        <stp>1</stp>
        <stp>-66</stp>
        <stp/>
        <stp/>
        <stp/>
        <stp/>
        <stp>T</stp>
        <tr r="E68" s="6"/>
        <tr r="E68" s="6"/>
      </tp>
      <tp>
        <v>-263</v>
        <stp/>
        <stp>StudyData</stp>
        <stp>DJTIC</stp>
        <stp>Bar</stp>
        <stp/>
        <stp>Low</stp>
        <stp>1</stp>
        <stp>-76</stp>
        <stp/>
        <stp/>
        <stp/>
        <stp/>
        <stp>T</stp>
        <tr r="E78" s="6"/>
        <tr r="E78" s="6"/>
      </tp>
      <tp>
        <v>248</v>
        <stp/>
        <stp>StudyData</stp>
        <stp>DJTIC</stp>
        <stp>Bar</stp>
        <stp/>
        <stp>Low</stp>
        <stp>1</stp>
        <stp>-46</stp>
        <stp/>
        <stp/>
        <stp/>
        <stp/>
        <stp>T</stp>
        <tr r="E48" s="6"/>
        <tr r="E48" s="6"/>
      </tp>
      <tp>
        <v>-228</v>
        <stp/>
        <stp>StudyData</stp>
        <stp>DJTIC</stp>
        <stp>Bar</stp>
        <stp/>
        <stp>Low</stp>
        <stp>1</stp>
        <stp>-56</stp>
        <stp/>
        <stp/>
        <stp/>
        <stp/>
        <stp>T</stp>
        <tr r="E58" s="6"/>
        <tr r="E58" s="6"/>
      </tp>
      <tp>
        <v>42514.618692129632</v>
        <stp/>
        <stp>SystemInfo</stp>
        <stp>Linetime</stp>
        <tr r="AA2" s="3"/>
      </tp>
      <tp>
        <v>2070.75</v>
        <stp/>
        <stp>StudyData</stp>
        <stp>EP</stp>
        <stp>Bar</stp>
        <stp/>
        <stp>Close</stp>
        <stp>1</stp>
        <stp>-100</stp>
        <stp/>
        <stp>EPDay</stp>
        <stp/>
        <stp/>
        <stp>T</stp>
        <tr r="F102" s="5"/>
        <tr r="F102" s="5"/>
      </tp>
      <tp>
        <v>-77</v>
        <stp/>
        <stp>StudyData</stp>
        <stp>DJTIC</stp>
        <stp>Bar</stp>
        <stp/>
        <stp>Low</stp>
        <stp>1</stp>
        <stp>-85</stp>
        <stp/>
        <stp/>
        <stp/>
        <stp/>
        <stp>T</stp>
        <tr r="E87" s="6"/>
        <tr r="E87" s="6"/>
      </tp>
      <tp>
        <v>-79</v>
        <stp/>
        <stp>StudyData</stp>
        <stp>DJTIC</stp>
        <stp>Bar</stp>
        <stp/>
        <stp>Low</stp>
        <stp>1</stp>
        <stp>-95</stp>
        <stp/>
        <stp/>
        <stp/>
        <stp/>
        <stp>T</stp>
        <tr r="E97" s="6"/>
        <tr r="E97" s="6"/>
      </tp>
      <tp>
        <v>272</v>
        <stp/>
        <stp>StudyData</stp>
        <stp>DJTIC</stp>
        <stp>Bar</stp>
        <stp/>
        <stp>Low</stp>
        <stp>1</stp>
        <stp>-25</stp>
        <stp/>
        <stp/>
        <stp/>
        <stp/>
        <stp>T</stp>
        <tr r="E27" s="6"/>
        <tr r="E27" s="6"/>
      </tp>
      <tp>
        <v>232</v>
        <stp/>
        <stp>StudyData</stp>
        <stp>DJTIC</stp>
        <stp>Bar</stp>
        <stp/>
        <stp>Low</stp>
        <stp>1</stp>
        <stp>-35</stp>
        <stp/>
        <stp/>
        <stp/>
        <stp/>
        <stp>T</stp>
        <tr r="E37" s="6"/>
        <tr r="E37" s="6"/>
      </tp>
      <tp>
        <v>-418</v>
        <stp/>
        <stp>StudyData</stp>
        <stp>DJTIC</stp>
        <stp>Bar</stp>
        <stp/>
        <stp>Low</stp>
        <stp>1</stp>
        <stp>-15</stp>
        <stp/>
        <stp/>
        <stp/>
        <stp/>
        <stp>T</stp>
        <tr r="E17" s="6"/>
        <tr r="E17" s="6"/>
      </tp>
      <tp>
        <v>-307</v>
        <stp/>
        <stp>StudyData</stp>
        <stp>DJTIC</stp>
        <stp>Bar</stp>
        <stp/>
        <stp>Low</stp>
        <stp>1</stp>
        <stp>-65</stp>
        <stp/>
        <stp/>
        <stp/>
        <stp/>
        <stp>T</stp>
        <tr r="E67" s="6"/>
        <tr r="E67" s="6"/>
      </tp>
      <tp>
        <v>-175</v>
        <stp/>
        <stp>StudyData</stp>
        <stp>DJTIC</stp>
        <stp>Bar</stp>
        <stp/>
        <stp>Low</stp>
        <stp>1</stp>
        <stp>-75</stp>
        <stp/>
        <stp/>
        <stp/>
        <stp/>
        <stp>T</stp>
        <tr r="E77" s="6"/>
        <tr r="E77" s="6"/>
      </tp>
      <tp>
        <v>194</v>
        <stp/>
        <stp>StudyData</stp>
        <stp>DJTIC</stp>
        <stp>Bar</stp>
        <stp/>
        <stp>Low</stp>
        <stp>1</stp>
        <stp>-45</stp>
        <stp/>
        <stp/>
        <stp/>
        <stp/>
        <stp>T</stp>
        <tr r="E47" s="6"/>
        <tr r="E47" s="6"/>
      </tp>
      <tp>
        <v>-30</v>
        <stp/>
        <stp>StudyData</stp>
        <stp>DJTIC</stp>
        <stp>Bar</stp>
        <stp/>
        <stp>Low</stp>
        <stp>1</stp>
        <stp>-55</stp>
        <stp/>
        <stp/>
        <stp/>
        <stp/>
        <stp>T</stp>
        <tr r="E57" s="6"/>
        <tr r="E57" s="6"/>
      </tp>
      <tp>
        <v>42514.618080046297</v>
        <stp/>
        <stp>StudyData</stp>
        <stp>TFlowSimpleAggregation(TFlowOp(EP, 0, 0), 5)</stp>
        <stp>Bar</stp>
        <stp/>
        <stp>Time</stp>
        <stp/>
        <stp>0</stp>
        <tr r="B2" s="2"/>
        <tr r="B2" s="2"/>
      </tp>
      <tp>
        <v>169</v>
        <stp/>
        <stp>StudyData</stp>
        <stp>DJTIC</stp>
        <stp>Bar</stp>
        <stp/>
        <stp>Low</stp>
        <stp>1</stp>
        <stp>-84</stp>
        <stp/>
        <stp/>
        <stp/>
        <stp/>
        <stp>T</stp>
        <tr r="E86" s="6"/>
        <tr r="E86" s="6"/>
      </tp>
      <tp>
        <v>-77</v>
        <stp/>
        <stp>StudyData</stp>
        <stp>DJTIC</stp>
        <stp>Bar</stp>
        <stp/>
        <stp>Low</stp>
        <stp>1</stp>
        <stp>-94</stp>
        <stp/>
        <stp/>
        <stp/>
        <stp/>
        <stp>T</stp>
        <tr r="E96" s="6"/>
        <tr r="E96" s="6"/>
      </tp>
      <tp>
        <v>14</v>
        <stp/>
        <stp>StudyData</stp>
        <stp>DJTIC</stp>
        <stp>Bar</stp>
        <stp/>
        <stp>Low</stp>
        <stp>1</stp>
        <stp>-24</stp>
        <stp/>
        <stp/>
        <stp/>
        <stp/>
        <stp>T</stp>
        <tr r="E26" s="6"/>
        <tr r="E26" s="6"/>
      </tp>
      <tp>
        <v>372</v>
        <stp/>
        <stp>StudyData</stp>
        <stp>DJTIC</stp>
        <stp>Bar</stp>
        <stp/>
        <stp>Low</stp>
        <stp>1</stp>
        <stp>-34</stp>
        <stp/>
        <stp/>
        <stp/>
        <stp/>
        <stp>T</stp>
        <tr r="E36" s="6"/>
        <tr r="E36" s="6"/>
      </tp>
      <tp>
        <v>-169</v>
        <stp/>
        <stp>StudyData</stp>
        <stp>DJTIC</stp>
        <stp>Bar</stp>
        <stp/>
        <stp>Low</stp>
        <stp>1</stp>
        <stp>-14</stp>
        <stp/>
        <stp/>
        <stp/>
        <stp/>
        <stp>T</stp>
        <tr r="E16" s="6"/>
        <tr r="E16" s="6"/>
      </tp>
      <tp>
        <v>33</v>
        <stp/>
        <stp>StudyData</stp>
        <stp>DJTIC</stp>
        <stp>Bar</stp>
        <stp/>
        <stp>Low</stp>
        <stp>1</stp>
        <stp>-64</stp>
        <stp/>
        <stp/>
        <stp/>
        <stp/>
        <stp>T</stp>
        <tr r="E66" s="6"/>
        <tr r="E66" s="6"/>
      </tp>
      <tp>
        <v>-265</v>
        <stp/>
        <stp>StudyData</stp>
        <stp>DJTIC</stp>
        <stp>Bar</stp>
        <stp/>
        <stp>Low</stp>
        <stp>1</stp>
        <stp>-74</stp>
        <stp/>
        <stp/>
        <stp/>
        <stp/>
        <stp>T</stp>
        <tr r="E76" s="6"/>
        <tr r="E76" s="6"/>
      </tp>
      <tp>
        <v>-149</v>
        <stp/>
        <stp>StudyData</stp>
        <stp>DJTIC</stp>
        <stp>Bar</stp>
        <stp/>
        <stp>Low</stp>
        <stp>1</stp>
        <stp>-44</stp>
        <stp/>
        <stp/>
        <stp/>
        <stp/>
        <stp>T</stp>
        <tr r="E46" s="6"/>
        <tr r="E46" s="6"/>
      </tp>
      <tp>
        <v>147</v>
        <stp/>
        <stp>StudyData</stp>
        <stp>DJTIC</stp>
        <stp>Bar</stp>
        <stp/>
        <stp>Low</stp>
        <stp>1</stp>
        <stp>-54</stp>
        <stp/>
        <stp/>
        <stp/>
        <stp/>
        <stp>T</stp>
        <tr r="E56" s="6"/>
        <tr r="E56" s="6"/>
      </tp>
      <tp>
        <v>2075.25</v>
        <stp/>
        <stp>StudyData</stp>
        <stp>EP</stp>
        <stp>Bar</stp>
        <stp/>
        <stp>Close</stp>
        <stp>1</stp>
        <stp>-7</stp>
        <stp/>
        <stp>EPDay</stp>
        <stp/>
        <stp/>
        <stp>T</stp>
        <tr r="F9" s="5"/>
        <tr r="F9" s="5"/>
      </tp>
      <tp>
        <v>2074.75</v>
        <stp/>
        <stp>StudyData</stp>
        <stp>EP</stp>
        <stp>Bar</stp>
        <stp/>
        <stp>Close</stp>
        <stp>1</stp>
        <stp>-6</stp>
        <stp/>
        <stp>EPDay</stp>
        <stp/>
        <stp/>
        <stp>T</stp>
        <tr r="F8" s="5"/>
        <tr r="F8" s="5"/>
      </tp>
      <tp>
        <v>2074</v>
        <stp/>
        <stp>StudyData</stp>
        <stp>EP</stp>
        <stp>Bar</stp>
        <stp/>
        <stp>Close</stp>
        <stp>1</stp>
        <stp>-5</stp>
        <stp/>
        <stp>EPDay</stp>
        <stp/>
        <stp/>
        <stp>T</stp>
        <tr r="F7" s="5"/>
        <tr r="F7" s="5"/>
      </tp>
      <tp>
        <v>2074.25</v>
        <stp/>
        <stp>StudyData</stp>
        <stp>EP</stp>
        <stp>Bar</stp>
        <stp/>
        <stp>Close</stp>
        <stp>1</stp>
        <stp>-4</stp>
        <stp/>
        <stp>EPDay</stp>
        <stp/>
        <stp/>
        <stp>T</stp>
        <tr r="F6" s="5"/>
        <tr r="F6" s="5"/>
      </tp>
      <tp>
        <v>2074.5</v>
        <stp/>
        <stp>StudyData</stp>
        <stp>EP</stp>
        <stp>Bar</stp>
        <stp/>
        <stp>Close</stp>
        <stp>1</stp>
        <stp>-3</stp>
        <stp/>
        <stp>EPDay</stp>
        <stp/>
        <stp/>
        <stp>T</stp>
        <tr r="F5" s="5"/>
        <tr r="F5" s="5"/>
      </tp>
      <tp>
        <v>2074.25</v>
        <stp/>
        <stp>StudyData</stp>
        <stp>EP</stp>
        <stp>Bar</stp>
        <stp/>
        <stp>Close</stp>
        <stp>1</stp>
        <stp>-2</stp>
        <stp/>
        <stp>EPDay</stp>
        <stp/>
        <stp/>
        <stp>T</stp>
        <tr r="F4" s="5"/>
        <tr r="F4" s="5"/>
      </tp>
      <tp>
        <v>2074</v>
        <stp/>
        <stp>StudyData</stp>
        <stp>EP</stp>
        <stp>Bar</stp>
        <stp/>
        <stp>Close</stp>
        <stp>1</stp>
        <stp>-1</stp>
        <stp/>
        <stp>EPDay</stp>
        <stp/>
        <stp/>
        <stp>T</stp>
        <tr r="F3" s="5"/>
        <tr r="F3" s="5"/>
      </tp>
      <tp>
        <v>2074.5</v>
        <stp/>
        <stp>StudyData</stp>
        <stp>EP</stp>
        <stp>Bar</stp>
        <stp/>
        <stp>Close</stp>
        <stp>1</stp>
        <stp>-9</stp>
        <stp/>
        <stp>EPDay</stp>
        <stp/>
        <stp/>
        <stp>T</stp>
        <tr r="F11" s="5"/>
        <tr r="F11" s="5"/>
      </tp>
      <tp>
        <v>2074.75</v>
        <stp/>
        <stp>StudyData</stp>
        <stp>EP</stp>
        <stp>Bar</stp>
        <stp/>
        <stp>Close</stp>
        <stp>1</stp>
        <stp>-8</stp>
        <stp/>
        <stp>EPDay</stp>
        <stp/>
        <stp/>
        <stp>T</stp>
        <tr r="F10" s="5"/>
        <tr r="F10" s="5"/>
      </tp>
      <tp>
        <v>2071.5</v>
        <stp/>
        <stp>StudyData</stp>
        <stp>EP</stp>
        <stp>TFlow</stp>
        <stp>AggregateBy=TFlowSimpleAggregation, Aggregation=5</stp>
        <stp>Close</stp>
        <stp/>
        <stp>-100</stp>
        <tr r="F102" s="2"/>
        <tr r="F102" s="2"/>
      </tp>
      <tp>
        <v>-283</v>
        <stp/>
        <stp>StudyData</stp>
        <stp>DJTIC</stp>
        <stp>Bar</stp>
        <stp/>
        <stp>Low</stp>
        <stp>1</stp>
        <stp>-89</stp>
        <stp/>
        <stp/>
        <stp/>
        <stp/>
        <stp>T</stp>
        <tr r="E91" s="6"/>
        <tr r="E91" s="6"/>
      </tp>
      <tp>
        <v>-147</v>
        <stp/>
        <stp>StudyData</stp>
        <stp>DJTIC</stp>
        <stp>Bar</stp>
        <stp/>
        <stp>Low</stp>
        <stp>1</stp>
        <stp>-99</stp>
        <stp/>
        <stp/>
        <stp/>
        <stp/>
        <stp>T</stp>
        <tr r="E101" s="6"/>
        <tr r="E101" s="6"/>
      </tp>
      <tp>
        <v>-106</v>
        <stp/>
        <stp>StudyData</stp>
        <stp>DJTIC</stp>
        <stp>Bar</stp>
        <stp/>
        <stp>Low</stp>
        <stp>1</stp>
        <stp>-29</stp>
        <stp/>
        <stp/>
        <stp/>
        <stp/>
        <stp>T</stp>
        <tr r="E31" s="6"/>
        <tr r="E31" s="6"/>
      </tp>
      <tp>
        <v>7</v>
        <stp/>
        <stp>StudyData</stp>
        <stp>DJTIC</stp>
        <stp>Bar</stp>
        <stp/>
        <stp>Low</stp>
        <stp>1</stp>
        <stp>-39</stp>
        <stp/>
        <stp/>
        <stp/>
        <stp/>
        <stp>T</stp>
        <tr r="E41" s="6"/>
        <tr r="E41" s="6"/>
      </tp>
      <tp>
        <v>-406</v>
        <stp/>
        <stp>StudyData</stp>
        <stp>DJTIC</stp>
        <stp>Bar</stp>
        <stp/>
        <stp>Low</stp>
        <stp>1</stp>
        <stp>-19</stp>
        <stp/>
        <stp/>
        <stp/>
        <stp/>
        <stp>T</stp>
        <tr r="E21" s="6"/>
        <tr r="E21" s="6"/>
      </tp>
      <tp>
        <v>106</v>
        <stp/>
        <stp>StudyData</stp>
        <stp>DJTIC</stp>
        <stp>Bar</stp>
        <stp/>
        <stp>Low</stp>
        <stp>1</stp>
        <stp>-69</stp>
        <stp/>
        <stp/>
        <stp/>
        <stp/>
        <stp>T</stp>
        <tr r="E71" s="6"/>
        <tr r="E71" s="6"/>
      </tp>
      <tp>
        <v>-66</v>
        <stp/>
        <stp>StudyData</stp>
        <stp>DJTIC</stp>
        <stp>Bar</stp>
        <stp/>
        <stp>Low</stp>
        <stp>1</stp>
        <stp>-79</stp>
        <stp/>
        <stp/>
        <stp/>
        <stp/>
        <stp>T</stp>
        <tr r="E81" s="6"/>
        <tr r="E81" s="6"/>
      </tp>
      <tp>
        <v>152</v>
        <stp/>
        <stp>StudyData</stp>
        <stp>DJTIC</stp>
        <stp>Bar</stp>
        <stp/>
        <stp>Low</stp>
        <stp>1</stp>
        <stp>-49</stp>
        <stp/>
        <stp/>
        <stp/>
        <stp/>
        <stp>T</stp>
        <tr r="E51" s="6"/>
        <tr r="E51" s="6"/>
      </tp>
      <tp>
        <v>100</v>
        <stp/>
        <stp>StudyData</stp>
        <stp>DJTIC</stp>
        <stp>Bar</stp>
        <stp/>
        <stp>Low</stp>
        <stp>1</stp>
        <stp>-59</stp>
        <stp/>
        <stp/>
        <stp/>
        <stp/>
        <stp>T</stp>
        <tr r="E61" s="6"/>
        <tr r="E61" s="6"/>
      </tp>
      <tp>
        <v>-213</v>
        <stp/>
        <stp>StudyData</stp>
        <stp>DJTIC</stp>
        <stp>Bar</stp>
        <stp/>
        <stp>Low</stp>
        <stp>1</stp>
        <stp>-88</stp>
        <stp/>
        <stp/>
        <stp/>
        <stp/>
        <stp>T</stp>
        <tr r="E90" s="6"/>
        <tr r="E90" s="6"/>
      </tp>
      <tp>
        <v>87</v>
        <stp/>
        <stp>StudyData</stp>
        <stp>DJTIC</stp>
        <stp>Bar</stp>
        <stp/>
        <stp>Low</stp>
        <stp>1</stp>
        <stp>-98</stp>
        <stp/>
        <stp/>
        <stp/>
        <stp/>
        <stp>T</stp>
        <tr r="E100" s="6"/>
        <tr r="E100" s="6"/>
      </tp>
      <tp>
        <v>460</v>
        <stp/>
        <stp>StudyData</stp>
        <stp>DJTIC</stp>
        <stp>Bar</stp>
        <stp/>
        <stp>Low</stp>
        <stp>1</stp>
        <stp>-28</stp>
        <stp/>
        <stp/>
        <stp/>
        <stp/>
        <stp>T</stp>
        <tr r="E30" s="6"/>
        <tr r="E30" s="6"/>
      </tp>
      <tp>
        <v>236</v>
        <stp/>
        <stp>StudyData</stp>
        <stp>DJTIC</stp>
        <stp>Bar</stp>
        <stp/>
        <stp>Low</stp>
        <stp>1</stp>
        <stp>-38</stp>
        <stp/>
        <stp/>
        <stp/>
        <stp/>
        <stp>T</stp>
        <tr r="E40" s="6"/>
        <tr r="E40" s="6"/>
      </tp>
      <tp>
        <v>-376</v>
        <stp/>
        <stp>StudyData</stp>
        <stp>DJTIC</stp>
        <stp>Bar</stp>
        <stp/>
        <stp>Low</stp>
        <stp>1</stp>
        <stp>-18</stp>
        <stp/>
        <stp/>
        <stp/>
        <stp/>
        <stp>T</stp>
        <tr r="E20" s="6"/>
        <tr r="E20" s="6"/>
      </tp>
      <tp>
        <v>-180</v>
        <stp/>
        <stp>StudyData</stp>
        <stp>DJTIC</stp>
        <stp>Bar</stp>
        <stp/>
        <stp>Low</stp>
        <stp>1</stp>
        <stp>-68</stp>
        <stp/>
        <stp/>
        <stp/>
        <stp/>
        <stp>T</stp>
        <tr r="E70" s="6"/>
        <tr r="E70" s="6"/>
      </tp>
      <tp>
        <v>-18</v>
        <stp/>
        <stp>StudyData</stp>
        <stp>DJTIC</stp>
        <stp>Bar</stp>
        <stp/>
        <stp>Low</stp>
        <stp>1</stp>
        <stp>-78</stp>
        <stp/>
        <stp/>
        <stp/>
        <stp/>
        <stp>T</stp>
        <tr r="E80" s="6"/>
        <tr r="E80" s="6"/>
      </tp>
      <tp>
        <v>220</v>
        <stp/>
        <stp>StudyData</stp>
        <stp>DJTIC</stp>
        <stp>Bar</stp>
        <stp/>
        <stp>Low</stp>
        <stp>1</stp>
        <stp>-48</stp>
        <stp/>
        <stp/>
        <stp/>
        <stp/>
        <stp>T</stp>
        <tr r="E50" s="6"/>
        <tr r="E50" s="6"/>
      </tp>
      <tp>
        <v>-204</v>
        <stp/>
        <stp>StudyData</stp>
        <stp>DJTIC</stp>
        <stp>Bar</stp>
        <stp/>
        <stp>Low</stp>
        <stp>1</stp>
        <stp>-58</stp>
        <stp/>
        <stp/>
        <stp/>
        <stp/>
        <stp>T</stp>
        <tr r="E60" s="6"/>
        <tr r="E60" s="6"/>
      </tp>
      <tp>
        <v>2075.25</v>
        <stp/>
        <stp>StudyData</stp>
        <stp>EP</stp>
        <stp>TFlow</stp>
        <stp>AggregateBy=TFlowSimpleAggregation, Aggregation=5</stp>
        <stp>Close</stp>
        <stp/>
        <stp>-9</stp>
        <tr r="F11" s="2"/>
        <tr r="F11" s="2"/>
      </tp>
      <tp>
        <v>2074.5</v>
        <stp/>
        <stp>StudyData</stp>
        <stp>EP</stp>
        <stp>TFlow</stp>
        <stp>AggregateBy=TFlowSimpleAggregation, Aggregation=5</stp>
        <stp>Close</stp>
        <stp/>
        <stp>-8</stp>
        <tr r="F10" s="2"/>
        <tr r="F10" s="2"/>
      </tp>
      <tp>
        <v>2074</v>
        <stp/>
        <stp>StudyData</stp>
        <stp>EP</stp>
        <stp>TFlow</stp>
        <stp>AggregateBy=TFlowSimpleAggregation, Aggregation=5</stp>
        <stp>Close</stp>
        <stp/>
        <stp>-1</stp>
        <tr r="F3" s="2"/>
        <tr r="F3" s="2"/>
      </tp>
      <tp>
        <v>2074.5</v>
        <stp/>
        <stp>StudyData</stp>
        <stp>EP</stp>
        <stp>TFlow</stp>
        <stp>AggregateBy=TFlowSimpleAggregation, Aggregation=5</stp>
        <stp>Close</stp>
        <stp/>
        <stp>-3</stp>
        <tr r="F5" s="2"/>
        <tr r="F5" s="2"/>
      </tp>
      <tp>
        <v>2074</v>
        <stp/>
        <stp>StudyData</stp>
        <stp>EP</stp>
        <stp>TFlow</stp>
        <stp>AggregateBy=TFlowSimpleAggregation, Aggregation=5</stp>
        <stp>Close</stp>
        <stp/>
        <stp>-2</stp>
        <tr r="F4" s="2"/>
        <tr r="F4" s="2"/>
      </tp>
      <tp>
        <v>2074</v>
        <stp/>
        <stp>StudyData</stp>
        <stp>EP</stp>
        <stp>TFlow</stp>
        <stp>AggregateBy=TFlowSimpleAggregation, Aggregation=5</stp>
        <stp>Close</stp>
        <stp/>
        <stp>-5</stp>
        <tr r="F7" s="2"/>
        <tr r="F7" s="2"/>
      </tp>
      <tp>
        <v>2074.5</v>
        <stp/>
        <stp>StudyData</stp>
        <stp>EP</stp>
        <stp>TFlow</stp>
        <stp>AggregateBy=TFlowSimpleAggregation, Aggregation=5</stp>
        <stp>Close</stp>
        <stp/>
        <stp>-4</stp>
        <tr r="F6" s="2"/>
        <tr r="F6" s="2"/>
      </tp>
      <tp>
        <v>2074.5</v>
        <stp/>
        <stp>StudyData</stp>
        <stp>EP</stp>
        <stp>TFlow</stp>
        <stp>AggregateBy=TFlowSimpleAggregation, Aggregation=5</stp>
        <stp>Close</stp>
        <stp/>
        <stp>-7</stp>
        <tr r="F9" s="2"/>
        <tr r="F9" s="2"/>
      </tp>
      <tp>
        <v>2074</v>
        <stp/>
        <stp>StudyData</stp>
        <stp>EP</stp>
        <stp>TFlow</stp>
        <stp>AggregateBy=TFlowSimpleAggregation, Aggregation=5</stp>
        <stp>Close</stp>
        <stp/>
        <stp>-6</stp>
        <tr r="F8" s="2"/>
        <tr r="F8" s="2"/>
      </tp>
      <tp>
        <v>455</v>
        <stp/>
        <stp>StudyData</stp>
        <stp>DJTIC</stp>
        <stp>Bar</stp>
        <stp/>
        <stp>High</stp>
        <stp>1</stp>
        <stp>-7</stp>
        <stp/>
        <stp/>
        <stp/>
        <stp/>
        <stp>T</stp>
        <tr r="D9" s="6"/>
        <tr r="D9" s="6"/>
      </tp>
      <tp>
        <v>5</v>
        <stp/>
        <stp>StudyData</stp>
        <stp>DJTIC</stp>
        <stp>Bar</stp>
        <stp/>
        <stp>Open</stp>
        <stp>1</stp>
        <stp>-1</stp>
        <stp/>
        <stp/>
        <stp/>
        <stp/>
        <stp>T</stp>
        <tr r="C3" s="6"/>
        <tr r="C3" s="6"/>
      </tp>
      <tp>
        <v>253</v>
        <stp/>
        <stp>StudyData</stp>
        <stp>DJTIC</stp>
        <stp>Bar</stp>
        <stp/>
        <stp>High</stp>
        <stp>1</stp>
        <stp>-6</stp>
        <stp/>
        <stp/>
        <stp/>
        <stp/>
        <stp>T</stp>
        <tr r="D8" s="6"/>
        <tr r="D8" s="6"/>
      </tp>
      <tp>
        <v>213</v>
        <stp/>
        <stp>StudyData</stp>
        <stp>DJTIC</stp>
        <stp>Bar</stp>
        <stp/>
        <stp>Open</stp>
        <stp>1</stp>
        <stp>-2</stp>
        <stp/>
        <stp/>
        <stp/>
        <stp/>
        <stp>T</stp>
        <tr r="C4" s="6"/>
        <tr r="C4" s="6"/>
      </tp>
      <tp>
        <v>265</v>
        <stp/>
        <stp>StudyData</stp>
        <stp>DJTIC</stp>
        <stp>Bar</stp>
        <stp/>
        <stp>High</stp>
        <stp>1</stp>
        <stp>-5</stp>
        <stp/>
        <stp/>
        <stp/>
        <stp/>
        <stp>T</stp>
        <tr r="D7" s="6"/>
        <tr r="D7" s="6"/>
      </tp>
      <tp>
        <v>-459</v>
        <stp/>
        <stp>StudyData</stp>
        <stp>DJTIC</stp>
        <stp>Bar</stp>
        <stp/>
        <stp>Low</stp>
        <stp>1</stp>
        <stp>-8</stp>
        <stp/>
        <stp/>
        <stp/>
        <stp/>
        <stp>T</stp>
        <tr r="E10" s="6"/>
        <tr r="E10" s="6"/>
      </tp>
      <tp>
        <v>335</v>
        <stp/>
        <stp>StudyData</stp>
        <stp>DJTIC</stp>
        <stp>Bar</stp>
        <stp/>
        <stp>Open</stp>
        <stp>1</stp>
        <stp>-3</stp>
        <stp/>
        <stp/>
        <stp/>
        <stp/>
        <stp>T</stp>
        <tr r="C5" s="6"/>
        <tr r="C5" s="6"/>
      </tp>
      <tp>
        <v>429</v>
        <stp/>
        <stp>StudyData</stp>
        <stp>DJTIC</stp>
        <stp>Bar</stp>
        <stp/>
        <stp>High</stp>
        <stp>1</stp>
        <stp>-4</stp>
        <stp/>
        <stp/>
        <stp/>
        <stp/>
        <stp>T</stp>
        <tr r="D6" s="6"/>
        <tr r="D6" s="6"/>
      </tp>
      <tp>
        <v>83</v>
        <stp/>
        <stp>StudyData</stp>
        <stp>DJTIC</stp>
        <stp>Bar</stp>
        <stp/>
        <stp>Low</stp>
        <stp>1</stp>
        <stp>-9</stp>
        <stp/>
        <stp/>
        <stp/>
        <stp/>
        <stp>T</stp>
        <tr r="E11" s="6"/>
        <tr r="E11" s="6"/>
      </tp>
      <tp>
        <v>-81</v>
        <stp/>
        <stp>StudyData</stp>
        <stp>DJTIC</stp>
        <stp>Bar</stp>
        <stp/>
        <stp>Open</stp>
        <stp>1</stp>
        <stp>-4</stp>
        <stp/>
        <stp/>
        <stp/>
        <stp/>
        <stp>T</stp>
        <tr r="C6" s="6"/>
        <tr r="C6" s="6"/>
      </tp>
      <tp>
        <v>427</v>
        <stp/>
        <stp>StudyData</stp>
        <stp>DJTIC</stp>
        <stp>Bar</stp>
        <stp/>
        <stp>High</stp>
        <stp>1</stp>
        <stp>-3</stp>
        <stp/>
        <stp/>
        <stp/>
        <stp/>
        <stp>T</stp>
        <tr r="D5" s="6"/>
        <tr r="D5" s="6"/>
      </tp>
      <tp>
        <v>-17</v>
        <stp/>
        <stp>StudyData</stp>
        <stp>DJTIC</stp>
        <stp>Bar</stp>
        <stp/>
        <stp>Open</stp>
        <stp>1</stp>
        <stp>-5</stp>
        <stp/>
        <stp/>
        <stp/>
        <stp/>
        <stp>T</stp>
        <tr r="C7" s="6"/>
        <tr r="C7" s="6"/>
      </tp>
      <tp>
        <v>213</v>
        <stp/>
        <stp>StudyData</stp>
        <stp>DJTIC</stp>
        <stp>Bar</stp>
        <stp/>
        <stp>High</stp>
        <stp>1</stp>
        <stp>-2</stp>
        <stp/>
        <stp/>
        <stp/>
        <stp/>
        <stp>T</stp>
        <tr r="D4" s="6"/>
        <tr r="D4" s="6"/>
      </tp>
      <tp>
        <v>2074.5</v>
        <stp/>
        <stp>DOMData</stp>
        <stp>EP</stp>
        <stp>Price</stp>
        <stp>1</stp>
        <tr r="Y5" s="3"/>
        <tr r="Y5" s="3"/>
        <tr r="X5" s="3"/>
        <tr r="X4" s="3"/>
      </tp>
      <tp>
        <v>2075</v>
        <stp/>
        <stp>DOMData</stp>
        <stp>EP</stp>
        <stp>Price</stp>
        <stp>3</stp>
        <tr r="AA4" s="3"/>
      </tp>
      <tp>
        <v>2074.75</v>
        <stp/>
        <stp>DOMData</stp>
        <stp>EP</stp>
        <stp>Price</stp>
        <stp>2</stp>
        <tr r="Z4" s="3"/>
      </tp>
      <tp>
        <v>2075.5</v>
        <stp/>
        <stp>DOMData</stp>
        <stp>EP</stp>
        <stp>Price</stp>
        <stp>5</stp>
        <tr r="AC4" s="3"/>
      </tp>
      <tp>
        <v>2075.25</v>
        <stp/>
        <stp>DOMData</stp>
        <stp>EP</stp>
        <stp>Price</stp>
        <stp>4</stp>
        <tr r="AB4" s="3"/>
      </tp>
      <tp>
        <v>253</v>
        <stp/>
        <stp>StudyData</stp>
        <stp>DJTIC</stp>
        <stp>Bar</stp>
        <stp/>
        <stp>Open</stp>
        <stp>1</stp>
        <stp>-6</stp>
        <stp/>
        <stp/>
        <stp/>
        <stp/>
        <stp>T</stp>
        <tr r="C8" s="6"/>
        <tr r="C8" s="6"/>
      </tp>
      <tp>
        <v>64</v>
        <stp/>
        <stp>StudyData</stp>
        <stp>DJTIC</stp>
        <stp>Bar</stp>
        <stp/>
        <stp>High</stp>
        <stp>1</stp>
        <stp>-1</stp>
        <stp/>
        <stp/>
        <stp/>
        <stp/>
        <stp>T</stp>
        <tr r="D3" s="6"/>
        <tr r="D3" s="6"/>
      </tp>
      <tp>
        <v>337</v>
        <stp/>
        <stp>StudyData</stp>
        <stp>DJTIC</stp>
        <stp>Bar</stp>
        <stp/>
        <stp>Open</stp>
        <stp>1</stp>
        <stp>-7</stp>
        <stp/>
        <stp/>
        <stp/>
        <stp/>
        <stp>T</stp>
        <tr r="C9" s="6"/>
        <tr r="C9" s="6"/>
      </tp>
      <tp>
        <v>42514.588888888888</v>
        <stp/>
        <stp>StudyData</stp>
        <stp>EP</stp>
        <stp>Bar</stp>
        <stp/>
        <stp>Time</stp>
        <stp>1</stp>
        <stp>-42</stp>
        <stp/>
        <stp>EPDay</stp>
        <stp/>
        <stp/>
        <stp>T</stp>
        <tr r="B44" s="5"/>
        <tr r="B44" s="5"/>
      </tp>
      <tp>
        <v>42514.588194444441</v>
        <stp/>
        <stp>StudyData</stp>
        <stp>EP</stp>
        <stp>Bar</stp>
        <stp/>
        <stp>Time</stp>
        <stp>1</stp>
        <stp>-43</stp>
        <stp/>
        <stp>EPDay</stp>
        <stp/>
        <stp/>
        <stp>T</stp>
        <tr r="B45" s="5"/>
        <tr r="B45" s="5"/>
      </tp>
      <tp>
        <v>42514.590277777781</v>
        <stp/>
        <stp>StudyData</stp>
        <stp>EP</stp>
        <stp>Bar</stp>
        <stp/>
        <stp>Time</stp>
        <stp>1</stp>
        <stp>-40</stp>
        <stp/>
        <stp>EPDay</stp>
        <stp/>
        <stp/>
        <stp>T</stp>
        <tr r="B42" s="5"/>
        <tr r="B42" s="5"/>
      </tp>
      <tp>
        <v>42514.589583333334</v>
        <stp/>
        <stp>StudyData</stp>
        <stp>EP</stp>
        <stp>Bar</stp>
        <stp/>
        <stp>Time</stp>
        <stp>1</stp>
        <stp>-41</stp>
        <stp/>
        <stp>EPDay</stp>
        <stp/>
        <stp/>
        <stp>T</stp>
        <tr r="B43" s="5"/>
        <tr r="B43" s="5"/>
      </tp>
      <tp>
        <v>42514.586111111108</v>
        <stp/>
        <stp>StudyData</stp>
        <stp>EP</stp>
        <stp>Bar</stp>
        <stp/>
        <stp>Time</stp>
        <stp>1</stp>
        <stp>-46</stp>
        <stp/>
        <stp>EPDay</stp>
        <stp/>
        <stp/>
        <stp>T</stp>
        <tr r="B48" s="5"/>
        <tr r="B48" s="5"/>
      </tp>
      <tp>
        <v>42514.585416666669</v>
        <stp/>
        <stp>StudyData</stp>
        <stp>EP</stp>
        <stp>Bar</stp>
        <stp/>
        <stp>Time</stp>
        <stp>1</stp>
        <stp>-47</stp>
        <stp/>
        <stp>EPDay</stp>
        <stp/>
        <stp/>
        <stp>T</stp>
        <tr r="B49" s="5"/>
        <tr r="B49" s="5"/>
      </tp>
      <tp>
        <v>42514.587500000001</v>
        <stp/>
        <stp>StudyData</stp>
        <stp>EP</stp>
        <stp>Bar</stp>
        <stp/>
        <stp>Time</stp>
        <stp>1</stp>
        <stp>-44</stp>
        <stp/>
        <stp>EPDay</stp>
        <stp/>
        <stp/>
        <stp>T</stp>
        <tr r="B46" s="5"/>
        <tr r="B46" s="5"/>
      </tp>
      <tp>
        <v>42514.586805555555</v>
        <stp/>
        <stp>StudyData</stp>
        <stp>EP</stp>
        <stp>Bar</stp>
        <stp/>
        <stp>Time</stp>
        <stp>1</stp>
        <stp>-45</stp>
        <stp/>
        <stp>EPDay</stp>
        <stp/>
        <stp/>
        <stp>T</stp>
        <tr r="B47" s="5"/>
        <tr r="B47" s="5"/>
      </tp>
      <tp>
        <v>42514.584722222222</v>
        <stp/>
        <stp>StudyData</stp>
        <stp>EP</stp>
        <stp>Bar</stp>
        <stp/>
        <stp>Time</stp>
        <stp>1</stp>
        <stp>-48</stp>
        <stp/>
        <stp>EPDay</stp>
        <stp/>
        <stp/>
        <stp>T</stp>
        <tr r="B50" s="5"/>
        <tr r="B50" s="5"/>
      </tp>
      <tp>
        <v>42514.584027777775</v>
        <stp/>
        <stp>StudyData</stp>
        <stp>EP</stp>
        <stp>Bar</stp>
        <stp/>
        <stp>Time</stp>
        <stp>1</stp>
        <stp>-49</stp>
        <stp/>
        <stp>EPDay</stp>
        <stp/>
        <stp/>
        <stp>T</stp>
        <tr r="B51" s="5"/>
        <tr r="B51" s="5"/>
      </tp>
      <tp>
        <v>42514.581944444442</v>
        <stp/>
        <stp>StudyData</stp>
        <stp>EP</stp>
        <stp>Bar</stp>
        <stp/>
        <stp>Time</stp>
        <stp>1</stp>
        <stp>-52</stp>
        <stp/>
        <stp>EPDay</stp>
        <stp/>
        <stp/>
        <stp>T</stp>
        <tr r="B54" s="5"/>
        <tr r="B54" s="5"/>
      </tp>
      <tp>
        <v>42514.581250000003</v>
        <stp/>
        <stp>StudyData</stp>
        <stp>EP</stp>
        <stp>Bar</stp>
        <stp/>
        <stp>Time</stp>
        <stp>1</stp>
        <stp>-53</stp>
        <stp/>
        <stp>EPDay</stp>
        <stp/>
        <stp/>
        <stp>T</stp>
        <tr r="B55" s="5"/>
        <tr r="B55" s="5"/>
      </tp>
      <tp>
        <v>42514.583333333336</v>
        <stp/>
        <stp>StudyData</stp>
        <stp>EP</stp>
        <stp>Bar</stp>
        <stp/>
        <stp>Time</stp>
        <stp>1</stp>
        <stp>-50</stp>
        <stp/>
        <stp>EPDay</stp>
        <stp/>
        <stp/>
        <stp>T</stp>
        <tr r="B52" s="5"/>
        <tr r="B52" s="5"/>
      </tp>
      <tp>
        <v>42514.582638888889</v>
        <stp/>
        <stp>StudyData</stp>
        <stp>EP</stp>
        <stp>Bar</stp>
        <stp/>
        <stp>Time</stp>
        <stp>1</stp>
        <stp>-51</stp>
        <stp/>
        <stp>EPDay</stp>
        <stp/>
        <stp/>
        <stp>T</stp>
        <tr r="B53" s="5"/>
        <tr r="B53" s="5"/>
      </tp>
      <tp>
        <v>42514.57916666667</v>
        <stp/>
        <stp>StudyData</stp>
        <stp>EP</stp>
        <stp>Bar</stp>
        <stp/>
        <stp>Time</stp>
        <stp>1</stp>
        <stp>-56</stp>
        <stp/>
        <stp>EPDay</stp>
        <stp/>
        <stp/>
        <stp>T</stp>
        <tr r="B58" s="5"/>
        <tr r="B58" s="5"/>
      </tp>
      <tp>
        <v>42514.578472222223</v>
        <stp/>
        <stp>StudyData</stp>
        <stp>EP</stp>
        <stp>Bar</stp>
        <stp/>
        <stp>Time</stp>
        <stp>1</stp>
        <stp>-57</stp>
        <stp/>
        <stp>EPDay</stp>
        <stp/>
        <stp/>
        <stp>T</stp>
        <tr r="B59" s="5"/>
        <tr r="B59" s="5"/>
      </tp>
      <tp>
        <v>42514.580555555556</v>
        <stp/>
        <stp>StudyData</stp>
        <stp>EP</stp>
        <stp>Bar</stp>
        <stp/>
        <stp>Time</stp>
        <stp>1</stp>
        <stp>-54</stp>
        <stp/>
        <stp>EPDay</stp>
        <stp/>
        <stp/>
        <stp>T</stp>
        <tr r="B56" s="5"/>
        <tr r="B56" s="5"/>
      </tp>
      <tp>
        <v>42514.579861111109</v>
        <stp/>
        <stp>StudyData</stp>
        <stp>EP</stp>
        <stp>Bar</stp>
        <stp/>
        <stp>Time</stp>
        <stp>1</stp>
        <stp>-55</stp>
        <stp/>
        <stp>EPDay</stp>
        <stp/>
        <stp/>
        <stp>T</stp>
        <tr r="B57" s="5"/>
        <tr r="B57" s="5"/>
      </tp>
      <tp>
        <v>42514.577777777777</v>
        <stp/>
        <stp>StudyData</stp>
        <stp>EP</stp>
        <stp>Bar</stp>
        <stp/>
        <stp>Time</stp>
        <stp>1</stp>
        <stp>-58</stp>
        <stp/>
        <stp>EPDay</stp>
        <stp/>
        <stp/>
        <stp>T</stp>
        <tr r="B60" s="5"/>
        <tr r="B60" s="5"/>
      </tp>
      <tp>
        <v>42514.57708333333</v>
        <stp/>
        <stp>StudyData</stp>
        <stp>EP</stp>
        <stp>Bar</stp>
        <stp/>
        <stp>Time</stp>
        <stp>1</stp>
        <stp>-59</stp>
        <stp/>
        <stp>EPDay</stp>
        <stp/>
        <stp/>
        <stp>T</stp>
        <tr r="B61" s="5"/>
        <tr r="B61" s="5"/>
      </tp>
      <tp>
        <v>42514.574999999997</v>
        <stp/>
        <stp>StudyData</stp>
        <stp>EP</stp>
        <stp>Bar</stp>
        <stp/>
        <stp>Time</stp>
        <stp>1</stp>
        <stp>-62</stp>
        <stp/>
        <stp>EPDay</stp>
        <stp/>
        <stp/>
        <stp>T</stp>
        <tr r="B64" s="5"/>
        <tr r="B64" s="5"/>
      </tp>
      <tp>
        <v>42514.574305555558</v>
        <stp/>
        <stp>StudyData</stp>
        <stp>EP</stp>
        <stp>Bar</stp>
        <stp/>
        <stp>Time</stp>
        <stp>1</stp>
        <stp>-63</stp>
        <stp/>
        <stp>EPDay</stp>
        <stp/>
        <stp/>
        <stp>T</stp>
        <tr r="B65" s="5"/>
        <tr r="B65" s="5"/>
      </tp>
      <tp>
        <v>42514.576388888891</v>
        <stp/>
        <stp>StudyData</stp>
        <stp>EP</stp>
        <stp>Bar</stp>
        <stp/>
        <stp>Time</stp>
        <stp>1</stp>
        <stp>-60</stp>
        <stp/>
        <stp>EPDay</stp>
        <stp/>
        <stp/>
        <stp>T</stp>
        <tr r="B62" s="5"/>
        <tr r="B62" s="5"/>
      </tp>
      <tp>
        <v>42514.575694444444</v>
        <stp/>
        <stp>StudyData</stp>
        <stp>EP</stp>
        <stp>Bar</stp>
        <stp/>
        <stp>Time</stp>
        <stp>1</stp>
        <stp>-61</stp>
        <stp/>
        <stp>EPDay</stp>
        <stp/>
        <stp/>
        <stp>T</stp>
        <tr r="B63" s="5"/>
        <tr r="B63" s="5"/>
      </tp>
      <tp>
        <v>42514.572222222225</v>
        <stp/>
        <stp>StudyData</stp>
        <stp>EP</stp>
        <stp>Bar</stp>
        <stp/>
        <stp>Time</stp>
        <stp>1</stp>
        <stp>-66</stp>
        <stp/>
        <stp>EPDay</stp>
        <stp/>
        <stp/>
        <stp>T</stp>
        <tr r="B68" s="5"/>
        <tr r="B68" s="5"/>
      </tp>
      <tp>
        <v>42514.571527777778</v>
        <stp/>
        <stp>StudyData</stp>
        <stp>EP</stp>
        <stp>Bar</stp>
        <stp/>
        <stp>Time</stp>
        <stp>1</stp>
        <stp>-67</stp>
        <stp/>
        <stp>EPDay</stp>
        <stp/>
        <stp/>
        <stp>T</stp>
        <tr r="B69" s="5"/>
        <tr r="B69" s="5"/>
      </tp>
      <tp>
        <v>42514.573611111111</v>
        <stp/>
        <stp>StudyData</stp>
        <stp>EP</stp>
        <stp>Bar</stp>
        <stp/>
        <stp>Time</stp>
        <stp>1</stp>
        <stp>-64</stp>
        <stp/>
        <stp>EPDay</stp>
        <stp/>
        <stp/>
        <stp>T</stp>
        <tr r="B66" s="5"/>
        <tr r="B66" s="5"/>
      </tp>
      <tp>
        <v>42514.572916666664</v>
        <stp/>
        <stp>StudyData</stp>
        <stp>EP</stp>
        <stp>Bar</stp>
        <stp/>
        <stp>Time</stp>
        <stp>1</stp>
        <stp>-65</stp>
        <stp/>
        <stp>EPDay</stp>
        <stp/>
        <stp/>
        <stp>T</stp>
        <tr r="B67" s="5"/>
        <tr r="B67" s="5"/>
      </tp>
      <tp>
        <v>42514.570833333331</v>
        <stp/>
        <stp>StudyData</stp>
        <stp>EP</stp>
        <stp>Bar</stp>
        <stp/>
        <stp>Time</stp>
        <stp>1</stp>
        <stp>-68</stp>
        <stp/>
        <stp>EPDay</stp>
        <stp/>
        <stp/>
        <stp>T</stp>
        <tr r="B70" s="5"/>
        <tr r="B70" s="5"/>
      </tp>
      <tp>
        <v>42514.570138888892</v>
        <stp/>
        <stp>StudyData</stp>
        <stp>EP</stp>
        <stp>Bar</stp>
        <stp/>
        <stp>Time</stp>
        <stp>1</stp>
        <stp>-69</stp>
        <stp/>
        <stp>EPDay</stp>
        <stp/>
        <stp/>
        <stp>T</stp>
        <tr r="B71" s="5"/>
        <tr r="B71" s="5"/>
      </tp>
      <tp>
        <v>42514.568055555559</v>
        <stp/>
        <stp>StudyData</stp>
        <stp>EP</stp>
        <stp>Bar</stp>
        <stp/>
        <stp>Time</stp>
        <stp>1</stp>
        <stp>-72</stp>
        <stp/>
        <stp>EPDay</stp>
        <stp/>
        <stp/>
        <stp>T</stp>
        <tr r="B74" s="5"/>
        <tr r="B74" s="5"/>
      </tp>
      <tp>
        <v>42514.567361111112</v>
        <stp/>
        <stp>StudyData</stp>
        <stp>EP</stp>
        <stp>Bar</stp>
        <stp/>
        <stp>Time</stp>
        <stp>1</stp>
        <stp>-73</stp>
        <stp/>
        <stp>EPDay</stp>
        <stp/>
        <stp/>
        <stp>T</stp>
        <tr r="B75" s="5"/>
        <tr r="B75" s="5"/>
      </tp>
      <tp>
        <v>42514.569444444445</v>
        <stp/>
        <stp>StudyData</stp>
        <stp>EP</stp>
        <stp>Bar</stp>
        <stp/>
        <stp>Time</stp>
        <stp>1</stp>
        <stp>-70</stp>
        <stp/>
        <stp>EPDay</stp>
        <stp/>
        <stp/>
        <stp>T</stp>
        <tr r="B72" s="5"/>
        <tr r="B72" s="5"/>
      </tp>
      <tp>
        <v>42514.568749999999</v>
        <stp/>
        <stp>StudyData</stp>
        <stp>EP</stp>
        <stp>Bar</stp>
        <stp/>
        <stp>Time</stp>
        <stp>1</stp>
        <stp>-71</stp>
        <stp/>
        <stp>EPDay</stp>
        <stp/>
        <stp/>
        <stp>T</stp>
        <tr r="B73" s="5"/>
        <tr r="B73" s="5"/>
      </tp>
      <tp>
        <v>42514.56527777778</v>
        <stp/>
        <stp>StudyData</stp>
        <stp>EP</stp>
        <stp>Bar</stp>
        <stp/>
        <stp>Time</stp>
        <stp>1</stp>
        <stp>-76</stp>
        <stp/>
        <stp>EPDay</stp>
        <stp/>
        <stp/>
        <stp>T</stp>
        <tr r="B78" s="5"/>
        <tr r="B78" s="5"/>
      </tp>
      <tp>
        <v>42514.564583333333</v>
        <stp/>
        <stp>StudyData</stp>
        <stp>EP</stp>
        <stp>Bar</stp>
        <stp/>
        <stp>Time</stp>
        <stp>1</stp>
        <stp>-77</stp>
        <stp/>
        <stp>EPDay</stp>
        <stp/>
        <stp/>
        <stp>T</stp>
        <tr r="B79" s="5"/>
        <tr r="B79" s="5"/>
      </tp>
      <tp>
        <v>42514.566666666666</v>
        <stp/>
        <stp>StudyData</stp>
        <stp>EP</stp>
        <stp>Bar</stp>
        <stp/>
        <stp>Time</stp>
        <stp>1</stp>
        <stp>-74</stp>
        <stp/>
        <stp>EPDay</stp>
        <stp/>
        <stp/>
        <stp>T</stp>
        <tr r="B76" s="5"/>
        <tr r="B76" s="5"/>
      </tp>
      <tp>
        <v>42514.565972222219</v>
        <stp/>
        <stp>StudyData</stp>
        <stp>EP</stp>
        <stp>Bar</stp>
        <stp/>
        <stp>Time</stp>
        <stp>1</stp>
        <stp>-75</stp>
        <stp/>
        <stp>EPDay</stp>
        <stp/>
        <stp/>
        <stp>T</stp>
        <tr r="B77" s="5"/>
        <tr r="B77" s="5"/>
      </tp>
      <tp>
        <v>42514.563888888886</v>
        <stp/>
        <stp>StudyData</stp>
        <stp>EP</stp>
        <stp>Bar</stp>
        <stp/>
        <stp>Time</stp>
        <stp>1</stp>
        <stp>-78</stp>
        <stp/>
        <stp>EPDay</stp>
        <stp/>
        <stp/>
        <stp>T</stp>
        <tr r="B80" s="5"/>
        <tr r="B80" s="5"/>
      </tp>
      <tp>
        <v>42514.563194444447</v>
        <stp/>
        <stp>StudyData</stp>
        <stp>EP</stp>
        <stp>Bar</stp>
        <stp/>
        <stp>Time</stp>
        <stp>1</stp>
        <stp>-79</stp>
        <stp/>
        <stp>EPDay</stp>
        <stp/>
        <stp/>
        <stp>T</stp>
        <tr r="B81" s="5"/>
        <tr r="B81" s="5"/>
      </tp>
      <tp>
        <v>42514.609722222223</v>
        <stp/>
        <stp>StudyData</stp>
        <stp>EP</stp>
        <stp>Bar</stp>
        <stp/>
        <stp>Time</stp>
        <stp>1</stp>
        <stp>-12</stp>
        <stp/>
        <stp>EPDay</stp>
        <stp/>
        <stp/>
        <stp>T</stp>
        <tr r="B14" s="5"/>
        <tr r="B14" s="5"/>
      </tp>
      <tp>
        <v>42514.609027777777</v>
        <stp/>
        <stp>StudyData</stp>
        <stp>EP</stp>
        <stp>Bar</stp>
        <stp/>
        <stp>Time</stp>
        <stp>1</stp>
        <stp>-13</stp>
        <stp/>
        <stp>EPDay</stp>
        <stp/>
        <stp/>
        <stp>T</stp>
        <tr r="B15" s="5"/>
        <tr r="B15" s="5"/>
      </tp>
      <tp>
        <v>42514.611111111109</v>
        <stp/>
        <stp>StudyData</stp>
        <stp>EP</stp>
        <stp>Bar</stp>
        <stp/>
        <stp>Time</stp>
        <stp>1</stp>
        <stp>-10</stp>
        <stp/>
        <stp>EPDay</stp>
        <stp/>
        <stp/>
        <stp>T</stp>
        <tr r="B12" s="5"/>
        <tr r="B12" s="5"/>
      </tp>
      <tp>
        <v>42514.61041666667</v>
        <stp/>
        <stp>StudyData</stp>
        <stp>EP</stp>
        <stp>Bar</stp>
        <stp/>
        <stp>Time</stp>
        <stp>1</stp>
        <stp>-11</stp>
        <stp/>
        <stp>EPDay</stp>
        <stp/>
        <stp/>
        <stp>T</stp>
        <tr r="B13" s="5"/>
        <tr r="B13" s="5"/>
      </tp>
      <tp>
        <v>42514.606944444444</v>
        <stp/>
        <stp>StudyData</stp>
        <stp>EP</stp>
        <stp>Bar</stp>
        <stp/>
        <stp>Time</stp>
        <stp>1</stp>
        <stp>-16</stp>
        <stp/>
        <stp>EPDay</stp>
        <stp/>
        <stp/>
        <stp>T</stp>
        <tr r="B18" s="5"/>
        <tr r="B18" s="5"/>
      </tp>
      <tp>
        <v>42514.606249999997</v>
        <stp/>
        <stp>StudyData</stp>
        <stp>EP</stp>
        <stp>Bar</stp>
        <stp/>
        <stp>Time</stp>
        <stp>1</stp>
        <stp>-17</stp>
        <stp/>
        <stp>EPDay</stp>
        <stp/>
        <stp/>
        <stp>T</stp>
        <tr r="B19" s="5"/>
        <tr r="B19" s="5"/>
      </tp>
      <tp>
        <v>42514.60833333333</v>
        <stp/>
        <stp>StudyData</stp>
        <stp>EP</stp>
        <stp>Bar</stp>
        <stp/>
        <stp>Time</stp>
        <stp>1</stp>
        <stp>-14</stp>
        <stp/>
        <stp>EPDay</stp>
        <stp/>
        <stp/>
        <stp>T</stp>
        <tr r="B16" s="5"/>
        <tr r="B16" s="5"/>
      </tp>
      <tp>
        <v>42514.607638888891</v>
        <stp/>
        <stp>StudyData</stp>
        <stp>EP</stp>
        <stp>Bar</stp>
        <stp/>
        <stp>Time</stp>
        <stp>1</stp>
        <stp>-15</stp>
        <stp/>
        <stp>EPDay</stp>
        <stp/>
        <stp/>
        <stp>T</stp>
        <tr r="B17" s="5"/>
        <tr r="B17" s="5"/>
      </tp>
      <tp>
        <v>42514.605555555558</v>
        <stp/>
        <stp>StudyData</stp>
        <stp>EP</stp>
        <stp>Bar</stp>
        <stp/>
        <stp>Time</stp>
        <stp>1</stp>
        <stp>-18</stp>
        <stp/>
        <stp>EPDay</stp>
        <stp/>
        <stp/>
        <stp>T</stp>
        <tr r="B20" s="5"/>
        <tr r="B20" s="5"/>
      </tp>
      <tp>
        <v>42514.604861111111</v>
        <stp/>
        <stp>StudyData</stp>
        <stp>EP</stp>
        <stp>Bar</stp>
        <stp/>
        <stp>Time</stp>
        <stp>1</stp>
        <stp>-19</stp>
        <stp/>
        <stp>EPDay</stp>
        <stp/>
        <stp/>
        <stp>T</stp>
        <tr r="B21" s="5"/>
        <tr r="B21" s="5"/>
      </tp>
      <tp>
        <v>42514.602777777778</v>
        <stp/>
        <stp>StudyData</stp>
        <stp>EP</stp>
        <stp>Bar</stp>
        <stp/>
        <stp>Time</stp>
        <stp>1</stp>
        <stp>-22</stp>
        <stp/>
        <stp>EPDay</stp>
        <stp/>
        <stp/>
        <stp>T</stp>
        <tr r="B24" s="5"/>
        <tr r="B24" s="5"/>
      </tp>
      <tp>
        <v>42514.602083333331</v>
        <stp/>
        <stp>StudyData</stp>
        <stp>EP</stp>
        <stp>Bar</stp>
        <stp/>
        <stp>Time</stp>
        <stp>1</stp>
        <stp>-23</stp>
        <stp/>
        <stp>EPDay</stp>
        <stp/>
        <stp/>
        <stp>T</stp>
        <tr r="B25" s="5"/>
        <tr r="B25" s="5"/>
      </tp>
      <tp>
        <v>42514.604166666664</v>
        <stp/>
        <stp>StudyData</stp>
        <stp>EP</stp>
        <stp>Bar</stp>
        <stp/>
        <stp>Time</stp>
        <stp>1</stp>
        <stp>-20</stp>
        <stp/>
        <stp>EPDay</stp>
        <stp/>
        <stp/>
        <stp>T</stp>
        <tr r="B22" s="5"/>
        <tr r="B22" s="5"/>
      </tp>
      <tp>
        <v>42514.603472222225</v>
        <stp/>
        <stp>StudyData</stp>
        <stp>EP</stp>
        <stp>Bar</stp>
        <stp/>
        <stp>Time</stp>
        <stp>1</stp>
        <stp>-21</stp>
        <stp/>
        <stp>EPDay</stp>
        <stp/>
        <stp/>
        <stp>T</stp>
        <tr r="B23" s="5"/>
        <tr r="B23" s="5"/>
      </tp>
      <tp>
        <v>42514.6</v>
        <stp/>
        <stp>StudyData</stp>
        <stp>EP</stp>
        <stp>Bar</stp>
        <stp/>
        <stp>Time</stp>
        <stp>1</stp>
        <stp>-26</stp>
        <stp/>
        <stp>EPDay</stp>
        <stp/>
        <stp/>
        <stp>T</stp>
        <tr r="B28" s="5"/>
        <tr r="B28" s="5"/>
      </tp>
      <tp>
        <v>42514.599305555559</v>
        <stp/>
        <stp>StudyData</stp>
        <stp>EP</stp>
        <stp>Bar</stp>
        <stp/>
        <stp>Time</stp>
        <stp>1</stp>
        <stp>-27</stp>
        <stp/>
        <stp>EPDay</stp>
        <stp/>
        <stp/>
        <stp>T</stp>
        <tr r="B29" s="5"/>
        <tr r="B29" s="5"/>
      </tp>
      <tp>
        <v>42514.601388888892</v>
        <stp/>
        <stp>StudyData</stp>
        <stp>EP</stp>
        <stp>Bar</stp>
        <stp/>
        <stp>Time</stp>
        <stp>1</stp>
        <stp>-24</stp>
        <stp/>
        <stp>EPDay</stp>
        <stp/>
        <stp/>
        <stp>T</stp>
        <tr r="B26" s="5"/>
        <tr r="B26" s="5"/>
      </tp>
      <tp>
        <v>42514.600694444445</v>
        <stp/>
        <stp>StudyData</stp>
        <stp>EP</stp>
        <stp>Bar</stp>
        <stp/>
        <stp>Time</stp>
        <stp>1</stp>
        <stp>-25</stp>
        <stp/>
        <stp>EPDay</stp>
        <stp/>
        <stp/>
        <stp>T</stp>
        <tr r="B27" s="5"/>
        <tr r="B27" s="5"/>
      </tp>
      <tp>
        <v>42514.598611111112</v>
        <stp/>
        <stp>StudyData</stp>
        <stp>EP</stp>
        <stp>Bar</stp>
        <stp/>
        <stp>Time</stp>
        <stp>1</stp>
        <stp>-28</stp>
        <stp/>
        <stp>EPDay</stp>
        <stp/>
        <stp/>
        <stp>T</stp>
        <tr r="B30" s="5"/>
        <tr r="B30" s="5"/>
      </tp>
      <tp>
        <v>42514.597916666666</v>
        <stp/>
        <stp>StudyData</stp>
        <stp>EP</stp>
        <stp>Bar</stp>
        <stp/>
        <stp>Time</stp>
        <stp>1</stp>
        <stp>-29</stp>
        <stp/>
        <stp>EPDay</stp>
        <stp/>
        <stp/>
        <stp>T</stp>
        <tr r="B31" s="5"/>
        <tr r="B31" s="5"/>
      </tp>
      <tp>
        <v>42514.595833333333</v>
        <stp/>
        <stp>StudyData</stp>
        <stp>EP</stp>
        <stp>Bar</stp>
        <stp/>
        <stp>Time</stp>
        <stp>1</stp>
        <stp>-32</stp>
        <stp/>
        <stp>EPDay</stp>
        <stp/>
        <stp/>
        <stp>T</stp>
        <tr r="B34" s="5"/>
        <tr r="B34" s="5"/>
      </tp>
      <tp>
        <v>42514.595138888886</v>
        <stp/>
        <stp>StudyData</stp>
        <stp>EP</stp>
        <stp>Bar</stp>
        <stp/>
        <stp>Time</stp>
        <stp>1</stp>
        <stp>-33</stp>
        <stp/>
        <stp>EPDay</stp>
        <stp/>
        <stp/>
        <stp>T</stp>
        <tr r="B35" s="5"/>
        <tr r="B35" s="5"/>
      </tp>
      <tp>
        <v>42514.597222222219</v>
        <stp/>
        <stp>StudyData</stp>
        <stp>EP</stp>
        <stp>Bar</stp>
        <stp/>
        <stp>Time</stp>
        <stp>1</stp>
        <stp>-30</stp>
        <stp/>
        <stp>EPDay</stp>
        <stp/>
        <stp/>
        <stp>T</stp>
        <tr r="B32" s="5"/>
        <tr r="B32" s="5"/>
      </tp>
      <tp>
        <v>42514.59652777778</v>
        <stp/>
        <stp>StudyData</stp>
        <stp>EP</stp>
        <stp>Bar</stp>
        <stp/>
        <stp>Time</stp>
        <stp>1</stp>
        <stp>-31</stp>
        <stp/>
        <stp>EPDay</stp>
        <stp/>
        <stp/>
        <stp>T</stp>
        <tr r="B33" s="5"/>
        <tr r="B33" s="5"/>
      </tp>
      <tp>
        <v>42514.593055555553</v>
        <stp/>
        <stp>StudyData</stp>
        <stp>EP</stp>
        <stp>Bar</stp>
        <stp/>
        <stp>Time</stp>
        <stp>1</stp>
        <stp>-36</stp>
        <stp/>
        <stp>EPDay</stp>
        <stp/>
        <stp/>
        <stp>T</stp>
        <tr r="B38" s="5"/>
        <tr r="B38" s="5"/>
      </tp>
      <tp>
        <v>42514.592361111114</v>
        <stp/>
        <stp>StudyData</stp>
        <stp>EP</stp>
        <stp>Bar</stp>
        <stp/>
        <stp>Time</stp>
        <stp>1</stp>
        <stp>-37</stp>
        <stp/>
        <stp>EPDay</stp>
        <stp/>
        <stp/>
        <stp>T</stp>
        <tr r="B39" s="5"/>
        <tr r="B39" s="5"/>
      </tp>
      <tp>
        <v>42514.594444444447</v>
        <stp/>
        <stp>StudyData</stp>
        <stp>EP</stp>
        <stp>Bar</stp>
        <stp/>
        <stp>Time</stp>
        <stp>1</stp>
        <stp>-34</stp>
        <stp/>
        <stp>EPDay</stp>
        <stp/>
        <stp/>
        <stp>T</stp>
        <tr r="B36" s="5"/>
        <tr r="B36" s="5"/>
      </tp>
      <tp>
        <v>42514.59375</v>
        <stp/>
        <stp>StudyData</stp>
        <stp>EP</stp>
        <stp>Bar</stp>
        <stp/>
        <stp>Time</stp>
        <stp>1</stp>
        <stp>-35</stp>
        <stp/>
        <stp>EPDay</stp>
        <stp/>
        <stp/>
        <stp>T</stp>
        <tr r="B37" s="5"/>
        <tr r="B37" s="5"/>
      </tp>
      <tp>
        <v>42514.591666666667</v>
        <stp/>
        <stp>StudyData</stp>
        <stp>EP</stp>
        <stp>Bar</stp>
        <stp/>
        <stp>Time</stp>
        <stp>1</stp>
        <stp>-38</stp>
        <stp/>
        <stp>EPDay</stp>
        <stp/>
        <stp/>
        <stp>T</stp>
        <tr r="B40" s="5"/>
        <tr r="B40" s="5"/>
      </tp>
      <tp>
        <v>42514.59097222222</v>
        <stp/>
        <stp>StudyData</stp>
        <stp>EP</stp>
        <stp>Bar</stp>
        <stp/>
        <stp>Time</stp>
        <stp>1</stp>
        <stp>-39</stp>
        <stp/>
        <stp>EPDay</stp>
        <stp/>
        <stp/>
        <stp>T</stp>
        <tr r="B41" s="5"/>
        <tr r="B41" s="5"/>
      </tp>
      <tp>
        <v>42514.561111111114</v>
        <stp/>
        <stp>StudyData</stp>
        <stp>EP</stp>
        <stp>Bar</stp>
        <stp/>
        <stp>Time</stp>
        <stp>1</stp>
        <stp>-82</stp>
        <stp/>
        <stp>EPDay</stp>
        <stp/>
        <stp/>
        <stp>T</stp>
        <tr r="B84" s="5"/>
        <tr r="B84" s="5"/>
      </tp>
      <tp>
        <v>42514.560416666667</v>
        <stp/>
        <stp>StudyData</stp>
        <stp>EP</stp>
        <stp>Bar</stp>
        <stp/>
        <stp>Time</stp>
        <stp>1</stp>
        <stp>-83</stp>
        <stp/>
        <stp>EPDay</stp>
        <stp/>
        <stp/>
        <stp>T</stp>
        <tr r="B85" s="5"/>
        <tr r="B85" s="5"/>
      </tp>
      <tp>
        <v>42514.5625</v>
        <stp/>
        <stp>StudyData</stp>
        <stp>EP</stp>
        <stp>Bar</stp>
        <stp/>
        <stp>Time</stp>
        <stp>1</stp>
        <stp>-80</stp>
        <stp/>
        <stp>EPDay</stp>
        <stp/>
        <stp/>
        <stp>T</stp>
        <tr r="B82" s="5"/>
        <tr r="B82" s="5"/>
      </tp>
      <tp>
        <v>42514.561805555553</v>
        <stp/>
        <stp>StudyData</stp>
        <stp>EP</stp>
        <stp>Bar</stp>
        <stp/>
        <stp>Time</stp>
        <stp>1</stp>
        <stp>-81</stp>
        <stp/>
        <stp>EPDay</stp>
        <stp/>
        <stp/>
        <stp>T</stp>
        <tr r="B83" s="5"/>
        <tr r="B83" s="5"/>
      </tp>
      <tp>
        <v>42514.558333333334</v>
        <stp/>
        <stp>StudyData</stp>
        <stp>EP</stp>
        <stp>Bar</stp>
        <stp/>
        <stp>Time</stp>
        <stp>1</stp>
        <stp>-86</stp>
        <stp/>
        <stp>EPDay</stp>
        <stp/>
        <stp/>
        <stp>T</stp>
        <tr r="B88" s="5"/>
        <tr r="B88" s="5"/>
      </tp>
      <tp>
        <v>42514.557638888888</v>
        <stp/>
        <stp>StudyData</stp>
        <stp>EP</stp>
        <stp>Bar</stp>
        <stp/>
        <stp>Time</stp>
        <stp>1</stp>
        <stp>-87</stp>
        <stp/>
        <stp>EPDay</stp>
        <stp/>
        <stp/>
        <stp>T</stp>
        <tr r="B89" s="5"/>
        <tr r="B89" s="5"/>
      </tp>
      <tp>
        <v>42514.55972222222</v>
        <stp/>
        <stp>StudyData</stp>
        <stp>EP</stp>
        <stp>Bar</stp>
        <stp/>
        <stp>Time</stp>
        <stp>1</stp>
        <stp>-84</stp>
        <stp/>
        <stp>EPDay</stp>
        <stp/>
        <stp/>
        <stp>T</stp>
        <tr r="B86" s="5"/>
        <tr r="B86" s="5"/>
      </tp>
      <tp>
        <v>42514.559027777781</v>
        <stp/>
        <stp>StudyData</stp>
        <stp>EP</stp>
        <stp>Bar</stp>
        <stp/>
        <stp>Time</stp>
        <stp>1</stp>
        <stp>-85</stp>
        <stp/>
        <stp>EPDay</stp>
        <stp/>
        <stp/>
        <stp>T</stp>
        <tr r="B87" s="5"/>
        <tr r="B87" s="5"/>
      </tp>
      <tp>
        <v>42514.556944444441</v>
        <stp/>
        <stp>StudyData</stp>
        <stp>EP</stp>
        <stp>Bar</stp>
        <stp/>
        <stp>Time</stp>
        <stp>1</stp>
        <stp>-88</stp>
        <stp/>
        <stp>EPDay</stp>
        <stp/>
        <stp/>
        <stp>T</stp>
        <tr r="B90" s="5"/>
        <tr r="B90" s="5"/>
      </tp>
      <tp>
        <v>42514.556250000001</v>
        <stp/>
        <stp>StudyData</stp>
        <stp>EP</stp>
        <stp>Bar</stp>
        <stp/>
        <stp>Time</stp>
        <stp>1</stp>
        <stp>-89</stp>
        <stp/>
        <stp>EPDay</stp>
        <stp/>
        <stp/>
        <stp>T</stp>
        <tr r="B91" s="5"/>
        <tr r="B91" s="5"/>
      </tp>
      <tp>
        <v>42514.554166666669</v>
        <stp/>
        <stp>StudyData</stp>
        <stp>EP</stp>
        <stp>Bar</stp>
        <stp/>
        <stp>Time</stp>
        <stp>1</stp>
        <stp>-92</stp>
        <stp/>
        <stp>EPDay</stp>
        <stp/>
        <stp/>
        <stp>T</stp>
        <tr r="B94" s="5"/>
        <tr r="B94" s="5"/>
      </tp>
      <tp>
        <v>42514.553472222222</v>
        <stp/>
        <stp>StudyData</stp>
        <stp>EP</stp>
        <stp>Bar</stp>
        <stp/>
        <stp>Time</stp>
        <stp>1</stp>
        <stp>-93</stp>
        <stp/>
        <stp>EPDay</stp>
        <stp/>
        <stp/>
        <stp>T</stp>
        <tr r="B95" s="5"/>
        <tr r="B95" s="5"/>
      </tp>
      <tp>
        <v>42514.555555555555</v>
        <stp/>
        <stp>StudyData</stp>
        <stp>EP</stp>
        <stp>Bar</stp>
        <stp/>
        <stp>Time</stp>
        <stp>1</stp>
        <stp>-90</stp>
        <stp/>
        <stp>EPDay</stp>
        <stp/>
        <stp/>
        <stp>T</stp>
        <tr r="B92" s="5"/>
        <tr r="B92" s="5"/>
      </tp>
      <tp>
        <v>42514.554861111108</v>
        <stp/>
        <stp>StudyData</stp>
        <stp>EP</stp>
        <stp>Bar</stp>
        <stp/>
        <stp>Time</stp>
        <stp>1</stp>
        <stp>-91</stp>
        <stp/>
        <stp>EPDay</stp>
        <stp/>
        <stp/>
        <stp>T</stp>
        <tr r="B93" s="5"/>
        <tr r="B93" s="5"/>
      </tp>
      <tp>
        <v>42514.551388888889</v>
        <stp/>
        <stp>StudyData</stp>
        <stp>EP</stp>
        <stp>Bar</stp>
        <stp/>
        <stp>Time</stp>
        <stp>1</stp>
        <stp>-96</stp>
        <stp/>
        <stp>EPDay</stp>
        <stp/>
        <stp/>
        <stp>T</stp>
        <tr r="B98" s="5"/>
        <tr r="B98" s="5"/>
      </tp>
      <tp>
        <v>42514.550694444442</v>
        <stp/>
        <stp>StudyData</stp>
        <stp>EP</stp>
        <stp>Bar</stp>
        <stp/>
        <stp>Time</stp>
        <stp>1</stp>
        <stp>-97</stp>
        <stp/>
        <stp>EPDay</stp>
        <stp/>
        <stp/>
        <stp>T</stp>
        <tr r="B99" s="5"/>
        <tr r="B99" s="5"/>
      </tp>
      <tp>
        <v>42514.552777777775</v>
        <stp/>
        <stp>StudyData</stp>
        <stp>EP</stp>
        <stp>Bar</stp>
        <stp/>
        <stp>Time</stp>
        <stp>1</stp>
        <stp>-94</stp>
        <stp/>
        <stp>EPDay</stp>
        <stp/>
        <stp/>
        <stp>T</stp>
        <tr r="B96" s="5"/>
        <tr r="B96" s="5"/>
      </tp>
      <tp>
        <v>42514.552083333336</v>
        <stp/>
        <stp>StudyData</stp>
        <stp>EP</stp>
        <stp>Bar</stp>
        <stp/>
        <stp>Time</stp>
        <stp>1</stp>
        <stp>-95</stp>
        <stp/>
        <stp>EPDay</stp>
        <stp/>
        <stp/>
        <stp>T</stp>
        <tr r="B97" s="5"/>
        <tr r="B97" s="5"/>
      </tp>
      <tp>
        <v>42514.55</v>
        <stp/>
        <stp>StudyData</stp>
        <stp>EP</stp>
        <stp>Bar</stp>
        <stp/>
        <stp>Time</stp>
        <stp>1</stp>
        <stp>-98</stp>
        <stp/>
        <stp>EPDay</stp>
        <stp/>
        <stp/>
        <stp>T</stp>
        <tr r="B100" s="5"/>
        <tr r="B100" s="5"/>
      </tp>
      <tp>
        <v>42514.549305555556</v>
        <stp/>
        <stp>StudyData</stp>
        <stp>EP</stp>
        <stp>Bar</stp>
        <stp/>
        <stp>Time</stp>
        <stp>1</stp>
        <stp>-99</stp>
        <stp/>
        <stp>EPDay</stp>
        <stp/>
        <stp/>
        <stp>T</stp>
        <tr r="B101" s="5"/>
        <tr r="B101" s="5"/>
      </tp>
      <tp>
        <v>-57</v>
        <stp/>
        <stp>StudyData</stp>
        <stp>DJTIC</stp>
        <stp>Bar</stp>
        <stp/>
        <stp>Open</stp>
        <stp>1</stp>
        <stp>-8</stp>
        <stp/>
        <stp/>
        <stp/>
        <stp/>
        <stp>T</stp>
        <tr r="C10" s="6"/>
        <tr r="C10" s="6"/>
      </tp>
      <tp>
        <v>-1</v>
        <stp/>
        <stp>StudyData</stp>
        <stp>DJTIC</stp>
        <stp>Bar</stp>
        <stp/>
        <stp>Low</stp>
        <stp>1</stp>
        <stp>-2</stp>
        <stp/>
        <stp/>
        <stp/>
        <stp/>
        <stp>T</stp>
        <tr r="E4" s="6"/>
        <tr r="E4" s="6"/>
      </tp>
      <tp>
        <v>297</v>
        <stp/>
        <stp>StudyData</stp>
        <stp>DJTIC</stp>
        <stp>Bar</stp>
        <stp/>
        <stp>Open</stp>
        <stp>1</stp>
        <stp>-9</stp>
        <stp/>
        <stp/>
        <stp/>
        <stp/>
        <stp>T</stp>
        <tr r="C11" s="6"/>
        <tr r="C11" s="6"/>
      </tp>
      <tp>
        <v>46.89157818202608</v>
        <stp/>
        <stp>StudyData</stp>
        <stp>EP</stp>
        <stp>RSI</stp>
        <stp>InputChoice=Close,Period=14</stp>
        <stp>RSI</stp>
        <stp>1</stp>
        <stp>-99</stp>
        <stp/>
        <stp>EPDay</stp>
        <stp/>
        <stp/>
        <stp>T</stp>
        <tr r="G101" s="5"/>
      </tp>
      <tp>
        <v>58.114978142777851</v>
        <stp/>
        <stp>StudyData</stp>
        <stp>EP</stp>
        <stp>RSI</stp>
        <stp>InputChoice=Close,Period=14</stp>
        <stp>RSI</stp>
        <stp>1</stp>
        <stp>-98</stp>
        <stp/>
        <stp>EPDay</stp>
        <stp/>
        <stp/>
        <stp>T</stp>
        <tr r="G100" s="5"/>
      </tp>
      <tp>
        <v>59.056354411045945</v>
        <stp/>
        <stp>StudyData</stp>
        <stp>EP</stp>
        <stp>RSI</stp>
        <stp>InputChoice=Close,Period=14</stp>
        <stp>RSI</stp>
        <stp>1</stp>
        <stp>-95</stp>
        <stp/>
        <stp>EPDay</stp>
        <stp/>
        <stp/>
        <stp>T</stp>
        <tr r="G97" s="5"/>
      </tp>
      <tp>
        <v>55.712964273464941</v>
        <stp/>
        <stp>StudyData</stp>
        <stp>EP</stp>
        <stp>RSI</stp>
        <stp>InputChoice=Close,Period=14</stp>
        <stp>RSI</stp>
        <stp>1</stp>
        <stp>-94</stp>
        <stp/>
        <stp>EPDay</stp>
        <stp/>
        <stp/>
        <stp>T</stp>
        <tr r="G96" s="5"/>
      </tp>
      <tp>
        <v>60.369798840339058</v>
        <stp/>
        <stp>StudyData</stp>
        <stp>EP</stp>
        <stp>RSI</stp>
        <stp>InputChoice=Close,Period=14</stp>
        <stp>RSI</stp>
        <stp>1</stp>
        <stp>-97</stp>
        <stp/>
        <stp>EPDay</stp>
        <stp/>
        <stp/>
        <stp>T</stp>
        <tr r="G99" s="5"/>
      </tp>
      <tp>
        <v>62.541444552799781</v>
        <stp/>
        <stp>StudyData</stp>
        <stp>EP</stp>
        <stp>RSI</stp>
        <stp>InputChoice=Close,Period=14</stp>
        <stp>RSI</stp>
        <stp>1</stp>
        <stp>-96</stp>
        <stp/>
        <stp>EPDay</stp>
        <stp/>
        <stp/>
        <stp>T</stp>
        <tr r="G98" s="5"/>
      </tp>
      <tp>
        <v>53.955401487132121</v>
        <stp/>
        <stp>StudyData</stp>
        <stp>EP</stp>
        <stp>RSI</stp>
        <stp>InputChoice=Close,Period=14</stp>
        <stp>RSI</stp>
        <stp>1</stp>
        <stp>-91</stp>
        <stp/>
        <stp>EPDay</stp>
        <stp/>
        <stp/>
        <stp>T</stp>
        <tr r="G93" s="5"/>
      </tp>
      <tp>
        <v>46.337781014996743</v>
        <stp/>
        <stp>StudyData</stp>
        <stp>EP</stp>
        <stp>RSI</stp>
        <stp>InputChoice=Close,Period=14</stp>
        <stp>RSI</stp>
        <stp>1</stp>
        <stp>-90</stp>
        <stp/>
        <stp>EPDay</stp>
        <stp/>
        <stp/>
        <stp>T</stp>
        <tr r="G92" s="5"/>
      </tp>
      <tp>
        <v>60.526268226894977</v>
        <stp/>
        <stp>StudyData</stp>
        <stp>EP</stp>
        <stp>RSI</stp>
        <stp>InputChoice=Close,Period=14</stp>
        <stp>RSI</stp>
        <stp>1</stp>
        <stp>-93</stp>
        <stp/>
        <stp>EPDay</stp>
        <stp/>
        <stp/>
        <stp>T</stp>
        <tr r="G95" s="5"/>
      </tp>
      <tp>
        <v>51.486877277566393</v>
        <stp/>
        <stp>StudyData</stp>
        <stp>EP</stp>
        <stp>RSI</stp>
        <stp>InputChoice=Close,Period=14</stp>
        <stp>RSI</stp>
        <stp>1</stp>
        <stp>-92</stp>
        <stp/>
        <stp>EPDay</stp>
        <stp/>
        <stp/>
        <stp>T</stp>
        <tr r="G94" s="5"/>
      </tp>
      <tp>
        <v>46.33778101499675</v>
        <stp/>
        <stp>StudyData</stp>
        <stp>EP</stp>
        <stp>RSI</stp>
        <stp>InputChoice=Close,Period=14</stp>
        <stp>RSI</stp>
        <stp>1</stp>
        <stp>-89</stp>
        <stp/>
        <stp>EPDay</stp>
        <stp/>
        <stp/>
        <stp>T</stp>
        <tr r="G91" s="5"/>
      </tp>
      <tp>
        <v>49.115073786992319</v>
        <stp/>
        <stp>StudyData</stp>
        <stp>EP</stp>
        <stp>RSI</stp>
        <stp>InputChoice=Close,Period=14</stp>
        <stp>RSI</stp>
        <stp>1</stp>
        <stp>-88</stp>
        <stp/>
        <stp>EPDay</stp>
        <stp/>
        <stp/>
        <stp>T</stp>
        <tr r="G90" s="5"/>
      </tp>
      <tp>
        <v>51.238533473992298</v>
        <stp/>
        <stp>StudyData</stp>
        <stp>EP</stp>
        <stp>RSI</stp>
        <stp>InputChoice=Close,Period=14</stp>
        <stp>RSI</stp>
        <stp>1</stp>
        <stp>-85</stp>
        <stp/>
        <stp>EPDay</stp>
        <stp/>
        <stp/>
        <stp>T</stp>
        <tr r="G87" s="5"/>
      </tp>
      <tp>
        <v>53.963403549573279</v>
        <stp/>
        <stp>StudyData</stp>
        <stp>EP</stp>
        <stp>RSI</stp>
        <stp>InputChoice=Close,Period=14</stp>
        <stp>RSI</stp>
        <stp>1</stp>
        <stp>-84</stp>
        <stp/>
        <stp>EPDay</stp>
        <stp/>
        <stp/>
        <stp>T</stp>
        <tr r="G86" s="5"/>
      </tp>
      <tp>
        <v>54.218456585981507</v>
        <stp/>
        <stp>StudyData</stp>
        <stp>EP</stp>
        <stp>RSI</stp>
        <stp>InputChoice=Close,Period=14</stp>
        <stp>RSI</stp>
        <stp>1</stp>
        <stp>-87</stp>
        <stp/>
        <stp>EPDay</stp>
        <stp/>
        <stp/>
        <stp>T</stp>
        <tr r="G89" s="5"/>
      </tp>
      <tp>
        <v>54.218456585981507</v>
        <stp/>
        <stp>StudyData</stp>
        <stp>EP</stp>
        <stp>RSI</stp>
        <stp>InputChoice=Close,Period=14</stp>
        <stp>RSI</stp>
        <stp>1</stp>
        <stp>-86</stp>
        <stp/>
        <stp>EPDay</stp>
        <stp/>
        <stp/>
        <stp>T</stp>
        <tr r="G88" s="5"/>
      </tp>
      <tp>
        <v>48.561433117645407</v>
        <stp/>
        <stp>StudyData</stp>
        <stp>EP</stp>
        <stp>RSI</stp>
        <stp>InputChoice=Close,Period=14</stp>
        <stp>RSI</stp>
        <stp>1</stp>
        <stp>-81</stp>
        <stp/>
        <stp>EPDay</stp>
        <stp/>
        <stp/>
        <stp>T</stp>
        <tr r="G83" s="5"/>
      </tp>
      <tp>
        <v>45.817296513796514</v>
        <stp/>
        <stp>StudyData</stp>
        <stp>EP</stp>
        <stp>RSI</stp>
        <stp>InputChoice=Close,Period=14</stp>
        <stp>RSI</stp>
        <stp>1</stp>
        <stp>-80</stp>
        <stp/>
        <stp>EPDay</stp>
        <stp/>
        <stp/>
        <stp>T</stp>
        <tr r="G82" s="5"/>
      </tp>
      <tp>
        <v>48.166109985038588</v>
        <stp/>
        <stp>StudyData</stp>
        <stp>EP</stp>
        <stp>RSI</stp>
        <stp>InputChoice=Close,Period=14</stp>
        <stp>RSI</stp>
        <stp>1</stp>
        <stp>-83</stp>
        <stp/>
        <stp>EPDay</stp>
        <stp/>
        <stp/>
        <stp>T</stp>
        <tr r="G85" s="5"/>
      </tp>
      <tp>
        <v>45.532209441238045</v>
        <stp/>
        <stp>StudyData</stp>
        <stp>EP</stp>
        <stp>RSI</stp>
        <stp>InputChoice=Close,Period=14</stp>
        <stp>RSI</stp>
        <stp>1</stp>
        <stp>-82</stp>
        <stp/>
        <stp>EPDay</stp>
        <stp/>
        <stp/>
        <stp>T</stp>
        <tr r="G84" s="5"/>
      </tp>
      <tp>
        <v>48.799590141023174</v>
        <stp/>
        <stp>StudyData</stp>
        <stp>EP</stp>
        <stp>RSI</stp>
        <stp>InputChoice=Close,Period=14</stp>
        <stp>RSI</stp>
        <stp>1</stp>
        <stp>-19</stp>
        <stp/>
        <stp>EPDay</stp>
        <stp/>
        <stp/>
        <stp>T</stp>
        <tr r="G21" s="5"/>
      </tp>
      <tp>
        <v>41.135413658529536</v>
        <stp/>
        <stp>StudyData</stp>
        <stp>EP</stp>
        <stp>RSI</stp>
        <stp>InputChoice=Close,Period=14</stp>
        <stp>RSI</stp>
        <stp>1</stp>
        <stp>-18</stp>
        <stp/>
        <stp>EPDay</stp>
        <stp/>
        <stp/>
        <stp>T</stp>
        <tr r="G20" s="5"/>
      </tp>
      <tp>
        <v>42.958453695532448</v>
        <stp/>
        <stp>StudyData</stp>
        <stp>EP</stp>
        <stp>RSI</stp>
        <stp>InputChoice=Close,Period=14</stp>
        <stp>RSI</stp>
        <stp>1</stp>
        <stp>-15</stp>
        <stp/>
        <stp>EPDay</stp>
        <stp/>
        <stp/>
        <stp>T</stp>
        <tr r="G17" s="5"/>
      </tp>
      <tp>
        <v>45.783667563700114</v>
        <stp/>
        <stp>StudyData</stp>
        <stp>EP</stp>
        <stp>RSI</stp>
        <stp>InputChoice=Close,Period=14</stp>
        <stp>RSI</stp>
        <stp>1</stp>
        <stp>-14</stp>
        <stp/>
        <stp>EPDay</stp>
        <stp/>
        <stp/>
        <stp>T</stp>
        <tr r="G16" s="5"/>
      </tp>
      <tp>
        <v>49.651172714922602</v>
        <stp/>
        <stp>StudyData</stp>
        <stp>EP</stp>
        <stp>RSI</stp>
        <stp>InputChoice=Close,Period=14</stp>
        <stp>RSI</stp>
        <stp>1</stp>
        <stp>-17</stp>
        <stp/>
        <stp>EPDay</stp>
        <stp/>
        <stp/>
        <stp>T</stp>
        <tr r="G19" s="5"/>
      </tp>
      <tp>
        <v>42.958453695532448</v>
        <stp/>
        <stp>StudyData</stp>
        <stp>EP</stp>
        <stp>RSI</stp>
        <stp>InputChoice=Close,Period=14</stp>
        <stp>RSI</stp>
        <stp>1</stp>
        <stp>-16</stp>
        <stp/>
        <stp>EPDay</stp>
        <stp/>
        <stp/>
        <stp>T</stp>
        <tr r="G18" s="5"/>
      </tp>
      <tp>
        <v>45.783667563700128</v>
        <stp/>
        <stp>StudyData</stp>
        <stp>EP</stp>
        <stp>RSI</stp>
        <stp>InputChoice=Close,Period=14</stp>
        <stp>RSI</stp>
        <stp>1</stp>
        <stp>-11</stp>
        <stp/>
        <stp>EPDay</stp>
        <stp/>
        <stp/>
        <stp>T</stp>
        <tr r="G13" s="5"/>
      </tp>
      <tp>
        <v>49.16992172222983</v>
        <stp/>
        <stp>StudyData</stp>
        <stp>EP</stp>
        <stp>RSI</stp>
        <stp>InputChoice=Close,Period=14</stp>
        <stp>RSI</stp>
        <stp>1</stp>
        <stp>-10</stp>
        <stp/>
        <stp>EPDay</stp>
        <stp/>
        <stp/>
        <stp>T</stp>
        <tr r="G12" s="5"/>
      </tp>
      <tp>
        <v>45.783667563700114</v>
        <stp/>
        <stp>StudyData</stp>
        <stp>EP</stp>
        <stp>RSI</stp>
        <stp>InputChoice=Close,Period=14</stp>
        <stp>RSI</stp>
        <stp>1</stp>
        <stp>-13</stp>
        <stp/>
        <stp>EPDay</stp>
        <stp/>
        <stp/>
        <stp>T</stp>
        <tr r="G15" s="5"/>
      </tp>
      <tp>
        <v>45.783667563700121</v>
        <stp/>
        <stp>StudyData</stp>
        <stp>EP</stp>
        <stp>RSI</stp>
        <stp>InputChoice=Close,Period=14</stp>
        <stp>RSI</stp>
        <stp>1</stp>
        <stp>-12</stp>
        <stp/>
        <stp>EPDay</stp>
        <stp/>
        <stp/>
        <stp>T</stp>
        <tr r="G14" s="5"/>
      </tp>
      <tp>
        <v>61.473927126512145</v>
        <stp/>
        <stp>StudyData</stp>
        <stp>EP</stp>
        <stp>RSI</stp>
        <stp>InputChoice=Close,Period=14</stp>
        <stp>RSI</stp>
        <stp>1</stp>
        <stp>-39</stp>
        <stp/>
        <stp>EPDay</stp>
        <stp/>
        <stp/>
        <stp>T</stp>
        <tr r="G41" s="5"/>
      </tp>
      <tp>
        <v>63.787692390520768</v>
        <stp/>
        <stp>StudyData</stp>
        <stp>EP</stp>
        <stp>RSI</stp>
        <stp>InputChoice=Close,Period=14</stp>
        <stp>RSI</stp>
        <stp>1</stp>
        <stp>-38</stp>
        <stp/>
        <stp>EPDay</stp>
        <stp/>
        <stp/>
        <stp>T</stp>
        <tr r="G40" s="5"/>
      </tp>
      <tp>
        <v>62.374232013529252</v>
        <stp/>
        <stp>StudyData</stp>
        <stp>EP</stp>
        <stp>RSI</stp>
        <stp>InputChoice=Close,Period=14</stp>
        <stp>RSI</stp>
        <stp>1</stp>
        <stp>-35</stp>
        <stp/>
        <stp>EPDay</stp>
        <stp/>
        <stp/>
        <stp>T</stp>
        <tr r="G37" s="5"/>
      </tp>
      <tp>
        <v>68.997624557470147</v>
        <stp/>
        <stp>StudyData</stp>
        <stp>EP</stp>
        <stp>RSI</stp>
        <stp>InputChoice=Close,Period=14</stp>
        <stp>RSI</stp>
        <stp>1</stp>
        <stp>-34</stp>
        <stp/>
        <stp>EPDay</stp>
        <stp/>
        <stp/>
        <stp>T</stp>
        <tr r="G36" s="5"/>
      </tp>
      <tp>
        <v>59.912722826883119</v>
        <stp/>
        <stp>StudyData</stp>
        <stp>EP</stp>
        <stp>RSI</stp>
        <stp>InputChoice=Close,Period=14</stp>
        <stp>RSI</stp>
        <stp>1</stp>
        <stp>-37</stp>
        <stp/>
        <stp>EPDay</stp>
        <stp/>
        <stp/>
        <stp>T</stp>
        <tr r="G39" s="5"/>
      </tp>
      <tp>
        <v>62.374232013529259</v>
        <stp/>
        <stp>StudyData</stp>
        <stp>EP</stp>
        <stp>RSI</stp>
        <stp>InputChoice=Close,Period=14</stp>
        <stp>RSI</stp>
        <stp>1</stp>
        <stp>-36</stp>
        <stp/>
        <stp>EPDay</stp>
        <stp/>
        <stp/>
        <stp>T</stp>
        <tr r="G38" s="5"/>
      </tp>
      <tp>
        <v>72.476168091178621</v>
        <stp/>
        <stp>StudyData</stp>
        <stp>EP</stp>
        <stp>RSI</stp>
        <stp>InputChoice=Close,Period=14</stp>
        <stp>RSI</stp>
        <stp>1</stp>
        <stp>-31</stp>
        <stp/>
        <stp>EPDay</stp>
        <stp/>
        <stp/>
        <stp>T</stp>
        <tr r="G33" s="5"/>
      </tp>
      <tp>
        <v>67.730362680077917</v>
        <stp/>
        <stp>StudyData</stp>
        <stp>EP</stp>
        <stp>RSI</stp>
        <stp>InputChoice=Close,Period=14</stp>
        <stp>RSI</stp>
        <stp>1</stp>
        <stp>-30</stp>
        <stp/>
        <stp>EPDay</stp>
        <stp/>
        <stp/>
        <stp>T</stp>
        <tr r="G32" s="5"/>
      </tp>
      <tp>
        <v>72.476168091178621</v>
        <stp/>
        <stp>StudyData</stp>
        <stp>EP</stp>
        <stp>RSI</stp>
        <stp>InputChoice=Close,Period=14</stp>
        <stp>RSI</stp>
        <stp>1</stp>
        <stp>-33</stp>
        <stp/>
        <stp>EPDay</stp>
        <stp/>
        <stp/>
        <stp>T</stp>
        <tr r="G35" s="5"/>
      </tp>
      <tp>
        <v>72.476168091178621</v>
        <stp/>
        <stp>StudyData</stp>
        <stp>EP</stp>
        <stp>RSI</stp>
        <stp>InputChoice=Close,Period=14</stp>
        <stp>RSI</stp>
        <stp>1</stp>
        <stp>-32</stp>
        <stp/>
        <stp>EPDay</stp>
        <stp/>
        <stp/>
        <stp>T</stp>
        <tr r="G34" s="5"/>
      </tp>
      <tp>
        <v>69.856050758159768</v>
        <stp/>
        <stp>StudyData</stp>
        <stp>EP</stp>
        <stp>RSI</stp>
        <stp>InputChoice=Close,Period=14</stp>
        <stp>RSI</stp>
        <stp>1</stp>
        <stp>-29</stp>
        <stp/>
        <stp>EPDay</stp>
        <stp/>
        <stp/>
        <stp>T</stp>
        <tr r="G31" s="5"/>
      </tp>
      <tp>
        <v>71.852807756025641</v>
        <stp/>
        <stp>StudyData</stp>
        <stp>EP</stp>
        <stp>RSI</stp>
        <stp>InputChoice=Close,Period=14</stp>
        <stp>RSI</stp>
        <stp>1</stp>
        <stp>-28</stp>
        <stp/>
        <stp>EPDay</stp>
        <stp/>
        <stp/>
        <stp>T</stp>
        <tr r="G30" s="5"/>
      </tp>
      <tp>
        <v>79.507930195219657</v>
        <stp/>
        <stp>StudyData</stp>
        <stp>EP</stp>
        <stp>RSI</stp>
        <stp>InputChoice=Close,Period=14</stp>
        <stp>RSI</stp>
        <stp>1</stp>
        <stp>-25</stp>
        <stp/>
        <stp>EPDay</stp>
        <stp/>
        <stp/>
        <stp>T</stp>
        <tr r="G27" s="5"/>
      </tp>
      <tp>
        <v>74.664754883756359</v>
        <stp/>
        <stp>StudyData</stp>
        <stp>EP</stp>
        <stp>RSI</stp>
        <stp>InputChoice=Close,Period=14</stp>
        <stp>RSI</stp>
        <stp>1</stp>
        <stp>-24</stp>
        <stp/>
        <stp>EPDay</stp>
        <stp/>
        <stp/>
        <stp>T</stp>
        <tr r="G26" s="5"/>
      </tp>
      <tp>
        <v>76.814666068627702</v>
        <stp/>
        <stp>StudyData</stp>
        <stp>EP</stp>
        <stp>RSI</stp>
        <stp>InputChoice=Close,Period=14</stp>
        <stp>RSI</stp>
        <stp>1</stp>
        <stp>-27</stp>
        <stp/>
        <stp>EPDay</stp>
        <stp/>
        <stp/>
        <stp>T</stp>
        <tr r="G29" s="5"/>
      </tp>
      <tp>
        <v>78.194535669594899</v>
        <stp/>
        <stp>StudyData</stp>
        <stp>EP</stp>
        <stp>RSI</stp>
        <stp>InputChoice=Close,Period=14</stp>
        <stp>RSI</stp>
        <stp>1</stp>
        <stp>-26</stp>
        <stp/>
        <stp>EPDay</stp>
        <stp/>
        <stp/>
        <stp>T</stp>
        <tr r="G28" s="5"/>
      </tp>
      <tp>
        <v>58.426463133935343</v>
        <stp/>
        <stp>StudyData</stp>
        <stp>EP</stp>
        <stp>RSI</stp>
        <stp>InputChoice=Close,Period=14</stp>
        <stp>RSI</stp>
        <stp>1</stp>
        <stp>-21</stp>
        <stp/>
        <stp>EPDay</stp>
        <stp/>
        <stp/>
        <stp>T</stp>
        <tr r="G23" s="5"/>
      </tp>
      <tp>
        <v>51.786048497969539</v>
        <stp/>
        <stp>StudyData</stp>
        <stp>EP</stp>
        <stp>RSI</stp>
        <stp>InputChoice=Close,Period=14</stp>
        <stp>RSI</stp>
        <stp>1</stp>
        <stp>-20</stp>
        <stp/>
        <stp>EPDay</stp>
        <stp/>
        <stp/>
        <stp>T</stp>
        <tr r="G22" s="5"/>
      </tp>
      <tp>
        <v>66.004900281850269</v>
        <stp/>
        <stp>StudyData</stp>
        <stp>EP</stp>
        <stp>RSI</stp>
        <stp>InputChoice=Close,Period=14</stp>
        <stp>RSI</stp>
        <stp>1</stp>
        <stp>-23</stp>
        <stp/>
        <stp>EPDay</stp>
        <stp/>
        <stp/>
        <stp>T</stp>
        <tr r="G25" s="5"/>
      </tp>
      <tp>
        <v>62.125037988186151</v>
        <stp/>
        <stp>StudyData</stp>
        <stp>EP</stp>
        <stp>RSI</stp>
        <stp>InputChoice=Close,Period=14</stp>
        <stp>RSI</stp>
        <stp>1</stp>
        <stp>-22</stp>
        <stp/>
        <stp>EPDay</stp>
        <stp/>
        <stp/>
        <stp>T</stp>
        <tr r="G24" s="5"/>
      </tp>
      <tp>
        <v>62.486643471813679</v>
        <stp/>
        <stp>StudyData</stp>
        <stp>EP</stp>
        <stp>RSI</stp>
        <stp>InputChoice=Close,Period=14</stp>
        <stp>RSI</stp>
        <stp>1</stp>
        <stp>-59</stp>
        <stp/>
        <stp>EPDay</stp>
        <stp/>
        <stp/>
        <stp>T</stp>
        <tr r="G61" s="5"/>
      </tp>
      <tp>
        <v>62.486643471813686</v>
        <stp/>
        <stp>StudyData</stp>
        <stp>EP</stp>
        <stp>RSI</stp>
        <stp>InputChoice=Close,Period=14</stp>
        <stp>RSI</stp>
        <stp>1</stp>
        <stp>-58</stp>
        <stp/>
        <stp>EPDay</stp>
        <stp/>
        <stp/>
        <stp>T</stp>
        <tr r="G60" s="5"/>
      </tp>
      <tp>
        <v>65.462027506700878</v>
        <stp/>
        <stp>StudyData</stp>
        <stp>EP</stp>
        <stp>RSI</stp>
        <stp>InputChoice=Close,Period=14</stp>
        <stp>RSI</stp>
        <stp>1</stp>
        <stp>-55</stp>
        <stp/>
        <stp>EPDay</stp>
        <stp/>
        <stp/>
        <stp>T</stp>
        <tr r="G57" s="5"/>
      </tp>
      <tp>
        <v>67.331871855505184</v>
        <stp/>
        <stp>StudyData</stp>
        <stp>EP</stp>
        <stp>RSI</stp>
        <stp>InputChoice=Close,Period=14</stp>
        <stp>RSI</stp>
        <stp>1</stp>
        <stp>-54</stp>
        <stp/>
        <stp>EPDay</stp>
        <stp/>
        <stp/>
        <stp>T</stp>
        <tr r="G56" s="5"/>
      </tp>
      <tp>
        <v>59.095138657917083</v>
        <stp/>
        <stp>StudyData</stp>
        <stp>EP</stp>
        <stp>RSI</stp>
        <stp>InputChoice=Close,Period=14</stp>
        <stp>RSI</stp>
        <stp>1</stp>
        <stp>-57</stp>
        <stp/>
        <stp>EPDay</stp>
        <stp/>
        <stp/>
        <stp>T</stp>
        <tr r="G59" s="5"/>
      </tp>
      <tp>
        <v>61.35402408350302</v>
        <stp/>
        <stp>StudyData</stp>
        <stp>EP</stp>
        <stp>RSI</stp>
        <stp>InputChoice=Close,Period=14</stp>
        <stp>RSI</stp>
        <stp>1</stp>
        <stp>-56</stp>
        <stp/>
        <stp>EPDay</stp>
        <stp/>
        <stp/>
        <stp>T</stp>
        <tr r="G58" s="5"/>
      </tp>
      <tp>
        <v>50.856974767403969</v>
        <stp/>
        <stp>StudyData</stp>
        <stp>EP</stp>
        <stp>RSI</stp>
        <stp>InputChoice=Close,Period=14</stp>
        <stp>RSI</stp>
        <stp>1</stp>
        <stp>-51</stp>
        <stp/>
        <stp>EPDay</stp>
        <stp/>
        <stp/>
        <stp>T</stp>
        <tr r="G53" s="5"/>
      </tp>
      <tp>
        <v>57.817345129084288</v>
        <stp/>
        <stp>StudyData</stp>
        <stp>EP</stp>
        <stp>RSI</stp>
        <stp>InputChoice=Close,Period=14</stp>
        <stp>RSI</stp>
        <stp>1</stp>
        <stp>-50</stp>
        <stp/>
        <stp>EPDay</stp>
        <stp/>
        <stp/>
        <stp>T</stp>
        <tr r="G52" s="5"/>
      </tp>
      <tp>
        <v>63.622470476598068</v>
        <stp/>
        <stp>StudyData</stp>
        <stp>EP</stp>
        <stp>RSI</stp>
        <stp>InputChoice=Close,Period=14</stp>
        <stp>RSI</stp>
        <stp>1</stp>
        <stp>-53</stp>
        <stp/>
        <stp>EPDay</stp>
        <stp/>
        <stp/>
        <stp>T</stp>
        <tr r="G55" s="5"/>
      </tp>
      <tp>
        <v>60.059211015819081</v>
        <stp/>
        <stp>StudyData</stp>
        <stp>EP</stp>
        <stp>RSI</stp>
        <stp>InputChoice=Close,Period=14</stp>
        <stp>RSI</stp>
        <stp>1</stp>
        <stp>-52</stp>
        <stp/>
        <stp>EPDay</stp>
        <stp/>
        <stp/>
        <stp>T</stp>
        <tr r="G54" s="5"/>
      </tp>
      <tp>
        <v>57.817345129084295</v>
        <stp/>
        <stp>StudyData</stp>
        <stp>EP</stp>
        <stp>RSI</stp>
        <stp>InputChoice=Close,Period=14</stp>
        <stp>RSI</stp>
        <stp>1</stp>
        <stp>-49</stp>
        <stp/>
        <stp>EPDay</stp>
        <stp/>
        <stp/>
        <stp>T</stp>
        <tr r="G51" s="5"/>
      </tp>
      <tp>
        <v>61.98077996585635</v>
        <stp/>
        <stp>StudyData</stp>
        <stp>EP</stp>
        <stp>RSI</stp>
        <stp>InputChoice=Close,Period=14</stp>
        <stp>RSI</stp>
        <stp>1</stp>
        <stp>-48</stp>
        <stp/>
        <stp>EPDay</stp>
        <stp/>
        <stp/>
        <stp>T</stp>
        <tr r="G50" s="5"/>
      </tp>
      <tp>
        <v>60.149074292410468</v>
        <stp/>
        <stp>StudyData</stp>
        <stp>EP</stp>
        <stp>RSI</stp>
        <stp>InputChoice=Close,Period=14</stp>
        <stp>RSI</stp>
        <stp>1</stp>
        <stp>-45</stp>
        <stp/>
        <stp>EPDay</stp>
        <stp/>
        <stp/>
        <stp>T</stp>
        <tr r="G47" s="5"/>
      </tp>
      <tp>
        <v>57.047159464393808</v>
        <stp/>
        <stp>StudyData</stp>
        <stp>EP</stp>
        <stp>RSI</stp>
        <stp>InputChoice=Close,Period=14</stp>
        <stp>RSI</stp>
        <stp>1</stp>
        <stp>-44</stp>
        <stp/>
        <stp>EPDay</stp>
        <stp/>
        <stp/>
        <stp>T</stp>
        <tr r="G46" s="5"/>
      </tp>
      <tp>
        <v>56.025672245175429</v>
        <stp/>
        <stp>StudyData</stp>
        <stp>EP</stp>
        <stp>RSI</stp>
        <stp>InputChoice=Close,Period=14</stp>
        <stp>RSI</stp>
        <stp>1</stp>
        <stp>-47</stp>
        <stp/>
        <stp>EPDay</stp>
        <stp/>
        <stp/>
        <stp>T</stp>
        <tr r="G49" s="5"/>
      </tp>
      <tp>
        <v>60.149074292410468</v>
        <stp/>
        <stp>StudyData</stp>
        <stp>EP</stp>
        <stp>RSI</stp>
        <stp>InputChoice=Close,Period=14</stp>
        <stp>RSI</stp>
        <stp>1</stp>
        <stp>-46</stp>
        <stp/>
        <stp>EPDay</stp>
        <stp/>
        <stp/>
        <stp>T</stp>
        <tr r="G48" s="5"/>
      </tp>
      <tp>
        <v>59.043983954586082</v>
        <stp/>
        <stp>StudyData</stp>
        <stp>EP</stp>
        <stp>RSI</stp>
        <stp>InputChoice=Close,Period=14</stp>
        <stp>RSI</stp>
        <stp>1</stp>
        <stp>-41</stp>
        <stp/>
        <stp>EPDay</stp>
        <stp/>
        <stp/>
        <stp>T</stp>
        <tr r="G43" s="5"/>
      </tp>
      <tp>
        <v>59.043983954586082</v>
        <stp/>
        <stp>StudyData</stp>
        <stp>EP</stp>
        <stp>RSI</stp>
        <stp>InputChoice=Close,Period=14</stp>
        <stp>RSI</stp>
        <stp>1</stp>
        <stp>-40</stp>
        <stp/>
        <stp>EPDay</stp>
        <stp/>
        <stp/>
        <stp>T</stp>
        <tr r="G42" s="5"/>
      </tp>
      <tp>
        <v>54.045606578198154</v>
        <stp/>
        <stp>StudyData</stp>
        <stp>EP</stp>
        <stp>RSI</stp>
        <stp>InputChoice=Close,Period=14</stp>
        <stp>RSI</stp>
        <stp>1</stp>
        <stp>-43</stp>
        <stp/>
        <stp>EPDay</stp>
        <stp/>
        <stp/>
        <stp>T</stp>
        <tr r="G45" s="5"/>
      </tp>
      <tp>
        <v>54.045606578198154</v>
        <stp/>
        <stp>StudyData</stp>
        <stp>EP</stp>
        <stp>RSI</stp>
        <stp>InputChoice=Close,Period=14</stp>
        <stp>RSI</stp>
        <stp>1</stp>
        <stp>-42</stp>
        <stp/>
        <stp>EPDay</stp>
        <stp/>
        <stp/>
        <stp>T</stp>
        <tr r="G44" s="5"/>
      </tp>
      <tp>
        <v>51.696367481364987</v>
        <stp/>
        <stp>StudyData</stp>
        <stp>EP</stp>
        <stp>RSI</stp>
        <stp>InputChoice=Close,Period=14</stp>
        <stp>RSI</stp>
        <stp>1</stp>
        <stp>-79</stp>
        <stp/>
        <stp>EPDay</stp>
        <stp/>
        <stp/>
        <stp>T</stp>
        <tr r="G81" s="5"/>
      </tp>
      <tp>
        <v>51.696367481364987</v>
        <stp/>
        <stp>StudyData</stp>
        <stp>EP</stp>
        <stp>RSI</stp>
        <stp>InputChoice=Close,Period=14</stp>
        <stp>RSI</stp>
        <stp>1</stp>
        <stp>-78</stp>
        <stp/>
        <stp>EPDay</stp>
        <stp/>
        <stp/>
        <stp>T</stp>
        <tr r="G80" s="5"/>
      </tp>
      <tp>
        <v>51.286277920523062</v>
        <stp/>
        <stp>StudyData</stp>
        <stp>EP</stp>
        <stp>RSI</stp>
        <stp>InputChoice=Close,Period=14</stp>
        <stp>RSI</stp>
        <stp>1</stp>
        <stp>-75</stp>
        <stp/>
        <stp>EPDay</stp>
        <stp/>
        <stp/>
        <stp>T</stp>
        <tr r="G77" s="5"/>
      </tp>
      <tp>
        <v>47.95338641498131</v>
        <stp/>
        <stp>StudyData</stp>
        <stp>EP</stp>
        <stp>RSI</stp>
        <stp>InputChoice=Close,Period=14</stp>
        <stp>RSI</stp>
        <stp>1</stp>
        <stp>-74</stp>
        <stp/>
        <stp>EPDay</stp>
        <stp/>
        <stp/>
        <stp>T</stp>
        <tr r="G76" s="5"/>
      </tp>
      <tp>
        <v>54.555713365757953</v>
        <stp/>
        <stp>StudyData</stp>
        <stp>EP</stp>
        <stp>RSI</stp>
        <stp>InputChoice=Close,Period=14</stp>
        <stp>RSI</stp>
        <stp>1</stp>
        <stp>-77</stp>
        <stp/>
        <stp>EPDay</stp>
        <stp/>
        <stp/>
        <stp>T</stp>
        <tr r="G79" s="5"/>
      </tp>
      <tp>
        <v>51.286277920523062</v>
        <stp/>
        <stp>StudyData</stp>
        <stp>EP</stp>
        <stp>RSI</stp>
        <stp>InputChoice=Close,Period=14</stp>
        <stp>RSI</stp>
        <stp>1</stp>
        <stp>-76</stp>
        <stp/>
        <stp>EPDay</stp>
        <stp/>
        <stp/>
        <stp>T</stp>
        <tr r="G78" s="5"/>
      </tp>
      <tp>
        <v>41.656906105324197</v>
        <stp/>
        <stp>StudyData</stp>
        <stp>EP</stp>
        <stp>RSI</stp>
        <stp>InputChoice=Close,Period=14</stp>
        <stp>RSI</stp>
        <stp>1</stp>
        <stp>-71</stp>
        <stp/>
        <stp>EPDay</stp>
        <stp/>
        <stp/>
        <stp>T</stp>
        <tr r="G73" s="5"/>
      </tp>
      <tp>
        <v>55.249067879811108</v>
        <stp/>
        <stp>StudyData</stp>
        <stp>EP</stp>
        <stp>RSI</stp>
        <stp>InputChoice=Close,Period=14</stp>
        <stp>RSI</stp>
        <stp>1</stp>
        <stp>-70</stp>
        <stp/>
        <stp>EPDay</stp>
        <stp/>
        <stp/>
        <stp>T</stp>
        <tr r="G72" s="5"/>
      </tp>
      <tp>
        <v>44.816879207830802</v>
        <stp/>
        <stp>StudyData</stp>
        <stp>EP</stp>
        <stp>RSI</stp>
        <stp>InputChoice=Close,Period=14</stp>
        <stp>RSI</stp>
        <stp>1</stp>
        <stp>-73</stp>
        <stp/>
        <stp>EPDay</stp>
        <stp/>
        <stp/>
        <stp>T</stp>
        <tr r="G75" s="5"/>
      </tp>
      <tp>
        <v>44.816879207830802</v>
        <stp/>
        <stp>StudyData</stp>
        <stp>EP</stp>
        <stp>RSI</stp>
        <stp>InputChoice=Close,Period=14</stp>
        <stp>RSI</stp>
        <stp>1</stp>
        <stp>-72</stp>
        <stp/>
        <stp>EPDay</stp>
        <stp/>
        <stp/>
        <stp>T</stp>
        <tr r="G74" s="5"/>
      </tp>
      <tp>
        <v>51.988232858333397</v>
        <stp/>
        <stp>StudyData</stp>
        <stp>EP</stp>
        <stp>RSI</stp>
        <stp>InputChoice=Close,Period=14</stp>
        <stp>RSI</stp>
        <stp>1</stp>
        <stp>-69</stp>
        <stp/>
        <stp>EPDay</stp>
        <stp/>
        <stp/>
        <stp>T</stp>
        <tr r="G71" s="5"/>
      </tp>
      <tp>
        <v>48.881303806767498</v>
        <stp/>
        <stp>StudyData</stp>
        <stp>EP</stp>
        <stp>RSI</stp>
        <stp>InputChoice=Close,Period=14</stp>
        <stp>RSI</stp>
        <stp>1</stp>
        <stp>-68</stp>
        <stp/>
        <stp>EPDay</stp>
        <stp/>
        <stp/>
        <stp>T</stp>
        <tr r="G70" s="5"/>
      </tp>
      <tp>
        <v>46.441313171332069</v>
        <stp/>
        <stp>StudyData</stp>
        <stp>EP</stp>
        <stp>RSI</stp>
        <stp>InputChoice=Close,Period=14</stp>
        <stp>RSI</stp>
        <stp>1</stp>
        <stp>-65</stp>
        <stp/>
        <stp>EPDay</stp>
        <stp/>
        <stp/>
        <stp>T</stp>
        <tr r="G67" s="5"/>
      </tp>
      <tp>
        <v>46.441313171332069</v>
        <stp/>
        <stp>StudyData</stp>
        <stp>EP</stp>
        <stp>RSI</stp>
        <stp>InputChoice=Close,Period=14</stp>
        <stp>RSI</stp>
        <stp>1</stp>
        <stp>-64</stp>
        <stp/>
        <stp>EPDay</stp>
        <stp/>
        <stp/>
        <stp>T</stp>
        <tr r="G66" s="5"/>
      </tp>
      <tp>
        <v>48.881303806767484</v>
        <stp/>
        <stp>StudyData</stp>
        <stp>EP</stp>
        <stp>RSI</stp>
        <stp>InputChoice=Close,Period=14</stp>
        <stp>RSI</stp>
        <stp>1</stp>
        <stp>-67</stp>
        <stp/>
        <stp>EPDay</stp>
        <stp/>
        <stp/>
        <stp>T</stp>
        <tr r="G69" s="5"/>
      </tp>
      <tp>
        <v>42.930307964219637</v>
        <stp/>
        <stp>StudyData</stp>
        <stp>EP</stp>
        <stp>RSI</stp>
        <stp>InputChoice=Close,Period=14</stp>
        <stp>RSI</stp>
        <stp>1</stp>
        <stp>-66</stp>
        <stp/>
        <stp>EPDay</stp>
        <stp/>
        <stp/>
        <stp>T</stp>
        <tr r="G68" s="5"/>
      </tp>
      <tp>
        <v>58.86007161784547</v>
        <stp/>
        <stp>StudyData</stp>
        <stp>EP</stp>
        <stp>RSI</stp>
        <stp>InputChoice=Close,Period=14</stp>
        <stp>RSI</stp>
        <stp>1</stp>
        <stp>-61</stp>
        <stp/>
        <stp>EPDay</stp>
        <stp/>
        <stp/>
        <stp>T</stp>
        <tr r="G63" s="5"/>
      </tp>
      <tp>
        <v>69.350196733509023</v>
        <stp/>
        <stp>StudyData</stp>
        <stp>EP</stp>
        <stp>RSI</stp>
        <stp>InputChoice=Close,Period=14</stp>
        <stp>RSI</stp>
        <stp>1</stp>
        <stp>-60</stp>
        <stp/>
        <stp>EPDay</stp>
        <stp/>
        <stp/>
        <stp>T</stp>
        <tr r="G62" s="5"/>
      </tp>
      <tp>
        <v>50.008236455510207</v>
        <stp/>
        <stp>StudyData</stp>
        <stp>EP</stp>
        <stp>RSI</stp>
        <stp>InputChoice=Close,Period=14</stp>
        <stp>RSI</stp>
        <stp>1</stp>
        <stp>-63</stp>
        <stp/>
        <stp>EPDay</stp>
        <stp/>
        <stp/>
        <stp>T</stp>
        <tr r="G65" s="5"/>
      </tp>
      <tp>
        <v>58.860071617845477</v>
        <stp/>
        <stp>StudyData</stp>
        <stp>EP</stp>
        <stp>RSI</stp>
        <stp>InputChoice=Close,Period=14</stp>
        <stp>RSI</stp>
        <stp>1</stp>
        <stp>-62</stp>
        <stp/>
        <stp>EPDay</stp>
        <stp/>
        <stp/>
        <stp>T</stp>
        <tr r="G64" s="5"/>
      </tp>
      <tp>
        <v>-23</v>
        <stp/>
        <stp>StudyData</stp>
        <stp>DJTIC</stp>
        <stp>Bar</stp>
        <stp/>
        <stp>Low</stp>
        <stp>1</stp>
        <stp>-3</stp>
        <stp/>
        <stp/>
        <stp/>
        <stp/>
        <stp>T</stp>
        <tr r="E5" s="6"/>
        <tr r="E5" s="6"/>
      </tp>
      <tp>
        <v>-262</v>
        <stp/>
        <stp>StudyData</stp>
        <stp>DJTIC</stp>
        <stp>Bar</stp>
        <stp/>
        <stp>Low</stp>
        <stp>1</stp>
        <stp>-1</stp>
        <stp/>
        <stp/>
        <stp/>
        <stp/>
        <stp>T</stp>
        <tr r="E3" s="6"/>
        <tr r="E3" s="6"/>
      </tp>
      <tp>
        <v>-313</v>
        <stp/>
        <stp>StudyData</stp>
        <stp>DJTIC</stp>
        <stp>Bar</stp>
        <stp/>
        <stp>Low</stp>
        <stp>1</stp>
        <stp>-6</stp>
        <stp/>
        <stp/>
        <stp/>
        <stp/>
        <stp>T</stp>
        <tr r="E8" s="6"/>
        <tr r="E8" s="6"/>
      </tp>
      <tp>
        <v>2071.75</v>
        <stp/>
        <stp>StudyData</stp>
        <stp>EP</stp>
        <stp>Bar</stp>
        <stp/>
        <stp>High</stp>
        <stp>1</stp>
        <stp>-82</stp>
        <stp/>
        <stp>EPDay</stp>
        <stp/>
        <stp/>
        <stp>T</stp>
        <tr r="D84" s="5"/>
        <tr r="D84" s="5"/>
      </tp>
      <tp>
        <v>2072</v>
        <stp/>
        <stp>StudyData</stp>
        <stp>EP</stp>
        <stp>Bar</stp>
        <stp/>
        <stp>High</stp>
        <stp>1</stp>
        <stp>-83</stp>
        <stp/>
        <stp>EPDay</stp>
        <stp/>
        <stp/>
        <stp>T</stp>
        <tr r="D85" s="5"/>
        <tr r="D85" s="5"/>
      </tp>
      <tp>
        <v>2071.75</v>
        <stp/>
        <stp>StudyData</stp>
        <stp>EP</stp>
        <stp>Bar</stp>
        <stp/>
        <stp>High</stp>
        <stp>1</stp>
        <stp>-80</stp>
        <stp/>
        <stp>EPDay</stp>
        <stp/>
        <stp/>
        <stp>T</stp>
        <tr r="D82" s="5"/>
        <tr r="D82" s="5"/>
      </tp>
      <tp>
        <v>2071.5</v>
        <stp/>
        <stp>StudyData</stp>
        <stp>EP</stp>
        <stp>Bar</stp>
        <stp/>
        <stp>High</stp>
        <stp>1</stp>
        <stp>-81</stp>
        <stp/>
        <stp>EPDay</stp>
        <stp/>
        <stp/>
        <stp>T</stp>
        <tr r="D83" s="5"/>
        <tr r="D83" s="5"/>
      </tp>
      <tp>
        <v>2072</v>
        <stp/>
        <stp>StudyData</stp>
        <stp>EP</stp>
        <stp>Bar</stp>
        <stp/>
        <stp>High</stp>
        <stp>1</stp>
        <stp>-86</stp>
        <stp/>
        <stp>EPDay</stp>
        <stp/>
        <stp/>
        <stp>T</stp>
        <tr r="D88" s="5"/>
        <tr r="D88" s="5"/>
      </tp>
      <tp>
        <v>2072.25</v>
        <stp/>
        <stp>StudyData</stp>
        <stp>EP</stp>
        <stp>Bar</stp>
        <stp/>
        <stp>High</stp>
        <stp>1</stp>
        <stp>-87</stp>
        <stp/>
        <stp>EPDay</stp>
        <stp/>
        <stp/>
        <stp>T</stp>
        <tr r="D89" s="5"/>
        <tr r="D89" s="5"/>
      </tp>
      <tp>
        <v>2072.25</v>
        <stp/>
        <stp>StudyData</stp>
        <stp>EP</stp>
        <stp>Bar</stp>
        <stp/>
        <stp>High</stp>
        <stp>1</stp>
        <stp>-84</stp>
        <stp/>
        <stp>EPDay</stp>
        <stp/>
        <stp/>
        <stp>T</stp>
        <tr r="D86" s="5"/>
        <tr r="D86" s="5"/>
      </tp>
      <tp>
        <v>2072.25</v>
        <stp/>
        <stp>StudyData</stp>
        <stp>EP</stp>
        <stp>Bar</stp>
        <stp/>
        <stp>High</stp>
        <stp>1</stp>
        <stp>-85</stp>
        <stp/>
        <stp>EPDay</stp>
        <stp/>
        <stp/>
        <stp>T</stp>
        <tr r="D87" s="5"/>
        <tr r="D87" s="5"/>
      </tp>
      <tp>
        <v>2072</v>
        <stp/>
        <stp>StudyData</stp>
        <stp>EP</stp>
        <stp>Bar</stp>
        <stp/>
        <stp>High</stp>
        <stp>1</stp>
        <stp>-88</stp>
        <stp/>
        <stp>EPDay</stp>
        <stp/>
        <stp/>
        <stp>T</stp>
        <tr r="D90" s="5"/>
        <tr r="D90" s="5"/>
      </tp>
      <tp>
        <v>2071.75</v>
        <stp/>
        <stp>StudyData</stp>
        <stp>EP</stp>
        <stp>Bar</stp>
        <stp/>
        <stp>High</stp>
        <stp>1</stp>
        <stp>-89</stp>
        <stp/>
        <stp>EPDay</stp>
        <stp/>
        <stp/>
        <stp>T</stp>
        <tr r="D91" s="5"/>
        <tr r="D91" s="5"/>
      </tp>
      <tp>
        <v>2072.5</v>
        <stp/>
        <stp>StudyData</stp>
        <stp>EP</stp>
        <stp>Bar</stp>
        <stp/>
        <stp>High</stp>
        <stp>1</stp>
        <stp>-92</stp>
        <stp/>
        <stp>EPDay</stp>
        <stp/>
        <stp/>
        <stp>T</stp>
        <tr r="D94" s="5"/>
        <tr r="D94" s="5"/>
      </tp>
      <tp>
        <v>2072.5</v>
        <stp/>
        <stp>StudyData</stp>
        <stp>EP</stp>
        <stp>Bar</stp>
        <stp/>
        <stp>High</stp>
        <stp>1</stp>
        <stp>-93</stp>
        <stp/>
        <stp>EPDay</stp>
        <stp/>
        <stp/>
        <stp>T</stp>
        <tr r="D95" s="5"/>
        <tr r="D95" s="5"/>
      </tp>
      <tp>
        <v>2072</v>
        <stp/>
        <stp>StudyData</stp>
        <stp>EP</stp>
        <stp>Bar</stp>
        <stp/>
        <stp>High</stp>
        <stp>1</stp>
        <stp>-90</stp>
        <stp/>
        <stp>EPDay</stp>
        <stp/>
        <stp/>
        <stp>T</stp>
        <tr r="D92" s="5"/>
        <tr r="D92" s="5"/>
      </tp>
      <tp>
        <v>2072.25</v>
        <stp/>
        <stp>StudyData</stp>
        <stp>EP</stp>
        <stp>Bar</stp>
        <stp/>
        <stp>High</stp>
        <stp>1</stp>
        <stp>-91</stp>
        <stp/>
        <stp>EPDay</stp>
        <stp/>
        <stp/>
        <stp>T</stp>
        <tr r="D93" s="5"/>
        <tr r="D93" s="5"/>
      </tp>
      <tp>
        <v>2072.75</v>
        <stp/>
        <stp>StudyData</stp>
        <stp>EP</stp>
        <stp>Bar</stp>
        <stp/>
        <stp>High</stp>
        <stp>1</stp>
        <stp>-96</stp>
        <stp/>
        <stp>EPDay</stp>
        <stp/>
        <stp/>
        <stp>T</stp>
        <tr r="D98" s="5"/>
        <tr r="D98" s="5"/>
      </tp>
      <tp>
        <v>2072.75</v>
        <stp/>
        <stp>StudyData</stp>
        <stp>EP</stp>
        <stp>Bar</stp>
        <stp/>
        <stp>High</stp>
        <stp>1</stp>
        <stp>-97</stp>
        <stp/>
        <stp>EPDay</stp>
        <stp/>
        <stp/>
        <stp>T</stp>
        <tr r="D99" s="5"/>
        <tr r="D99" s="5"/>
      </tp>
      <tp>
        <v>2072.25</v>
        <stp/>
        <stp>StudyData</stp>
        <stp>EP</stp>
        <stp>Bar</stp>
        <stp/>
        <stp>High</stp>
        <stp>1</stp>
        <stp>-94</stp>
        <stp/>
        <stp>EPDay</stp>
        <stp/>
        <stp/>
        <stp>T</stp>
        <tr r="D96" s="5"/>
        <tr r="D96" s="5"/>
      </tp>
      <tp>
        <v>2072.5</v>
        <stp/>
        <stp>StudyData</stp>
        <stp>EP</stp>
        <stp>Bar</stp>
        <stp/>
        <stp>High</stp>
        <stp>1</stp>
        <stp>-95</stp>
        <stp/>
        <stp>EPDay</stp>
        <stp/>
        <stp/>
        <stp>T</stp>
        <tr r="D97" s="5"/>
        <tr r="D97" s="5"/>
      </tp>
      <tp>
        <v>2072</v>
        <stp/>
        <stp>StudyData</stp>
        <stp>EP</stp>
        <stp>Bar</stp>
        <stp/>
        <stp>High</stp>
        <stp>1</stp>
        <stp>-98</stp>
        <stp/>
        <stp>EPDay</stp>
        <stp/>
        <stp/>
        <stp>T</stp>
        <tr r="D100" s="5"/>
        <tr r="D100" s="5"/>
      </tp>
      <tp>
        <v>2071.25</v>
        <stp/>
        <stp>StudyData</stp>
        <stp>EP</stp>
        <stp>Bar</stp>
        <stp/>
        <stp>High</stp>
        <stp>1</stp>
        <stp>-99</stp>
        <stp/>
        <stp>EPDay</stp>
        <stp/>
        <stp/>
        <stp>T</stp>
        <tr r="D101" s="5"/>
        <tr r="D101" s="5"/>
      </tp>
      <tp>
        <v>2075</v>
        <stp/>
        <stp>StudyData</stp>
        <stp>EP</stp>
        <stp>Bar</stp>
        <stp/>
        <stp>High</stp>
        <stp>1</stp>
        <stp>-12</stp>
        <stp/>
        <stp>EPDay</stp>
        <stp/>
        <stp/>
        <stp>T</stp>
        <tr r="D14" s="5"/>
        <tr r="D14" s="5"/>
      </tp>
      <tp>
        <v>2074.5</v>
        <stp/>
        <stp>StudyData</stp>
        <stp>EP</stp>
        <stp>Bar</stp>
        <stp/>
        <stp>High</stp>
        <stp>1</stp>
        <stp>-13</stp>
        <stp/>
        <stp>EPDay</stp>
        <stp/>
        <stp/>
        <stp>T</stp>
        <tr r="D15" s="5"/>
        <tr r="D15" s="5"/>
      </tp>
      <tp>
        <v>2075</v>
        <stp/>
        <stp>StudyData</stp>
        <stp>EP</stp>
        <stp>Bar</stp>
        <stp/>
        <stp>High</stp>
        <stp>1</stp>
        <stp>-10</stp>
        <stp/>
        <stp>EPDay</stp>
        <stp/>
        <stp/>
        <stp>T</stp>
        <tr r="D12" s="5"/>
        <tr r="D12" s="5"/>
      </tp>
      <tp>
        <v>2075</v>
        <stp/>
        <stp>StudyData</stp>
        <stp>EP</stp>
        <stp>Bar</stp>
        <stp/>
        <stp>High</stp>
        <stp>1</stp>
        <stp>-11</stp>
        <stp/>
        <stp>EPDay</stp>
        <stp/>
        <stp/>
        <stp>T</stp>
        <tr r="D13" s="5"/>
        <tr r="D13" s="5"/>
      </tp>
      <tp>
        <v>2075.25</v>
        <stp/>
        <stp>StudyData</stp>
        <stp>EP</stp>
        <stp>Bar</stp>
        <stp/>
        <stp>High</stp>
        <stp>1</stp>
        <stp>-16</stp>
        <stp/>
        <stp>EPDay</stp>
        <stp/>
        <stp/>
        <stp>T</stp>
        <tr r="D18" s="5"/>
        <tr r="D18" s="5"/>
      </tp>
      <tp>
        <v>2075.25</v>
        <stp/>
        <stp>StudyData</stp>
        <stp>EP</stp>
        <stp>Bar</stp>
        <stp/>
        <stp>High</stp>
        <stp>1</stp>
        <stp>-17</stp>
        <stp/>
        <stp>EPDay</stp>
        <stp/>
        <stp/>
        <stp>T</stp>
        <tr r="D19" s="5"/>
        <tr r="D19" s="5"/>
      </tp>
      <tp>
        <v>2074.75</v>
        <stp/>
        <stp>StudyData</stp>
        <stp>EP</stp>
        <stp>Bar</stp>
        <stp/>
        <stp>High</stp>
        <stp>1</stp>
        <stp>-14</stp>
        <stp/>
        <stp>EPDay</stp>
        <stp/>
        <stp/>
        <stp>T</stp>
        <tr r="D16" s="5"/>
        <tr r="D16" s="5"/>
      </tp>
      <tp>
        <v>2074.75</v>
        <stp/>
        <stp>StudyData</stp>
        <stp>EP</stp>
        <stp>Bar</stp>
        <stp/>
        <stp>High</stp>
        <stp>1</stp>
        <stp>-15</stp>
        <stp/>
        <stp>EPDay</stp>
        <stp/>
        <stp/>
        <stp>T</stp>
        <tr r="D17" s="5"/>
        <tr r="D17" s="5"/>
      </tp>
      <tp>
        <v>2075.25</v>
        <stp/>
        <stp>StudyData</stp>
        <stp>EP</stp>
        <stp>Bar</stp>
        <stp/>
        <stp>High</stp>
        <stp>1</stp>
        <stp>-18</stp>
        <stp/>
        <stp>EPDay</stp>
        <stp/>
        <stp/>
        <stp>T</stp>
        <tr r="D20" s="5"/>
        <tr r="D20" s="5"/>
      </tp>
      <tp>
        <v>2075.5</v>
        <stp/>
        <stp>StudyData</stp>
        <stp>EP</stp>
        <stp>Bar</stp>
        <stp/>
        <stp>High</stp>
        <stp>1</stp>
        <stp>-19</stp>
        <stp/>
        <stp>EPDay</stp>
        <stp/>
        <stp/>
        <stp>T</stp>
        <tr r="D21" s="5"/>
        <tr r="D21" s="5"/>
      </tp>
      <tp>
        <v>2076.5</v>
        <stp/>
        <stp>StudyData</stp>
        <stp>EP</stp>
        <stp>Bar</stp>
        <stp/>
        <stp>High</stp>
        <stp>1</stp>
        <stp>-22</stp>
        <stp/>
        <stp>EPDay</stp>
        <stp/>
        <stp/>
        <stp>T</stp>
        <tr r="D24" s="5"/>
        <tr r="D24" s="5"/>
      </tp>
      <tp>
        <v>2077</v>
        <stp/>
        <stp>StudyData</stp>
        <stp>EP</stp>
        <stp>Bar</stp>
        <stp/>
        <stp>High</stp>
        <stp>1</stp>
        <stp>-23</stp>
        <stp/>
        <stp>EPDay</stp>
        <stp/>
        <stp/>
        <stp>T</stp>
        <tr r="D25" s="5"/>
        <tr r="D25" s="5"/>
      </tp>
      <tp>
        <v>2076.25</v>
        <stp/>
        <stp>StudyData</stp>
        <stp>EP</stp>
        <stp>Bar</stp>
        <stp/>
        <stp>High</stp>
        <stp>1</stp>
        <stp>-20</stp>
        <stp/>
        <stp>EPDay</stp>
        <stp/>
        <stp/>
        <stp>T</stp>
        <tr r="D22" s="5"/>
        <tr r="D22" s="5"/>
      </tp>
      <tp>
        <v>2076</v>
        <stp/>
        <stp>StudyData</stp>
        <stp>EP</stp>
        <stp>Bar</stp>
        <stp/>
        <stp>High</stp>
        <stp>1</stp>
        <stp>-21</stp>
        <stp/>
        <stp>EPDay</stp>
        <stp/>
        <stp/>
        <stp>T</stp>
        <tr r="D23" s="5"/>
        <tr r="D23" s="5"/>
      </tp>
      <tp>
        <v>2077</v>
        <stp/>
        <stp>StudyData</stp>
        <stp>EP</stp>
        <stp>Bar</stp>
        <stp/>
        <stp>High</stp>
        <stp>1</stp>
        <stp>-26</stp>
        <stp/>
        <stp>EPDay</stp>
        <stp/>
        <stp/>
        <stp>T</stp>
        <tr r="D28" s="5"/>
        <tr r="D28" s="5"/>
      </tp>
      <tp>
        <v>2076.75</v>
        <stp/>
        <stp>StudyData</stp>
        <stp>EP</stp>
        <stp>Bar</stp>
        <stp/>
        <stp>High</stp>
        <stp>1</stp>
        <stp>-27</stp>
        <stp/>
        <stp>EPDay</stp>
        <stp/>
        <stp/>
        <stp>T</stp>
        <tr r="D29" s="5"/>
        <tr r="D29" s="5"/>
      </tp>
      <tp>
        <v>2077.25</v>
        <stp/>
        <stp>StudyData</stp>
        <stp>EP</stp>
        <stp>Bar</stp>
        <stp/>
        <stp>High</stp>
        <stp>1</stp>
        <stp>-24</stp>
        <stp/>
        <stp>EPDay</stp>
        <stp/>
        <stp/>
        <stp>T</stp>
        <tr r="D26" s="5"/>
        <tr r="D26" s="5"/>
      </tp>
      <tp>
        <v>2077</v>
        <stp/>
        <stp>StudyData</stp>
        <stp>EP</stp>
        <stp>Bar</stp>
        <stp/>
        <stp>High</stp>
        <stp>1</stp>
        <stp>-25</stp>
        <stp/>
        <stp>EPDay</stp>
        <stp/>
        <stp/>
        <stp>T</stp>
        <tr r="D27" s="5"/>
        <tr r="D27" s="5"/>
      </tp>
      <tp>
        <v>2076</v>
        <stp/>
        <stp>StudyData</stp>
        <stp>EP</stp>
        <stp>Bar</stp>
        <stp/>
        <stp>High</stp>
        <stp>1</stp>
        <stp>-28</stp>
        <stp/>
        <stp>EPDay</stp>
        <stp/>
        <stp/>
        <stp>T</stp>
        <tr r="D30" s="5"/>
        <tr r="D30" s="5"/>
      </tp>
      <tp>
        <v>2075.75</v>
        <stp/>
        <stp>StudyData</stp>
        <stp>EP</stp>
        <stp>Bar</stp>
        <stp/>
        <stp>High</stp>
        <stp>1</stp>
        <stp>-29</stp>
        <stp/>
        <stp>EPDay</stp>
        <stp/>
        <stp/>
        <stp>T</stp>
        <tr r="D31" s="5"/>
        <tr r="D31" s="5"/>
      </tp>
      <tp>
        <v>2075.5</v>
        <stp/>
        <stp>StudyData</stp>
        <stp>EP</stp>
        <stp>Bar</stp>
        <stp/>
        <stp>High</stp>
        <stp>1</stp>
        <stp>-32</stp>
        <stp/>
        <stp>EPDay</stp>
        <stp/>
        <stp/>
        <stp>T</stp>
        <tr r="D34" s="5"/>
        <tr r="D34" s="5"/>
      </tp>
      <tp>
        <v>2075.5</v>
        <stp/>
        <stp>StudyData</stp>
        <stp>EP</stp>
        <stp>Bar</stp>
        <stp/>
        <stp>High</stp>
        <stp>1</stp>
        <stp>-33</stp>
        <stp/>
        <stp>EPDay</stp>
        <stp/>
        <stp/>
        <stp>T</stp>
        <tr r="D35" s="5"/>
        <tr r="D35" s="5"/>
      </tp>
      <tp>
        <v>2075.5</v>
        <stp/>
        <stp>StudyData</stp>
        <stp>EP</stp>
        <stp>Bar</stp>
        <stp/>
        <stp>High</stp>
        <stp>1</stp>
        <stp>-30</stp>
        <stp/>
        <stp>EPDay</stp>
        <stp/>
        <stp/>
        <stp>T</stp>
        <tr r="D32" s="5"/>
        <tr r="D32" s="5"/>
      </tp>
      <tp>
        <v>2075.5</v>
        <stp/>
        <stp>StudyData</stp>
        <stp>EP</stp>
        <stp>Bar</stp>
        <stp/>
        <stp>High</stp>
        <stp>1</stp>
        <stp>-31</stp>
        <stp/>
        <stp>EPDay</stp>
        <stp/>
        <stp/>
        <stp>T</stp>
        <tr r="D33" s="5"/>
        <tr r="D33" s="5"/>
      </tp>
      <tp>
        <v>2074.25</v>
        <stp/>
        <stp>StudyData</stp>
        <stp>EP</stp>
        <stp>Bar</stp>
        <stp/>
        <stp>High</stp>
        <stp>1</stp>
        <stp>-36</stp>
        <stp/>
        <stp>EPDay</stp>
        <stp/>
        <stp/>
        <stp>T</stp>
        <tr r="D38" s="5"/>
        <tr r="D38" s="5"/>
      </tp>
      <tp>
        <v>2074.25</v>
        <stp/>
        <stp>StudyData</stp>
        <stp>EP</stp>
        <stp>Bar</stp>
        <stp/>
        <stp>High</stp>
        <stp>1</stp>
        <stp>-37</stp>
        <stp/>
        <stp>EPDay</stp>
        <stp/>
        <stp/>
        <stp>T</stp>
        <tr r="D39" s="5"/>
        <tr r="D39" s="5"/>
      </tp>
      <tp>
        <v>2075</v>
        <stp/>
        <stp>StudyData</stp>
        <stp>EP</stp>
        <stp>Bar</stp>
        <stp/>
        <stp>High</stp>
        <stp>1</stp>
        <stp>-34</stp>
        <stp/>
        <stp>EPDay</stp>
        <stp/>
        <stp/>
        <stp>T</stp>
        <tr r="D36" s="5"/>
        <tr r="D36" s="5"/>
      </tp>
      <tp>
        <v>2074.5</v>
        <stp/>
        <stp>StudyData</stp>
        <stp>EP</stp>
        <stp>Bar</stp>
        <stp/>
        <stp>High</stp>
        <stp>1</stp>
        <stp>-35</stp>
        <stp/>
        <stp>EPDay</stp>
        <stp/>
        <stp/>
        <stp>T</stp>
        <tr r="D37" s="5"/>
        <tr r="D37" s="5"/>
      </tp>
      <tp>
        <v>2074.25</v>
        <stp/>
        <stp>StudyData</stp>
        <stp>EP</stp>
        <stp>Bar</stp>
        <stp/>
        <stp>High</stp>
        <stp>1</stp>
        <stp>-38</stp>
        <stp/>
        <stp>EPDay</stp>
        <stp/>
        <stp/>
        <stp>T</stp>
        <tr r="D40" s="5"/>
        <tr r="D40" s="5"/>
      </tp>
      <tp>
        <v>2074</v>
        <stp/>
        <stp>StudyData</stp>
        <stp>EP</stp>
        <stp>Bar</stp>
        <stp/>
        <stp>High</stp>
        <stp>1</stp>
        <stp>-39</stp>
        <stp/>
        <stp>EPDay</stp>
        <stp/>
        <stp/>
        <stp>T</stp>
        <tr r="D41" s="5"/>
        <tr r="D41" s="5"/>
      </tp>
      <tp>
        <v>2073.5</v>
        <stp/>
        <stp>StudyData</stp>
        <stp>EP</stp>
        <stp>Bar</stp>
        <stp/>
        <stp>High</stp>
        <stp>1</stp>
        <stp>-42</stp>
        <stp/>
        <stp>EPDay</stp>
        <stp/>
        <stp/>
        <stp>T</stp>
        <tr r="D44" s="5"/>
        <tr r="D44" s="5"/>
      </tp>
      <tp>
        <v>2073.5</v>
        <stp/>
        <stp>StudyData</stp>
        <stp>EP</stp>
        <stp>Bar</stp>
        <stp/>
        <stp>High</stp>
        <stp>1</stp>
        <stp>-43</stp>
        <stp/>
        <stp>EPDay</stp>
        <stp/>
        <stp/>
        <stp>T</stp>
        <tr r="D45" s="5"/>
        <tr r="D45" s="5"/>
      </tp>
      <tp>
        <v>2074</v>
        <stp/>
        <stp>StudyData</stp>
        <stp>EP</stp>
        <stp>Bar</stp>
        <stp/>
        <stp>High</stp>
        <stp>1</stp>
        <stp>-40</stp>
        <stp/>
        <stp>EPDay</stp>
        <stp/>
        <stp/>
        <stp>T</stp>
        <tr r="D42" s="5"/>
        <tr r="D42" s="5"/>
      </tp>
      <tp>
        <v>2073.75</v>
        <stp/>
        <stp>StudyData</stp>
        <stp>EP</stp>
        <stp>Bar</stp>
        <stp/>
        <stp>High</stp>
        <stp>1</stp>
        <stp>-41</stp>
        <stp/>
        <stp>EPDay</stp>
        <stp/>
        <stp/>
        <stp>T</stp>
        <tr r="D43" s="5"/>
        <tr r="D43" s="5"/>
      </tp>
      <tp>
        <v>2074</v>
        <stp/>
        <stp>StudyData</stp>
        <stp>EP</stp>
        <stp>Bar</stp>
        <stp/>
        <stp>High</stp>
        <stp>1</stp>
        <stp>-46</stp>
        <stp/>
        <stp>EPDay</stp>
        <stp/>
        <stp/>
        <stp>T</stp>
        <tr r="D48" s="5"/>
        <tr r="D48" s="5"/>
      </tp>
      <tp>
        <v>2073.5</v>
        <stp/>
        <stp>StudyData</stp>
        <stp>EP</stp>
        <stp>Bar</stp>
        <stp/>
        <stp>High</stp>
        <stp>1</stp>
        <stp>-47</stp>
        <stp/>
        <stp>EPDay</stp>
        <stp/>
        <stp/>
        <stp>T</stp>
        <tr r="D49" s="5"/>
        <tr r="D49" s="5"/>
      </tp>
      <tp>
        <v>2073.75</v>
        <stp/>
        <stp>StudyData</stp>
        <stp>EP</stp>
        <stp>Bar</stp>
        <stp/>
        <stp>High</stp>
        <stp>1</stp>
        <stp>-44</stp>
        <stp/>
        <stp>EPDay</stp>
        <stp/>
        <stp/>
        <stp>T</stp>
        <tr r="D46" s="5"/>
        <tr r="D46" s="5"/>
      </tp>
      <tp>
        <v>2074</v>
        <stp/>
        <stp>StudyData</stp>
        <stp>EP</stp>
        <stp>Bar</stp>
        <stp/>
        <stp>High</stp>
        <stp>1</stp>
        <stp>-45</stp>
        <stp/>
        <stp>EPDay</stp>
        <stp/>
        <stp/>
        <stp>T</stp>
        <tr r="D47" s="5"/>
        <tr r="D47" s="5"/>
      </tp>
      <tp>
        <v>2073.75</v>
        <stp/>
        <stp>StudyData</stp>
        <stp>EP</stp>
        <stp>Bar</stp>
        <stp/>
        <stp>High</stp>
        <stp>1</stp>
        <stp>-48</stp>
        <stp/>
        <stp>EPDay</stp>
        <stp/>
        <stp/>
        <stp>T</stp>
        <tr r="D50" s="5"/>
        <tr r="D50" s="5"/>
      </tp>
      <tp>
        <v>2073.5</v>
        <stp/>
        <stp>StudyData</stp>
        <stp>EP</stp>
        <stp>Bar</stp>
        <stp/>
        <stp>High</stp>
        <stp>1</stp>
        <stp>-49</stp>
        <stp/>
        <stp>EPDay</stp>
        <stp/>
        <stp/>
        <stp>T</stp>
        <tr r="D51" s="5"/>
        <tr r="D51" s="5"/>
      </tp>
      <tp>
        <v>2074</v>
        <stp/>
        <stp>StudyData</stp>
        <stp>EP</stp>
        <stp>Bar</stp>
        <stp/>
        <stp>High</stp>
        <stp>1</stp>
        <stp>-52</stp>
        <stp/>
        <stp>EPDay</stp>
        <stp/>
        <stp/>
        <stp>T</stp>
        <tr r="D54" s="5"/>
        <tr r="D54" s="5"/>
      </tp>
      <tp>
        <v>2073.75</v>
        <stp/>
        <stp>StudyData</stp>
        <stp>EP</stp>
        <stp>Bar</stp>
        <stp/>
        <stp>High</stp>
        <stp>1</stp>
        <stp>-53</stp>
        <stp/>
        <stp>EPDay</stp>
        <stp/>
        <stp/>
        <stp>T</stp>
        <tr r="D55" s="5"/>
        <tr r="D55" s="5"/>
      </tp>
      <tp>
        <v>2073.25</v>
        <stp/>
        <stp>StudyData</stp>
        <stp>EP</stp>
        <stp>Bar</stp>
        <stp/>
        <stp>High</stp>
        <stp>1</stp>
        <stp>-50</stp>
        <stp/>
        <stp>EPDay</stp>
        <stp/>
        <stp/>
        <stp>T</stp>
        <tr r="D52" s="5"/>
        <tr r="D52" s="5"/>
      </tp>
      <tp>
        <v>2073.5</v>
        <stp/>
        <stp>StudyData</stp>
        <stp>EP</stp>
        <stp>Bar</stp>
        <stp/>
        <stp>High</stp>
        <stp>1</stp>
        <stp>-51</stp>
        <stp/>
        <stp>EPDay</stp>
        <stp/>
        <stp/>
        <stp>T</stp>
        <tr r="D53" s="5"/>
        <tr r="D53" s="5"/>
      </tp>
      <tp>
        <v>2073</v>
        <stp/>
        <stp>StudyData</stp>
        <stp>EP</stp>
        <stp>Bar</stp>
        <stp/>
        <stp>High</stp>
        <stp>1</stp>
        <stp>-56</stp>
        <stp/>
        <stp>EPDay</stp>
        <stp/>
        <stp/>
        <stp>T</stp>
        <tr r="D58" s="5"/>
        <tr r="D58" s="5"/>
      </tp>
      <tp>
        <v>2073.25</v>
        <stp/>
        <stp>StudyData</stp>
        <stp>EP</stp>
        <stp>Bar</stp>
        <stp/>
        <stp>High</stp>
        <stp>1</stp>
        <stp>-57</stp>
        <stp/>
        <stp>EPDay</stp>
        <stp/>
        <stp/>
        <stp>T</stp>
        <tr r="D59" s="5"/>
        <tr r="D59" s="5"/>
      </tp>
      <tp>
        <v>2073.75</v>
        <stp/>
        <stp>StudyData</stp>
        <stp>EP</stp>
        <stp>Bar</stp>
        <stp/>
        <stp>High</stp>
        <stp>1</stp>
        <stp>-54</stp>
        <stp/>
        <stp>EPDay</stp>
        <stp/>
        <stp/>
        <stp>T</stp>
        <tr r="D56" s="5"/>
        <tr r="D56" s="5"/>
      </tp>
      <tp>
        <v>2073.5</v>
        <stp/>
        <stp>StudyData</stp>
        <stp>EP</stp>
        <stp>Bar</stp>
        <stp/>
        <stp>High</stp>
        <stp>1</stp>
        <stp>-55</stp>
        <stp/>
        <stp>EPDay</stp>
        <stp/>
        <stp/>
        <stp>T</stp>
        <tr r="D57" s="5"/>
        <tr r="D57" s="5"/>
      </tp>
      <tp>
        <v>2073.25</v>
        <stp/>
        <stp>StudyData</stp>
        <stp>EP</stp>
        <stp>Bar</stp>
        <stp/>
        <stp>High</stp>
        <stp>1</stp>
        <stp>-58</stp>
        <stp/>
        <stp>EPDay</stp>
        <stp/>
        <stp/>
        <stp>T</stp>
        <tr r="D60" s="5"/>
        <tr r="D60" s="5"/>
      </tp>
      <tp>
        <v>2073.75</v>
        <stp/>
        <stp>StudyData</stp>
        <stp>EP</stp>
        <stp>Bar</stp>
        <stp/>
        <stp>High</stp>
        <stp>1</stp>
        <stp>-59</stp>
        <stp/>
        <stp>EPDay</stp>
        <stp/>
        <stp/>
        <stp>T</stp>
        <tr r="D61" s="5"/>
        <tr r="D61" s="5"/>
      </tp>
      <tp>
        <v>2072.5</v>
        <stp/>
        <stp>StudyData</stp>
        <stp>EP</stp>
        <stp>Bar</stp>
        <stp/>
        <stp>High</stp>
        <stp>1</stp>
        <stp>-62</stp>
        <stp/>
        <stp>EPDay</stp>
        <stp/>
        <stp/>
        <stp>T</stp>
        <tr r="D64" s="5"/>
        <tr r="D64" s="5"/>
      </tp>
      <tp>
        <v>2072</v>
        <stp/>
        <stp>StudyData</stp>
        <stp>EP</stp>
        <stp>Bar</stp>
        <stp/>
        <stp>High</stp>
        <stp>1</stp>
        <stp>-63</stp>
        <stp/>
        <stp>EPDay</stp>
        <stp/>
        <stp/>
        <stp>T</stp>
        <tr r="D65" s="5"/>
        <tr r="D65" s="5"/>
      </tp>
      <tp>
        <v>2073.5</v>
        <stp/>
        <stp>StudyData</stp>
        <stp>EP</stp>
        <stp>Bar</stp>
        <stp/>
        <stp>High</stp>
        <stp>1</stp>
        <stp>-60</stp>
        <stp/>
        <stp>EPDay</stp>
        <stp/>
        <stp/>
        <stp>T</stp>
        <tr r="D62" s="5"/>
        <tr r="D62" s="5"/>
      </tp>
      <tp>
        <v>2072.5</v>
        <stp/>
        <stp>StudyData</stp>
        <stp>EP</stp>
        <stp>Bar</stp>
        <stp/>
        <stp>High</stp>
        <stp>1</stp>
        <stp>-61</stp>
        <stp/>
        <stp>EPDay</stp>
        <stp/>
        <stp/>
        <stp>T</stp>
        <tr r="D63" s="5"/>
        <tr r="D63" s="5"/>
      </tp>
      <tp>
        <v>2071.5</v>
        <stp/>
        <stp>StudyData</stp>
        <stp>EP</stp>
        <stp>Bar</stp>
        <stp/>
        <stp>High</stp>
        <stp>1</stp>
        <stp>-66</stp>
        <stp/>
        <stp>EPDay</stp>
        <stp/>
        <stp/>
        <stp>T</stp>
        <tr r="D68" s="5"/>
        <tr r="D68" s="5"/>
      </tp>
      <tp>
        <v>2071.75</v>
        <stp/>
        <stp>StudyData</stp>
        <stp>EP</stp>
        <stp>Bar</stp>
        <stp/>
        <stp>High</stp>
        <stp>1</stp>
        <stp>-67</stp>
        <stp/>
        <stp>EPDay</stp>
        <stp/>
        <stp/>
        <stp>T</stp>
        <tr r="D69" s="5"/>
        <tr r="D69" s="5"/>
      </tp>
      <tp>
        <v>2071.5</v>
        <stp/>
        <stp>StudyData</stp>
        <stp>EP</stp>
        <stp>Bar</stp>
        <stp/>
        <stp>High</stp>
        <stp>1</stp>
        <stp>-64</stp>
        <stp/>
        <stp>EPDay</stp>
        <stp/>
        <stp/>
        <stp>T</stp>
        <tr r="D66" s="5"/>
        <tr r="D66" s="5"/>
      </tp>
      <tp>
        <v>2071.25</v>
        <stp/>
        <stp>StudyData</stp>
        <stp>EP</stp>
        <stp>Bar</stp>
        <stp/>
        <stp>High</stp>
        <stp>1</stp>
        <stp>-65</stp>
        <stp/>
        <stp>EPDay</stp>
        <stp/>
        <stp/>
        <stp>T</stp>
        <tr r="D67" s="5"/>
        <tr r="D67" s="5"/>
      </tp>
      <tp>
        <v>2072</v>
        <stp/>
        <stp>StudyData</stp>
        <stp>EP</stp>
        <stp>Bar</stp>
        <stp/>
        <stp>High</stp>
        <stp>1</stp>
        <stp>-68</stp>
        <stp/>
        <stp>EPDay</stp>
        <stp/>
        <stp/>
        <stp>T</stp>
        <tr r="D70" s="5"/>
        <tr r="D70" s="5"/>
      </tp>
      <tp>
        <v>2072</v>
        <stp/>
        <stp>StudyData</stp>
        <stp>EP</stp>
        <stp>Bar</stp>
        <stp/>
        <stp>High</stp>
        <stp>1</stp>
        <stp>-69</stp>
        <stp/>
        <stp>EPDay</stp>
        <stp/>
        <stp/>
        <stp>T</stp>
        <tr r="D71" s="5"/>
        <tr r="D71" s="5"/>
      </tp>
      <tp>
        <v>2071.5</v>
        <stp/>
        <stp>StudyData</stp>
        <stp>EP</stp>
        <stp>Bar</stp>
        <stp/>
        <stp>High</stp>
        <stp>1</stp>
        <stp>-72</stp>
        <stp/>
        <stp>EPDay</stp>
        <stp/>
        <stp/>
        <stp>T</stp>
        <tr r="D74" s="5"/>
        <tr r="D74" s="5"/>
      </tp>
      <tp>
        <v>2071.75</v>
        <stp/>
        <stp>StudyData</stp>
        <stp>EP</stp>
        <stp>Bar</stp>
        <stp/>
        <stp>High</stp>
        <stp>1</stp>
        <stp>-73</stp>
        <stp/>
        <stp>EPDay</stp>
        <stp/>
        <stp/>
        <stp>T</stp>
        <tr r="D75" s="5"/>
        <tr r="D75" s="5"/>
      </tp>
      <tp>
        <v>2072.25</v>
        <stp/>
        <stp>StudyData</stp>
        <stp>EP</stp>
        <stp>Bar</stp>
        <stp/>
        <stp>High</stp>
        <stp>1</stp>
        <stp>-70</stp>
        <stp/>
        <stp>EPDay</stp>
        <stp/>
        <stp/>
        <stp>T</stp>
        <tr r="D72" s="5"/>
        <tr r="D72" s="5"/>
      </tp>
      <tp>
        <v>2071.5</v>
        <stp/>
        <stp>StudyData</stp>
        <stp>EP</stp>
        <stp>Bar</stp>
        <stp/>
        <stp>High</stp>
        <stp>1</stp>
        <stp>-71</stp>
        <stp/>
        <stp>EPDay</stp>
        <stp/>
        <stp/>
        <stp>T</stp>
        <tr r="D73" s="5"/>
        <tr r="D73" s="5"/>
      </tp>
      <tp>
        <v>2072.25</v>
        <stp/>
        <stp>StudyData</stp>
        <stp>EP</stp>
        <stp>Bar</stp>
        <stp/>
        <stp>High</stp>
        <stp>1</stp>
        <stp>-76</stp>
        <stp/>
        <stp>EPDay</stp>
        <stp/>
        <stp/>
        <stp>T</stp>
        <tr r="D78" s="5"/>
        <tr r="D78" s="5"/>
      </tp>
      <tp>
        <v>2072.25</v>
        <stp/>
        <stp>StudyData</stp>
        <stp>EP</stp>
        <stp>Bar</stp>
        <stp/>
        <stp>High</stp>
        <stp>1</stp>
        <stp>-77</stp>
        <stp/>
        <stp>EPDay</stp>
        <stp/>
        <stp/>
        <stp>T</stp>
        <tr r="D79" s="5"/>
        <tr r="D79" s="5"/>
      </tp>
      <tp>
        <v>2071.75</v>
        <stp/>
        <stp>StudyData</stp>
        <stp>EP</stp>
        <stp>Bar</stp>
        <stp/>
        <stp>High</stp>
        <stp>1</stp>
        <stp>-74</stp>
        <stp/>
        <stp>EPDay</stp>
        <stp/>
        <stp/>
        <stp>T</stp>
        <tr r="D76" s="5"/>
        <tr r="D76" s="5"/>
      </tp>
      <tp>
        <v>2072</v>
        <stp/>
        <stp>StudyData</stp>
        <stp>EP</stp>
        <stp>Bar</stp>
        <stp/>
        <stp>High</stp>
        <stp>1</stp>
        <stp>-75</stp>
        <stp/>
        <stp>EPDay</stp>
        <stp/>
        <stp/>
        <stp>T</stp>
        <tr r="D77" s="5"/>
        <tr r="D77" s="5"/>
      </tp>
      <tp>
        <v>2072</v>
        <stp/>
        <stp>StudyData</stp>
        <stp>EP</stp>
        <stp>Bar</stp>
        <stp/>
        <stp>High</stp>
        <stp>1</stp>
        <stp>-78</stp>
        <stp/>
        <stp>EPDay</stp>
        <stp/>
        <stp/>
        <stp>T</stp>
        <tr r="D80" s="5"/>
        <tr r="D80" s="5"/>
      </tp>
      <tp>
        <v>2072.25</v>
        <stp/>
        <stp>StudyData</stp>
        <stp>EP</stp>
        <stp>Bar</stp>
        <stp/>
        <stp>High</stp>
        <stp>1</stp>
        <stp>-79</stp>
        <stp/>
        <stp>EPDay</stp>
        <stp/>
        <stp/>
        <stp>T</stp>
        <tr r="D81" s="5"/>
        <tr r="D81" s="5"/>
      </tp>
      <tp>
        <v>97</v>
        <stp/>
        <stp>StudyData</stp>
        <stp>DJTIC</stp>
        <stp>Bar</stp>
        <stp/>
        <stp>Low</stp>
        <stp>1</stp>
        <stp>-7</stp>
        <stp/>
        <stp/>
        <stp/>
        <stp/>
        <stp>T</stp>
        <tr r="E9" s="6"/>
        <tr r="E9" s="6"/>
      </tp>
      <tp>
        <v>493</v>
        <stp/>
        <stp>StudyData</stp>
        <stp>DJTIC</stp>
        <stp>Bar</stp>
        <stp/>
        <stp>High</stp>
        <stp>1</stp>
        <stp>-9</stp>
        <stp/>
        <stp/>
        <stp/>
        <stp/>
        <stp>T</stp>
        <tr r="D11" s="6"/>
        <tr r="D11" s="6"/>
      </tp>
      <tp>
        <v>-81</v>
        <stp/>
        <stp>StudyData</stp>
        <stp>DJTIC</stp>
        <stp>Bar</stp>
        <stp/>
        <stp>Low</stp>
        <stp>1</stp>
        <stp>-4</stp>
        <stp/>
        <stp/>
        <stp/>
        <stp/>
        <stp>T</stp>
        <tr r="E6" s="6"/>
        <tr r="E6" s="6"/>
      </tp>
      <tp>
        <v>1420</v>
        <stp/>
        <stp>DOMData</stp>
        <stp>EP</stp>
        <stp>Volume</stp>
        <stp>4</stp>
        <tr r="AB7" s="3"/>
      </tp>
      <tp>
        <v>1562</v>
        <stp/>
        <stp>DOMData</stp>
        <stp>EP</stp>
        <stp>Volume</stp>
        <stp>5</stp>
        <tr r="AC7" s="3"/>
      </tp>
      <tp>
        <v>1021</v>
        <stp/>
        <stp>DOMData</stp>
        <stp>EP</stp>
        <stp>Volume</stp>
        <stp>2</stp>
        <tr r="Z7" s="3"/>
      </tp>
      <tp>
        <v>1295</v>
        <stp/>
        <stp>DOMData</stp>
        <stp>EP</stp>
        <stp>Volume</stp>
        <stp>3</stp>
        <tr r="AA7" s="3"/>
      </tp>
      <tp>
        <v>189</v>
        <stp/>
        <stp>DOMData</stp>
        <stp>EP</stp>
        <stp>Volume</stp>
        <stp>1</stp>
        <tr r="X7" s="3"/>
      </tp>
      <tp>
        <v>299</v>
        <stp/>
        <stp>StudyData</stp>
        <stp>DJTIC</stp>
        <stp>Bar</stp>
        <stp/>
        <stp>High</stp>
        <stp>1</stp>
        <stp>-8</stp>
        <stp/>
        <stp/>
        <stp/>
        <stp/>
        <stp>T</stp>
        <tr r="D10" s="6"/>
        <tr r="D10" s="6"/>
      </tp>
      <tp>
        <v>2070.75</v>
        <stp/>
        <stp>StudyData</stp>
        <stp>EP</stp>
        <stp>Bar</stp>
        <stp/>
        <stp>Open</stp>
        <stp>1</stp>
        <stp>-99</stp>
        <stp/>
        <stp>EPDay</stp>
        <stp/>
        <stp/>
        <stp>T</stp>
        <tr r="C101" s="5"/>
        <tr r="C101" s="5"/>
      </tp>
      <tp>
        <v>2071</v>
        <stp/>
        <stp>StudyData</stp>
        <stp>EP</stp>
        <stp>Bar</stp>
        <stp/>
        <stp>Open</stp>
        <stp>1</stp>
        <stp>-98</stp>
        <stp/>
        <stp>EPDay</stp>
        <stp/>
        <stp/>
        <stp>T</stp>
        <tr r="C100" s="5"/>
        <tr r="C100" s="5"/>
      </tp>
      <tp>
        <v>2072.25</v>
        <stp/>
        <stp>StudyData</stp>
        <stp>EP</stp>
        <stp>Bar</stp>
        <stp/>
        <stp>Open</stp>
        <stp>1</stp>
        <stp>-93</stp>
        <stp/>
        <stp>EPDay</stp>
        <stp/>
        <stp/>
        <stp>T</stp>
        <tr r="C95" s="5"/>
        <tr r="C95" s="5"/>
      </tp>
      <tp>
        <v>2072.5</v>
        <stp/>
        <stp>StudyData</stp>
        <stp>EP</stp>
        <stp>Bar</stp>
        <stp/>
        <stp>Open</stp>
        <stp>1</stp>
        <stp>-92</stp>
        <stp/>
        <stp>EPDay</stp>
        <stp/>
        <stp/>
        <stp>T</stp>
        <tr r="C94" s="5"/>
        <tr r="C94" s="5"/>
      </tp>
      <tp>
        <v>2072</v>
        <stp/>
        <stp>StudyData</stp>
        <stp>EP</stp>
        <stp>Bar</stp>
        <stp/>
        <stp>Open</stp>
        <stp>1</stp>
        <stp>-91</stp>
        <stp/>
        <stp>EPDay</stp>
        <stp/>
        <stp/>
        <stp>T</stp>
        <tr r="C93" s="5"/>
        <tr r="C93" s="5"/>
      </tp>
      <tp>
        <v>2072</v>
        <stp/>
        <stp>StudyData</stp>
        <stp>EP</stp>
        <stp>Bar</stp>
        <stp/>
        <stp>Open</stp>
        <stp>1</stp>
        <stp>-90</stp>
        <stp/>
        <stp>EPDay</stp>
        <stp/>
        <stp/>
        <stp>T</stp>
        <tr r="C92" s="5"/>
        <tr r="C92" s="5"/>
      </tp>
      <tp>
        <v>2072</v>
        <stp/>
        <stp>StudyData</stp>
        <stp>EP</stp>
        <stp>Bar</stp>
        <stp/>
        <stp>Open</stp>
        <stp>1</stp>
        <stp>-97</stp>
        <stp/>
        <stp>EPDay</stp>
        <stp/>
        <stp/>
        <stp>T</stp>
        <tr r="C99" s="5"/>
        <tr r="C99" s="5"/>
      </tp>
      <tp>
        <v>2072.25</v>
        <stp/>
        <stp>StudyData</stp>
        <stp>EP</stp>
        <stp>Bar</stp>
        <stp/>
        <stp>Open</stp>
        <stp>1</stp>
        <stp>-96</stp>
        <stp/>
        <stp>EPDay</stp>
        <stp/>
        <stp/>
        <stp>T</stp>
        <tr r="C98" s="5"/>
        <tr r="C98" s="5"/>
      </tp>
      <tp>
        <v>2072.25</v>
        <stp/>
        <stp>StudyData</stp>
        <stp>EP</stp>
        <stp>Bar</stp>
        <stp/>
        <stp>Open</stp>
        <stp>1</stp>
        <stp>-95</stp>
        <stp/>
        <stp>EPDay</stp>
        <stp/>
        <stp/>
        <stp>T</stp>
        <tr r="C97" s="5"/>
        <tr r="C97" s="5"/>
      </tp>
      <tp>
        <v>2072.25</v>
        <stp/>
        <stp>StudyData</stp>
        <stp>EP</stp>
        <stp>Bar</stp>
        <stp/>
        <stp>Open</stp>
        <stp>1</stp>
        <stp>-94</stp>
        <stp/>
        <stp>EPDay</stp>
        <stp/>
        <stp/>
        <stp>T</stp>
        <tr r="C96" s="5"/>
        <tr r="C96" s="5"/>
      </tp>
      <tp>
        <v>2071.25</v>
        <stp/>
        <stp>StudyData</stp>
        <stp>EP</stp>
        <stp>Bar</stp>
        <stp/>
        <stp>Open</stp>
        <stp>1</stp>
        <stp>-89</stp>
        <stp/>
        <stp>EPDay</stp>
        <stp/>
        <stp/>
        <stp>T</stp>
        <tr r="C91" s="5"/>
        <tr r="C91" s="5"/>
      </tp>
      <tp>
        <v>2071.25</v>
        <stp/>
        <stp>StudyData</stp>
        <stp>EP</stp>
        <stp>Bar</stp>
        <stp/>
        <stp>Open</stp>
        <stp>1</stp>
        <stp>-88</stp>
        <stp/>
        <stp>EPDay</stp>
        <stp/>
        <stp/>
        <stp>T</stp>
        <tr r="C90" s="5"/>
        <tr r="C90" s="5"/>
      </tp>
      <tp>
        <v>2071.75</v>
        <stp/>
        <stp>StudyData</stp>
        <stp>EP</stp>
        <stp>Bar</stp>
        <stp/>
        <stp>Open</stp>
        <stp>1</stp>
        <stp>-83</stp>
        <stp/>
        <stp>EPDay</stp>
        <stp/>
        <stp/>
        <stp>T</stp>
        <tr r="C85" s="5"/>
        <tr r="C85" s="5"/>
      </tp>
      <tp>
        <v>2071.5</v>
        <stp/>
        <stp>StudyData</stp>
        <stp>EP</stp>
        <stp>Bar</stp>
        <stp/>
        <stp>Open</stp>
        <stp>1</stp>
        <stp>-82</stp>
        <stp/>
        <stp>EPDay</stp>
        <stp/>
        <stp/>
        <stp>T</stp>
        <tr r="C84" s="5"/>
        <tr r="C84" s="5"/>
      </tp>
      <tp>
        <v>2071.25</v>
        <stp/>
        <stp>StudyData</stp>
        <stp>EP</stp>
        <stp>Bar</stp>
        <stp/>
        <stp>Open</stp>
        <stp>1</stp>
        <stp>-81</stp>
        <stp/>
        <stp>EPDay</stp>
        <stp/>
        <stp/>
        <stp>T</stp>
        <tr r="C83" s="5"/>
        <tr r="C83" s="5"/>
      </tp>
      <tp>
        <v>2071.25</v>
        <stp/>
        <stp>StudyData</stp>
        <stp>EP</stp>
        <stp>Bar</stp>
        <stp/>
        <stp>Open</stp>
        <stp>1</stp>
        <stp>-80</stp>
        <stp/>
        <stp>EPDay</stp>
        <stp/>
        <stp/>
        <stp>T</stp>
        <tr r="C82" s="5"/>
        <tr r="C82" s="5"/>
      </tp>
      <tp>
        <v>2071.5</v>
        <stp/>
        <stp>StudyData</stp>
        <stp>EP</stp>
        <stp>Bar</stp>
        <stp/>
        <stp>Open</stp>
        <stp>1</stp>
        <stp>-87</stp>
        <stp/>
        <stp>EPDay</stp>
        <stp/>
        <stp/>
        <stp>T</stp>
        <tr r="C89" s="5"/>
        <tr r="C89" s="5"/>
      </tp>
      <tp>
        <v>2071.75</v>
        <stp/>
        <stp>StudyData</stp>
        <stp>EP</stp>
        <stp>Bar</stp>
        <stp/>
        <stp>Open</stp>
        <stp>1</stp>
        <stp>-86</stp>
        <stp/>
        <stp>EPDay</stp>
        <stp/>
        <stp/>
        <stp>T</stp>
        <tr r="C88" s="5"/>
        <tr r="C88" s="5"/>
      </tp>
      <tp>
        <v>2071.75</v>
        <stp/>
        <stp>StudyData</stp>
        <stp>EP</stp>
        <stp>Bar</stp>
        <stp/>
        <stp>Open</stp>
        <stp>1</stp>
        <stp>-85</stp>
        <stp/>
        <stp>EPDay</stp>
        <stp/>
        <stp/>
        <stp>T</stp>
        <tr r="C87" s="5"/>
        <tr r="C87" s="5"/>
      </tp>
      <tp>
        <v>2072</v>
        <stp/>
        <stp>StudyData</stp>
        <stp>EP</stp>
        <stp>Bar</stp>
        <stp/>
        <stp>Open</stp>
        <stp>1</stp>
        <stp>-84</stp>
        <stp/>
        <stp>EPDay</stp>
        <stp/>
        <stp/>
        <stp>T</stp>
        <tr r="C86" s="5"/>
        <tr r="C86" s="5"/>
      </tp>
      <tp>
        <v>2071.25</v>
        <stp/>
        <stp>StudyData</stp>
        <stp>EP</stp>
        <stp>Bar</stp>
        <stp/>
        <stp>Open</stp>
        <stp>1</stp>
        <stp>-79</stp>
        <stp/>
        <stp>EPDay</stp>
        <stp/>
        <stp/>
        <stp>T</stp>
        <tr r="C81" s="5"/>
        <tr r="C81" s="5"/>
      </tp>
      <tp>
        <v>2071.75</v>
        <stp/>
        <stp>StudyData</stp>
        <stp>EP</stp>
        <stp>Bar</stp>
        <stp/>
        <stp>Open</stp>
        <stp>1</stp>
        <stp>-78</stp>
        <stp/>
        <stp>EPDay</stp>
        <stp/>
        <stp/>
        <stp>T</stp>
        <tr r="C80" s="5"/>
        <tr r="C80" s="5"/>
      </tp>
      <tp>
        <v>2071.5</v>
        <stp/>
        <stp>StudyData</stp>
        <stp>EP</stp>
        <stp>Bar</stp>
        <stp/>
        <stp>Open</stp>
        <stp>1</stp>
        <stp>-73</stp>
        <stp/>
        <stp>EPDay</stp>
        <stp/>
        <stp/>
        <stp>T</stp>
        <tr r="C75" s="5"/>
        <tr r="C75" s="5"/>
      </tp>
      <tp>
        <v>2071.25</v>
        <stp/>
        <stp>StudyData</stp>
        <stp>EP</stp>
        <stp>Bar</stp>
        <stp/>
        <stp>Open</stp>
        <stp>1</stp>
        <stp>-72</stp>
        <stp/>
        <stp>EPDay</stp>
        <stp/>
        <stp/>
        <stp>T</stp>
        <tr r="C74" s="5"/>
        <tr r="C74" s="5"/>
      </tp>
      <tp>
        <v>2071.25</v>
        <stp/>
        <stp>StudyData</stp>
        <stp>EP</stp>
        <stp>Bar</stp>
        <stp/>
        <stp>Open</stp>
        <stp>1</stp>
        <stp>-71</stp>
        <stp/>
        <stp>EPDay</stp>
        <stp/>
        <stp/>
        <stp>T</stp>
        <tr r="C73" s="5"/>
        <tr r="C73" s="5"/>
      </tp>
      <tp>
        <v>2071.25</v>
        <stp/>
        <stp>StudyData</stp>
        <stp>EP</stp>
        <stp>Bar</stp>
        <stp/>
        <stp>Open</stp>
        <stp>1</stp>
        <stp>-70</stp>
        <stp/>
        <stp>EPDay</stp>
        <stp/>
        <stp/>
        <stp>T</stp>
        <tr r="C72" s="5"/>
        <tr r="C72" s="5"/>
      </tp>
      <tp>
        <v>2071.75</v>
        <stp/>
        <stp>StudyData</stp>
        <stp>EP</stp>
        <stp>Bar</stp>
        <stp/>
        <stp>Open</stp>
        <stp>1</stp>
        <stp>-77</stp>
        <stp/>
        <stp>EPDay</stp>
        <stp/>
        <stp/>
        <stp>T</stp>
        <tr r="C79" s="5"/>
        <tr r="C79" s="5"/>
      </tp>
      <tp>
        <v>2072</v>
        <stp/>
        <stp>StudyData</stp>
        <stp>EP</stp>
        <stp>Bar</stp>
        <stp/>
        <stp>Open</stp>
        <stp>1</stp>
        <stp>-76</stp>
        <stp/>
        <stp>EPDay</stp>
        <stp/>
        <stp/>
        <stp>T</stp>
        <tr r="C78" s="5"/>
        <tr r="C78" s="5"/>
      </tp>
      <tp>
        <v>2071.75</v>
        <stp/>
        <stp>StudyData</stp>
        <stp>EP</stp>
        <stp>Bar</stp>
        <stp/>
        <stp>Open</stp>
        <stp>1</stp>
        <stp>-75</stp>
        <stp/>
        <stp>EPDay</stp>
        <stp/>
        <stp/>
        <stp>T</stp>
        <tr r="C77" s="5"/>
        <tr r="C77" s="5"/>
      </tp>
      <tp>
        <v>2071.5</v>
        <stp/>
        <stp>StudyData</stp>
        <stp>EP</stp>
        <stp>Bar</stp>
        <stp/>
        <stp>Open</stp>
        <stp>1</stp>
        <stp>-74</stp>
        <stp/>
        <stp>EPDay</stp>
        <stp/>
        <stp/>
        <stp>T</stp>
        <tr r="C76" s="5"/>
        <tr r="C76" s="5"/>
      </tp>
      <tp>
        <v>2072</v>
        <stp/>
        <stp>StudyData</stp>
        <stp>EP</stp>
        <stp>Bar</stp>
        <stp/>
        <stp>Open</stp>
        <stp>1</stp>
        <stp>-69</stp>
        <stp/>
        <stp>EPDay</stp>
        <stp/>
        <stp/>
        <stp>T</stp>
        <tr r="C71" s="5"/>
        <tr r="C71" s="5"/>
      </tp>
      <tp>
        <v>2072</v>
        <stp/>
        <stp>StudyData</stp>
        <stp>EP</stp>
        <stp>Bar</stp>
        <stp/>
        <stp>Open</stp>
        <stp>1</stp>
        <stp>-68</stp>
        <stp/>
        <stp>EPDay</stp>
        <stp/>
        <stp/>
        <stp>T</stp>
        <tr r="C70" s="5"/>
        <tr r="C70" s="5"/>
      </tp>
      <tp>
        <v>2071.25</v>
        <stp/>
        <stp>StudyData</stp>
        <stp>EP</stp>
        <stp>Bar</stp>
        <stp/>
        <stp>Open</stp>
        <stp>1</stp>
        <stp>-63</stp>
        <stp/>
        <stp>EPDay</stp>
        <stp/>
        <stp/>
        <stp>T</stp>
        <tr r="C65" s="5"/>
        <tr r="C65" s="5"/>
      </tp>
      <tp>
        <v>2071.5</v>
        <stp/>
        <stp>StudyData</stp>
        <stp>EP</stp>
        <stp>Bar</stp>
        <stp/>
        <stp>Open</stp>
        <stp>1</stp>
        <stp>-62</stp>
        <stp/>
        <stp>EPDay</stp>
        <stp/>
        <stp/>
        <stp>T</stp>
        <tr r="C64" s="5"/>
        <tr r="C64" s="5"/>
      </tp>
      <tp>
        <v>2072</v>
        <stp/>
        <stp>StudyData</stp>
        <stp>EP</stp>
        <stp>Bar</stp>
        <stp/>
        <stp>Open</stp>
        <stp>1</stp>
        <stp>-61</stp>
        <stp/>
        <stp>EPDay</stp>
        <stp/>
        <stp/>
        <stp>T</stp>
        <tr r="C63" s="5"/>
        <tr r="C63" s="5"/>
      </tp>
      <tp>
        <v>2072.25</v>
        <stp/>
        <stp>StudyData</stp>
        <stp>EP</stp>
        <stp>Bar</stp>
        <stp/>
        <stp>Open</stp>
        <stp>1</stp>
        <stp>-60</stp>
        <stp/>
        <stp>EPDay</stp>
        <stp/>
        <stp/>
        <stp>T</stp>
        <tr r="C62" s="5"/>
        <tr r="C62" s="5"/>
      </tp>
      <tp>
        <v>2071.5</v>
        <stp/>
        <stp>StudyData</stp>
        <stp>EP</stp>
        <stp>Bar</stp>
        <stp/>
        <stp>Open</stp>
        <stp>1</stp>
        <stp>-67</stp>
        <stp/>
        <stp>EPDay</stp>
        <stp/>
        <stp/>
        <stp>T</stp>
        <tr r="C69" s="5"/>
        <tr r="C69" s="5"/>
      </tp>
      <tp>
        <v>2071.5</v>
        <stp/>
        <stp>StudyData</stp>
        <stp>EP</stp>
        <stp>Bar</stp>
        <stp/>
        <stp>Open</stp>
        <stp>1</stp>
        <stp>-66</stp>
        <stp/>
        <stp>EPDay</stp>
        <stp/>
        <stp/>
        <stp>T</stp>
        <tr r="C68" s="5"/>
        <tr r="C68" s="5"/>
      </tp>
      <tp>
        <v>2071</v>
        <stp/>
        <stp>StudyData</stp>
        <stp>EP</stp>
        <stp>Bar</stp>
        <stp/>
        <stp>Open</stp>
        <stp>1</stp>
        <stp>-65</stp>
        <stp/>
        <stp>EPDay</stp>
        <stp/>
        <stp/>
        <stp>T</stp>
        <tr r="C67" s="5"/>
        <tr r="C67" s="5"/>
      </tp>
      <tp>
        <v>2071.25</v>
        <stp/>
        <stp>StudyData</stp>
        <stp>EP</stp>
        <stp>Bar</stp>
        <stp/>
        <stp>Open</stp>
        <stp>1</stp>
        <stp>-64</stp>
        <stp/>
        <stp>EPDay</stp>
        <stp/>
        <stp/>
        <stp>T</stp>
        <tr r="C66" s="5"/>
        <tr r="C66" s="5"/>
      </tp>
      <tp>
        <v>2073.25</v>
        <stp/>
        <stp>StudyData</stp>
        <stp>EP</stp>
        <stp>Bar</stp>
        <stp/>
        <stp>Open</stp>
        <stp>1</stp>
        <stp>-59</stp>
        <stp/>
        <stp>EPDay</stp>
        <stp/>
        <stp/>
        <stp>T</stp>
        <tr r="C61" s="5"/>
        <tr r="C61" s="5"/>
      </tp>
      <tp>
        <v>2073.25</v>
        <stp/>
        <stp>StudyData</stp>
        <stp>EP</stp>
        <stp>Bar</stp>
        <stp/>
        <stp>Open</stp>
        <stp>1</stp>
        <stp>-58</stp>
        <stp/>
        <stp>EPDay</stp>
        <stp/>
        <stp/>
        <stp>T</stp>
        <tr r="C60" s="5"/>
        <tr r="C60" s="5"/>
      </tp>
      <tp>
        <v>2073.5</v>
        <stp/>
        <stp>StudyData</stp>
        <stp>EP</stp>
        <stp>Bar</stp>
        <stp/>
        <stp>Open</stp>
        <stp>1</stp>
        <stp>-53</stp>
        <stp/>
        <stp>EPDay</stp>
        <stp/>
        <stp/>
        <stp>T</stp>
        <tr r="C55" s="5"/>
        <tr r="C55" s="5"/>
      </tp>
      <tp>
        <v>2073.75</v>
        <stp/>
        <stp>StudyData</stp>
        <stp>EP</stp>
        <stp>Bar</stp>
        <stp/>
        <stp>Open</stp>
        <stp>1</stp>
        <stp>-52</stp>
        <stp/>
        <stp>EPDay</stp>
        <stp/>
        <stp/>
        <stp>T</stp>
        <tr r="C54" s="5"/>
        <tr r="C54" s="5"/>
      </tp>
      <tp>
        <v>2073</v>
        <stp/>
        <stp>StudyData</stp>
        <stp>EP</stp>
        <stp>Bar</stp>
        <stp/>
        <stp>Open</stp>
        <stp>1</stp>
        <stp>-51</stp>
        <stp/>
        <stp>EPDay</stp>
        <stp/>
        <stp/>
        <stp>T</stp>
        <tr r="C53" s="5"/>
        <tr r="C53" s="5"/>
      </tp>
      <tp>
        <v>2072.5</v>
        <stp/>
        <stp>StudyData</stp>
        <stp>EP</stp>
        <stp>Bar</stp>
        <stp/>
        <stp>Open</stp>
        <stp>1</stp>
        <stp>-50</stp>
        <stp/>
        <stp>EPDay</stp>
        <stp/>
        <stp/>
        <stp>T</stp>
        <tr r="C52" s="5"/>
        <tr r="C52" s="5"/>
      </tp>
      <tp>
        <v>2073</v>
        <stp/>
        <stp>StudyData</stp>
        <stp>EP</stp>
        <stp>Bar</stp>
        <stp/>
        <stp>Open</stp>
        <stp>1</stp>
        <stp>-57</stp>
        <stp/>
        <stp>EPDay</stp>
        <stp/>
        <stp/>
        <stp>T</stp>
        <tr r="C59" s="5"/>
        <tr r="C59" s="5"/>
      </tp>
      <tp>
        <v>2073</v>
        <stp/>
        <stp>StudyData</stp>
        <stp>EP</stp>
        <stp>Bar</stp>
        <stp/>
        <stp>Open</stp>
        <stp>1</stp>
        <stp>-56</stp>
        <stp/>
        <stp>EPDay</stp>
        <stp/>
        <stp/>
        <stp>T</stp>
        <tr r="C58" s="5"/>
        <tr r="C58" s="5"/>
      </tp>
      <tp>
        <v>2073</v>
        <stp/>
        <stp>StudyData</stp>
        <stp>EP</stp>
        <stp>Bar</stp>
        <stp/>
        <stp>Open</stp>
        <stp>1</stp>
        <stp>-55</stp>
        <stp/>
        <stp>EPDay</stp>
        <stp/>
        <stp/>
        <stp>T</stp>
        <tr r="C57" s="5"/>
        <tr r="C57" s="5"/>
      </tp>
      <tp>
        <v>2073.25</v>
        <stp/>
        <stp>StudyData</stp>
        <stp>EP</stp>
        <stp>Bar</stp>
        <stp/>
        <stp>Open</stp>
        <stp>1</stp>
        <stp>-54</stp>
        <stp/>
        <stp>EPDay</stp>
        <stp/>
        <stp/>
        <stp>T</stp>
        <tr r="C56" s="5"/>
        <tr r="C56" s="5"/>
      </tp>
      <tp>
        <v>2073.25</v>
        <stp/>
        <stp>StudyData</stp>
        <stp>EP</stp>
        <stp>Bar</stp>
        <stp/>
        <stp>Open</stp>
        <stp>1</stp>
        <stp>-49</stp>
        <stp/>
        <stp>EPDay</stp>
        <stp/>
        <stp/>
        <stp>T</stp>
        <tr r="C51" s="5"/>
        <tr r="C51" s="5"/>
      </tp>
      <tp>
        <v>2073.5</v>
        <stp/>
        <stp>StudyData</stp>
        <stp>EP</stp>
        <stp>Bar</stp>
        <stp/>
        <stp>Open</stp>
        <stp>1</stp>
        <stp>-48</stp>
        <stp/>
        <stp>EPDay</stp>
        <stp/>
        <stp/>
        <stp>T</stp>
        <tr r="C50" s="5"/>
        <tr r="C50" s="5"/>
      </tp>
      <tp>
        <v>2073.25</v>
        <stp/>
        <stp>StudyData</stp>
        <stp>EP</stp>
        <stp>Bar</stp>
        <stp/>
        <stp>Open</stp>
        <stp>1</stp>
        <stp>-43</stp>
        <stp/>
        <stp>EPDay</stp>
        <stp/>
        <stp/>
        <stp>T</stp>
        <tr r="C45" s="5"/>
        <tr r="C45" s="5"/>
      </tp>
      <tp>
        <v>2073.25</v>
        <stp/>
        <stp>StudyData</stp>
        <stp>EP</stp>
        <stp>Bar</stp>
        <stp/>
        <stp>Open</stp>
        <stp>1</stp>
        <stp>-42</stp>
        <stp/>
        <stp>EPDay</stp>
        <stp/>
        <stp/>
        <stp>T</stp>
        <tr r="C44" s="5"/>
        <tr r="C44" s="5"/>
      </tp>
      <tp>
        <v>2073.25</v>
        <stp/>
        <stp>StudyData</stp>
        <stp>EP</stp>
        <stp>Bar</stp>
        <stp/>
        <stp>Open</stp>
        <stp>1</stp>
        <stp>-41</stp>
        <stp/>
        <stp>EPDay</stp>
        <stp/>
        <stp/>
        <stp>T</stp>
        <tr r="C43" s="5"/>
        <tr r="C43" s="5"/>
      </tp>
      <tp>
        <v>2073.75</v>
        <stp/>
        <stp>StudyData</stp>
        <stp>EP</stp>
        <stp>Bar</stp>
        <stp/>
        <stp>Open</stp>
        <stp>1</stp>
        <stp>-40</stp>
        <stp/>
        <stp>EPDay</stp>
        <stp/>
        <stp/>
        <stp>T</stp>
        <tr r="C42" s="5"/>
        <tr r="C42" s="5"/>
      </tp>
      <tp>
        <v>2073.5</v>
        <stp/>
        <stp>StudyData</stp>
        <stp>EP</stp>
        <stp>Bar</stp>
        <stp/>
        <stp>Open</stp>
        <stp>1</stp>
        <stp>-47</stp>
        <stp/>
        <stp>EPDay</stp>
        <stp/>
        <stp/>
        <stp>T</stp>
        <tr r="C49" s="5"/>
        <tr r="C49" s="5"/>
      </tp>
      <tp>
        <v>2073.5</v>
        <stp/>
        <stp>StudyData</stp>
        <stp>EP</stp>
        <stp>Bar</stp>
        <stp/>
        <stp>Open</stp>
        <stp>1</stp>
        <stp>-46</stp>
        <stp/>
        <stp>EPDay</stp>
        <stp/>
        <stp/>
        <stp>T</stp>
        <tr r="C48" s="5"/>
        <tr r="C48" s="5"/>
      </tp>
      <tp>
        <v>2073.5</v>
        <stp/>
        <stp>StudyData</stp>
        <stp>EP</stp>
        <stp>Bar</stp>
        <stp/>
        <stp>Open</stp>
        <stp>1</stp>
        <stp>-45</stp>
        <stp/>
        <stp>EPDay</stp>
        <stp/>
        <stp/>
        <stp>T</stp>
        <tr r="C47" s="5"/>
        <tr r="C47" s="5"/>
      </tp>
      <tp>
        <v>2073.75</v>
        <stp/>
        <stp>StudyData</stp>
        <stp>EP</stp>
        <stp>Bar</stp>
        <stp/>
        <stp>Open</stp>
        <stp>1</stp>
        <stp>-44</stp>
        <stp/>
        <stp>EPDay</stp>
        <stp/>
        <stp/>
        <stp>T</stp>
        <tr r="C46" s="5"/>
        <tr r="C46" s="5"/>
      </tp>
      <tp>
        <v>2073.5</v>
        <stp/>
        <stp>StudyData</stp>
        <stp>EP</stp>
        <stp>Bar</stp>
        <stp/>
        <stp>Open</stp>
        <stp>1</stp>
        <stp>-39</stp>
        <stp/>
        <stp>EPDay</stp>
        <stp/>
        <stp/>
        <stp>T</stp>
        <tr r="C41" s="5"/>
        <tr r="C41" s="5"/>
      </tp>
      <tp>
        <v>2074</v>
        <stp/>
        <stp>StudyData</stp>
        <stp>EP</stp>
        <stp>Bar</stp>
        <stp/>
        <stp>Open</stp>
        <stp>1</stp>
        <stp>-38</stp>
        <stp/>
        <stp>EPDay</stp>
        <stp/>
        <stp/>
        <stp>T</stp>
        <tr r="C40" s="5"/>
        <tr r="C40" s="5"/>
      </tp>
      <tp>
        <v>2075</v>
        <stp/>
        <stp>StudyData</stp>
        <stp>EP</stp>
        <stp>Bar</stp>
        <stp/>
        <stp>Open</stp>
        <stp>1</stp>
        <stp>-33</stp>
        <stp/>
        <stp>EPDay</stp>
        <stp/>
        <stp/>
        <stp>T</stp>
        <tr r="C35" s="5"/>
        <tr r="C35" s="5"/>
      </tp>
      <tp>
        <v>2075.5</v>
        <stp/>
        <stp>StudyData</stp>
        <stp>EP</stp>
        <stp>Bar</stp>
        <stp/>
        <stp>Open</stp>
        <stp>1</stp>
        <stp>-32</stp>
        <stp/>
        <stp>EPDay</stp>
        <stp/>
        <stp/>
        <stp>T</stp>
        <tr r="C34" s="5"/>
        <tr r="C34" s="5"/>
      </tp>
      <tp>
        <v>2075.5</v>
        <stp/>
        <stp>StudyData</stp>
        <stp>EP</stp>
        <stp>Bar</stp>
        <stp/>
        <stp>Open</stp>
        <stp>1</stp>
        <stp>-31</stp>
        <stp/>
        <stp>EPDay</stp>
        <stp/>
        <stp/>
        <stp>T</stp>
        <tr r="C33" s="5"/>
        <tr r="C33" s="5"/>
      </tp>
      <tp>
        <v>2075.5</v>
        <stp/>
        <stp>StudyData</stp>
        <stp>EP</stp>
        <stp>Bar</stp>
        <stp/>
        <stp>Open</stp>
        <stp>1</stp>
        <stp>-30</stp>
        <stp/>
        <stp>EPDay</stp>
        <stp/>
        <stp/>
        <stp>T</stp>
        <tr r="C32" s="5"/>
        <tr r="C32" s="5"/>
      </tp>
      <tp>
        <v>2074</v>
        <stp/>
        <stp>StudyData</stp>
        <stp>EP</stp>
        <stp>Bar</stp>
        <stp/>
        <stp>Open</stp>
        <stp>1</stp>
        <stp>-37</stp>
        <stp/>
        <stp>EPDay</stp>
        <stp/>
        <stp/>
        <stp>T</stp>
        <tr r="C39" s="5"/>
        <tr r="C39" s="5"/>
      </tp>
      <tp>
        <v>2074</v>
        <stp/>
        <stp>StudyData</stp>
        <stp>EP</stp>
        <stp>Bar</stp>
        <stp/>
        <stp>Open</stp>
        <stp>1</stp>
        <stp>-36</stp>
        <stp/>
        <stp>EPDay</stp>
        <stp/>
        <stp/>
        <stp>T</stp>
        <tr r="C38" s="5"/>
        <tr r="C38" s="5"/>
      </tp>
      <tp>
        <v>2074.25</v>
        <stp/>
        <stp>StudyData</stp>
        <stp>EP</stp>
        <stp>Bar</stp>
        <stp/>
        <stp>Open</stp>
        <stp>1</stp>
        <stp>-35</stp>
        <stp/>
        <stp>EPDay</stp>
        <stp/>
        <stp/>
        <stp>T</stp>
        <tr r="C37" s="5"/>
        <tr r="C37" s="5"/>
      </tp>
      <tp>
        <v>2074.5</v>
        <stp/>
        <stp>StudyData</stp>
        <stp>EP</stp>
        <stp>Bar</stp>
        <stp/>
        <stp>Open</stp>
        <stp>1</stp>
        <stp>-34</stp>
        <stp/>
        <stp>EPDay</stp>
        <stp/>
        <stp/>
        <stp>T</stp>
        <tr r="C36" s="5"/>
        <tr r="C36" s="5"/>
      </tp>
      <tp>
        <v>2075</v>
        <stp/>
        <stp>StudyData</stp>
        <stp>EP</stp>
        <stp>Bar</stp>
        <stp/>
        <stp>Open</stp>
        <stp>1</stp>
        <stp>-29</stp>
        <stp/>
        <stp>EPDay</stp>
        <stp/>
        <stp/>
        <stp>T</stp>
        <tr r="C31" s="5"/>
        <tr r="C31" s="5"/>
      </tp>
      <tp>
        <v>2075.5</v>
        <stp/>
        <stp>StudyData</stp>
        <stp>EP</stp>
        <stp>Bar</stp>
        <stp/>
        <stp>Open</stp>
        <stp>1</stp>
        <stp>-28</stp>
        <stp/>
        <stp>EPDay</stp>
        <stp/>
        <stp/>
        <stp>T</stp>
        <tr r="C30" s="5"/>
        <tr r="C30" s="5"/>
      </tp>
      <tp>
        <v>2076.75</v>
        <stp/>
        <stp>StudyData</stp>
        <stp>EP</stp>
        <stp>Bar</stp>
        <stp/>
        <stp>Open</stp>
        <stp>1</stp>
        <stp>-23</stp>
        <stp/>
        <stp>EPDay</stp>
        <stp/>
        <stp/>
        <stp>T</stp>
        <tr r="C25" s="5"/>
        <tr r="C25" s="5"/>
      </tp>
      <tp>
        <v>2076.25</v>
        <stp/>
        <stp>StudyData</stp>
        <stp>EP</stp>
        <stp>Bar</stp>
        <stp/>
        <stp>Open</stp>
        <stp>1</stp>
        <stp>-22</stp>
        <stp/>
        <stp>EPDay</stp>
        <stp/>
        <stp/>
        <stp>T</stp>
        <tr r="C24" s="5"/>
        <tr r="C24" s="5"/>
      </tp>
      <tp>
        <v>2075.75</v>
        <stp/>
        <stp>StudyData</stp>
        <stp>EP</stp>
        <stp>Bar</stp>
        <stp/>
        <stp>Open</stp>
        <stp>1</stp>
        <stp>-21</stp>
        <stp/>
        <stp>EPDay</stp>
        <stp/>
        <stp/>
        <stp>T</stp>
        <tr r="C23" s="5"/>
        <tr r="C23" s="5"/>
      </tp>
      <tp>
        <v>2076</v>
        <stp/>
        <stp>StudyData</stp>
        <stp>EP</stp>
        <stp>Bar</stp>
        <stp/>
        <stp>Open</stp>
        <stp>1</stp>
        <stp>-20</stp>
        <stp/>
        <stp>EPDay</stp>
        <stp/>
        <stp/>
        <stp>T</stp>
        <tr r="C22" s="5"/>
        <tr r="C22" s="5"/>
      </tp>
      <tp>
        <v>2076</v>
        <stp/>
        <stp>StudyData</stp>
        <stp>EP</stp>
        <stp>Bar</stp>
        <stp/>
        <stp>Open</stp>
        <stp>1</stp>
        <stp>-27</stp>
        <stp/>
        <stp>EPDay</stp>
        <stp/>
        <stp/>
        <stp>T</stp>
        <tr r="C29" s="5"/>
        <tr r="C29" s="5"/>
      </tp>
      <tp>
        <v>2076.5</v>
        <stp/>
        <stp>StudyData</stp>
        <stp>EP</stp>
        <stp>Bar</stp>
        <stp/>
        <stp>Open</stp>
        <stp>1</stp>
        <stp>-26</stp>
        <stp/>
        <stp>EPDay</stp>
        <stp/>
        <stp/>
        <stp>T</stp>
        <tr r="C28" s="5"/>
        <tr r="C28" s="5"/>
      </tp>
      <tp>
        <v>2076.5</v>
        <stp/>
        <stp>StudyData</stp>
        <stp>EP</stp>
        <stp>Bar</stp>
        <stp/>
        <stp>Open</stp>
        <stp>1</stp>
        <stp>-25</stp>
        <stp/>
        <stp>EPDay</stp>
        <stp/>
        <stp/>
        <stp>T</stp>
        <tr r="C27" s="5"/>
        <tr r="C27" s="5"/>
      </tp>
      <tp>
        <v>2077</v>
        <stp/>
        <stp>StudyData</stp>
        <stp>EP</stp>
        <stp>Bar</stp>
        <stp/>
        <stp>Open</stp>
        <stp>1</stp>
        <stp>-24</stp>
        <stp/>
        <stp>EPDay</stp>
        <stp/>
        <stp/>
        <stp>T</stp>
        <tr r="C26" s="5"/>
        <tr r="C26" s="5"/>
      </tp>
      <tp>
        <v>2075.25</v>
        <stp/>
        <stp>StudyData</stp>
        <stp>EP</stp>
        <stp>Bar</stp>
        <stp/>
        <stp>Open</stp>
        <stp>1</stp>
        <stp>-19</stp>
        <stp/>
        <stp>EPDay</stp>
        <stp/>
        <stp/>
        <stp>T</stp>
        <tr r="C21" s="5"/>
        <tr r="C21" s="5"/>
      </tp>
      <tp>
        <v>2075</v>
        <stp/>
        <stp>StudyData</stp>
        <stp>EP</stp>
        <stp>Bar</stp>
        <stp/>
        <stp>Open</stp>
        <stp>1</stp>
        <stp>-18</stp>
        <stp/>
        <stp>EPDay</stp>
        <stp/>
        <stp/>
        <stp>T</stp>
        <tr r="C20" s="5"/>
        <tr r="C20" s="5"/>
      </tp>
      <tp>
        <v>2074.5</v>
        <stp/>
        <stp>StudyData</stp>
        <stp>EP</stp>
        <stp>Bar</stp>
        <stp/>
        <stp>Open</stp>
        <stp>1</stp>
        <stp>-13</stp>
        <stp/>
        <stp>EPDay</stp>
        <stp/>
        <stp/>
        <stp>T</stp>
        <tr r="C15" s="5"/>
        <tr r="C15" s="5"/>
      </tp>
      <tp>
        <v>2074.5</v>
        <stp/>
        <stp>StudyData</stp>
        <stp>EP</stp>
        <stp>Bar</stp>
        <stp/>
        <stp>Open</stp>
        <stp>1</stp>
        <stp>-12</stp>
        <stp/>
        <stp>EPDay</stp>
        <stp/>
        <stp/>
        <stp>T</stp>
        <tr r="C14" s="5"/>
        <tr r="C14" s="5"/>
      </tp>
      <tp>
        <v>2074.5</v>
        <stp/>
        <stp>StudyData</stp>
        <stp>EP</stp>
        <stp>Bar</stp>
        <stp/>
        <stp>Open</stp>
        <stp>1</stp>
        <stp>-11</stp>
        <stp/>
        <stp>EPDay</stp>
        <stp/>
        <stp/>
        <stp>T</stp>
        <tr r="C13" s="5"/>
        <tr r="C13" s="5"/>
      </tp>
      <tp>
        <v>2074.75</v>
        <stp/>
        <stp>StudyData</stp>
        <stp>EP</stp>
        <stp>Bar</stp>
        <stp/>
        <stp>Open</stp>
        <stp>1</stp>
        <stp>-10</stp>
        <stp/>
        <stp>EPDay</stp>
        <stp/>
        <stp/>
        <stp>T</stp>
        <tr r="C12" s="5"/>
        <tr r="C12" s="5"/>
      </tp>
      <tp>
        <v>2074.5</v>
        <stp/>
        <stp>StudyData</stp>
        <stp>EP</stp>
        <stp>Bar</stp>
        <stp/>
        <stp>Open</stp>
        <stp>1</stp>
        <stp>-17</stp>
        <stp/>
        <stp>EPDay</stp>
        <stp/>
        <stp/>
        <stp>T</stp>
        <tr r="C19" s="5"/>
        <tr r="C19" s="5"/>
      </tp>
      <tp>
        <v>2075.25</v>
        <stp/>
        <stp>StudyData</stp>
        <stp>EP</stp>
        <stp>Bar</stp>
        <stp/>
        <stp>Open</stp>
        <stp>1</stp>
        <stp>-16</stp>
        <stp/>
        <stp>EPDay</stp>
        <stp/>
        <stp/>
        <stp>T</stp>
        <tr r="C18" s="5"/>
        <tr r="C18" s="5"/>
      </tp>
      <tp>
        <v>2074.25</v>
        <stp/>
        <stp>StudyData</stp>
        <stp>EP</stp>
        <stp>Bar</stp>
        <stp/>
        <stp>Open</stp>
        <stp>1</stp>
        <stp>-15</stp>
        <stp/>
        <stp>EPDay</stp>
        <stp/>
        <stp/>
        <stp>T</stp>
        <tr r="C17" s="5"/>
        <tr r="C17" s="5"/>
      </tp>
      <tp>
        <v>2074.25</v>
        <stp/>
        <stp>StudyData</stp>
        <stp>EP</stp>
        <stp>Bar</stp>
        <stp/>
        <stp>Open</stp>
        <stp>1</stp>
        <stp>-14</stp>
        <stp/>
        <stp>EPDay</stp>
        <stp/>
        <stp/>
        <stp>T</stp>
        <tr r="C16" s="5"/>
        <tr r="C16" s="5"/>
      </tp>
      <tp>
        <v>-151</v>
        <stp/>
        <stp>StudyData</stp>
        <stp>DJTIC</stp>
        <stp>Bar</stp>
        <stp/>
        <stp>Low</stp>
        <stp>1</stp>
        <stp>-5</stp>
        <stp/>
        <stp/>
        <stp/>
        <stp/>
        <stp>T</stp>
        <tr r="E7" s="6"/>
        <tr r="E7" s="6"/>
      </tp>
      <tp>
        <v>2071</v>
        <stp/>
        <stp>StudyData</stp>
        <stp>EP</stp>
        <stp>Bar</stp>
        <stp/>
        <stp>Open</stp>
        <stp>1</stp>
        <stp>-100</stp>
        <stp/>
        <stp>EPDay</stp>
        <stp/>
        <stp/>
        <stp>T</stp>
        <tr r="C102" s="5"/>
        <tr r="C102" s="5"/>
      </tp>
      <tp>
        <v>2071.25</v>
        <stp/>
        <stp>StudyData</stp>
        <stp>EP</stp>
        <stp>Bar</stp>
        <stp/>
        <stp>High</stp>
        <stp>1</stp>
        <stp>-100</stp>
        <stp/>
        <stp>EPDay</stp>
        <stp/>
        <stp/>
        <stp>T</stp>
        <tr r="D102" s="5"/>
        <tr r="D102" s="5"/>
      </tp>
      <tp>
        <v>2071.5</v>
        <stp/>
        <stp>StudyData</stp>
        <stp>EP</stp>
        <stp>TFlow</stp>
        <stp>AggregateBy=TFlowSimpleAggregation, Aggregation=5</stp>
        <stp>Low</stp>
        <stp/>
        <stp>-100</stp>
        <tr r="E102" s="2"/>
        <tr r="E102" s="2"/>
      </tp>
      <tp>
        <v>2074.75</v>
        <stp/>
        <stp>StudyData</stp>
        <stp>EP</stp>
        <stp>TFlow</stp>
        <stp>AggregateBy=TFlowSimpleAggregation, Aggregation=5</stp>
        <stp>Open</stp>
        <stp/>
        <stp>-20</stp>
        <tr r="C22" s="2"/>
        <tr r="C22" s="2"/>
      </tp>
      <tp>
        <v>2074.25</v>
        <stp/>
        <stp>StudyData</stp>
        <stp>EP</stp>
        <stp>TFlow</stp>
        <stp>AggregateBy=TFlowSimpleAggregation, Aggregation=5</stp>
        <stp>Open</stp>
        <stp/>
        <stp>-21</stp>
        <tr r="C23" s="2"/>
        <tr r="C23" s="2"/>
      </tp>
      <tp>
        <v>2074.75</v>
        <stp/>
        <stp>StudyData</stp>
        <stp>EP</stp>
        <stp>TFlow</stp>
        <stp>AggregateBy=TFlowSimpleAggregation, Aggregation=5</stp>
        <stp>Open</stp>
        <stp/>
        <stp>-22</stp>
        <tr r="C24" s="2"/>
        <tr r="C24" s="2"/>
      </tp>
      <tp>
        <v>2075</v>
        <stp/>
        <stp>StudyData</stp>
        <stp>EP</stp>
        <stp>TFlow</stp>
        <stp>AggregateBy=TFlowSimpleAggregation, Aggregation=5</stp>
        <stp>Open</stp>
        <stp/>
        <stp>-23</stp>
        <tr r="C25" s="2"/>
        <tr r="C25" s="2"/>
      </tp>
      <tp>
        <v>2075</v>
        <stp/>
        <stp>StudyData</stp>
        <stp>EP</stp>
        <stp>TFlow</stp>
        <stp>AggregateBy=TFlowSimpleAggregation, Aggregation=5</stp>
        <stp>Open</stp>
        <stp/>
        <stp>-24</stp>
        <tr r="C26" s="2"/>
        <tr r="C26" s="2"/>
      </tp>
      <tp>
        <v>2074.5</v>
        <stp/>
        <stp>StudyData</stp>
        <stp>EP</stp>
        <stp>TFlow</stp>
        <stp>AggregateBy=TFlowSimpleAggregation, Aggregation=5</stp>
        <stp>Open</stp>
        <stp/>
        <stp>-25</stp>
        <tr r="C27" s="2"/>
        <tr r="C27" s="2"/>
      </tp>
      <tp>
        <v>2074.5</v>
        <stp/>
        <stp>StudyData</stp>
        <stp>EP</stp>
        <stp>TFlow</stp>
        <stp>AggregateBy=TFlowSimpleAggregation, Aggregation=5</stp>
        <stp>Open</stp>
        <stp/>
        <stp>-26</stp>
        <tr r="C28" s="2"/>
        <tr r="C28" s="2"/>
      </tp>
      <tp>
        <v>2075.25</v>
        <stp/>
        <stp>StudyData</stp>
        <stp>EP</stp>
        <stp>TFlow</stp>
        <stp>AggregateBy=TFlowSimpleAggregation, Aggregation=5</stp>
        <stp>Open</stp>
        <stp/>
        <stp>-27</stp>
        <tr r="C29" s="2"/>
        <tr r="C29" s="2"/>
      </tp>
      <tp>
        <v>2075.5</v>
        <stp/>
        <stp>StudyData</stp>
        <stp>EP</stp>
        <stp>TFlow</stp>
        <stp>AggregateBy=TFlowSimpleAggregation, Aggregation=5</stp>
        <stp>Open</stp>
        <stp/>
        <stp>-28</stp>
        <tr r="C30" s="2"/>
        <tr r="C30" s="2"/>
      </tp>
      <tp>
        <v>2075.75</v>
        <stp/>
        <stp>StudyData</stp>
        <stp>EP</stp>
        <stp>TFlow</stp>
        <stp>AggregateBy=TFlowSimpleAggregation, Aggregation=5</stp>
        <stp>Open</stp>
        <stp/>
        <stp>-29</stp>
        <tr r="C31" s="2"/>
        <tr r="C31" s="2"/>
      </tp>
      <tp>
        <v>2075.75</v>
        <stp/>
        <stp>StudyData</stp>
        <stp>EP</stp>
        <stp>TFlow</stp>
        <stp>AggregateBy=TFlowSimpleAggregation, Aggregation=5</stp>
        <stp>Open</stp>
        <stp/>
        <stp>-30</stp>
        <tr r="C32" s="2"/>
        <tr r="C32" s="2"/>
      </tp>
      <tp>
        <v>2075.75</v>
        <stp/>
        <stp>StudyData</stp>
        <stp>EP</stp>
        <stp>TFlow</stp>
        <stp>AggregateBy=TFlowSimpleAggregation, Aggregation=5</stp>
        <stp>Open</stp>
        <stp/>
        <stp>-31</stp>
        <tr r="C33" s="2"/>
        <tr r="C33" s="2"/>
      </tp>
      <tp>
        <v>2076.25</v>
        <stp/>
        <stp>StudyData</stp>
        <stp>EP</stp>
        <stp>TFlow</stp>
        <stp>AggregateBy=TFlowSimpleAggregation, Aggregation=5</stp>
        <stp>Open</stp>
        <stp/>
        <stp>-32</stp>
        <tr r="C34" s="2"/>
        <tr r="C34" s="2"/>
      </tp>
      <tp>
        <v>2076</v>
        <stp/>
        <stp>StudyData</stp>
        <stp>EP</stp>
        <stp>TFlow</stp>
        <stp>AggregateBy=TFlowSimpleAggregation, Aggregation=5</stp>
        <stp>Open</stp>
        <stp/>
        <stp>-33</stp>
        <tr r="C35" s="2"/>
        <tr r="C35" s="2"/>
      </tp>
      <tp>
        <v>2075.75</v>
        <stp/>
        <stp>StudyData</stp>
        <stp>EP</stp>
        <stp>TFlow</stp>
        <stp>AggregateBy=TFlowSimpleAggregation, Aggregation=5</stp>
        <stp>Open</stp>
        <stp/>
        <stp>-34</stp>
        <tr r="C36" s="2"/>
        <tr r="C36" s="2"/>
      </tp>
      <tp>
        <v>2075.5</v>
        <stp/>
        <stp>StudyData</stp>
        <stp>EP</stp>
        <stp>TFlow</stp>
        <stp>AggregateBy=TFlowSimpleAggregation, Aggregation=5</stp>
        <stp>Open</stp>
        <stp/>
        <stp>-35</stp>
        <tr r="C37" s="2"/>
        <tr r="C37" s="2"/>
      </tp>
      <tp>
        <v>2075.25</v>
        <stp/>
        <stp>StudyData</stp>
        <stp>EP</stp>
        <stp>TFlow</stp>
        <stp>AggregateBy=TFlowSimpleAggregation, Aggregation=5</stp>
        <stp>Open</stp>
        <stp/>
        <stp>-36</stp>
        <tr r="C38" s="2"/>
        <tr r="C38" s="2"/>
      </tp>
      <tp>
        <v>2074.75</v>
        <stp/>
        <stp>StudyData</stp>
        <stp>EP</stp>
        <stp>TFlow</stp>
        <stp>AggregateBy=TFlowSimpleAggregation, Aggregation=5</stp>
        <stp>Open</stp>
        <stp/>
        <stp>-37</stp>
        <tr r="C39" s="2"/>
        <tr r="C39" s="2"/>
      </tp>
      <tp>
        <v>2075</v>
        <stp/>
        <stp>StudyData</stp>
        <stp>EP</stp>
        <stp>TFlow</stp>
        <stp>AggregateBy=TFlowSimpleAggregation, Aggregation=5</stp>
        <stp>Open</stp>
        <stp/>
        <stp>-38</stp>
        <tr r="C40" s="2"/>
        <tr r="C40" s="2"/>
      </tp>
      <tp>
        <v>2075.25</v>
        <stp/>
        <stp>StudyData</stp>
        <stp>EP</stp>
        <stp>TFlow</stp>
        <stp>AggregateBy=TFlowSimpleAggregation, Aggregation=5</stp>
        <stp>Open</stp>
        <stp/>
        <stp>-39</stp>
        <tr r="C41" s="2"/>
        <tr r="C41" s="2"/>
      </tp>
      <tp>
        <v>2074.25</v>
        <stp/>
        <stp>StudyData</stp>
        <stp>EP</stp>
        <stp>TFlow</stp>
        <stp>AggregateBy=TFlowSimpleAggregation, Aggregation=5</stp>
        <stp>Open</stp>
        <stp/>
        <stp>-10</stp>
        <tr r="C12" s="2"/>
        <tr r="C12" s="2"/>
      </tp>
      <tp>
        <v>2074</v>
        <stp/>
        <stp>StudyData</stp>
        <stp>EP</stp>
        <stp>TFlow</stp>
        <stp>AggregateBy=TFlowSimpleAggregation, Aggregation=5</stp>
        <stp>Open</stp>
        <stp/>
        <stp>-11</stp>
        <tr r="C13" s="2"/>
        <tr r="C13" s="2"/>
      </tp>
      <tp>
        <v>2074.25</v>
        <stp/>
        <stp>StudyData</stp>
        <stp>EP</stp>
        <stp>TFlow</stp>
        <stp>AggregateBy=TFlowSimpleAggregation, Aggregation=5</stp>
        <stp>Open</stp>
        <stp/>
        <stp>-12</stp>
        <tr r="C14" s="2"/>
        <tr r="C14" s="2"/>
      </tp>
      <tp>
        <v>2075</v>
        <stp/>
        <stp>StudyData</stp>
        <stp>EP</stp>
        <stp>TFlow</stp>
        <stp>AggregateBy=TFlowSimpleAggregation, Aggregation=5</stp>
        <stp>Open</stp>
        <stp/>
        <stp>-13</stp>
        <tr r="C15" s="2"/>
        <tr r="C15" s="2"/>
      </tp>
      <tp>
        <v>2074.75</v>
        <stp/>
        <stp>StudyData</stp>
        <stp>EP</stp>
        <stp>TFlow</stp>
        <stp>AggregateBy=TFlowSimpleAggregation, Aggregation=5</stp>
        <stp>Open</stp>
        <stp/>
        <stp>-14</stp>
        <tr r="C16" s="2"/>
        <tr r="C16" s="2"/>
      </tp>
      <tp>
        <v>2074.75</v>
        <stp/>
        <stp>StudyData</stp>
        <stp>EP</stp>
        <stp>TFlow</stp>
        <stp>AggregateBy=TFlowSimpleAggregation, Aggregation=5</stp>
        <stp>Open</stp>
        <stp/>
        <stp>-15</stp>
        <tr r="C17" s="2"/>
        <tr r="C17" s="2"/>
      </tp>
      <tp>
        <v>2074.25</v>
        <stp/>
        <stp>StudyData</stp>
        <stp>EP</stp>
        <stp>TFlow</stp>
        <stp>AggregateBy=TFlowSimpleAggregation, Aggregation=5</stp>
        <stp>Open</stp>
        <stp/>
        <stp>-16</stp>
        <tr r="C18" s="2"/>
        <tr r="C18" s="2"/>
      </tp>
      <tp>
        <v>2074.25</v>
        <stp/>
        <stp>StudyData</stp>
        <stp>EP</stp>
        <stp>TFlow</stp>
        <stp>AggregateBy=TFlowSimpleAggregation, Aggregation=5</stp>
        <stp>Open</stp>
        <stp/>
        <stp>-17</stp>
        <tr r="C19" s="2"/>
        <tr r="C19" s="2"/>
      </tp>
      <tp>
        <v>2074.25</v>
        <stp/>
        <stp>StudyData</stp>
        <stp>EP</stp>
        <stp>TFlow</stp>
        <stp>AggregateBy=TFlowSimpleAggregation, Aggregation=5</stp>
        <stp>Open</stp>
        <stp/>
        <stp>-18</stp>
        <tr r="C20" s="2"/>
        <tr r="C20" s="2"/>
      </tp>
      <tp>
        <v>2074.5</v>
        <stp/>
        <stp>StudyData</stp>
        <stp>EP</stp>
        <stp>TFlow</stp>
        <stp>AggregateBy=TFlowSimpleAggregation, Aggregation=5</stp>
        <stp>Open</stp>
        <stp/>
        <stp>-19</stp>
        <tr r="C21" s="2"/>
        <tr r="C21" s="2"/>
      </tp>
      <tp>
        <v>2073.5</v>
        <stp/>
        <stp>StudyData</stp>
        <stp>EP</stp>
        <stp>TFlow</stp>
        <stp>AggregateBy=TFlowSimpleAggregation, Aggregation=5</stp>
        <stp>Open</stp>
        <stp/>
        <stp>-60</stp>
        <tr r="C62" s="2"/>
        <tr r="C62" s="2"/>
      </tp>
      <tp>
        <v>2073.75</v>
        <stp/>
        <stp>StudyData</stp>
        <stp>EP</stp>
        <stp>TFlow</stp>
        <stp>AggregateBy=TFlowSimpleAggregation, Aggregation=5</stp>
        <stp>Open</stp>
        <stp/>
        <stp>-61</stp>
        <tr r="C63" s="2"/>
        <tr r="C63" s="2"/>
      </tp>
      <tp>
        <v>2073.25</v>
        <stp/>
        <stp>StudyData</stp>
        <stp>EP</stp>
        <stp>TFlow</stp>
        <stp>AggregateBy=TFlowSimpleAggregation, Aggregation=5</stp>
        <stp>Open</stp>
        <stp/>
        <stp>-62</stp>
        <tr r="C64" s="2"/>
        <tr r="C64" s="2"/>
      </tp>
      <tp>
        <v>2074</v>
        <stp/>
        <stp>StudyData</stp>
        <stp>EP</stp>
        <stp>TFlow</stp>
        <stp>AggregateBy=TFlowSimpleAggregation, Aggregation=5</stp>
        <stp>Open</stp>
        <stp/>
        <stp>-63</stp>
        <tr r="C65" s="2"/>
        <tr r="C65" s="2"/>
      </tp>
      <tp>
        <v>2073.75</v>
        <stp/>
        <stp>StudyData</stp>
        <stp>EP</stp>
        <stp>TFlow</stp>
        <stp>AggregateBy=TFlowSimpleAggregation, Aggregation=5</stp>
        <stp>Open</stp>
        <stp/>
        <stp>-64</stp>
        <tr r="C66" s="2"/>
        <tr r="C66" s="2"/>
      </tp>
      <tp>
        <v>2073.25</v>
        <stp/>
        <stp>StudyData</stp>
        <stp>EP</stp>
        <stp>TFlow</stp>
        <stp>AggregateBy=TFlowSimpleAggregation, Aggregation=5</stp>
        <stp>Open</stp>
        <stp/>
        <stp>-65</stp>
        <tr r="C67" s="2"/>
        <tr r="C67" s="2"/>
      </tp>
      <tp>
        <v>2073.5</v>
        <stp/>
        <stp>StudyData</stp>
        <stp>EP</stp>
        <stp>TFlow</stp>
        <stp>AggregateBy=TFlowSimpleAggregation, Aggregation=5</stp>
        <stp>Open</stp>
        <stp/>
        <stp>-66</stp>
        <tr r="C68" s="2"/>
        <tr r="C68" s="2"/>
      </tp>
      <tp>
        <v>2073.25</v>
        <stp/>
        <stp>StudyData</stp>
        <stp>EP</stp>
        <stp>TFlow</stp>
        <stp>AggregateBy=TFlowSimpleAggregation, Aggregation=5</stp>
        <stp>Open</stp>
        <stp/>
        <stp>-67</stp>
        <tr r="C69" s="2"/>
        <tr r="C69" s="2"/>
      </tp>
      <tp>
        <v>2072.5</v>
        <stp/>
        <stp>StudyData</stp>
        <stp>EP</stp>
        <stp>TFlow</stp>
        <stp>AggregateBy=TFlowSimpleAggregation, Aggregation=5</stp>
        <stp>Open</stp>
        <stp/>
        <stp>-68</stp>
        <tr r="C70" s="2"/>
        <tr r="C70" s="2"/>
      </tp>
      <tp>
        <v>2072.75</v>
        <stp/>
        <stp>StudyData</stp>
        <stp>EP</stp>
        <stp>TFlow</stp>
        <stp>AggregateBy=TFlowSimpleAggregation, Aggregation=5</stp>
        <stp>Open</stp>
        <stp/>
        <stp>-69</stp>
        <tr r="C71" s="2"/>
        <tr r="C71" s="2"/>
      </tp>
      <tp>
        <v>2073.25</v>
        <stp/>
        <stp>StudyData</stp>
        <stp>EP</stp>
        <stp>TFlow</stp>
        <stp>AggregateBy=TFlowSimpleAggregation, Aggregation=5</stp>
        <stp>Open</stp>
        <stp/>
        <stp>-70</stp>
        <tr r="C72" s="2"/>
        <tr r="C72" s="2"/>
      </tp>
      <tp>
        <v>2073.25</v>
        <stp/>
        <stp>StudyData</stp>
        <stp>EP</stp>
        <stp>TFlow</stp>
        <stp>AggregateBy=TFlowSimpleAggregation, Aggregation=5</stp>
        <stp>Open</stp>
        <stp/>
        <stp>-71</stp>
        <tr r="C73" s="2"/>
        <tr r="C73" s="2"/>
      </tp>
      <tp>
        <v>2073.75</v>
        <stp/>
        <stp>StudyData</stp>
        <stp>EP</stp>
        <stp>TFlow</stp>
        <stp>AggregateBy=TFlowSimpleAggregation, Aggregation=5</stp>
        <stp>Open</stp>
        <stp/>
        <stp>-72</stp>
        <tr r="C74" s="2"/>
        <tr r="C74" s="2"/>
      </tp>
      <tp>
        <v>2073.5</v>
        <stp/>
        <stp>StudyData</stp>
        <stp>EP</stp>
        <stp>TFlow</stp>
        <stp>AggregateBy=TFlowSimpleAggregation, Aggregation=5</stp>
        <stp>Open</stp>
        <stp/>
        <stp>-73</stp>
        <tr r="C75" s="2"/>
        <tr r="C75" s="2"/>
      </tp>
      <tp>
        <v>2073.5</v>
        <stp/>
        <stp>StudyData</stp>
        <stp>EP</stp>
        <stp>TFlow</stp>
        <stp>AggregateBy=TFlowSimpleAggregation, Aggregation=5</stp>
        <stp>Open</stp>
        <stp/>
        <stp>-74</stp>
        <tr r="C76" s="2"/>
        <tr r="C76" s="2"/>
      </tp>
      <tp>
        <v>2073.5</v>
        <stp/>
        <stp>StudyData</stp>
        <stp>EP</stp>
        <stp>TFlow</stp>
        <stp>AggregateBy=TFlowSimpleAggregation, Aggregation=5</stp>
        <stp>Open</stp>
        <stp/>
        <stp>-75</stp>
        <tr r="C77" s="2"/>
        <tr r="C77" s="2"/>
      </tp>
      <tp>
        <v>2073</v>
        <stp/>
        <stp>StudyData</stp>
        <stp>EP</stp>
        <stp>TFlow</stp>
        <stp>AggregateBy=TFlowSimpleAggregation, Aggregation=5</stp>
        <stp>Open</stp>
        <stp/>
        <stp>-76</stp>
        <tr r="C78" s="2"/>
        <tr r="C78" s="2"/>
      </tp>
      <tp>
        <v>2072.75</v>
        <stp/>
        <stp>StudyData</stp>
        <stp>EP</stp>
        <stp>TFlow</stp>
        <stp>AggregateBy=TFlowSimpleAggregation, Aggregation=5</stp>
        <stp>Open</stp>
        <stp/>
        <stp>-77</stp>
        <tr r="C79" s="2"/>
        <tr r="C79" s="2"/>
      </tp>
      <tp>
        <v>2073.25</v>
        <stp/>
        <stp>StudyData</stp>
        <stp>EP</stp>
        <stp>TFlow</stp>
        <stp>AggregateBy=TFlowSimpleAggregation, Aggregation=5</stp>
        <stp>Open</stp>
        <stp/>
        <stp>-78</stp>
        <tr r="C80" s="2"/>
        <tr r="C80" s="2"/>
      </tp>
      <tp>
        <v>2073.25</v>
        <stp/>
        <stp>StudyData</stp>
        <stp>EP</stp>
        <stp>TFlow</stp>
        <stp>AggregateBy=TFlowSimpleAggregation, Aggregation=5</stp>
        <stp>Open</stp>
        <stp/>
        <stp>-79</stp>
        <tr r="C81" s="2"/>
        <tr r="C81" s="2"/>
      </tp>
      <tp>
        <v>2075.5</v>
        <stp/>
        <stp>StudyData</stp>
        <stp>EP</stp>
        <stp>TFlow</stp>
        <stp>AggregateBy=TFlowSimpleAggregation, Aggregation=5</stp>
        <stp>Open</stp>
        <stp/>
        <stp>-40</stp>
        <tr r="C42" s="2"/>
        <tr r="C42" s="2"/>
      </tp>
      <tp>
        <v>2075.25</v>
        <stp/>
        <stp>StudyData</stp>
        <stp>EP</stp>
        <stp>TFlow</stp>
        <stp>AggregateBy=TFlowSimpleAggregation, Aggregation=5</stp>
        <stp>Open</stp>
        <stp/>
        <stp>-41</stp>
        <tr r="C43" s="2"/>
        <tr r="C43" s="2"/>
      </tp>
      <tp>
        <v>2075.75</v>
        <stp/>
        <stp>StudyData</stp>
        <stp>EP</stp>
        <stp>TFlow</stp>
        <stp>AggregateBy=TFlowSimpleAggregation, Aggregation=5</stp>
        <stp>Open</stp>
        <stp/>
        <stp>-42</stp>
        <tr r="C44" s="2"/>
        <tr r="C44" s="2"/>
      </tp>
      <tp>
        <v>2075.75</v>
        <stp/>
        <stp>StudyData</stp>
        <stp>EP</stp>
        <stp>TFlow</stp>
        <stp>AggregateBy=TFlowSimpleAggregation, Aggregation=5</stp>
        <stp>Open</stp>
        <stp/>
        <stp>-43</stp>
        <tr r="C45" s="2"/>
        <tr r="C45" s="2"/>
      </tp>
      <tp>
        <v>2076</v>
        <stp/>
        <stp>StudyData</stp>
        <stp>EP</stp>
        <stp>TFlow</stp>
        <stp>AggregateBy=TFlowSimpleAggregation, Aggregation=5</stp>
        <stp>Open</stp>
        <stp/>
        <stp>-44</stp>
        <tr r="C46" s="2"/>
        <tr r="C46" s="2"/>
      </tp>
      <tp>
        <v>2076.25</v>
        <stp/>
        <stp>StudyData</stp>
        <stp>EP</stp>
        <stp>TFlow</stp>
        <stp>AggregateBy=TFlowSimpleAggregation, Aggregation=5</stp>
        <stp>Open</stp>
        <stp/>
        <stp>-45</stp>
        <tr r="C47" s="2"/>
        <tr r="C47" s="2"/>
      </tp>
      <tp>
        <v>2076.25</v>
        <stp/>
        <stp>StudyData</stp>
        <stp>EP</stp>
        <stp>TFlow</stp>
        <stp>AggregateBy=TFlowSimpleAggregation, Aggregation=5</stp>
        <stp>Open</stp>
        <stp/>
        <stp>-46</stp>
        <tr r="C48" s="2"/>
        <tr r="C48" s="2"/>
      </tp>
      <tp>
        <v>2077</v>
        <stp/>
        <stp>StudyData</stp>
        <stp>EP</stp>
        <stp>TFlow</stp>
        <stp>AggregateBy=TFlowSimpleAggregation, Aggregation=5</stp>
        <stp>Open</stp>
        <stp/>
        <stp>-47</stp>
        <tr r="C49" s="2"/>
        <tr r="C49" s="2"/>
      </tp>
      <tp>
        <v>2077</v>
        <stp/>
        <stp>StudyData</stp>
        <stp>EP</stp>
        <stp>TFlow</stp>
        <stp>AggregateBy=TFlowSimpleAggregation, Aggregation=5</stp>
        <stp>Open</stp>
        <stp/>
        <stp>-48</stp>
        <tr r="C50" s="2"/>
        <tr r="C50" s="2"/>
      </tp>
      <tp>
        <v>2076.5</v>
        <stp/>
        <stp>StudyData</stp>
        <stp>EP</stp>
        <stp>TFlow</stp>
        <stp>AggregateBy=TFlowSimpleAggregation, Aggregation=5</stp>
        <stp>Open</stp>
        <stp/>
        <stp>-49</stp>
        <tr r="C51" s="2"/>
        <tr r="C51" s="2"/>
      </tp>
      <tp>
        <v>2076.5</v>
        <stp/>
        <stp>StudyData</stp>
        <stp>EP</stp>
        <stp>TFlow</stp>
        <stp>AggregateBy=TFlowSimpleAggregation, Aggregation=5</stp>
        <stp>Open</stp>
        <stp/>
        <stp>-50</stp>
        <tr r="C52" s="2"/>
        <tr r="C52" s="2"/>
      </tp>
      <tp>
        <v>2076.25</v>
        <stp/>
        <stp>StudyData</stp>
        <stp>EP</stp>
        <stp>TFlow</stp>
        <stp>AggregateBy=TFlowSimpleAggregation, Aggregation=5</stp>
        <stp>Open</stp>
        <stp/>
        <stp>-51</stp>
        <tr r="C53" s="2"/>
        <tr r="C53" s="2"/>
      </tp>
      <tp>
        <v>2076</v>
        <stp/>
        <stp>StudyData</stp>
        <stp>EP</stp>
        <stp>TFlow</stp>
        <stp>AggregateBy=TFlowSimpleAggregation, Aggregation=5</stp>
        <stp>Open</stp>
        <stp/>
        <stp>-52</stp>
        <tr r="C54" s="2"/>
        <tr r="C54" s="2"/>
      </tp>
      <tp>
        <v>2075.75</v>
        <stp/>
        <stp>StudyData</stp>
        <stp>EP</stp>
        <stp>TFlow</stp>
        <stp>AggregateBy=TFlowSimpleAggregation, Aggregation=5</stp>
        <stp>Open</stp>
        <stp/>
        <stp>-53</stp>
        <tr r="C55" s="2"/>
        <tr r="C55" s="2"/>
      </tp>
      <tp>
        <v>2075</v>
        <stp/>
        <stp>StudyData</stp>
        <stp>EP</stp>
        <stp>TFlow</stp>
        <stp>AggregateBy=TFlowSimpleAggregation, Aggregation=5</stp>
        <stp>Open</stp>
        <stp/>
        <stp>-54</stp>
        <tr r="C56" s="2"/>
        <tr r="C56" s="2"/>
      </tp>
      <tp>
        <v>2075.25</v>
        <stp/>
        <stp>StudyData</stp>
        <stp>EP</stp>
        <stp>TFlow</stp>
        <stp>AggregateBy=TFlowSimpleAggregation, Aggregation=5</stp>
        <stp>Open</stp>
        <stp/>
        <stp>-55</stp>
        <tr r="C57" s="2"/>
        <tr r="C57" s="2"/>
      </tp>
      <tp>
        <v>2075</v>
        <stp/>
        <stp>StudyData</stp>
        <stp>EP</stp>
        <stp>TFlow</stp>
        <stp>AggregateBy=TFlowSimpleAggregation, Aggregation=5</stp>
        <stp>Open</stp>
        <stp/>
        <stp>-56</stp>
        <tr r="C58" s="2"/>
        <tr r="C58" s="2"/>
      </tp>
      <tp>
        <v>2074.75</v>
        <stp/>
        <stp>StudyData</stp>
        <stp>EP</stp>
        <stp>TFlow</stp>
        <stp>AggregateBy=TFlowSimpleAggregation, Aggregation=5</stp>
        <stp>Open</stp>
        <stp/>
        <stp>-57</stp>
        <tr r="C59" s="2"/>
        <tr r="C59" s="2"/>
      </tp>
      <tp>
        <v>2074</v>
        <stp/>
        <stp>StudyData</stp>
        <stp>EP</stp>
        <stp>TFlow</stp>
        <stp>AggregateBy=TFlowSimpleAggregation, Aggregation=5</stp>
        <stp>Open</stp>
        <stp/>
        <stp>-58</stp>
        <tr r="C60" s="2"/>
        <tr r="C60" s="2"/>
      </tp>
      <tp>
        <v>2074</v>
        <stp/>
        <stp>StudyData</stp>
        <stp>EP</stp>
        <stp>TFlow</stp>
        <stp>AggregateBy=TFlowSimpleAggregation, Aggregation=5</stp>
        <stp>Open</stp>
        <stp/>
        <stp>-59</stp>
        <tr r="C61" s="2"/>
        <tr r="C61" s="2"/>
      </tp>
      <tp>
        <v>42.46906053982697</v>
        <stp/>
        <stp>StudyData</stp>
        <stp>EP</stp>
        <stp>RSI</stp>
        <stp>InputChoice=Close,Period=14</stp>
        <stp>RSI</stp>
        <stp>1</stp>
        <stp>-1</stp>
        <stp/>
        <stp>EPDay</stp>
        <stp/>
        <stp/>
        <stp>T</stp>
        <tr r="G3" s="5"/>
      </tp>
      <tp>
        <v>47.613244331244182</v>
        <stp/>
        <stp>StudyData</stp>
        <stp>EP</stp>
        <stp>RSI</stp>
        <stp>InputChoice=Close,Period=14</stp>
        <stp>RSI</stp>
        <stp>1</stp>
        <stp>-3</stp>
        <stp/>
        <stp>EPDay</stp>
        <stp/>
        <stp/>
        <stp>T</stp>
        <tr r="G5" s="5"/>
      </tp>
      <tp>
        <v>44.98942542301107</v>
        <stp/>
        <stp>StudyData</stp>
        <stp>EP</stp>
        <stp>RSI</stp>
        <stp>InputChoice=Close,Period=14</stp>
        <stp>RSI</stp>
        <stp>1</stp>
        <stp>-2</stp>
        <stp/>
        <stp>EPDay</stp>
        <stp/>
        <stp/>
        <stp>T</stp>
        <tr r="G4" s="5"/>
      </tp>
      <tp>
        <v>41.503793739406326</v>
        <stp/>
        <stp>StudyData</stp>
        <stp>EP</stp>
        <stp>RSI</stp>
        <stp>InputChoice=Close,Period=14</stp>
        <stp>RSI</stp>
        <stp>1</stp>
        <stp>-5</stp>
        <stp/>
        <stp>EPDay</stp>
        <stp/>
        <stp/>
        <stp>T</stp>
        <tr r="G7" s="5"/>
      </tp>
      <tp>
        <v>44.613803716567354</v>
        <stp/>
        <stp>StudyData</stp>
        <stp>EP</stp>
        <stp>RSI</stp>
        <stp>InputChoice=Close,Period=14</stp>
        <stp>RSI</stp>
        <stp>1</stp>
        <stp>-4</stp>
        <stp/>
        <stp>EPDay</stp>
        <stp/>
        <stp/>
        <stp>T</stp>
        <tr r="G6" s="5"/>
      </tp>
      <tp>
        <v>55.579538012260215</v>
        <stp/>
        <stp>StudyData</stp>
        <stp>EP</stp>
        <stp>RSI</stp>
        <stp>InputChoice=Close,Period=14</stp>
        <stp>RSI</stp>
        <stp>1</stp>
        <stp>-7</stp>
        <stp/>
        <stp>EPDay</stp>
        <stp/>
        <stp/>
        <stp>T</stp>
        <tr r="G9" s="5"/>
      </tp>
      <tp>
        <v>49.199689468029646</v>
        <stp/>
        <stp>StudyData</stp>
        <stp>EP</stp>
        <stp>RSI</stp>
        <stp>InputChoice=Close,Period=14</stp>
        <stp>RSI</stp>
        <stp>1</stp>
        <stp>-6</stp>
        <stp/>
        <stp>EPDay</stp>
        <stp/>
        <stp/>
        <stp>T</stp>
        <tr r="G8" s="5"/>
      </tp>
      <tp>
        <v>46.071059289841671</v>
        <stp/>
        <stp>StudyData</stp>
        <stp>EP</stp>
        <stp>RSI</stp>
        <stp>InputChoice=Close,Period=14</stp>
        <stp>RSI</stp>
        <stp>1</stp>
        <stp>-9</stp>
        <stp/>
        <stp>EPDay</stp>
        <stp/>
        <stp/>
        <stp>T</stp>
        <tr r="G11" s="5"/>
      </tp>
      <tp>
        <v>49.498661043640247</v>
        <stp/>
        <stp>StudyData</stp>
        <stp>EP</stp>
        <stp>RSI</stp>
        <stp>InputChoice=Close,Period=14</stp>
        <stp>RSI</stp>
        <stp>1</stp>
        <stp>-8</stp>
        <stp/>
        <stp>EPDay</stp>
        <stp/>
        <stp/>
        <stp>T</stp>
        <tr r="G10" s="5"/>
      </tp>
      <tp>
        <v>2072.5</v>
        <stp/>
        <stp>StudyData</stp>
        <stp>EP</stp>
        <stp>TFlow</stp>
        <stp>AggregateBy=TFlowSimpleAggregation, Aggregation=5</stp>
        <stp>Open</stp>
        <stp/>
        <stp>-80</stp>
        <tr r="C82" s="2"/>
        <tr r="C82" s="2"/>
      </tp>
      <tp>
        <v>2072</v>
        <stp/>
        <stp>StudyData</stp>
        <stp>EP</stp>
        <stp>TFlow</stp>
        <stp>AggregateBy=TFlowSimpleAggregation, Aggregation=5</stp>
        <stp>Open</stp>
        <stp/>
        <stp>-81</stp>
        <tr r="C83" s="2"/>
        <tr r="C83" s="2"/>
      </tp>
      <tp>
        <v>2072</v>
        <stp/>
        <stp>StudyData</stp>
        <stp>EP</stp>
        <stp>TFlow</stp>
        <stp>AggregateBy=TFlowSimpleAggregation, Aggregation=5</stp>
        <stp>Open</stp>
        <stp/>
        <stp>-82</stp>
        <tr r="C84" s="2"/>
        <tr r="C84" s="2"/>
      </tp>
      <tp>
        <v>2072</v>
        <stp/>
        <stp>StudyData</stp>
        <stp>EP</stp>
        <stp>TFlow</stp>
        <stp>AggregateBy=TFlowSimpleAggregation, Aggregation=5</stp>
        <stp>Open</stp>
        <stp/>
        <stp>-83</stp>
        <tr r="C85" s="2"/>
        <tr r="C85" s="2"/>
      </tp>
      <tp>
        <v>2071.75</v>
        <stp/>
        <stp>StudyData</stp>
        <stp>EP</stp>
        <stp>TFlow</stp>
        <stp>AggregateBy=TFlowSimpleAggregation, Aggregation=5</stp>
        <stp>Open</stp>
        <stp/>
        <stp>-84</stp>
        <tr r="C86" s="2"/>
        <tr r="C86" s="2"/>
      </tp>
      <tp>
        <v>2071.25</v>
        <stp/>
        <stp>StudyData</stp>
        <stp>EP</stp>
        <stp>TFlow</stp>
        <stp>AggregateBy=TFlowSimpleAggregation, Aggregation=5</stp>
        <stp>Open</stp>
        <stp/>
        <stp>-85</stp>
        <tr r="C87" s="2"/>
        <tr r="C87" s="2"/>
      </tp>
      <tp>
        <v>2071</v>
        <stp/>
        <stp>StudyData</stp>
        <stp>EP</stp>
        <stp>TFlow</stp>
        <stp>AggregateBy=TFlowSimpleAggregation, Aggregation=5</stp>
        <stp>Open</stp>
        <stp/>
        <stp>-86</stp>
        <tr r="C88" s="2"/>
        <tr r="C88" s="2"/>
      </tp>
      <tp>
        <v>2071.25</v>
        <stp/>
        <stp>StudyData</stp>
        <stp>EP</stp>
        <stp>TFlow</stp>
        <stp>AggregateBy=TFlowSimpleAggregation, Aggregation=5</stp>
        <stp>Open</stp>
        <stp/>
        <stp>-87</stp>
        <tr r="C89" s="2"/>
        <tr r="C89" s="2"/>
      </tp>
      <tp>
        <v>2072</v>
        <stp/>
        <stp>StudyData</stp>
        <stp>EP</stp>
        <stp>TFlow</stp>
        <stp>AggregateBy=TFlowSimpleAggregation, Aggregation=5</stp>
        <stp>Open</stp>
        <stp/>
        <stp>-88</stp>
        <tr r="C90" s="2"/>
        <tr r="C90" s="2"/>
      </tp>
      <tp>
        <v>2071.25</v>
        <stp/>
        <stp>StudyData</stp>
        <stp>EP</stp>
        <stp>TFlow</stp>
        <stp>AggregateBy=TFlowSimpleAggregation, Aggregation=5</stp>
        <stp>Open</stp>
        <stp/>
        <stp>-89</stp>
        <tr r="C91" s="2"/>
        <tr r="C91" s="2"/>
      </tp>
      <tp>
        <v>2071.25</v>
        <stp/>
        <stp>StudyData</stp>
        <stp>EP</stp>
        <stp>TFlow</stp>
        <stp>AggregateBy=TFlowSimpleAggregation, Aggregation=5</stp>
        <stp>Open</stp>
        <stp/>
        <stp>-90</stp>
        <tr r="C92" s="2"/>
        <tr r="C92" s="2"/>
      </tp>
      <tp>
        <v>2071.25</v>
        <stp/>
        <stp>StudyData</stp>
        <stp>EP</stp>
        <stp>TFlow</stp>
        <stp>AggregateBy=TFlowSimpleAggregation, Aggregation=5</stp>
        <stp>Open</stp>
        <stp/>
        <stp>-91</stp>
        <tr r="C93" s="2"/>
        <tr r="C93" s="2"/>
      </tp>
      <tp>
        <v>2071.25</v>
        <stp/>
        <stp>StudyData</stp>
        <stp>EP</stp>
        <stp>TFlow</stp>
        <stp>AggregateBy=TFlowSimpleAggregation, Aggregation=5</stp>
        <stp>Open</stp>
        <stp/>
        <stp>-92</stp>
        <tr r="C94" s="2"/>
        <tr r="C94" s="2"/>
      </tp>
      <tp>
        <v>2071.5</v>
        <stp/>
        <stp>StudyData</stp>
        <stp>EP</stp>
        <stp>TFlow</stp>
        <stp>AggregateBy=TFlowSimpleAggregation, Aggregation=5</stp>
        <stp>Open</stp>
        <stp/>
        <stp>-93</stp>
        <tr r="C95" s="2"/>
        <tr r="C95" s="2"/>
      </tp>
      <tp>
        <v>2071.5</v>
        <stp/>
        <stp>StudyData</stp>
        <stp>EP</stp>
        <stp>TFlow</stp>
        <stp>AggregateBy=TFlowSimpleAggregation, Aggregation=5</stp>
        <stp>Open</stp>
        <stp/>
        <stp>-94</stp>
        <tr r="C96" s="2"/>
        <tr r="C96" s="2"/>
      </tp>
      <tp>
        <v>2071.75</v>
        <stp/>
        <stp>StudyData</stp>
        <stp>EP</stp>
        <stp>TFlow</stp>
        <stp>AggregateBy=TFlowSimpleAggregation, Aggregation=5</stp>
        <stp>Open</stp>
        <stp/>
        <stp>-95</stp>
        <tr r="C97" s="2"/>
        <tr r="C97" s="2"/>
      </tp>
      <tp>
        <v>2072.25</v>
        <stp/>
        <stp>StudyData</stp>
        <stp>EP</stp>
        <stp>TFlow</stp>
        <stp>AggregateBy=TFlowSimpleAggregation, Aggregation=5</stp>
        <stp>Open</stp>
        <stp/>
        <stp>-96</stp>
        <tr r="C98" s="2"/>
        <tr r="C98" s="2"/>
      </tp>
      <tp>
        <v>2072</v>
        <stp/>
        <stp>StudyData</stp>
        <stp>EP</stp>
        <stp>TFlow</stp>
        <stp>AggregateBy=TFlowSimpleAggregation, Aggregation=5</stp>
        <stp>Open</stp>
        <stp/>
        <stp>-97</stp>
        <tr r="C99" s="2"/>
        <tr r="C99" s="2"/>
      </tp>
      <tp>
        <v>2071.5</v>
        <stp/>
        <stp>StudyData</stp>
        <stp>EP</stp>
        <stp>TFlow</stp>
        <stp>AggregateBy=TFlowSimpleAggregation, Aggregation=5</stp>
        <stp>Open</stp>
        <stp/>
        <stp>-98</stp>
        <tr r="C100" s="2"/>
        <tr r="C100" s="2"/>
      </tp>
      <tp>
        <v>2071.5</v>
        <stp/>
        <stp>StudyData</stp>
        <stp>EP</stp>
        <stp>TFlow</stp>
        <stp>AggregateBy=TFlowSimpleAggregation, Aggregation=5</stp>
        <stp>Open</stp>
        <stp/>
        <stp>-99</stp>
        <tr r="C101" s="2"/>
        <tr r="C101" s="2"/>
      </tp>
      <tp>
        <v>42514.548611111109</v>
        <stp/>
        <stp>StudyData</stp>
        <stp>DJTIC</stp>
        <stp>Bar</stp>
        <stp/>
        <stp>Time</stp>
        <stp>1</stp>
        <stp>-100</stp>
        <tr r="B102" s="6"/>
        <tr r="B102" s="6"/>
      </tp>
      <tp>
        <v>42514.548611111109</v>
        <stp/>
        <stp>StudyData</stp>
        <stp>EP</stp>
        <stp>Bar</stp>
        <stp/>
        <stp>Time</stp>
        <stp>1</stp>
        <stp>-100</stp>
        <stp/>
        <stp>EPDay</stp>
        <stp/>
        <stp/>
        <stp>T</stp>
        <tr r="B102" s="5"/>
        <tr r="B102" s="5"/>
      </tp>
      <tp>
        <v>2077</v>
        <stp/>
        <stp>StudyData</stp>
        <stp>EP</stp>
        <stp>TFlow</stp>
        <stp>AggregateBy=TFlowSimpleAggregation, Aggregation=5</stp>
        <stp>High</stp>
        <stp/>
        <stp>-47</stp>
        <tr r="D49" s="2"/>
        <tr r="D49" s="2"/>
      </tp>
      <tp>
        <v>2076.25</v>
        <stp/>
        <stp>StudyData</stp>
        <stp>EP</stp>
        <stp>TFlow</stp>
        <stp>AggregateBy=TFlowSimpleAggregation, Aggregation=5</stp>
        <stp>High</stp>
        <stp/>
        <stp>-46</stp>
        <tr r="D48" s="2"/>
        <tr r="D48" s="2"/>
      </tp>
      <tp>
        <v>2076.5</v>
        <stp/>
        <stp>StudyData</stp>
        <stp>EP</stp>
        <stp>TFlow</stp>
        <stp>AggregateBy=TFlowSimpleAggregation, Aggregation=5</stp>
        <stp>High</stp>
        <stp/>
        <stp>-45</stp>
        <tr r="D47" s="2"/>
        <tr r="D47" s="2"/>
      </tp>
      <tp>
        <v>2076.25</v>
        <stp/>
        <stp>StudyData</stp>
        <stp>EP</stp>
        <stp>TFlow</stp>
        <stp>AggregateBy=TFlowSimpleAggregation, Aggregation=5</stp>
        <stp>High</stp>
        <stp/>
        <stp>-44</stp>
        <tr r="D46" s="2"/>
        <tr r="D46" s="2"/>
      </tp>
      <tp>
        <v>2075.75</v>
        <stp/>
        <stp>StudyData</stp>
        <stp>EP</stp>
        <stp>TFlow</stp>
        <stp>AggregateBy=TFlowSimpleAggregation, Aggregation=5</stp>
        <stp>High</stp>
        <stp/>
        <stp>-43</stp>
        <tr r="D45" s="2"/>
        <tr r="D45" s="2"/>
      </tp>
      <tp>
        <v>2075.75</v>
        <stp/>
        <stp>StudyData</stp>
        <stp>EP</stp>
        <stp>TFlow</stp>
        <stp>AggregateBy=TFlowSimpleAggregation, Aggregation=5</stp>
        <stp>High</stp>
        <stp/>
        <stp>-42</stp>
        <tr r="D44" s="2"/>
        <tr r="D44" s="2"/>
      </tp>
      <tp>
        <v>2075.75</v>
        <stp/>
        <stp>StudyData</stp>
        <stp>EP</stp>
        <stp>TFlow</stp>
        <stp>AggregateBy=TFlowSimpleAggregation, Aggregation=5</stp>
        <stp>High</stp>
        <stp/>
        <stp>-41</stp>
        <tr r="D43" s="2"/>
        <tr r="D43" s="2"/>
      </tp>
      <tp>
        <v>2075.75</v>
        <stp/>
        <stp>StudyData</stp>
        <stp>EP</stp>
        <stp>TFlow</stp>
        <stp>AggregateBy=TFlowSimpleAggregation, Aggregation=5</stp>
        <stp>High</stp>
        <stp/>
        <stp>-40</stp>
        <tr r="D42" s="2"/>
        <tr r="D42" s="2"/>
      </tp>
      <tp>
        <v>2077</v>
        <stp/>
        <stp>StudyData</stp>
        <stp>EP</stp>
        <stp>TFlow</stp>
        <stp>AggregateBy=TFlowSimpleAggregation, Aggregation=5</stp>
        <stp>High</stp>
        <stp/>
        <stp>-49</stp>
        <tr r="D51" s="2"/>
        <tr r="D51" s="2"/>
      </tp>
      <tp>
        <v>2077.5</v>
        <stp/>
        <stp>StudyData</stp>
        <stp>EP</stp>
        <stp>TFlow</stp>
        <stp>AggregateBy=TFlowSimpleAggregation, Aggregation=5</stp>
        <stp>High</stp>
        <stp/>
        <stp>-48</stp>
        <tr r="D50" s="2"/>
        <tr r="D50" s="2"/>
      </tp>
      <tp>
        <v>2075.5</v>
        <stp/>
        <stp>StudyData</stp>
        <stp>EP</stp>
        <stp>TFlow</stp>
        <stp>AggregateBy=TFlowSimpleAggregation, Aggregation=5</stp>
        <stp>High</stp>
        <stp/>
        <stp>-57</stp>
        <tr r="D59" s="2"/>
        <tr r="D59" s="2"/>
      </tp>
      <tp>
        <v>2075.5</v>
        <stp/>
        <stp>StudyData</stp>
        <stp>EP</stp>
        <stp>TFlow</stp>
        <stp>AggregateBy=TFlowSimpleAggregation, Aggregation=5</stp>
        <stp>High</stp>
        <stp/>
        <stp>-56</stp>
        <tr r="D58" s="2"/>
        <tr r="D58" s="2"/>
      </tp>
      <tp>
        <v>2075.75</v>
        <stp/>
        <stp>StudyData</stp>
        <stp>EP</stp>
        <stp>TFlow</stp>
        <stp>AggregateBy=TFlowSimpleAggregation, Aggregation=5</stp>
        <stp>High</stp>
        <stp/>
        <stp>-55</stp>
        <tr r="D57" s="2"/>
        <tr r="D57" s="2"/>
      </tp>
      <tp>
        <v>2075.75</v>
        <stp/>
        <stp>StudyData</stp>
        <stp>EP</stp>
        <stp>TFlow</stp>
        <stp>AggregateBy=TFlowSimpleAggregation, Aggregation=5</stp>
        <stp>High</stp>
        <stp/>
        <stp>-54</stp>
        <tr r="D56" s="2"/>
        <tr r="D56" s="2"/>
      </tp>
      <tp>
        <v>2076</v>
        <stp/>
        <stp>StudyData</stp>
        <stp>EP</stp>
        <stp>TFlow</stp>
        <stp>AggregateBy=TFlowSimpleAggregation, Aggregation=5</stp>
        <stp>High</stp>
        <stp/>
        <stp>-53</stp>
        <tr r="D55" s="2"/>
        <tr r="D55" s="2"/>
      </tp>
      <tp>
        <v>2076.5</v>
        <stp/>
        <stp>StudyData</stp>
        <stp>EP</stp>
        <stp>TFlow</stp>
        <stp>AggregateBy=TFlowSimpleAggregation, Aggregation=5</stp>
        <stp>High</stp>
        <stp/>
        <stp>-52</stp>
        <tr r="D54" s="2"/>
        <tr r="D54" s="2"/>
      </tp>
      <tp>
        <v>2077</v>
        <stp/>
        <stp>StudyData</stp>
        <stp>EP</stp>
        <stp>TFlow</stp>
        <stp>AggregateBy=TFlowSimpleAggregation, Aggregation=5</stp>
        <stp>High</stp>
        <stp/>
        <stp>-51</stp>
        <tr r="D53" s="2"/>
        <tr r="D53" s="2"/>
      </tp>
      <tp>
        <v>2076.75</v>
        <stp/>
        <stp>StudyData</stp>
        <stp>EP</stp>
        <stp>TFlow</stp>
        <stp>AggregateBy=TFlowSimpleAggregation, Aggregation=5</stp>
        <stp>High</stp>
        <stp/>
        <stp>-50</stp>
        <tr r="D52" s="2"/>
        <tr r="D52" s="2"/>
      </tp>
      <tp>
        <v>2074.25</v>
        <stp/>
        <stp>StudyData</stp>
        <stp>EP</stp>
        <stp>TFlow</stp>
        <stp>AggregateBy=TFlowSimpleAggregation, Aggregation=5</stp>
        <stp>High</stp>
        <stp/>
        <stp>-59</stp>
        <tr r="D61" s="2"/>
        <tr r="D61" s="2"/>
      </tp>
      <tp>
        <v>2075</v>
        <stp/>
        <stp>StudyData</stp>
        <stp>EP</stp>
        <stp>TFlow</stp>
        <stp>AggregateBy=TFlowSimpleAggregation, Aggregation=5</stp>
        <stp>High</stp>
        <stp/>
        <stp>-58</stp>
        <tr r="D60" s="2"/>
        <tr r="D60" s="2"/>
      </tp>
      <tp>
        <v>2074</v>
        <stp/>
        <stp>StudyData</stp>
        <stp>EP</stp>
        <stp>TFlow</stp>
        <stp>AggregateBy=TFlowSimpleAggregation, Aggregation=5</stp>
        <stp>High</stp>
        <stp/>
        <stp>-67</stp>
        <tr r="D69" s="2"/>
        <tr r="D69" s="2"/>
      </tp>
      <tp>
        <v>2073.75</v>
        <stp/>
        <stp>StudyData</stp>
        <stp>EP</stp>
        <stp>TFlow</stp>
        <stp>AggregateBy=TFlowSimpleAggregation, Aggregation=5</stp>
        <stp>High</stp>
        <stp/>
        <stp>-66</stp>
        <tr r="D68" s="2"/>
        <tr r="D68" s="2"/>
      </tp>
      <tp>
        <v>2074</v>
        <stp/>
        <stp>StudyData</stp>
        <stp>EP</stp>
        <stp>TFlow</stp>
        <stp>AggregateBy=TFlowSimpleAggregation, Aggregation=5</stp>
        <stp>High</stp>
        <stp/>
        <stp>-65</stp>
        <tr r="D67" s="2"/>
        <tr r="D67" s="2"/>
      </tp>
      <tp>
        <v>2074</v>
        <stp/>
        <stp>StudyData</stp>
        <stp>EP</stp>
        <stp>TFlow</stp>
        <stp>AggregateBy=TFlowSimpleAggregation, Aggregation=5</stp>
        <stp>High</stp>
        <stp/>
        <stp>-64</stp>
        <tr r="D66" s="2"/>
        <tr r="D66" s="2"/>
      </tp>
      <tp>
        <v>2074</v>
        <stp/>
        <stp>StudyData</stp>
        <stp>EP</stp>
        <stp>TFlow</stp>
        <stp>AggregateBy=TFlowSimpleAggregation, Aggregation=5</stp>
        <stp>High</stp>
        <stp/>
        <stp>-63</stp>
        <tr r="D65" s="2"/>
        <tr r="D65" s="2"/>
      </tp>
      <tp>
        <v>2074.25</v>
        <stp/>
        <stp>StudyData</stp>
        <stp>EP</stp>
        <stp>TFlow</stp>
        <stp>AggregateBy=TFlowSimpleAggregation, Aggregation=5</stp>
        <stp>High</stp>
        <stp/>
        <stp>-62</stp>
        <tr r="D64" s="2"/>
        <tr r="D64" s="2"/>
      </tp>
      <tp>
        <v>2074.25</v>
        <stp/>
        <stp>StudyData</stp>
        <stp>EP</stp>
        <stp>TFlow</stp>
        <stp>AggregateBy=TFlowSimpleAggregation, Aggregation=5</stp>
        <stp>High</stp>
        <stp/>
        <stp>-61</stp>
        <tr r="D63" s="2"/>
        <tr r="D63" s="2"/>
      </tp>
      <tp>
        <v>2074.25</v>
        <stp/>
        <stp>StudyData</stp>
        <stp>EP</stp>
        <stp>TFlow</stp>
        <stp>AggregateBy=TFlowSimpleAggregation, Aggregation=5</stp>
        <stp>High</stp>
        <stp/>
        <stp>-60</stp>
        <tr r="D62" s="2"/>
        <tr r="D62" s="2"/>
      </tp>
      <tp>
        <v>2073.25</v>
        <stp/>
        <stp>StudyData</stp>
        <stp>EP</stp>
        <stp>TFlow</stp>
        <stp>AggregateBy=TFlowSimpleAggregation, Aggregation=5</stp>
        <stp>High</stp>
        <stp/>
        <stp>-69</stp>
        <tr r="D71" s="2"/>
        <tr r="D71" s="2"/>
      </tp>
      <tp>
        <v>2073.25</v>
        <stp/>
        <stp>StudyData</stp>
        <stp>EP</stp>
        <stp>TFlow</stp>
        <stp>AggregateBy=TFlowSimpleAggregation, Aggregation=5</stp>
        <stp>High</stp>
        <stp/>
        <stp>-68</stp>
        <tr r="D70" s="2"/>
        <tr r="D70" s="2"/>
      </tp>
      <tp>
        <v>2073.25</v>
        <stp/>
        <stp>StudyData</stp>
        <stp>EP</stp>
        <stp>TFlow</stp>
        <stp>AggregateBy=TFlowSimpleAggregation, Aggregation=5</stp>
        <stp>High</stp>
        <stp/>
        <stp>-77</stp>
        <tr r="D79" s="2"/>
        <tr r="D79" s="2"/>
      </tp>
      <tp>
        <v>2073.25</v>
        <stp/>
        <stp>StudyData</stp>
        <stp>EP</stp>
        <stp>TFlow</stp>
        <stp>AggregateBy=TFlowSimpleAggregation, Aggregation=5</stp>
        <stp>High</stp>
        <stp/>
        <stp>-76</stp>
        <tr r="D78" s="2"/>
        <tr r="D78" s="2"/>
      </tp>
      <tp>
        <v>2073.75</v>
        <stp/>
        <stp>StudyData</stp>
        <stp>EP</stp>
        <stp>TFlow</stp>
        <stp>AggregateBy=TFlowSimpleAggregation, Aggregation=5</stp>
        <stp>High</stp>
        <stp/>
        <stp>-75</stp>
        <tr r="D77" s="2"/>
        <tr r="D77" s="2"/>
      </tp>
      <tp>
        <v>2073.75</v>
        <stp/>
        <stp>StudyData</stp>
        <stp>EP</stp>
        <stp>TFlow</stp>
        <stp>AggregateBy=TFlowSimpleAggregation, Aggregation=5</stp>
        <stp>High</stp>
        <stp/>
        <stp>-74</stp>
        <tr r="D76" s="2"/>
        <tr r="D76" s="2"/>
      </tp>
      <tp>
        <v>2074</v>
        <stp/>
        <stp>StudyData</stp>
        <stp>EP</stp>
        <stp>TFlow</stp>
        <stp>AggregateBy=TFlowSimpleAggregation, Aggregation=5</stp>
        <stp>High</stp>
        <stp/>
        <stp>-73</stp>
        <tr r="D75" s="2"/>
        <tr r="D75" s="2"/>
      </tp>
      <tp>
        <v>2073.75</v>
        <stp/>
        <stp>StudyData</stp>
        <stp>EP</stp>
        <stp>TFlow</stp>
        <stp>AggregateBy=TFlowSimpleAggregation, Aggregation=5</stp>
        <stp>High</stp>
        <stp/>
        <stp>-72</stp>
        <tr r="D74" s="2"/>
        <tr r="D74" s="2"/>
      </tp>
      <tp>
        <v>2073.5</v>
        <stp/>
        <stp>StudyData</stp>
        <stp>EP</stp>
        <stp>TFlow</stp>
        <stp>AggregateBy=TFlowSimpleAggregation, Aggregation=5</stp>
        <stp>High</stp>
        <stp/>
        <stp>-71</stp>
        <tr r="D73" s="2"/>
        <tr r="D73" s="2"/>
      </tp>
      <tp>
        <v>2073.5</v>
        <stp/>
        <stp>StudyData</stp>
        <stp>EP</stp>
        <stp>TFlow</stp>
        <stp>AggregateBy=TFlowSimpleAggregation, Aggregation=5</stp>
        <stp>High</stp>
        <stp/>
        <stp>-70</stp>
        <tr r="D72" s="2"/>
        <tr r="D72" s="2"/>
      </tp>
      <tp>
        <v>2073.75</v>
        <stp/>
        <stp>StudyData</stp>
        <stp>EP</stp>
        <stp>TFlow</stp>
        <stp>AggregateBy=TFlowSimpleAggregation, Aggregation=5</stp>
        <stp>High</stp>
        <stp/>
        <stp>-79</stp>
        <tr r="D81" s="2"/>
        <tr r="D81" s="2"/>
      </tp>
      <tp>
        <v>2073.25</v>
        <stp/>
        <stp>StudyData</stp>
        <stp>EP</stp>
        <stp>TFlow</stp>
        <stp>AggregateBy=TFlowSimpleAggregation, Aggregation=5</stp>
        <stp>High</stp>
        <stp/>
        <stp>-78</stp>
        <tr r="D80" s="2"/>
        <tr r="D80" s="2"/>
      </tp>
      <tp>
        <v>2074.5</v>
        <stp/>
        <stp>StudyData</stp>
        <stp>EP</stp>
        <stp>TFlow</stp>
        <stp>AggregateBy=TFlowSimpleAggregation, Aggregation=5</stp>
        <stp>High</stp>
        <stp/>
        <stp>-17</stp>
        <tr r="D19" s="2"/>
        <tr r="D19" s="2"/>
      </tp>
      <tp>
        <v>2075</v>
        <stp/>
        <stp>StudyData</stp>
        <stp>EP</stp>
        <stp>TFlow</stp>
        <stp>AggregateBy=TFlowSimpleAggregation, Aggregation=5</stp>
        <stp>High</stp>
        <stp/>
        <stp>-16</stp>
        <tr r="D18" s="2"/>
        <tr r="D18" s="2"/>
      </tp>
      <tp>
        <v>2075</v>
        <stp/>
        <stp>StudyData</stp>
        <stp>EP</stp>
        <stp>TFlow</stp>
        <stp>AggregateBy=TFlowSimpleAggregation, Aggregation=5</stp>
        <stp>High</stp>
        <stp/>
        <stp>-15</stp>
        <tr r="D17" s="2"/>
        <tr r="D17" s="2"/>
      </tp>
      <tp>
        <v>2075.25</v>
        <stp/>
        <stp>StudyData</stp>
        <stp>EP</stp>
        <stp>TFlow</stp>
        <stp>AggregateBy=TFlowSimpleAggregation, Aggregation=5</stp>
        <stp>High</stp>
        <stp/>
        <stp>-14</stp>
        <tr r="D16" s="2"/>
        <tr r="D16" s="2"/>
      </tp>
      <tp>
        <v>2075.25</v>
        <stp/>
        <stp>StudyData</stp>
        <stp>EP</stp>
        <stp>TFlow</stp>
        <stp>AggregateBy=TFlowSimpleAggregation, Aggregation=5</stp>
        <stp>High</stp>
        <stp/>
        <stp>-13</stp>
        <tr r="D15" s="2"/>
        <tr r="D15" s="2"/>
      </tp>
      <tp>
        <v>2074.25</v>
        <stp/>
        <stp>StudyData</stp>
        <stp>EP</stp>
        <stp>TFlow</stp>
        <stp>AggregateBy=TFlowSimpleAggregation, Aggregation=5</stp>
        <stp>High</stp>
        <stp/>
        <stp>-12</stp>
        <tr r="D14" s="2"/>
        <tr r="D14" s="2"/>
      </tp>
      <tp>
        <v>2074.75</v>
        <stp/>
        <stp>StudyData</stp>
        <stp>EP</stp>
        <stp>TFlow</stp>
        <stp>AggregateBy=TFlowSimpleAggregation, Aggregation=5</stp>
        <stp>High</stp>
        <stp/>
        <stp>-11</stp>
        <tr r="D13" s="2"/>
        <tr r="D13" s="2"/>
      </tp>
      <tp>
        <v>2075</v>
        <stp/>
        <stp>StudyData</stp>
        <stp>EP</stp>
        <stp>TFlow</stp>
        <stp>AggregateBy=TFlowSimpleAggregation, Aggregation=5</stp>
        <stp>High</stp>
        <stp/>
        <stp>-10</stp>
        <tr r="D12" s="2"/>
        <tr r="D12" s="2"/>
      </tp>
      <tp>
        <v>2074.75</v>
        <stp/>
        <stp>StudyData</stp>
        <stp>EP</stp>
        <stp>TFlow</stp>
        <stp>AggregateBy=TFlowSimpleAggregation, Aggregation=5</stp>
        <stp>High</stp>
        <stp/>
        <stp>-19</stp>
        <tr r="D21" s="2"/>
        <tr r="D21" s="2"/>
      </tp>
      <tp>
        <v>2074.25</v>
        <stp/>
        <stp>StudyData</stp>
        <stp>EP</stp>
        <stp>TFlow</stp>
        <stp>AggregateBy=TFlowSimpleAggregation, Aggregation=5</stp>
        <stp>High</stp>
        <stp/>
        <stp>-18</stp>
        <tr r="D20" s="2"/>
        <tr r="D20" s="2"/>
      </tp>
      <tp>
        <v>2075.75</v>
        <stp/>
        <stp>StudyData</stp>
        <stp>EP</stp>
        <stp>TFlow</stp>
        <stp>AggregateBy=TFlowSimpleAggregation, Aggregation=5</stp>
        <stp>High</stp>
        <stp/>
        <stp>-27</stp>
        <tr r="D29" s="2"/>
        <tr r="D29" s="2"/>
      </tp>
      <tp>
        <v>2075.25</v>
        <stp/>
        <stp>StudyData</stp>
        <stp>EP</stp>
        <stp>TFlow</stp>
        <stp>AggregateBy=TFlowSimpleAggregation, Aggregation=5</stp>
        <stp>High</stp>
        <stp/>
        <stp>-26</stp>
        <tr r="D28" s="2"/>
        <tr r="D28" s="2"/>
      </tp>
      <tp>
        <v>2075</v>
        <stp/>
        <stp>StudyData</stp>
        <stp>EP</stp>
        <stp>TFlow</stp>
        <stp>AggregateBy=TFlowSimpleAggregation, Aggregation=5</stp>
        <stp>High</stp>
        <stp/>
        <stp>-25</stp>
        <tr r="D27" s="2"/>
        <tr r="D27" s="2"/>
      </tp>
      <tp>
        <v>2075.25</v>
        <stp/>
        <stp>StudyData</stp>
        <stp>EP</stp>
        <stp>TFlow</stp>
        <stp>AggregateBy=TFlowSimpleAggregation, Aggregation=5</stp>
        <stp>High</stp>
        <stp/>
        <stp>-24</stp>
        <tr r="D26" s="2"/>
        <tr r="D26" s="2"/>
      </tp>
      <tp>
        <v>2075.25</v>
        <stp/>
        <stp>StudyData</stp>
        <stp>EP</stp>
        <stp>TFlow</stp>
        <stp>AggregateBy=TFlowSimpleAggregation, Aggregation=5</stp>
        <stp>High</stp>
        <stp/>
        <stp>-23</stp>
        <tr r="D25" s="2"/>
        <tr r="D25" s="2"/>
      </tp>
      <tp>
        <v>2075</v>
        <stp/>
        <stp>StudyData</stp>
        <stp>EP</stp>
        <stp>TFlow</stp>
        <stp>AggregateBy=TFlowSimpleAggregation, Aggregation=5</stp>
        <stp>High</stp>
        <stp/>
        <stp>-22</stp>
        <tr r="D24" s="2"/>
        <tr r="D24" s="2"/>
      </tp>
      <tp>
        <v>2074.75</v>
        <stp/>
        <stp>StudyData</stp>
        <stp>EP</stp>
        <stp>TFlow</stp>
        <stp>AggregateBy=TFlowSimpleAggregation, Aggregation=5</stp>
        <stp>High</stp>
        <stp/>
        <stp>-21</stp>
        <tr r="D23" s="2"/>
        <tr r="D23" s="2"/>
      </tp>
      <tp>
        <v>2074.75</v>
        <stp/>
        <stp>StudyData</stp>
        <stp>EP</stp>
        <stp>TFlow</stp>
        <stp>AggregateBy=TFlowSimpleAggregation, Aggregation=5</stp>
        <stp>High</stp>
        <stp/>
        <stp>-20</stp>
        <tr r="D22" s="2"/>
        <tr r="D22" s="2"/>
      </tp>
      <tp>
        <v>2076.25</v>
        <stp/>
        <stp>StudyData</stp>
        <stp>EP</stp>
        <stp>TFlow</stp>
        <stp>AggregateBy=TFlowSimpleAggregation, Aggregation=5</stp>
        <stp>High</stp>
        <stp/>
        <stp>-29</stp>
        <tr r="D31" s="2"/>
        <tr r="D31" s="2"/>
      </tp>
      <tp>
        <v>2075.75</v>
        <stp/>
        <stp>StudyData</stp>
        <stp>EP</stp>
        <stp>TFlow</stp>
        <stp>AggregateBy=TFlowSimpleAggregation, Aggregation=5</stp>
        <stp>High</stp>
        <stp/>
        <stp>-28</stp>
        <tr r="D30" s="2"/>
        <tr r="D30" s="2"/>
      </tp>
      <tp>
        <v>2075.5</v>
        <stp/>
        <stp>StudyData</stp>
        <stp>EP</stp>
        <stp>TFlow</stp>
        <stp>AggregateBy=TFlowSimpleAggregation, Aggregation=5</stp>
        <stp>High</stp>
        <stp/>
        <stp>-37</stp>
        <tr r="D39" s="2"/>
        <tr r="D39" s="2"/>
      </tp>
      <tp>
        <v>2075.75</v>
        <stp/>
        <stp>StudyData</stp>
        <stp>EP</stp>
        <stp>TFlow</stp>
        <stp>AggregateBy=TFlowSimpleAggregation, Aggregation=5</stp>
        <stp>High</stp>
        <stp/>
        <stp>-36</stp>
        <tr r="D38" s="2"/>
        <tr r="D38" s="2"/>
      </tp>
      <tp>
        <v>2076</v>
        <stp/>
        <stp>StudyData</stp>
        <stp>EP</stp>
        <stp>TFlow</stp>
        <stp>AggregateBy=TFlowSimpleAggregation, Aggregation=5</stp>
        <stp>High</stp>
        <stp/>
        <stp>-35</stp>
        <tr r="D37" s="2"/>
        <tr r="D37" s="2"/>
      </tp>
      <tp>
        <v>2076.25</v>
        <stp/>
        <stp>StudyData</stp>
        <stp>EP</stp>
        <stp>TFlow</stp>
        <stp>AggregateBy=TFlowSimpleAggregation, Aggregation=5</stp>
        <stp>High</stp>
        <stp/>
        <stp>-34</stp>
        <tr r="D36" s="2"/>
        <tr r="D36" s="2"/>
      </tp>
      <tp>
        <v>2076.5</v>
        <stp/>
        <stp>StudyData</stp>
        <stp>EP</stp>
        <stp>TFlow</stp>
        <stp>AggregateBy=TFlowSimpleAggregation, Aggregation=5</stp>
        <stp>High</stp>
        <stp/>
        <stp>-33</stp>
        <tr r="D35" s="2"/>
        <tr r="D35" s="2"/>
      </tp>
      <tp>
        <v>2076.25</v>
        <stp/>
        <stp>StudyData</stp>
        <stp>EP</stp>
        <stp>TFlow</stp>
        <stp>AggregateBy=TFlowSimpleAggregation, Aggregation=5</stp>
        <stp>High</stp>
        <stp/>
        <stp>-32</stp>
        <tr r="D34" s="2"/>
        <tr r="D34" s="2"/>
      </tp>
      <tp>
        <v>2076</v>
        <stp/>
        <stp>StudyData</stp>
        <stp>EP</stp>
        <stp>TFlow</stp>
        <stp>AggregateBy=TFlowSimpleAggregation, Aggregation=5</stp>
        <stp>High</stp>
        <stp/>
        <stp>-31</stp>
        <tr r="D33" s="2"/>
        <tr r="D33" s="2"/>
      </tp>
      <tp>
        <v>2076</v>
        <stp/>
        <stp>StudyData</stp>
        <stp>EP</stp>
        <stp>TFlow</stp>
        <stp>AggregateBy=TFlowSimpleAggregation, Aggregation=5</stp>
        <stp>High</stp>
        <stp/>
        <stp>-30</stp>
        <tr r="D32" s="2"/>
        <tr r="D32" s="2"/>
      </tp>
      <tp>
        <v>2075.5</v>
        <stp/>
        <stp>StudyData</stp>
        <stp>EP</stp>
        <stp>TFlow</stp>
        <stp>AggregateBy=TFlowSimpleAggregation, Aggregation=5</stp>
        <stp>High</stp>
        <stp/>
        <stp>-39</stp>
        <tr r="D41" s="2"/>
        <tr r="D41" s="2"/>
      </tp>
      <tp>
        <v>2075.5</v>
        <stp/>
        <stp>StudyData</stp>
        <stp>EP</stp>
        <stp>TFlow</stp>
        <stp>AggregateBy=TFlowSimpleAggregation, Aggregation=5</stp>
        <stp>High</stp>
        <stp/>
        <stp>-38</stp>
        <tr r="D40" s="2"/>
        <tr r="D40" s="2"/>
      </tp>
      <tp>
        <v>2071.5</v>
        <stp/>
        <stp>StudyData</stp>
        <stp>EP</stp>
        <stp>TFlow</stp>
        <stp>AggregateBy=TFlowSimpleAggregation, Aggregation=5</stp>
        <stp>High</stp>
        <stp/>
        <stp>-87</stp>
        <tr r="D89" s="2"/>
        <tr r="D89" s="2"/>
      </tp>
      <tp>
        <v>2071.25</v>
        <stp/>
        <stp>StudyData</stp>
        <stp>EP</stp>
        <stp>TFlow</stp>
        <stp>AggregateBy=TFlowSimpleAggregation, Aggregation=5</stp>
        <stp>High</stp>
        <stp/>
        <stp>-86</stp>
        <tr r="D88" s="2"/>
        <tr r="D88" s="2"/>
      </tp>
      <tp>
        <v>2072</v>
        <stp/>
        <stp>StudyData</stp>
        <stp>EP</stp>
        <stp>TFlow</stp>
        <stp>AggregateBy=TFlowSimpleAggregation, Aggregation=5</stp>
        <stp>High</stp>
        <stp/>
        <stp>-85</stp>
        <tr r="D87" s="2"/>
        <tr r="D87" s="2"/>
      </tp>
      <tp>
        <v>2072.25</v>
        <stp/>
        <stp>StudyData</stp>
        <stp>EP</stp>
        <stp>TFlow</stp>
        <stp>AggregateBy=TFlowSimpleAggregation, Aggregation=5</stp>
        <stp>High</stp>
        <stp/>
        <stp>-84</stp>
        <tr r="D86" s="2"/>
        <tr r="D86" s="2"/>
      </tp>
      <tp>
        <v>2072.5</v>
        <stp/>
        <stp>StudyData</stp>
        <stp>EP</stp>
        <stp>TFlow</stp>
        <stp>AggregateBy=TFlowSimpleAggregation, Aggregation=5</stp>
        <stp>High</stp>
        <stp/>
        <stp>-83</stp>
        <tr r="D85" s="2"/>
        <tr r="D85" s="2"/>
      </tp>
      <tp>
        <v>2072.5</v>
        <stp/>
        <stp>StudyData</stp>
        <stp>EP</stp>
        <stp>TFlow</stp>
        <stp>AggregateBy=TFlowSimpleAggregation, Aggregation=5</stp>
        <stp>High</stp>
        <stp/>
        <stp>-82</stp>
        <tr r="D84" s="2"/>
        <tr r="D84" s="2"/>
      </tp>
      <tp>
        <v>2072.5</v>
        <stp/>
        <stp>StudyData</stp>
        <stp>EP</stp>
        <stp>TFlow</stp>
        <stp>AggregateBy=TFlowSimpleAggregation, Aggregation=5</stp>
        <stp>High</stp>
        <stp/>
        <stp>-81</stp>
        <tr r="D83" s="2"/>
        <tr r="D83" s="2"/>
      </tp>
      <tp>
        <v>2073.5</v>
        <stp/>
        <stp>StudyData</stp>
        <stp>EP</stp>
        <stp>TFlow</stp>
        <stp>AggregateBy=TFlowSimpleAggregation, Aggregation=5</stp>
        <stp>High</stp>
        <stp/>
        <stp>-80</stp>
        <tr r="D82" s="2"/>
        <tr r="D82" s="2"/>
      </tp>
      <tp>
        <v>2072</v>
        <stp/>
        <stp>StudyData</stp>
        <stp>EP</stp>
        <stp>TFlow</stp>
        <stp>AggregateBy=TFlowSimpleAggregation, Aggregation=5</stp>
        <stp>High</stp>
        <stp/>
        <stp>-89</stp>
        <tr r="D91" s="2"/>
        <tr r="D91" s="2"/>
      </tp>
      <tp>
        <v>2072.25</v>
        <stp/>
        <stp>StudyData</stp>
        <stp>EP</stp>
        <stp>TFlow</stp>
        <stp>AggregateBy=TFlowSimpleAggregation, Aggregation=5</stp>
        <stp>High</stp>
        <stp/>
        <stp>-88</stp>
        <tr r="D90" s="2"/>
        <tr r="D90" s="2"/>
      </tp>
      <tp>
        <v>2072.25</v>
        <stp/>
        <stp>StudyData</stp>
        <stp>EP</stp>
        <stp>TFlow</stp>
        <stp>AggregateBy=TFlowSimpleAggregation, Aggregation=5</stp>
        <stp>High</stp>
        <stp/>
        <stp>-97</stp>
        <tr r="D99" s="2"/>
        <tr r="D99" s="2"/>
      </tp>
      <tp>
        <v>2072.25</v>
        <stp/>
        <stp>StudyData</stp>
        <stp>EP</stp>
        <stp>TFlow</stp>
        <stp>AggregateBy=TFlowSimpleAggregation, Aggregation=5</stp>
        <stp>High</stp>
        <stp/>
        <stp>-96</stp>
        <tr r="D98" s="2"/>
        <tr r="D98" s="2"/>
      </tp>
      <tp>
        <v>2072.25</v>
        <stp/>
        <stp>StudyData</stp>
        <stp>EP</stp>
        <stp>TFlow</stp>
        <stp>AggregateBy=TFlowSimpleAggregation, Aggregation=5</stp>
        <stp>High</stp>
        <stp/>
        <stp>-95</stp>
        <tr r="D97" s="2"/>
        <tr r="D97" s="2"/>
      </tp>
      <tp>
        <v>2072</v>
        <stp/>
        <stp>StudyData</stp>
        <stp>EP</stp>
        <stp>TFlow</stp>
        <stp>AggregateBy=TFlowSimpleAggregation, Aggregation=5</stp>
        <stp>High</stp>
        <stp/>
        <stp>-94</stp>
        <tr r="D96" s="2"/>
        <tr r="D96" s="2"/>
      </tp>
      <tp>
        <v>2071.75</v>
        <stp/>
        <stp>StudyData</stp>
        <stp>EP</stp>
        <stp>TFlow</stp>
        <stp>AggregateBy=TFlowSimpleAggregation, Aggregation=5</stp>
        <stp>High</stp>
        <stp/>
        <stp>-93</stp>
        <tr r="D95" s="2"/>
        <tr r="D95" s="2"/>
      </tp>
      <tp>
        <v>2071.75</v>
        <stp/>
        <stp>StudyData</stp>
        <stp>EP</stp>
        <stp>TFlow</stp>
        <stp>AggregateBy=TFlowSimpleAggregation, Aggregation=5</stp>
        <stp>High</stp>
        <stp/>
        <stp>-92</stp>
        <tr r="D94" s="2"/>
        <tr r="D94" s="2"/>
      </tp>
      <tp>
        <v>2071.75</v>
        <stp/>
        <stp>StudyData</stp>
        <stp>EP</stp>
        <stp>TFlow</stp>
        <stp>AggregateBy=TFlowSimpleAggregation, Aggregation=5</stp>
        <stp>High</stp>
        <stp/>
        <stp>-91</stp>
        <tr r="D93" s="2"/>
        <tr r="D93" s="2"/>
      </tp>
      <tp>
        <v>2071.5</v>
        <stp/>
        <stp>StudyData</stp>
        <stp>EP</stp>
        <stp>TFlow</stp>
        <stp>AggregateBy=TFlowSimpleAggregation, Aggregation=5</stp>
        <stp>High</stp>
        <stp/>
        <stp>-90</stp>
        <tr r="D92" s="2"/>
        <tr r="D92" s="2"/>
      </tp>
      <tp>
        <v>2072</v>
        <stp/>
        <stp>StudyData</stp>
        <stp>EP</stp>
        <stp>TFlow</stp>
        <stp>AggregateBy=TFlowSimpleAggregation, Aggregation=5</stp>
        <stp>High</stp>
        <stp/>
        <stp>-99</stp>
        <tr r="D101" s="2"/>
        <tr r="D101" s="2"/>
      </tp>
      <tp>
        <v>2071.75</v>
        <stp/>
        <stp>StudyData</stp>
        <stp>EP</stp>
        <stp>TFlow</stp>
        <stp>AggregateBy=TFlowSimpleAggregation, Aggregation=5</stp>
        <stp>High</stp>
        <stp/>
        <stp>-98</stp>
        <tr r="D100" s="2"/>
        <tr r="D100" s="2"/>
      </tp>
      <tp>
        <v>2074.5</v>
        <stp/>
        <stp>ContractData</stp>
        <stp>EP</stp>
        <stp>LastTradeToday</stp>
        <stp/>
        <stp>T</stp>
        <tr r="H5" s="3"/>
      </tp>
      <tp>
        <v>2041.25</v>
        <stp/>
        <stp>ContractData</stp>
        <stp>EP</stp>
        <stp>Low</stp>
        <stp/>
        <stp>T</stp>
        <tr r="O5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514854760801959E-2"/>
          <c:y val="9.6961617421584684E-2"/>
          <c:w val="0.93790809237080663"/>
          <c:h val="0.6934287328471211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0"/>
                    <a:lumOff val="100000"/>
                  </a:schemeClr>
                </a:gs>
                <a:gs pos="35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cat>
            <c:numRef>
              <c:f>'Data (4)'!$M$3:$M$52</c:f>
              <c:numCache>
                <c:formatCode>General</c:formatCode>
                <c:ptCount val="50"/>
                <c:pt idx="0">
                  <c:v>-500</c:v>
                </c:pt>
                <c:pt idx="1">
                  <c:v>-470</c:v>
                </c:pt>
                <c:pt idx="2">
                  <c:v>-440</c:v>
                </c:pt>
                <c:pt idx="3">
                  <c:v>-410</c:v>
                </c:pt>
                <c:pt idx="4">
                  <c:v>-380</c:v>
                </c:pt>
                <c:pt idx="5">
                  <c:v>-350</c:v>
                </c:pt>
                <c:pt idx="6">
                  <c:v>-320</c:v>
                </c:pt>
                <c:pt idx="7">
                  <c:v>-290</c:v>
                </c:pt>
                <c:pt idx="8">
                  <c:v>-260</c:v>
                </c:pt>
                <c:pt idx="9">
                  <c:v>-230</c:v>
                </c:pt>
                <c:pt idx="10">
                  <c:v>-200</c:v>
                </c:pt>
                <c:pt idx="11">
                  <c:v>-170</c:v>
                </c:pt>
                <c:pt idx="12">
                  <c:v>-140</c:v>
                </c:pt>
                <c:pt idx="13">
                  <c:v>-110</c:v>
                </c:pt>
                <c:pt idx="14">
                  <c:v>-80</c:v>
                </c:pt>
                <c:pt idx="15">
                  <c:v>-50</c:v>
                </c:pt>
                <c:pt idx="16">
                  <c:v>-20</c:v>
                </c:pt>
                <c:pt idx="17">
                  <c:v>10</c:v>
                </c:pt>
                <c:pt idx="18">
                  <c:v>40</c:v>
                </c:pt>
                <c:pt idx="19">
                  <c:v>70</c:v>
                </c:pt>
                <c:pt idx="20">
                  <c:v>100</c:v>
                </c:pt>
                <c:pt idx="21">
                  <c:v>130</c:v>
                </c:pt>
                <c:pt idx="22">
                  <c:v>160</c:v>
                </c:pt>
                <c:pt idx="23">
                  <c:v>190</c:v>
                </c:pt>
                <c:pt idx="24">
                  <c:v>220</c:v>
                </c:pt>
                <c:pt idx="25">
                  <c:v>250</c:v>
                </c:pt>
                <c:pt idx="26">
                  <c:v>280</c:v>
                </c:pt>
                <c:pt idx="27">
                  <c:v>310</c:v>
                </c:pt>
                <c:pt idx="28">
                  <c:v>340</c:v>
                </c:pt>
                <c:pt idx="29">
                  <c:v>370</c:v>
                </c:pt>
                <c:pt idx="30">
                  <c:v>400</c:v>
                </c:pt>
                <c:pt idx="31">
                  <c:v>430</c:v>
                </c:pt>
                <c:pt idx="32">
                  <c:v>460</c:v>
                </c:pt>
                <c:pt idx="33">
                  <c:v>490</c:v>
                </c:pt>
                <c:pt idx="34">
                  <c:v>520</c:v>
                </c:pt>
                <c:pt idx="35">
                  <c:v>550</c:v>
                </c:pt>
                <c:pt idx="36">
                  <c:v>580</c:v>
                </c:pt>
                <c:pt idx="37">
                  <c:v>610</c:v>
                </c:pt>
                <c:pt idx="38">
                  <c:v>640</c:v>
                </c:pt>
                <c:pt idx="39">
                  <c:v>670</c:v>
                </c:pt>
                <c:pt idx="40">
                  <c:v>700</c:v>
                </c:pt>
                <c:pt idx="41">
                  <c:v>730</c:v>
                </c:pt>
                <c:pt idx="42">
                  <c:v>760</c:v>
                </c:pt>
                <c:pt idx="43">
                  <c:v>790</c:v>
                </c:pt>
                <c:pt idx="44">
                  <c:v>820</c:v>
                </c:pt>
                <c:pt idx="45">
                  <c:v>850</c:v>
                </c:pt>
                <c:pt idx="46">
                  <c:v>880</c:v>
                </c:pt>
                <c:pt idx="47">
                  <c:v>910</c:v>
                </c:pt>
                <c:pt idx="48">
                  <c:v>940</c:v>
                </c:pt>
                <c:pt idx="49">
                  <c:v>970</c:v>
                </c:pt>
              </c:numCache>
            </c:numRef>
          </c:cat>
          <c:val>
            <c:numRef>
              <c:f>'Data (4)'!$O$3:$O$52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6</c:v>
                </c:pt>
                <c:pt idx="15">
                  <c:v>5</c:v>
                </c:pt>
                <c:pt idx="16">
                  <c:v>3</c:v>
                </c:pt>
                <c:pt idx="17">
                  <c:v>7</c:v>
                </c:pt>
                <c:pt idx="18">
                  <c:v>5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5</c:v>
                </c:pt>
                <c:pt idx="23">
                  <c:v>3</c:v>
                </c:pt>
                <c:pt idx="24">
                  <c:v>2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5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2</c:v>
                </c:pt>
                <c:pt idx="33">
                  <c:v>4</c:v>
                </c:pt>
                <c:pt idx="34">
                  <c:v>0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0"/>
                    <a:lumOff val="100000"/>
                  </a:schemeClr>
                </a:gs>
                <a:gs pos="56000">
                  <a:srgbClr val="FF0000"/>
                </a:gs>
                <a:gs pos="100000">
                  <a:srgbClr val="FF0000"/>
                </a:gs>
              </a:gsLst>
              <a:path path="circle">
                <a:fillToRect l="50000" t="-80000" r="50000" b="180000"/>
              </a:path>
            </a:gradFill>
            <a:ln>
              <a:noFill/>
            </a:ln>
            <a:effectLst/>
          </c:spPr>
          <c:invertIfNegative val="0"/>
          <c:cat>
            <c:numRef>
              <c:f>'Data (4)'!$M$3:$M$52</c:f>
              <c:numCache>
                <c:formatCode>General</c:formatCode>
                <c:ptCount val="50"/>
                <c:pt idx="0">
                  <c:v>-500</c:v>
                </c:pt>
                <c:pt idx="1">
                  <c:v>-470</c:v>
                </c:pt>
                <c:pt idx="2">
                  <c:v>-440</c:v>
                </c:pt>
                <c:pt idx="3">
                  <c:v>-410</c:v>
                </c:pt>
                <c:pt idx="4">
                  <c:v>-380</c:v>
                </c:pt>
                <c:pt idx="5">
                  <c:v>-350</c:v>
                </c:pt>
                <c:pt idx="6">
                  <c:v>-320</c:v>
                </c:pt>
                <c:pt idx="7">
                  <c:v>-290</c:v>
                </c:pt>
                <c:pt idx="8">
                  <c:v>-260</c:v>
                </c:pt>
                <c:pt idx="9">
                  <c:v>-230</c:v>
                </c:pt>
                <c:pt idx="10">
                  <c:v>-200</c:v>
                </c:pt>
                <c:pt idx="11">
                  <c:v>-170</c:v>
                </c:pt>
                <c:pt idx="12">
                  <c:v>-140</c:v>
                </c:pt>
                <c:pt idx="13">
                  <c:v>-110</c:v>
                </c:pt>
                <c:pt idx="14">
                  <c:v>-80</c:v>
                </c:pt>
                <c:pt idx="15">
                  <c:v>-50</c:v>
                </c:pt>
                <c:pt idx="16">
                  <c:v>-20</c:v>
                </c:pt>
                <c:pt idx="17">
                  <c:v>10</c:v>
                </c:pt>
                <c:pt idx="18">
                  <c:v>40</c:v>
                </c:pt>
                <c:pt idx="19">
                  <c:v>70</c:v>
                </c:pt>
                <c:pt idx="20">
                  <c:v>100</c:v>
                </c:pt>
                <c:pt idx="21">
                  <c:v>130</c:v>
                </c:pt>
                <c:pt idx="22">
                  <c:v>160</c:v>
                </c:pt>
                <c:pt idx="23">
                  <c:v>190</c:v>
                </c:pt>
                <c:pt idx="24">
                  <c:v>220</c:v>
                </c:pt>
                <c:pt idx="25">
                  <c:v>250</c:v>
                </c:pt>
                <c:pt idx="26">
                  <c:v>280</c:v>
                </c:pt>
                <c:pt idx="27">
                  <c:v>310</c:v>
                </c:pt>
                <c:pt idx="28">
                  <c:v>340</c:v>
                </c:pt>
                <c:pt idx="29">
                  <c:v>370</c:v>
                </c:pt>
                <c:pt idx="30">
                  <c:v>400</c:v>
                </c:pt>
                <c:pt idx="31">
                  <c:v>430</c:v>
                </c:pt>
                <c:pt idx="32">
                  <c:v>460</c:v>
                </c:pt>
                <c:pt idx="33">
                  <c:v>490</c:v>
                </c:pt>
                <c:pt idx="34">
                  <c:v>520</c:v>
                </c:pt>
                <c:pt idx="35">
                  <c:v>550</c:v>
                </c:pt>
                <c:pt idx="36">
                  <c:v>580</c:v>
                </c:pt>
                <c:pt idx="37">
                  <c:v>610</c:v>
                </c:pt>
                <c:pt idx="38">
                  <c:v>640</c:v>
                </c:pt>
                <c:pt idx="39">
                  <c:v>670</c:v>
                </c:pt>
                <c:pt idx="40">
                  <c:v>700</c:v>
                </c:pt>
                <c:pt idx="41">
                  <c:v>730</c:v>
                </c:pt>
                <c:pt idx="42">
                  <c:v>760</c:v>
                </c:pt>
                <c:pt idx="43">
                  <c:v>790</c:v>
                </c:pt>
                <c:pt idx="44">
                  <c:v>820</c:v>
                </c:pt>
                <c:pt idx="45">
                  <c:v>850</c:v>
                </c:pt>
                <c:pt idx="46">
                  <c:v>880</c:v>
                </c:pt>
                <c:pt idx="47">
                  <c:v>910</c:v>
                </c:pt>
                <c:pt idx="48">
                  <c:v>940</c:v>
                </c:pt>
                <c:pt idx="49">
                  <c:v>970</c:v>
                </c:pt>
              </c:numCache>
            </c:numRef>
          </c:cat>
          <c:val>
            <c:numRef>
              <c:f>'Data (4)'!$P$3:$P$52</c:f>
              <c:numCache>
                <c:formatCode>General</c:formatCode>
                <c:ptCount val="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6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98"/>
        <c:axId val="1306277056"/>
        <c:axId val="1306232256"/>
      </c:barChart>
      <c:catAx>
        <c:axId val="130627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32256"/>
        <c:crosses val="autoZero"/>
        <c:auto val="1"/>
        <c:lblAlgn val="ctr"/>
        <c:lblOffset val="100"/>
        <c:tickLblSkip val="5"/>
        <c:noMultiLvlLbl val="0"/>
      </c:catAx>
      <c:valAx>
        <c:axId val="130623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7705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618066134475316E-2"/>
          <c:y val="1.061490308363861E-2"/>
          <c:w val="0.906938199889193"/>
          <c:h val="0.93603702612039807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42514.618080046297</c:v>
                </c:pt>
                <c:pt idx="1">
                  <c:v>42514.617678749994</c:v>
                </c:pt>
                <c:pt idx="2">
                  <c:v>42514.616388240742</c:v>
                </c:pt>
                <c:pt idx="3">
                  <c:v>42514.615900555553</c:v>
                </c:pt>
                <c:pt idx="4">
                  <c:v>42514.615264490742</c:v>
                </c:pt>
                <c:pt idx="5">
                  <c:v>42514.61491916667</c:v>
                </c:pt>
                <c:pt idx="6">
                  <c:v>42514.614571759259</c:v>
                </c:pt>
                <c:pt idx="7">
                  <c:v>42514.614211481479</c:v>
                </c:pt>
                <c:pt idx="8">
                  <c:v>42514.613778287036</c:v>
                </c:pt>
                <c:pt idx="9">
                  <c:v>42514.613457685184</c:v>
                </c:pt>
                <c:pt idx="10">
                  <c:v>42514.613093009262</c:v>
                </c:pt>
                <c:pt idx="11">
                  <c:v>42514.613025231483</c:v>
                </c:pt>
                <c:pt idx="12">
                  <c:v>42514.612868981487</c:v>
                </c:pt>
                <c:pt idx="13">
                  <c:v>42514.611862500002</c:v>
                </c:pt>
                <c:pt idx="14">
                  <c:v>42514.611007361113</c:v>
                </c:pt>
                <c:pt idx="15">
                  <c:v>42514.610081666666</c:v>
                </c:pt>
                <c:pt idx="16">
                  <c:v>42514.609698055552</c:v>
                </c:pt>
                <c:pt idx="17">
                  <c:v>42514.609529166664</c:v>
                </c:pt>
                <c:pt idx="18">
                  <c:v>42514.609082453702</c:v>
                </c:pt>
                <c:pt idx="19">
                  <c:v>42514.608847592586</c:v>
                </c:pt>
                <c:pt idx="20">
                  <c:v>42514.607967685188</c:v>
                </c:pt>
                <c:pt idx="21">
                  <c:v>42514.607616018518</c:v>
                </c:pt>
                <c:pt idx="22">
                  <c:v>42514.60706425926</c:v>
                </c:pt>
                <c:pt idx="23">
                  <c:v>42514.606779120368</c:v>
                </c:pt>
                <c:pt idx="24">
                  <c:v>42514.606523888884</c:v>
                </c:pt>
                <c:pt idx="25">
                  <c:v>42514.606049490743</c:v>
                </c:pt>
                <c:pt idx="26">
                  <c:v>42514.605302870368</c:v>
                </c:pt>
                <c:pt idx="27">
                  <c:v>42514.604813101847</c:v>
                </c:pt>
                <c:pt idx="28">
                  <c:v>42514.604548194438</c:v>
                </c:pt>
                <c:pt idx="29">
                  <c:v>42514.60410981482</c:v>
                </c:pt>
                <c:pt idx="30">
                  <c:v>42514.603968240743</c:v>
                </c:pt>
                <c:pt idx="31">
                  <c:v>42514.603088425923</c:v>
                </c:pt>
                <c:pt idx="32">
                  <c:v>42514.602817129628</c:v>
                </c:pt>
                <c:pt idx="33">
                  <c:v>42514.602736388886</c:v>
                </c:pt>
                <c:pt idx="34">
                  <c:v>42514.602707777776</c:v>
                </c:pt>
                <c:pt idx="35">
                  <c:v>42514.602572777774</c:v>
                </c:pt>
                <c:pt idx="36">
                  <c:v>42514.602528333329</c:v>
                </c:pt>
                <c:pt idx="37">
                  <c:v>42514.602449166661</c:v>
                </c:pt>
                <c:pt idx="38">
                  <c:v>42514.602294490738</c:v>
                </c:pt>
                <c:pt idx="39">
                  <c:v>42514.602237546293</c:v>
                </c:pt>
                <c:pt idx="40">
                  <c:v>42514.602221435183</c:v>
                </c:pt>
                <c:pt idx="41">
                  <c:v>42514.602218657405</c:v>
                </c:pt>
                <c:pt idx="42">
                  <c:v>42514.602217824075</c:v>
                </c:pt>
                <c:pt idx="43">
                  <c:v>42514.602217546293</c:v>
                </c:pt>
                <c:pt idx="44">
                  <c:v>42514.602216712963</c:v>
                </c:pt>
                <c:pt idx="45">
                  <c:v>42514.602216620369</c:v>
                </c:pt>
                <c:pt idx="46">
                  <c:v>42514.602215601852</c:v>
                </c:pt>
                <c:pt idx="47">
                  <c:v>42514.601878333335</c:v>
                </c:pt>
                <c:pt idx="48">
                  <c:v>42514.601431111114</c:v>
                </c:pt>
                <c:pt idx="49">
                  <c:v>42514.600349398148</c:v>
                </c:pt>
                <c:pt idx="50">
                  <c:v>42514.599913287042</c:v>
                </c:pt>
                <c:pt idx="51">
                  <c:v>42514.599501342593</c:v>
                </c:pt>
                <c:pt idx="52">
                  <c:v>42514.599368333336</c:v>
                </c:pt>
                <c:pt idx="53">
                  <c:v>42514.598782083332</c:v>
                </c:pt>
                <c:pt idx="54">
                  <c:v>42514.597759814809</c:v>
                </c:pt>
                <c:pt idx="55">
                  <c:v>42514.596912222223</c:v>
                </c:pt>
                <c:pt idx="56">
                  <c:v>42514.595718703698</c:v>
                </c:pt>
                <c:pt idx="57">
                  <c:v>42514.594831620372</c:v>
                </c:pt>
                <c:pt idx="58">
                  <c:v>42514.593723518519</c:v>
                </c:pt>
                <c:pt idx="59">
                  <c:v>42514.592544212966</c:v>
                </c:pt>
                <c:pt idx="60">
                  <c:v>42514.590877037037</c:v>
                </c:pt>
                <c:pt idx="61">
                  <c:v>42514.590540231482</c:v>
                </c:pt>
                <c:pt idx="62">
                  <c:v>42514.588703796289</c:v>
                </c:pt>
                <c:pt idx="63">
                  <c:v>42514.587472222222</c:v>
                </c:pt>
                <c:pt idx="64">
                  <c:v>42514.586639675923</c:v>
                </c:pt>
                <c:pt idx="65">
                  <c:v>42514.585977546296</c:v>
                </c:pt>
                <c:pt idx="66">
                  <c:v>42514.585141805554</c:v>
                </c:pt>
                <c:pt idx="67">
                  <c:v>42514.58434898148</c:v>
                </c:pt>
                <c:pt idx="68">
                  <c:v>42514.583311342591</c:v>
                </c:pt>
                <c:pt idx="69">
                  <c:v>42514.583075740738</c:v>
                </c:pt>
                <c:pt idx="70">
                  <c:v>42514.582720138889</c:v>
                </c:pt>
                <c:pt idx="71">
                  <c:v>42514.582536249996</c:v>
                </c:pt>
                <c:pt idx="72">
                  <c:v>42514.582200462959</c:v>
                </c:pt>
                <c:pt idx="73">
                  <c:v>42514.581597129632</c:v>
                </c:pt>
                <c:pt idx="74">
                  <c:v>42514.5806175463</c:v>
                </c:pt>
                <c:pt idx="75">
                  <c:v>42514.579965879631</c:v>
                </c:pt>
                <c:pt idx="76">
                  <c:v>42514.578963101856</c:v>
                </c:pt>
                <c:pt idx="77">
                  <c:v>42514.578299212961</c:v>
                </c:pt>
                <c:pt idx="78">
                  <c:v>42514.577748148142</c:v>
                </c:pt>
                <c:pt idx="79">
                  <c:v>42514.576988703702</c:v>
                </c:pt>
                <c:pt idx="80">
                  <c:v>42514.576501898147</c:v>
                </c:pt>
                <c:pt idx="81">
                  <c:v>42514.57587990741</c:v>
                </c:pt>
                <c:pt idx="82">
                  <c:v>42514.575561388883</c:v>
                </c:pt>
                <c:pt idx="83">
                  <c:v>42514.575242314815</c:v>
                </c:pt>
                <c:pt idx="84">
                  <c:v>42514.574482592594</c:v>
                </c:pt>
                <c:pt idx="85">
                  <c:v>42514.573562407408</c:v>
                </c:pt>
                <c:pt idx="86">
                  <c:v>42514.57265800926</c:v>
                </c:pt>
                <c:pt idx="87">
                  <c:v>42514.572004351852</c:v>
                </c:pt>
                <c:pt idx="88">
                  <c:v>42514.570117129631</c:v>
                </c:pt>
                <c:pt idx="89">
                  <c:v>42514.569473657408</c:v>
                </c:pt>
                <c:pt idx="90">
                  <c:v>42514.569115509257</c:v>
                </c:pt>
                <c:pt idx="91">
                  <c:v>42514.56829555556</c:v>
                </c:pt>
                <c:pt idx="92">
                  <c:v>42514.568091898152</c:v>
                </c:pt>
                <c:pt idx="93">
                  <c:v>42514.566977453702</c:v>
                </c:pt>
                <c:pt idx="94">
                  <c:v>42514.565511990746</c:v>
                </c:pt>
                <c:pt idx="95">
                  <c:v>42514.564655694441</c:v>
                </c:pt>
                <c:pt idx="96">
                  <c:v>42514.563497731484</c:v>
                </c:pt>
                <c:pt idx="97">
                  <c:v>42514.563412592594</c:v>
                </c:pt>
                <c:pt idx="98">
                  <c:v>42514.561563240743</c:v>
                </c:pt>
                <c:pt idx="99">
                  <c:v>42514.561004722222</c:v>
                </c:pt>
                <c:pt idx="100">
                  <c:v>42514.560448240743</c:v>
                </c:pt>
              </c:numCache>
            </c:numRef>
          </c:cat>
          <c:val>
            <c:numRef>
              <c:f>Data!$C$2:$C$102</c:f>
              <c:numCache>
                <c:formatCode>0.00</c:formatCode>
                <c:ptCount val="101"/>
                <c:pt idx="0">
                  <c:v>2074</c:v>
                </c:pt>
                <c:pt idx="1">
                  <c:v>2074</c:v>
                </c:pt>
                <c:pt idx="2">
                  <c:v>2074.5</c:v>
                </c:pt>
                <c:pt idx="3">
                  <c:v>2074.5</c:v>
                </c:pt>
                <c:pt idx="4">
                  <c:v>2074</c:v>
                </c:pt>
                <c:pt idx="5">
                  <c:v>2074.25</c:v>
                </c:pt>
                <c:pt idx="6">
                  <c:v>2074.5</c:v>
                </c:pt>
                <c:pt idx="7">
                  <c:v>2074.25</c:v>
                </c:pt>
                <c:pt idx="8">
                  <c:v>2075.25</c:v>
                </c:pt>
                <c:pt idx="9">
                  <c:v>2074.75</c:v>
                </c:pt>
                <c:pt idx="10">
                  <c:v>2074.25</c:v>
                </c:pt>
                <c:pt idx="11">
                  <c:v>2074</c:v>
                </c:pt>
                <c:pt idx="12">
                  <c:v>2074.25</c:v>
                </c:pt>
                <c:pt idx="13">
                  <c:v>2075</c:v>
                </c:pt>
                <c:pt idx="14">
                  <c:v>2074.75</c:v>
                </c:pt>
                <c:pt idx="15">
                  <c:v>2074.75</c:v>
                </c:pt>
                <c:pt idx="16">
                  <c:v>2074.25</c:v>
                </c:pt>
                <c:pt idx="17">
                  <c:v>2074.25</c:v>
                </c:pt>
                <c:pt idx="18">
                  <c:v>2074.25</c:v>
                </c:pt>
                <c:pt idx="19">
                  <c:v>2074.5</c:v>
                </c:pt>
                <c:pt idx="20">
                  <c:v>2074.75</c:v>
                </c:pt>
                <c:pt idx="21">
                  <c:v>2074.25</c:v>
                </c:pt>
                <c:pt idx="22">
                  <c:v>2074.75</c:v>
                </c:pt>
                <c:pt idx="23">
                  <c:v>2075</c:v>
                </c:pt>
                <c:pt idx="24">
                  <c:v>2075</c:v>
                </c:pt>
                <c:pt idx="25">
                  <c:v>2074.5</c:v>
                </c:pt>
                <c:pt idx="26">
                  <c:v>2074.5</c:v>
                </c:pt>
                <c:pt idx="27">
                  <c:v>2075.25</c:v>
                </c:pt>
                <c:pt idx="28">
                  <c:v>2075.5</c:v>
                </c:pt>
                <c:pt idx="29">
                  <c:v>2075.75</c:v>
                </c:pt>
                <c:pt idx="30">
                  <c:v>2075.75</c:v>
                </c:pt>
                <c:pt idx="31">
                  <c:v>2075.75</c:v>
                </c:pt>
                <c:pt idx="32">
                  <c:v>2076.25</c:v>
                </c:pt>
                <c:pt idx="33">
                  <c:v>2076</c:v>
                </c:pt>
                <c:pt idx="34">
                  <c:v>2075.75</c:v>
                </c:pt>
                <c:pt idx="35">
                  <c:v>2075.5</c:v>
                </c:pt>
                <c:pt idx="36">
                  <c:v>2075.25</c:v>
                </c:pt>
                <c:pt idx="37">
                  <c:v>2074.75</c:v>
                </c:pt>
                <c:pt idx="38">
                  <c:v>2075</c:v>
                </c:pt>
                <c:pt idx="39">
                  <c:v>2075.25</c:v>
                </c:pt>
                <c:pt idx="40">
                  <c:v>2075.5</c:v>
                </c:pt>
                <c:pt idx="41">
                  <c:v>2075.25</c:v>
                </c:pt>
                <c:pt idx="42">
                  <c:v>2075.75</c:v>
                </c:pt>
                <c:pt idx="43">
                  <c:v>2075.75</c:v>
                </c:pt>
                <c:pt idx="44">
                  <c:v>2076</c:v>
                </c:pt>
                <c:pt idx="45">
                  <c:v>2076.25</c:v>
                </c:pt>
                <c:pt idx="46">
                  <c:v>2076.25</c:v>
                </c:pt>
                <c:pt idx="47">
                  <c:v>2077</c:v>
                </c:pt>
                <c:pt idx="48">
                  <c:v>2077</c:v>
                </c:pt>
                <c:pt idx="49">
                  <c:v>2076.5</c:v>
                </c:pt>
                <c:pt idx="50">
                  <c:v>2076.5</c:v>
                </c:pt>
                <c:pt idx="51">
                  <c:v>2076.25</c:v>
                </c:pt>
                <c:pt idx="52">
                  <c:v>2076</c:v>
                </c:pt>
                <c:pt idx="53">
                  <c:v>2075.75</c:v>
                </c:pt>
                <c:pt idx="54">
                  <c:v>2075</c:v>
                </c:pt>
                <c:pt idx="55">
                  <c:v>2075.25</c:v>
                </c:pt>
                <c:pt idx="56">
                  <c:v>2075</c:v>
                </c:pt>
                <c:pt idx="57">
                  <c:v>2074.75</c:v>
                </c:pt>
                <c:pt idx="58">
                  <c:v>2074</c:v>
                </c:pt>
                <c:pt idx="59">
                  <c:v>2074</c:v>
                </c:pt>
                <c:pt idx="60">
                  <c:v>2073.5</c:v>
                </c:pt>
                <c:pt idx="61">
                  <c:v>2073.75</c:v>
                </c:pt>
                <c:pt idx="62">
                  <c:v>2073.25</c:v>
                </c:pt>
                <c:pt idx="63">
                  <c:v>2074</c:v>
                </c:pt>
                <c:pt idx="64">
                  <c:v>2073.75</c:v>
                </c:pt>
                <c:pt idx="65">
                  <c:v>2073.25</c:v>
                </c:pt>
                <c:pt idx="66">
                  <c:v>2073.5</c:v>
                </c:pt>
                <c:pt idx="67">
                  <c:v>2073.25</c:v>
                </c:pt>
                <c:pt idx="68">
                  <c:v>2072.5</c:v>
                </c:pt>
                <c:pt idx="69">
                  <c:v>2072.75</c:v>
                </c:pt>
                <c:pt idx="70">
                  <c:v>2073.25</c:v>
                </c:pt>
                <c:pt idx="71">
                  <c:v>2073.25</c:v>
                </c:pt>
                <c:pt idx="72">
                  <c:v>2073.75</c:v>
                </c:pt>
                <c:pt idx="73">
                  <c:v>2073.5</c:v>
                </c:pt>
                <c:pt idx="74">
                  <c:v>2073.5</c:v>
                </c:pt>
                <c:pt idx="75">
                  <c:v>2073.5</c:v>
                </c:pt>
                <c:pt idx="76">
                  <c:v>2073</c:v>
                </c:pt>
                <c:pt idx="77">
                  <c:v>2072.75</c:v>
                </c:pt>
                <c:pt idx="78">
                  <c:v>2073.25</c:v>
                </c:pt>
                <c:pt idx="79">
                  <c:v>2073.25</c:v>
                </c:pt>
                <c:pt idx="80">
                  <c:v>2072.5</c:v>
                </c:pt>
                <c:pt idx="81">
                  <c:v>2072</c:v>
                </c:pt>
                <c:pt idx="82">
                  <c:v>2072</c:v>
                </c:pt>
                <c:pt idx="83">
                  <c:v>2072</c:v>
                </c:pt>
                <c:pt idx="84">
                  <c:v>2071.75</c:v>
                </c:pt>
                <c:pt idx="85">
                  <c:v>2071.25</c:v>
                </c:pt>
                <c:pt idx="86">
                  <c:v>2071</c:v>
                </c:pt>
                <c:pt idx="87">
                  <c:v>2071.25</c:v>
                </c:pt>
                <c:pt idx="88">
                  <c:v>2072</c:v>
                </c:pt>
                <c:pt idx="89">
                  <c:v>2071.25</c:v>
                </c:pt>
                <c:pt idx="90">
                  <c:v>2071.25</c:v>
                </c:pt>
                <c:pt idx="91">
                  <c:v>2071.25</c:v>
                </c:pt>
                <c:pt idx="92">
                  <c:v>2071.25</c:v>
                </c:pt>
                <c:pt idx="93">
                  <c:v>2071.5</c:v>
                </c:pt>
                <c:pt idx="94">
                  <c:v>2071.5</c:v>
                </c:pt>
                <c:pt idx="95">
                  <c:v>2071.75</c:v>
                </c:pt>
                <c:pt idx="96">
                  <c:v>2072.25</c:v>
                </c:pt>
                <c:pt idx="97">
                  <c:v>2072</c:v>
                </c:pt>
                <c:pt idx="98">
                  <c:v>2071.5</c:v>
                </c:pt>
                <c:pt idx="99">
                  <c:v>2071.5</c:v>
                </c:pt>
                <c:pt idx="100">
                  <c:v>2071.75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50-40F1-BAC7-C8485B150E2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42514.618080046297</c:v>
                </c:pt>
                <c:pt idx="1">
                  <c:v>42514.617678749994</c:v>
                </c:pt>
                <c:pt idx="2">
                  <c:v>42514.616388240742</c:v>
                </c:pt>
                <c:pt idx="3">
                  <c:v>42514.615900555553</c:v>
                </c:pt>
                <c:pt idx="4">
                  <c:v>42514.615264490742</c:v>
                </c:pt>
                <c:pt idx="5">
                  <c:v>42514.61491916667</c:v>
                </c:pt>
                <c:pt idx="6">
                  <c:v>42514.614571759259</c:v>
                </c:pt>
                <c:pt idx="7">
                  <c:v>42514.614211481479</c:v>
                </c:pt>
                <c:pt idx="8">
                  <c:v>42514.613778287036</c:v>
                </c:pt>
                <c:pt idx="9">
                  <c:v>42514.613457685184</c:v>
                </c:pt>
                <c:pt idx="10">
                  <c:v>42514.613093009262</c:v>
                </c:pt>
                <c:pt idx="11">
                  <c:v>42514.613025231483</c:v>
                </c:pt>
                <c:pt idx="12">
                  <c:v>42514.612868981487</c:v>
                </c:pt>
                <c:pt idx="13">
                  <c:v>42514.611862500002</c:v>
                </c:pt>
                <c:pt idx="14">
                  <c:v>42514.611007361113</c:v>
                </c:pt>
                <c:pt idx="15">
                  <c:v>42514.610081666666</c:v>
                </c:pt>
                <c:pt idx="16">
                  <c:v>42514.609698055552</c:v>
                </c:pt>
                <c:pt idx="17">
                  <c:v>42514.609529166664</c:v>
                </c:pt>
                <c:pt idx="18">
                  <c:v>42514.609082453702</c:v>
                </c:pt>
                <c:pt idx="19">
                  <c:v>42514.608847592586</c:v>
                </c:pt>
                <c:pt idx="20">
                  <c:v>42514.607967685188</c:v>
                </c:pt>
                <c:pt idx="21">
                  <c:v>42514.607616018518</c:v>
                </c:pt>
                <c:pt idx="22">
                  <c:v>42514.60706425926</c:v>
                </c:pt>
                <c:pt idx="23">
                  <c:v>42514.606779120368</c:v>
                </c:pt>
                <c:pt idx="24">
                  <c:v>42514.606523888884</c:v>
                </c:pt>
                <c:pt idx="25">
                  <c:v>42514.606049490743</c:v>
                </c:pt>
                <c:pt idx="26">
                  <c:v>42514.605302870368</c:v>
                </c:pt>
                <c:pt idx="27">
                  <c:v>42514.604813101847</c:v>
                </c:pt>
                <c:pt idx="28">
                  <c:v>42514.604548194438</c:v>
                </c:pt>
                <c:pt idx="29">
                  <c:v>42514.60410981482</c:v>
                </c:pt>
                <c:pt idx="30">
                  <c:v>42514.603968240743</c:v>
                </c:pt>
                <c:pt idx="31">
                  <c:v>42514.603088425923</c:v>
                </c:pt>
                <c:pt idx="32">
                  <c:v>42514.602817129628</c:v>
                </c:pt>
                <c:pt idx="33">
                  <c:v>42514.602736388886</c:v>
                </c:pt>
                <c:pt idx="34">
                  <c:v>42514.602707777776</c:v>
                </c:pt>
                <c:pt idx="35">
                  <c:v>42514.602572777774</c:v>
                </c:pt>
                <c:pt idx="36">
                  <c:v>42514.602528333329</c:v>
                </c:pt>
                <c:pt idx="37">
                  <c:v>42514.602449166661</c:v>
                </c:pt>
                <c:pt idx="38">
                  <c:v>42514.602294490738</c:v>
                </c:pt>
                <c:pt idx="39">
                  <c:v>42514.602237546293</c:v>
                </c:pt>
                <c:pt idx="40">
                  <c:v>42514.602221435183</c:v>
                </c:pt>
                <c:pt idx="41">
                  <c:v>42514.602218657405</c:v>
                </c:pt>
                <c:pt idx="42">
                  <c:v>42514.602217824075</c:v>
                </c:pt>
                <c:pt idx="43">
                  <c:v>42514.602217546293</c:v>
                </c:pt>
                <c:pt idx="44">
                  <c:v>42514.602216712963</c:v>
                </c:pt>
                <c:pt idx="45">
                  <c:v>42514.602216620369</c:v>
                </c:pt>
                <c:pt idx="46">
                  <c:v>42514.602215601852</c:v>
                </c:pt>
                <c:pt idx="47">
                  <c:v>42514.601878333335</c:v>
                </c:pt>
                <c:pt idx="48">
                  <c:v>42514.601431111114</c:v>
                </c:pt>
                <c:pt idx="49">
                  <c:v>42514.600349398148</c:v>
                </c:pt>
                <c:pt idx="50">
                  <c:v>42514.599913287042</c:v>
                </c:pt>
                <c:pt idx="51">
                  <c:v>42514.599501342593</c:v>
                </c:pt>
                <c:pt idx="52">
                  <c:v>42514.599368333336</c:v>
                </c:pt>
                <c:pt idx="53">
                  <c:v>42514.598782083332</c:v>
                </c:pt>
                <c:pt idx="54">
                  <c:v>42514.597759814809</c:v>
                </c:pt>
                <c:pt idx="55">
                  <c:v>42514.596912222223</c:v>
                </c:pt>
                <c:pt idx="56">
                  <c:v>42514.595718703698</c:v>
                </c:pt>
                <c:pt idx="57">
                  <c:v>42514.594831620372</c:v>
                </c:pt>
                <c:pt idx="58">
                  <c:v>42514.593723518519</c:v>
                </c:pt>
                <c:pt idx="59">
                  <c:v>42514.592544212966</c:v>
                </c:pt>
                <c:pt idx="60">
                  <c:v>42514.590877037037</c:v>
                </c:pt>
                <c:pt idx="61">
                  <c:v>42514.590540231482</c:v>
                </c:pt>
                <c:pt idx="62">
                  <c:v>42514.588703796289</c:v>
                </c:pt>
                <c:pt idx="63">
                  <c:v>42514.587472222222</c:v>
                </c:pt>
                <c:pt idx="64">
                  <c:v>42514.586639675923</c:v>
                </c:pt>
                <c:pt idx="65">
                  <c:v>42514.585977546296</c:v>
                </c:pt>
                <c:pt idx="66">
                  <c:v>42514.585141805554</c:v>
                </c:pt>
                <c:pt idx="67">
                  <c:v>42514.58434898148</c:v>
                </c:pt>
                <c:pt idx="68">
                  <c:v>42514.583311342591</c:v>
                </c:pt>
                <c:pt idx="69">
                  <c:v>42514.583075740738</c:v>
                </c:pt>
                <c:pt idx="70">
                  <c:v>42514.582720138889</c:v>
                </c:pt>
                <c:pt idx="71">
                  <c:v>42514.582536249996</c:v>
                </c:pt>
                <c:pt idx="72">
                  <c:v>42514.582200462959</c:v>
                </c:pt>
                <c:pt idx="73">
                  <c:v>42514.581597129632</c:v>
                </c:pt>
                <c:pt idx="74">
                  <c:v>42514.5806175463</c:v>
                </c:pt>
                <c:pt idx="75">
                  <c:v>42514.579965879631</c:v>
                </c:pt>
                <c:pt idx="76">
                  <c:v>42514.578963101856</c:v>
                </c:pt>
                <c:pt idx="77">
                  <c:v>42514.578299212961</c:v>
                </c:pt>
                <c:pt idx="78">
                  <c:v>42514.577748148142</c:v>
                </c:pt>
                <c:pt idx="79">
                  <c:v>42514.576988703702</c:v>
                </c:pt>
                <c:pt idx="80">
                  <c:v>42514.576501898147</c:v>
                </c:pt>
                <c:pt idx="81">
                  <c:v>42514.57587990741</c:v>
                </c:pt>
                <c:pt idx="82">
                  <c:v>42514.575561388883</c:v>
                </c:pt>
                <c:pt idx="83">
                  <c:v>42514.575242314815</c:v>
                </c:pt>
                <c:pt idx="84">
                  <c:v>42514.574482592594</c:v>
                </c:pt>
                <c:pt idx="85">
                  <c:v>42514.573562407408</c:v>
                </c:pt>
                <c:pt idx="86">
                  <c:v>42514.57265800926</c:v>
                </c:pt>
                <c:pt idx="87">
                  <c:v>42514.572004351852</c:v>
                </c:pt>
                <c:pt idx="88">
                  <c:v>42514.570117129631</c:v>
                </c:pt>
                <c:pt idx="89">
                  <c:v>42514.569473657408</c:v>
                </c:pt>
                <c:pt idx="90">
                  <c:v>42514.569115509257</c:v>
                </c:pt>
                <c:pt idx="91">
                  <c:v>42514.56829555556</c:v>
                </c:pt>
                <c:pt idx="92">
                  <c:v>42514.568091898152</c:v>
                </c:pt>
                <c:pt idx="93">
                  <c:v>42514.566977453702</c:v>
                </c:pt>
                <c:pt idx="94">
                  <c:v>42514.565511990746</c:v>
                </c:pt>
                <c:pt idx="95">
                  <c:v>42514.564655694441</c:v>
                </c:pt>
                <c:pt idx="96">
                  <c:v>42514.563497731484</c:v>
                </c:pt>
                <c:pt idx="97">
                  <c:v>42514.563412592594</c:v>
                </c:pt>
                <c:pt idx="98">
                  <c:v>42514.561563240743</c:v>
                </c:pt>
                <c:pt idx="99">
                  <c:v>42514.561004722222</c:v>
                </c:pt>
                <c:pt idx="100">
                  <c:v>42514.560448240743</c:v>
                </c:pt>
              </c:numCache>
            </c:numRef>
          </c:cat>
          <c:val>
            <c:numRef>
              <c:f>Data!$D$2:$D$102</c:f>
              <c:numCache>
                <c:formatCode>0.00</c:formatCode>
                <c:ptCount val="101"/>
                <c:pt idx="0">
                  <c:v>2074.5</c:v>
                </c:pt>
                <c:pt idx="1">
                  <c:v>2074.5</c:v>
                </c:pt>
                <c:pt idx="2">
                  <c:v>2074.75</c:v>
                </c:pt>
                <c:pt idx="3">
                  <c:v>2074.75</c:v>
                </c:pt>
                <c:pt idx="4">
                  <c:v>2074.75</c:v>
                </c:pt>
                <c:pt idx="5">
                  <c:v>2074.75</c:v>
                </c:pt>
                <c:pt idx="6">
                  <c:v>2074.75</c:v>
                </c:pt>
                <c:pt idx="7">
                  <c:v>2074.75</c:v>
                </c:pt>
                <c:pt idx="8">
                  <c:v>2075.25</c:v>
                </c:pt>
                <c:pt idx="9">
                  <c:v>2075.5</c:v>
                </c:pt>
                <c:pt idx="10">
                  <c:v>2075</c:v>
                </c:pt>
                <c:pt idx="11">
                  <c:v>2074.75</c:v>
                </c:pt>
                <c:pt idx="12">
                  <c:v>2074.25</c:v>
                </c:pt>
                <c:pt idx="13">
                  <c:v>2075.25</c:v>
                </c:pt>
                <c:pt idx="14">
                  <c:v>2075.25</c:v>
                </c:pt>
                <c:pt idx="15">
                  <c:v>2075</c:v>
                </c:pt>
                <c:pt idx="16">
                  <c:v>2075</c:v>
                </c:pt>
                <c:pt idx="17">
                  <c:v>2074.5</c:v>
                </c:pt>
                <c:pt idx="18">
                  <c:v>2074.25</c:v>
                </c:pt>
                <c:pt idx="19">
                  <c:v>2074.75</c:v>
                </c:pt>
                <c:pt idx="20">
                  <c:v>2074.75</c:v>
                </c:pt>
                <c:pt idx="21">
                  <c:v>2074.75</c:v>
                </c:pt>
                <c:pt idx="22">
                  <c:v>2075</c:v>
                </c:pt>
                <c:pt idx="23">
                  <c:v>2075.25</c:v>
                </c:pt>
                <c:pt idx="24">
                  <c:v>2075.25</c:v>
                </c:pt>
                <c:pt idx="25">
                  <c:v>2075</c:v>
                </c:pt>
                <c:pt idx="26">
                  <c:v>2075.25</c:v>
                </c:pt>
                <c:pt idx="27">
                  <c:v>2075.75</c:v>
                </c:pt>
                <c:pt idx="28">
                  <c:v>2075.75</c:v>
                </c:pt>
                <c:pt idx="29">
                  <c:v>2076.25</c:v>
                </c:pt>
                <c:pt idx="30">
                  <c:v>2076</c:v>
                </c:pt>
                <c:pt idx="31">
                  <c:v>2076</c:v>
                </c:pt>
                <c:pt idx="32">
                  <c:v>2076.25</c:v>
                </c:pt>
                <c:pt idx="33">
                  <c:v>2076.5</c:v>
                </c:pt>
                <c:pt idx="34">
                  <c:v>2076.25</c:v>
                </c:pt>
                <c:pt idx="35">
                  <c:v>2076</c:v>
                </c:pt>
                <c:pt idx="36">
                  <c:v>2075.75</c:v>
                </c:pt>
                <c:pt idx="37">
                  <c:v>2075.5</c:v>
                </c:pt>
                <c:pt idx="38">
                  <c:v>2075.5</c:v>
                </c:pt>
                <c:pt idx="39">
                  <c:v>2075.5</c:v>
                </c:pt>
                <c:pt idx="40">
                  <c:v>2075.75</c:v>
                </c:pt>
                <c:pt idx="41">
                  <c:v>2075.75</c:v>
                </c:pt>
                <c:pt idx="42">
                  <c:v>2075.75</c:v>
                </c:pt>
                <c:pt idx="43">
                  <c:v>2075.75</c:v>
                </c:pt>
                <c:pt idx="44">
                  <c:v>2076.25</c:v>
                </c:pt>
                <c:pt idx="45">
                  <c:v>2076.5</c:v>
                </c:pt>
                <c:pt idx="46">
                  <c:v>2076.25</c:v>
                </c:pt>
                <c:pt idx="47">
                  <c:v>2077</c:v>
                </c:pt>
                <c:pt idx="48">
                  <c:v>2077.5</c:v>
                </c:pt>
                <c:pt idx="49">
                  <c:v>2077</c:v>
                </c:pt>
                <c:pt idx="50">
                  <c:v>2076.75</c:v>
                </c:pt>
                <c:pt idx="51">
                  <c:v>2077</c:v>
                </c:pt>
                <c:pt idx="52">
                  <c:v>2076.5</c:v>
                </c:pt>
                <c:pt idx="53">
                  <c:v>2076</c:v>
                </c:pt>
                <c:pt idx="54">
                  <c:v>2075.75</c:v>
                </c:pt>
                <c:pt idx="55">
                  <c:v>2075.75</c:v>
                </c:pt>
                <c:pt idx="56">
                  <c:v>2075.5</c:v>
                </c:pt>
                <c:pt idx="57">
                  <c:v>2075.5</c:v>
                </c:pt>
                <c:pt idx="58">
                  <c:v>2075</c:v>
                </c:pt>
                <c:pt idx="59">
                  <c:v>2074.25</c:v>
                </c:pt>
                <c:pt idx="60">
                  <c:v>2074.25</c:v>
                </c:pt>
                <c:pt idx="61">
                  <c:v>2074.25</c:v>
                </c:pt>
                <c:pt idx="62">
                  <c:v>2074.25</c:v>
                </c:pt>
                <c:pt idx="63">
                  <c:v>2074</c:v>
                </c:pt>
                <c:pt idx="64">
                  <c:v>2074</c:v>
                </c:pt>
                <c:pt idx="65">
                  <c:v>2074</c:v>
                </c:pt>
                <c:pt idx="66">
                  <c:v>2073.75</c:v>
                </c:pt>
                <c:pt idx="67">
                  <c:v>2074</c:v>
                </c:pt>
                <c:pt idx="68">
                  <c:v>2073.25</c:v>
                </c:pt>
                <c:pt idx="69">
                  <c:v>2073.25</c:v>
                </c:pt>
                <c:pt idx="70">
                  <c:v>2073.5</c:v>
                </c:pt>
                <c:pt idx="71">
                  <c:v>2073.5</c:v>
                </c:pt>
                <c:pt idx="72">
                  <c:v>2073.75</c:v>
                </c:pt>
                <c:pt idx="73">
                  <c:v>2074</c:v>
                </c:pt>
                <c:pt idx="74">
                  <c:v>2073.75</c:v>
                </c:pt>
                <c:pt idx="75">
                  <c:v>2073.75</c:v>
                </c:pt>
                <c:pt idx="76">
                  <c:v>2073.25</c:v>
                </c:pt>
                <c:pt idx="77">
                  <c:v>2073.25</c:v>
                </c:pt>
                <c:pt idx="78">
                  <c:v>2073.25</c:v>
                </c:pt>
                <c:pt idx="79">
                  <c:v>2073.75</c:v>
                </c:pt>
                <c:pt idx="80">
                  <c:v>2073.5</c:v>
                </c:pt>
                <c:pt idx="81">
                  <c:v>2072.5</c:v>
                </c:pt>
                <c:pt idx="82">
                  <c:v>2072.5</c:v>
                </c:pt>
                <c:pt idx="83">
                  <c:v>2072.5</c:v>
                </c:pt>
                <c:pt idx="84">
                  <c:v>2072.25</c:v>
                </c:pt>
                <c:pt idx="85">
                  <c:v>2072</c:v>
                </c:pt>
                <c:pt idx="86">
                  <c:v>2071.25</c:v>
                </c:pt>
                <c:pt idx="87">
                  <c:v>2071.5</c:v>
                </c:pt>
                <c:pt idx="88">
                  <c:v>2072.25</c:v>
                </c:pt>
                <c:pt idx="89">
                  <c:v>2072</c:v>
                </c:pt>
                <c:pt idx="90">
                  <c:v>2071.5</c:v>
                </c:pt>
                <c:pt idx="91">
                  <c:v>2071.75</c:v>
                </c:pt>
                <c:pt idx="92">
                  <c:v>2071.75</c:v>
                </c:pt>
                <c:pt idx="93">
                  <c:v>2071.75</c:v>
                </c:pt>
                <c:pt idx="94">
                  <c:v>2072</c:v>
                </c:pt>
                <c:pt idx="95">
                  <c:v>2072.25</c:v>
                </c:pt>
                <c:pt idx="96">
                  <c:v>2072.25</c:v>
                </c:pt>
                <c:pt idx="97">
                  <c:v>2072.25</c:v>
                </c:pt>
                <c:pt idx="98">
                  <c:v>2071.75</c:v>
                </c:pt>
                <c:pt idx="99">
                  <c:v>2072</c:v>
                </c:pt>
                <c:pt idx="100">
                  <c:v>2072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50-40F1-BAC7-C8485B150E2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42514.618080046297</c:v>
                </c:pt>
                <c:pt idx="1">
                  <c:v>42514.617678749994</c:v>
                </c:pt>
                <c:pt idx="2">
                  <c:v>42514.616388240742</c:v>
                </c:pt>
                <c:pt idx="3">
                  <c:v>42514.615900555553</c:v>
                </c:pt>
                <c:pt idx="4">
                  <c:v>42514.615264490742</c:v>
                </c:pt>
                <c:pt idx="5">
                  <c:v>42514.61491916667</c:v>
                </c:pt>
                <c:pt idx="6">
                  <c:v>42514.614571759259</c:v>
                </c:pt>
                <c:pt idx="7">
                  <c:v>42514.614211481479</c:v>
                </c:pt>
                <c:pt idx="8">
                  <c:v>42514.613778287036</c:v>
                </c:pt>
                <c:pt idx="9">
                  <c:v>42514.613457685184</c:v>
                </c:pt>
                <c:pt idx="10">
                  <c:v>42514.613093009262</c:v>
                </c:pt>
                <c:pt idx="11">
                  <c:v>42514.613025231483</c:v>
                </c:pt>
                <c:pt idx="12">
                  <c:v>42514.612868981487</c:v>
                </c:pt>
                <c:pt idx="13">
                  <c:v>42514.611862500002</c:v>
                </c:pt>
                <c:pt idx="14">
                  <c:v>42514.611007361113</c:v>
                </c:pt>
                <c:pt idx="15">
                  <c:v>42514.610081666666</c:v>
                </c:pt>
                <c:pt idx="16">
                  <c:v>42514.609698055552</c:v>
                </c:pt>
                <c:pt idx="17">
                  <c:v>42514.609529166664</c:v>
                </c:pt>
                <c:pt idx="18">
                  <c:v>42514.609082453702</c:v>
                </c:pt>
                <c:pt idx="19">
                  <c:v>42514.608847592586</c:v>
                </c:pt>
                <c:pt idx="20">
                  <c:v>42514.607967685188</c:v>
                </c:pt>
                <c:pt idx="21">
                  <c:v>42514.607616018518</c:v>
                </c:pt>
                <c:pt idx="22">
                  <c:v>42514.60706425926</c:v>
                </c:pt>
                <c:pt idx="23">
                  <c:v>42514.606779120368</c:v>
                </c:pt>
                <c:pt idx="24">
                  <c:v>42514.606523888884</c:v>
                </c:pt>
                <c:pt idx="25">
                  <c:v>42514.606049490743</c:v>
                </c:pt>
                <c:pt idx="26">
                  <c:v>42514.605302870368</c:v>
                </c:pt>
                <c:pt idx="27">
                  <c:v>42514.604813101847</c:v>
                </c:pt>
                <c:pt idx="28">
                  <c:v>42514.604548194438</c:v>
                </c:pt>
                <c:pt idx="29">
                  <c:v>42514.60410981482</c:v>
                </c:pt>
                <c:pt idx="30">
                  <c:v>42514.603968240743</c:v>
                </c:pt>
                <c:pt idx="31">
                  <c:v>42514.603088425923</c:v>
                </c:pt>
                <c:pt idx="32">
                  <c:v>42514.602817129628</c:v>
                </c:pt>
                <c:pt idx="33">
                  <c:v>42514.602736388886</c:v>
                </c:pt>
                <c:pt idx="34">
                  <c:v>42514.602707777776</c:v>
                </c:pt>
                <c:pt idx="35">
                  <c:v>42514.602572777774</c:v>
                </c:pt>
                <c:pt idx="36">
                  <c:v>42514.602528333329</c:v>
                </c:pt>
                <c:pt idx="37">
                  <c:v>42514.602449166661</c:v>
                </c:pt>
                <c:pt idx="38">
                  <c:v>42514.602294490738</c:v>
                </c:pt>
                <c:pt idx="39">
                  <c:v>42514.602237546293</c:v>
                </c:pt>
                <c:pt idx="40">
                  <c:v>42514.602221435183</c:v>
                </c:pt>
                <c:pt idx="41">
                  <c:v>42514.602218657405</c:v>
                </c:pt>
                <c:pt idx="42">
                  <c:v>42514.602217824075</c:v>
                </c:pt>
                <c:pt idx="43">
                  <c:v>42514.602217546293</c:v>
                </c:pt>
                <c:pt idx="44">
                  <c:v>42514.602216712963</c:v>
                </c:pt>
                <c:pt idx="45">
                  <c:v>42514.602216620369</c:v>
                </c:pt>
                <c:pt idx="46">
                  <c:v>42514.602215601852</c:v>
                </c:pt>
                <c:pt idx="47">
                  <c:v>42514.601878333335</c:v>
                </c:pt>
                <c:pt idx="48">
                  <c:v>42514.601431111114</c:v>
                </c:pt>
                <c:pt idx="49">
                  <c:v>42514.600349398148</c:v>
                </c:pt>
                <c:pt idx="50">
                  <c:v>42514.599913287042</c:v>
                </c:pt>
                <c:pt idx="51">
                  <c:v>42514.599501342593</c:v>
                </c:pt>
                <c:pt idx="52">
                  <c:v>42514.599368333336</c:v>
                </c:pt>
                <c:pt idx="53">
                  <c:v>42514.598782083332</c:v>
                </c:pt>
                <c:pt idx="54">
                  <c:v>42514.597759814809</c:v>
                </c:pt>
                <c:pt idx="55">
                  <c:v>42514.596912222223</c:v>
                </c:pt>
                <c:pt idx="56">
                  <c:v>42514.595718703698</c:v>
                </c:pt>
                <c:pt idx="57">
                  <c:v>42514.594831620372</c:v>
                </c:pt>
                <c:pt idx="58">
                  <c:v>42514.593723518519</c:v>
                </c:pt>
                <c:pt idx="59">
                  <c:v>42514.592544212966</c:v>
                </c:pt>
                <c:pt idx="60">
                  <c:v>42514.590877037037</c:v>
                </c:pt>
                <c:pt idx="61">
                  <c:v>42514.590540231482</c:v>
                </c:pt>
                <c:pt idx="62">
                  <c:v>42514.588703796289</c:v>
                </c:pt>
                <c:pt idx="63">
                  <c:v>42514.587472222222</c:v>
                </c:pt>
                <c:pt idx="64">
                  <c:v>42514.586639675923</c:v>
                </c:pt>
                <c:pt idx="65">
                  <c:v>42514.585977546296</c:v>
                </c:pt>
                <c:pt idx="66">
                  <c:v>42514.585141805554</c:v>
                </c:pt>
                <c:pt idx="67">
                  <c:v>42514.58434898148</c:v>
                </c:pt>
                <c:pt idx="68">
                  <c:v>42514.583311342591</c:v>
                </c:pt>
                <c:pt idx="69">
                  <c:v>42514.583075740738</c:v>
                </c:pt>
                <c:pt idx="70">
                  <c:v>42514.582720138889</c:v>
                </c:pt>
                <c:pt idx="71">
                  <c:v>42514.582536249996</c:v>
                </c:pt>
                <c:pt idx="72">
                  <c:v>42514.582200462959</c:v>
                </c:pt>
                <c:pt idx="73">
                  <c:v>42514.581597129632</c:v>
                </c:pt>
                <c:pt idx="74">
                  <c:v>42514.5806175463</c:v>
                </c:pt>
                <c:pt idx="75">
                  <c:v>42514.579965879631</c:v>
                </c:pt>
                <c:pt idx="76">
                  <c:v>42514.578963101856</c:v>
                </c:pt>
                <c:pt idx="77">
                  <c:v>42514.578299212961</c:v>
                </c:pt>
                <c:pt idx="78">
                  <c:v>42514.577748148142</c:v>
                </c:pt>
                <c:pt idx="79">
                  <c:v>42514.576988703702</c:v>
                </c:pt>
                <c:pt idx="80">
                  <c:v>42514.576501898147</c:v>
                </c:pt>
                <c:pt idx="81">
                  <c:v>42514.57587990741</c:v>
                </c:pt>
                <c:pt idx="82">
                  <c:v>42514.575561388883</c:v>
                </c:pt>
                <c:pt idx="83">
                  <c:v>42514.575242314815</c:v>
                </c:pt>
                <c:pt idx="84">
                  <c:v>42514.574482592594</c:v>
                </c:pt>
                <c:pt idx="85">
                  <c:v>42514.573562407408</c:v>
                </c:pt>
                <c:pt idx="86">
                  <c:v>42514.57265800926</c:v>
                </c:pt>
                <c:pt idx="87">
                  <c:v>42514.572004351852</c:v>
                </c:pt>
                <c:pt idx="88">
                  <c:v>42514.570117129631</c:v>
                </c:pt>
                <c:pt idx="89">
                  <c:v>42514.569473657408</c:v>
                </c:pt>
                <c:pt idx="90">
                  <c:v>42514.569115509257</c:v>
                </c:pt>
                <c:pt idx="91">
                  <c:v>42514.56829555556</c:v>
                </c:pt>
                <c:pt idx="92">
                  <c:v>42514.568091898152</c:v>
                </c:pt>
                <c:pt idx="93">
                  <c:v>42514.566977453702</c:v>
                </c:pt>
                <c:pt idx="94">
                  <c:v>42514.565511990746</c:v>
                </c:pt>
                <c:pt idx="95">
                  <c:v>42514.564655694441</c:v>
                </c:pt>
                <c:pt idx="96">
                  <c:v>42514.563497731484</c:v>
                </c:pt>
                <c:pt idx="97">
                  <c:v>42514.563412592594</c:v>
                </c:pt>
                <c:pt idx="98">
                  <c:v>42514.561563240743</c:v>
                </c:pt>
                <c:pt idx="99">
                  <c:v>42514.561004722222</c:v>
                </c:pt>
                <c:pt idx="100">
                  <c:v>42514.560448240743</c:v>
                </c:pt>
              </c:numCache>
            </c:numRef>
          </c:cat>
          <c:val>
            <c:numRef>
              <c:f>Data!$E$2:$E$102</c:f>
              <c:numCache>
                <c:formatCode>0.00</c:formatCode>
                <c:ptCount val="101"/>
                <c:pt idx="0">
                  <c:v>2074</c:v>
                </c:pt>
                <c:pt idx="1">
                  <c:v>2073.75</c:v>
                </c:pt>
                <c:pt idx="2">
                  <c:v>2074</c:v>
                </c:pt>
                <c:pt idx="3">
                  <c:v>2074</c:v>
                </c:pt>
                <c:pt idx="4">
                  <c:v>2074</c:v>
                </c:pt>
                <c:pt idx="5">
                  <c:v>2073.75</c:v>
                </c:pt>
                <c:pt idx="6">
                  <c:v>2074</c:v>
                </c:pt>
                <c:pt idx="7">
                  <c:v>2074.25</c:v>
                </c:pt>
                <c:pt idx="8">
                  <c:v>2074.25</c:v>
                </c:pt>
                <c:pt idx="9">
                  <c:v>2074.75</c:v>
                </c:pt>
                <c:pt idx="10">
                  <c:v>2074</c:v>
                </c:pt>
                <c:pt idx="11">
                  <c:v>2073.75</c:v>
                </c:pt>
                <c:pt idx="12">
                  <c:v>2073.75</c:v>
                </c:pt>
                <c:pt idx="13">
                  <c:v>2074.25</c:v>
                </c:pt>
                <c:pt idx="14">
                  <c:v>2074.25</c:v>
                </c:pt>
                <c:pt idx="15">
                  <c:v>2074.25</c:v>
                </c:pt>
                <c:pt idx="16">
                  <c:v>2074</c:v>
                </c:pt>
                <c:pt idx="17">
                  <c:v>2074</c:v>
                </c:pt>
                <c:pt idx="18">
                  <c:v>2073.75</c:v>
                </c:pt>
                <c:pt idx="19">
                  <c:v>2074</c:v>
                </c:pt>
                <c:pt idx="20">
                  <c:v>2074.25</c:v>
                </c:pt>
                <c:pt idx="21">
                  <c:v>2074</c:v>
                </c:pt>
                <c:pt idx="22">
                  <c:v>2074</c:v>
                </c:pt>
                <c:pt idx="23">
                  <c:v>2074.75</c:v>
                </c:pt>
                <c:pt idx="24">
                  <c:v>2074.5</c:v>
                </c:pt>
                <c:pt idx="25">
                  <c:v>2074.25</c:v>
                </c:pt>
                <c:pt idx="26">
                  <c:v>2074.5</c:v>
                </c:pt>
                <c:pt idx="27">
                  <c:v>2074.5</c:v>
                </c:pt>
                <c:pt idx="28">
                  <c:v>2075.25</c:v>
                </c:pt>
                <c:pt idx="29">
                  <c:v>2075.75</c:v>
                </c:pt>
                <c:pt idx="30">
                  <c:v>2075.25</c:v>
                </c:pt>
                <c:pt idx="31">
                  <c:v>2075.5</c:v>
                </c:pt>
                <c:pt idx="32">
                  <c:v>2075.25</c:v>
                </c:pt>
                <c:pt idx="33">
                  <c:v>2075.75</c:v>
                </c:pt>
                <c:pt idx="34">
                  <c:v>2075.5</c:v>
                </c:pt>
                <c:pt idx="35">
                  <c:v>2075.25</c:v>
                </c:pt>
                <c:pt idx="36">
                  <c:v>2075</c:v>
                </c:pt>
                <c:pt idx="37">
                  <c:v>2074.5</c:v>
                </c:pt>
                <c:pt idx="38">
                  <c:v>2074.5</c:v>
                </c:pt>
                <c:pt idx="39">
                  <c:v>2075</c:v>
                </c:pt>
                <c:pt idx="40">
                  <c:v>2075.25</c:v>
                </c:pt>
                <c:pt idx="41">
                  <c:v>2075.25</c:v>
                </c:pt>
                <c:pt idx="42">
                  <c:v>2075.25</c:v>
                </c:pt>
                <c:pt idx="43">
                  <c:v>2075.25</c:v>
                </c:pt>
                <c:pt idx="44">
                  <c:v>2075.25</c:v>
                </c:pt>
                <c:pt idx="45">
                  <c:v>2075.25</c:v>
                </c:pt>
                <c:pt idx="46">
                  <c:v>2075.25</c:v>
                </c:pt>
                <c:pt idx="47">
                  <c:v>2076</c:v>
                </c:pt>
                <c:pt idx="48">
                  <c:v>2076.75</c:v>
                </c:pt>
                <c:pt idx="49">
                  <c:v>2076.25</c:v>
                </c:pt>
                <c:pt idx="50">
                  <c:v>2076.25</c:v>
                </c:pt>
                <c:pt idx="51">
                  <c:v>2076.25</c:v>
                </c:pt>
                <c:pt idx="52">
                  <c:v>2075.75</c:v>
                </c:pt>
                <c:pt idx="53">
                  <c:v>2075.5</c:v>
                </c:pt>
                <c:pt idx="54">
                  <c:v>2074.75</c:v>
                </c:pt>
                <c:pt idx="55">
                  <c:v>2075</c:v>
                </c:pt>
                <c:pt idx="56">
                  <c:v>2075</c:v>
                </c:pt>
                <c:pt idx="57">
                  <c:v>2074.5</c:v>
                </c:pt>
                <c:pt idx="58">
                  <c:v>2074</c:v>
                </c:pt>
                <c:pt idx="59">
                  <c:v>2073.75</c:v>
                </c:pt>
                <c:pt idx="60">
                  <c:v>2073.5</c:v>
                </c:pt>
                <c:pt idx="61">
                  <c:v>2073.5</c:v>
                </c:pt>
                <c:pt idx="62">
                  <c:v>2073</c:v>
                </c:pt>
                <c:pt idx="63">
                  <c:v>2073</c:v>
                </c:pt>
                <c:pt idx="64">
                  <c:v>2073.25</c:v>
                </c:pt>
                <c:pt idx="65">
                  <c:v>2073.25</c:v>
                </c:pt>
                <c:pt idx="66">
                  <c:v>2073.25</c:v>
                </c:pt>
                <c:pt idx="67">
                  <c:v>2073.25</c:v>
                </c:pt>
                <c:pt idx="68">
                  <c:v>2072.5</c:v>
                </c:pt>
                <c:pt idx="69">
                  <c:v>2072.5</c:v>
                </c:pt>
                <c:pt idx="70">
                  <c:v>2072.75</c:v>
                </c:pt>
                <c:pt idx="71">
                  <c:v>2073</c:v>
                </c:pt>
                <c:pt idx="72">
                  <c:v>2073</c:v>
                </c:pt>
                <c:pt idx="73">
                  <c:v>2073</c:v>
                </c:pt>
                <c:pt idx="74">
                  <c:v>2073</c:v>
                </c:pt>
                <c:pt idx="75">
                  <c:v>2073</c:v>
                </c:pt>
                <c:pt idx="76">
                  <c:v>2072.5</c:v>
                </c:pt>
                <c:pt idx="77">
                  <c:v>2072.5</c:v>
                </c:pt>
                <c:pt idx="78">
                  <c:v>2072.5</c:v>
                </c:pt>
                <c:pt idx="79">
                  <c:v>2073.25</c:v>
                </c:pt>
                <c:pt idx="80">
                  <c:v>2072.5</c:v>
                </c:pt>
                <c:pt idx="81">
                  <c:v>2071.75</c:v>
                </c:pt>
                <c:pt idx="82">
                  <c:v>2071.75</c:v>
                </c:pt>
                <c:pt idx="83">
                  <c:v>2071.75</c:v>
                </c:pt>
                <c:pt idx="84">
                  <c:v>2071.25</c:v>
                </c:pt>
                <c:pt idx="85">
                  <c:v>2071</c:v>
                </c:pt>
                <c:pt idx="86">
                  <c:v>2070.75</c:v>
                </c:pt>
                <c:pt idx="87">
                  <c:v>2071</c:v>
                </c:pt>
                <c:pt idx="88">
                  <c:v>2071.5</c:v>
                </c:pt>
                <c:pt idx="89">
                  <c:v>2071.25</c:v>
                </c:pt>
                <c:pt idx="90">
                  <c:v>2071</c:v>
                </c:pt>
                <c:pt idx="91">
                  <c:v>2071</c:v>
                </c:pt>
                <c:pt idx="92">
                  <c:v>2071</c:v>
                </c:pt>
                <c:pt idx="93">
                  <c:v>2071.25</c:v>
                </c:pt>
                <c:pt idx="94">
                  <c:v>2071.5</c:v>
                </c:pt>
                <c:pt idx="95">
                  <c:v>2071.75</c:v>
                </c:pt>
                <c:pt idx="96">
                  <c:v>2071.5</c:v>
                </c:pt>
                <c:pt idx="97">
                  <c:v>2071.75</c:v>
                </c:pt>
                <c:pt idx="98">
                  <c:v>2071.25</c:v>
                </c:pt>
                <c:pt idx="99">
                  <c:v>2071.25</c:v>
                </c:pt>
                <c:pt idx="100">
                  <c:v>2071.5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50-40F1-BAC7-C8485B150E2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42514.618080046297</c:v>
                </c:pt>
                <c:pt idx="1">
                  <c:v>42514.617678749994</c:v>
                </c:pt>
                <c:pt idx="2">
                  <c:v>42514.616388240742</c:v>
                </c:pt>
                <c:pt idx="3">
                  <c:v>42514.615900555553</c:v>
                </c:pt>
                <c:pt idx="4">
                  <c:v>42514.615264490742</c:v>
                </c:pt>
                <c:pt idx="5">
                  <c:v>42514.61491916667</c:v>
                </c:pt>
                <c:pt idx="6">
                  <c:v>42514.614571759259</c:v>
                </c:pt>
                <c:pt idx="7">
                  <c:v>42514.614211481479</c:v>
                </c:pt>
                <c:pt idx="8">
                  <c:v>42514.613778287036</c:v>
                </c:pt>
                <c:pt idx="9">
                  <c:v>42514.613457685184</c:v>
                </c:pt>
                <c:pt idx="10">
                  <c:v>42514.613093009262</c:v>
                </c:pt>
                <c:pt idx="11">
                  <c:v>42514.613025231483</c:v>
                </c:pt>
                <c:pt idx="12">
                  <c:v>42514.612868981487</c:v>
                </c:pt>
                <c:pt idx="13">
                  <c:v>42514.611862500002</c:v>
                </c:pt>
                <c:pt idx="14">
                  <c:v>42514.611007361113</c:v>
                </c:pt>
                <c:pt idx="15">
                  <c:v>42514.610081666666</c:v>
                </c:pt>
                <c:pt idx="16">
                  <c:v>42514.609698055552</c:v>
                </c:pt>
                <c:pt idx="17">
                  <c:v>42514.609529166664</c:v>
                </c:pt>
                <c:pt idx="18">
                  <c:v>42514.609082453702</c:v>
                </c:pt>
                <c:pt idx="19">
                  <c:v>42514.608847592586</c:v>
                </c:pt>
                <c:pt idx="20">
                  <c:v>42514.607967685188</c:v>
                </c:pt>
                <c:pt idx="21">
                  <c:v>42514.607616018518</c:v>
                </c:pt>
                <c:pt idx="22">
                  <c:v>42514.60706425926</c:v>
                </c:pt>
                <c:pt idx="23">
                  <c:v>42514.606779120368</c:v>
                </c:pt>
                <c:pt idx="24">
                  <c:v>42514.606523888884</c:v>
                </c:pt>
                <c:pt idx="25">
                  <c:v>42514.606049490743</c:v>
                </c:pt>
                <c:pt idx="26">
                  <c:v>42514.605302870368</c:v>
                </c:pt>
                <c:pt idx="27">
                  <c:v>42514.604813101847</c:v>
                </c:pt>
                <c:pt idx="28">
                  <c:v>42514.604548194438</c:v>
                </c:pt>
                <c:pt idx="29">
                  <c:v>42514.60410981482</c:v>
                </c:pt>
                <c:pt idx="30">
                  <c:v>42514.603968240743</c:v>
                </c:pt>
                <c:pt idx="31">
                  <c:v>42514.603088425923</c:v>
                </c:pt>
                <c:pt idx="32">
                  <c:v>42514.602817129628</c:v>
                </c:pt>
                <c:pt idx="33">
                  <c:v>42514.602736388886</c:v>
                </c:pt>
                <c:pt idx="34">
                  <c:v>42514.602707777776</c:v>
                </c:pt>
                <c:pt idx="35">
                  <c:v>42514.602572777774</c:v>
                </c:pt>
                <c:pt idx="36">
                  <c:v>42514.602528333329</c:v>
                </c:pt>
                <c:pt idx="37">
                  <c:v>42514.602449166661</c:v>
                </c:pt>
                <c:pt idx="38">
                  <c:v>42514.602294490738</c:v>
                </c:pt>
                <c:pt idx="39">
                  <c:v>42514.602237546293</c:v>
                </c:pt>
                <c:pt idx="40">
                  <c:v>42514.602221435183</c:v>
                </c:pt>
                <c:pt idx="41">
                  <c:v>42514.602218657405</c:v>
                </c:pt>
                <c:pt idx="42">
                  <c:v>42514.602217824075</c:v>
                </c:pt>
                <c:pt idx="43">
                  <c:v>42514.602217546293</c:v>
                </c:pt>
                <c:pt idx="44">
                  <c:v>42514.602216712963</c:v>
                </c:pt>
                <c:pt idx="45">
                  <c:v>42514.602216620369</c:v>
                </c:pt>
                <c:pt idx="46">
                  <c:v>42514.602215601852</c:v>
                </c:pt>
                <c:pt idx="47">
                  <c:v>42514.601878333335</c:v>
                </c:pt>
                <c:pt idx="48">
                  <c:v>42514.601431111114</c:v>
                </c:pt>
                <c:pt idx="49">
                  <c:v>42514.600349398148</c:v>
                </c:pt>
                <c:pt idx="50">
                  <c:v>42514.599913287042</c:v>
                </c:pt>
                <c:pt idx="51">
                  <c:v>42514.599501342593</c:v>
                </c:pt>
                <c:pt idx="52">
                  <c:v>42514.599368333336</c:v>
                </c:pt>
                <c:pt idx="53">
                  <c:v>42514.598782083332</c:v>
                </c:pt>
                <c:pt idx="54">
                  <c:v>42514.597759814809</c:v>
                </c:pt>
                <c:pt idx="55">
                  <c:v>42514.596912222223</c:v>
                </c:pt>
                <c:pt idx="56">
                  <c:v>42514.595718703698</c:v>
                </c:pt>
                <c:pt idx="57">
                  <c:v>42514.594831620372</c:v>
                </c:pt>
                <c:pt idx="58">
                  <c:v>42514.593723518519</c:v>
                </c:pt>
                <c:pt idx="59">
                  <c:v>42514.592544212966</c:v>
                </c:pt>
                <c:pt idx="60">
                  <c:v>42514.590877037037</c:v>
                </c:pt>
                <c:pt idx="61">
                  <c:v>42514.590540231482</c:v>
                </c:pt>
                <c:pt idx="62">
                  <c:v>42514.588703796289</c:v>
                </c:pt>
                <c:pt idx="63">
                  <c:v>42514.587472222222</c:v>
                </c:pt>
                <c:pt idx="64">
                  <c:v>42514.586639675923</c:v>
                </c:pt>
                <c:pt idx="65">
                  <c:v>42514.585977546296</c:v>
                </c:pt>
                <c:pt idx="66">
                  <c:v>42514.585141805554</c:v>
                </c:pt>
                <c:pt idx="67">
                  <c:v>42514.58434898148</c:v>
                </c:pt>
                <c:pt idx="68">
                  <c:v>42514.583311342591</c:v>
                </c:pt>
                <c:pt idx="69">
                  <c:v>42514.583075740738</c:v>
                </c:pt>
                <c:pt idx="70">
                  <c:v>42514.582720138889</c:v>
                </c:pt>
                <c:pt idx="71">
                  <c:v>42514.582536249996</c:v>
                </c:pt>
                <c:pt idx="72">
                  <c:v>42514.582200462959</c:v>
                </c:pt>
                <c:pt idx="73">
                  <c:v>42514.581597129632</c:v>
                </c:pt>
                <c:pt idx="74">
                  <c:v>42514.5806175463</c:v>
                </c:pt>
                <c:pt idx="75">
                  <c:v>42514.579965879631</c:v>
                </c:pt>
                <c:pt idx="76">
                  <c:v>42514.578963101856</c:v>
                </c:pt>
                <c:pt idx="77">
                  <c:v>42514.578299212961</c:v>
                </c:pt>
                <c:pt idx="78">
                  <c:v>42514.577748148142</c:v>
                </c:pt>
                <c:pt idx="79">
                  <c:v>42514.576988703702</c:v>
                </c:pt>
                <c:pt idx="80">
                  <c:v>42514.576501898147</c:v>
                </c:pt>
                <c:pt idx="81">
                  <c:v>42514.57587990741</c:v>
                </c:pt>
                <c:pt idx="82">
                  <c:v>42514.575561388883</c:v>
                </c:pt>
                <c:pt idx="83">
                  <c:v>42514.575242314815</c:v>
                </c:pt>
                <c:pt idx="84">
                  <c:v>42514.574482592594</c:v>
                </c:pt>
                <c:pt idx="85">
                  <c:v>42514.573562407408</c:v>
                </c:pt>
                <c:pt idx="86">
                  <c:v>42514.57265800926</c:v>
                </c:pt>
                <c:pt idx="87">
                  <c:v>42514.572004351852</c:v>
                </c:pt>
                <c:pt idx="88">
                  <c:v>42514.570117129631</c:v>
                </c:pt>
                <c:pt idx="89">
                  <c:v>42514.569473657408</c:v>
                </c:pt>
                <c:pt idx="90">
                  <c:v>42514.569115509257</c:v>
                </c:pt>
                <c:pt idx="91">
                  <c:v>42514.56829555556</c:v>
                </c:pt>
                <c:pt idx="92">
                  <c:v>42514.568091898152</c:v>
                </c:pt>
                <c:pt idx="93">
                  <c:v>42514.566977453702</c:v>
                </c:pt>
                <c:pt idx="94">
                  <c:v>42514.565511990746</c:v>
                </c:pt>
                <c:pt idx="95">
                  <c:v>42514.564655694441</c:v>
                </c:pt>
                <c:pt idx="96">
                  <c:v>42514.563497731484</c:v>
                </c:pt>
                <c:pt idx="97">
                  <c:v>42514.563412592594</c:v>
                </c:pt>
                <c:pt idx="98">
                  <c:v>42514.561563240743</c:v>
                </c:pt>
                <c:pt idx="99">
                  <c:v>42514.561004722222</c:v>
                </c:pt>
                <c:pt idx="100">
                  <c:v>42514.560448240743</c:v>
                </c:pt>
              </c:numCache>
            </c:numRef>
          </c:cat>
          <c:val>
            <c:numRef>
              <c:f>Data!$F$2:$F$102</c:f>
              <c:numCache>
                <c:formatCode>0.00</c:formatCode>
                <c:ptCount val="101"/>
                <c:pt idx="0">
                  <c:v>2074.5</c:v>
                </c:pt>
                <c:pt idx="1">
                  <c:v>2074</c:v>
                </c:pt>
                <c:pt idx="2">
                  <c:v>2074</c:v>
                </c:pt>
                <c:pt idx="3">
                  <c:v>2074.5</c:v>
                </c:pt>
                <c:pt idx="4">
                  <c:v>2074.5</c:v>
                </c:pt>
                <c:pt idx="5">
                  <c:v>2074</c:v>
                </c:pt>
                <c:pt idx="6">
                  <c:v>2074</c:v>
                </c:pt>
                <c:pt idx="7">
                  <c:v>2074.5</c:v>
                </c:pt>
                <c:pt idx="8">
                  <c:v>2074.5</c:v>
                </c:pt>
                <c:pt idx="9">
                  <c:v>2075.25</c:v>
                </c:pt>
                <c:pt idx="10">
                  <c:v>2074.75</c:v>
                </c:pt>
                <c:pt idx="11">
                  <c:v>2074.25</c:v>
                </c:pt>
                <c:pt idx="12">
                  <c:v>2074</c:v>
                </c:pt>
                <c:pt idx="13">
                  <c:v>2074.25</c:v>
                </c:pt>
                <c:pt idx="14">
                  <c:v>2075</c:v>
                </c:pt>
                <c:pt idx="15">
                  <c:v>2074.75</c:v>
                </c:pt>
                <c:pt idx="16">
                  <c:v>2074.75</c:v>
                </c:pt>
                <c:pt idx="17">
                  <c:v>2074.25</c:v>
                </c:pt>
                <c:pt idx="18">
                  <c:v>2074.25</c:v>
                </c:pt>
                <c:pt idx="19">
                  <c:v>2074.25</c:v>
                </c:pt>
                <c:pt idx="20">
                  <c:v>2074.5</c:v>
                </c:pt>
                <c:pt idx="21">
                  <c:v>2074.5</c:v>
                </c:pt>
                <c:pt idx="22">
                  <c:v>2074.25</c:v>
                </c:pt>
                <c:pt idx="23">
                  <c:v>2074.75</c:v>
                </c:pt>
                <c:pt idx="24">
                  <c:v>2075</c:v>
                </c:pt>
                <c:pt idx="25">
                  <c:v>2075</c:v>
                </c:pt>
                <c:pt idx="26">
                  <c:v>2074.5</c:v>
                </c:pt>
                <c:pt idx="27">
                  <c:v>2074.75</c:v>
                </c:pt>
                <c:pt idx="28">
                  <c:v>2075.5</c:v>
                </c:pt>
                <c:pt idx="29">
                  <c:v>2075.75</c:v>
                </c:pt>
                <c:pt idx="30">
                  <c:v>2075.75</c:v>
                </c:pt>
                <c:pt idx="31">
                  <c:v>2075.75</c:v>
                </c:pt>
                <c:pt idx="32">
                  <c:v>2075.75</c:v>
                </c:pt>
                <c:pt idx="33">
                  <c:v>2076.25</c:v>
                </c:pt>
                <c:pt idx="34">
                  <c:v>2076</c:v>
                </c:pt>
                <c:pt idx="35">
                  <c:v>2075.75</c:v>
                </c:pt>
                <c:pt idx="36">
                  <c:v>2075.5</c:v>
                </c:pt>
                <c:pt idx="37">
                  <c:v>2075.25</c:v>
                </c:pt>
                <c:pt idx="38">
                  <c:v>2074.5</c:v>
                </c:pt>
                <c:pt idx="39">
                  <c:v>2075.25</c:v>
                </c:pt>
                <c:pt idx="40">
                  <c:v>2075.5</c:v>
                </c:pt>
                <c:pt idx="41">
                  <c:v>2075.5</c:v>
                </c:pt>
                <c:pt idx="42">
                  <c:v>2075.5</c:v>
                </c:pt>
                <c:pt idx="43">
                  <c:v>2075.5</c:v>
                </c:pt>
                <c:pt idx="44">
                  <c:v>2075.5</c:v>
                </c:pt>
                <c:pt idx="45">
                  <c:v>2076.25</c:v>
                </c:pt>
                <c:pt idx="46">
                  <c:v>2075.75</c:v>
                </c:pt>
                <c:pt idx="47">
                  <c:v>2076.5</c:v>
                </c:pt>
                <c:pt idx="48">
                  <c:v>2077</c:v>
                </c:pt>
                <c:pt idx="49">
                  <c:v>2077</c:v>
                </c:pt>
                <c:pt idx="50">
                  <c:v>2076.5</c:v>
                </c:pt>
                <c:pt idx="51">
                  <c:v>2076.75</c:v>
                </c:pt>
                <c:pt idx="52">
                  <c:v>2076.25</c:v>
                </c:pt>
                <c:pt idx="53">
                  <c:v>2076</c:v>
                </c:pt>
                <c:pt idx="54">
                  <c:v>2075.75</c:v>
                </c:pt>
                <c:pt idx="55">
                  <c:v>2075.25</c:v>
                </c:pt>
                <c:pt idx="56">
                  <c:v>2075.25</c:v>
                </c:pt>
                <c:pt idx="57">
                  <c:v>2075.25</c:v>
                </c:pt>
                <c:pt idx="58">
                  <c:v>2074.75</c:v>
                </c:pt>
                <c:pt idx="59">
                  <c:v>2074</c:v>
                </c:pt>
                <c:pt idx="60">
                  <c:v>2074</c:v>
                </c:pt>
                <c:pt idx="61">
                  <c:v>2073.75</c:v>
                </c:pt>
                <c:pt idx="62">
                  <c:v>2074</c:v>
                </c:pt>
                <c:pt idx="63">
                  <c:v>2073.25</c:v>
                </c:pt>
                <c:pt idx="64">
                  <c:v>2073.75</c:v>
                </c:pt>
                <c:pt idx="65">
                  <c:v>2073.75</c:v>
                </c:pt>
                <c:pt idx="66">
                  <c:v>2073.5</c:v>
                </c:pt>
                <c:pt idx="67">
                  <c:v>2073.75</c:v>
                </c:pt>
                <c:pt idx="68">
                  <c:v>2073.25</c:v>
                </c:pt>
                <c:pt idx="69">
                  <c:v>2072.75</c:v>
                </c:pt>
                <c:pt idx="70">
                  <c:v>2073</c:v>
                </c:pt>
                <c:pt idx="71">
                  <c:v>2073.25</c:v>
                </c:pt>
                <c:pt idx="72">
                  <c:v>2073.25</c:v>
                </c:pt>
                <c:pt idx="73">
                  <c:v>2073.75</c:v>
                </c:pt>
                <c:pt idx="74">
                  <c:v>2073.25</c:v>
                </c:pt>
                <c:pt idx="75">
                  <c:v>2073.5</c:v>
                </c:pt>
                <c:pt idx="76">
                  <c:v>2073.25</c:v>
                </c:pt>
                <c:pt idx="77">
                  <c:v>2073</c:v>
                </c:pt>
                <c:pt idx="78">
                  <c:v>2073</c:v>
                </c:pt>
                <c:pt idx="79">
                  <c:v>2073.25</c:v>
                </c:pt>
                <c:pt idx="80">
                  <c:v>2073.25</c:v>
                </c:pt>
                <c:pt idx="81">
                  <c:v>2072.5</c:v>
                </c:pt>
                <c:pt idx="82">
                  <c:v>2072</c:v>
                </c:pt>
                <c:pt idx="83">
                  <c:v>2072.25</c:v>
                </c:pt>
                <c:pt idx="84">
                  <c:v>2072</c:v>
                </c:pt>
                <c:pt idx="85">
                  <c:v>2071.75</c:v>
                </c:pt>
                <c:pt idx="86">
                  <c:v>2071.25</c:v>
                </c:pt>
                <c:pt idx="87">
                  <c:v>2071.25</c:v>
                </c:pt>
                <c:pt idx="88">
                  <c:v>2071.5</c:v>
                </c:pt>
                <c:pt idx="89">
                  <c:v>2072</c:v>
                </c:pt>
                <c:pt idx="90">
                  <c:v>2071.25</c:v>
                </c:pt>
                <c:pt idx="91">
                  <c:v>2071.25</c:v>
                </c:pt>
                <c:pt idx="92">
                  <c:v>2071.5</c:v>
                </c:pt>
                <c:pt idx="93">
                  <c:v>2071.25</c:v>
                </c:pt>
                <c:pt idx="94">
                  <c:v>2071.5</c:v>
                </c:pt>
                <c:pt idx="95">
                  <c:v>2071.75</c:v>
                </c:pt>
                <c:pt idx="96">
                  <c:v>2071.75</c:v>
                </c:pt>
                <c:pt idx="97">
                  <c:v>2072</c:v>
                </c:pt>
                <c:pt idx="98">
                  <c:v>2071.75</c:v>
                </c:pt>
                <c:pt idx="99">
                  <c:v>2071.75</c:v>
                </c:pt>
                <c:pt idx="100">
                  <c:v>2071.5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250-40F1-BAC7-C8485B150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2000">
                    <a:schemeClr val="accent1">
                      <a:lumMod val="0"/>
                      <a:lumOff val="100000"/>
                    </a:schemeClr>
                  </a:gs>
                  <a:gs pos="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002060"/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downBars>
        </c:upDownBars>
        <c:axId val="1306273136"/>
        <c:axId val="1306210416"/>
      </c:stockChart>
      <c:catAx>
        <c:axId val="1306273136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10416"/>
        <c:crosses val="autoZero"/>
        <c:auto val="1"/>
        <c:lblAlgn val="ctr"/>
        <c:lblOffset val="100"/>
        <c:tickLblSkip val="10"/>
        <c:tickMarkSkip val="100"/>
        <c:noMultiLvlLbl val="0"/>
      </c:catAx>
      <c:valAx>
        <c:axId val="130621041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7313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989555341335313E-2"/>
          <c:y val="0.17570862311703536"/>
          <c:w val="0.91092930069325895"/>
          <c:h val="0.70460038550547743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42514.618080046297</c:v>
                </c:pt>
                <c:pt idx="1">
                  <c:v>42514.617678749994</c:v>
                </c:pt>
                <c:pt idx="2">
                  <c:v>42514.616388240742</c:v>
                </c:pt>
                <c:pt idx="3">
                  <c:v>42514.615900555553</c:v>
                </c:pt>
                <c:pt idx="4">
                  <c:v>42514.615264490742</c:v>
                </c:pt>
                <c:pt idx="5">
                  <c:v>42514.61491916667</c:v>
                </c:pt>
                <c:pt idx="6">
                  <c:v>42514.614571759259</c:v>
                </c:pt>
                <c:pt idx="7">
                  <c:v>42514.614211481479</c:v>
                </c:pt>
                <c:pt idx="8">
                  <c:v>42514.613778287036</c:v>
                </c:pt>
                <c:pt idx="9">
                  <c:v>42514.613457685184</c:v>
                </c:pt>
                <c:pt idx="10">
                  <c:v>42514.613093009262</c:v>
                </c:pt>
                <c:pt idx="11">
                  <c:v>42514.613025231483</c:v>
                </c:pt>
                <c:pt idx="12">
                  <c:v>42514.612868981487</c:v>
                </c:pt>
                <c:pt idx="13">
                  <c:v>42514.611862500002</c:v>
                </c:pt>
                <c:pt idx="14">
                  <c:v>42514.611007361113</c:v>
                </c:pt>
                <c:pt idx="15">
                  <c:v>42514.610081666666</c:v>
                </c:pt>
                <c:pt idx="16">
                  <c:v>42514.609698055552</c:v>
                </c:pt>
                <c:pt idx="17">
                  <c:v>42514.609529166664</c:v>
                </c:pt>
                <c:pt idx="18">
                  <c:v>42514.609082453702</c:v>
                </c:pt>
                <c:pt idx="19">
                  <c:v>42514.608847592586</c:v>
                </c:pt>
                <c:pt idx="20">
                  <c:v>42514.607967685188</c:v>
                </c:pt>
                <c:pt idx="21">
                  <c:v>42514.607616018518</c:v>
                </c:pt>
                <c:pt idx="22">
                  <c:v>42514.60706425926</c:v>
                </c:pt>
                <c:pt idx="23">
                  <c:v>42514.606779120368</c:v>
                </c:pt>
                <c:pt idx="24">
                  <c:v>42514.606523888884</c:v>
                </c:pt>
                <c:pt idx="25">
                  <c:v>42514.606049490743</c:v>
                </c:pt>
                <c:pt idx="26">
                  <c:v>42514.605302870368</c:v>
                </c:pt>
                <c:pt idx="27">
                  <c:v>42514.604813101847</c:v>
                </c:pt>
                <c:pt idx="28">
                  <c:v>42514.604548194438</c:v>
                </c:pt>
                <c:pt idx="29">
                  <c:v>42514.60410981482</c:v>
                </c:pt>
                <c:pt idx="30">
                  <c:v>42514.603968240743</c:v>
                </c:pt>
                <c:pt idx="31">
                  <c:v>42514.603088425923</c:v>
                </c:pt>
                <c:pt idx="32">
                  <c:v>42514.602817129628</c:v>
                </c:pt>
                <c:pt idx="33">
                  <c:v>42514.602736388886</c:v>
                </c:pt>
                <c:pt idx="34">
                  <c:v>42514.602707777776</c:v>
                </c:pt>
                <c:pt idx="35">
                  <c:v>42514.602572777774</c:v>
                </c:pt>
                <c:pt idx="36">
                  <c:v>42514.602528333329</c:v>
                </c:pt>
                <c:pt idx="37">
                  <c:v>42514.602449166661</c:v>
                </c:pt>
                <c:pt idx="38">
                  <c:v>42514.602294490738</c:v>
                </c:pt>
                <c:pt idx="39">
                  <c:v>42514.602237546293</c:v>
                </c:pt>
                <c:pt idx="40">
                  <c:v>42514.602221435183</c:v>
                </c:pt>
                <c:pt idx="41">
                  <c:v>42514.602218657405</c:v>
                </c:pt>
                <c:pt idx="42">
                  <c:v>42514.602217824075</c:v>
                </c:pt>
                <c:pt idx="43">
                  <c:v>42514.602217546293</c:v>
                </c:pt>
                <c:pt idx="44">
                  <c:v>42514.602216712963</c:v>
                </c:pt>
                <c:pt idx="45">
                  <c:v>42514.602216620369</c:v>
                </c:pt>
                <c:pt idx="46">
                  <c:v>42514.602215601852</c:v>
                </c:pt>
                <c:pt idx="47">
                  <c:v>42514.601878333335</c:v>
                </c:pt>
                <c:pt idx="48">
                  <c:v>42514.601431111114</c:v>
                </c:pt>
                <c:pt idx="49">
                  <c:v>42514.600349398148</c:v>
                </c:pt>
                <c:pt idx="50">
                  <c:v>42514.599913287042</c:v>
                </c:pt>
                <c:pt idx="51">
                  <c:v>42514.599501342593</c:v>
                </c:pt>
                <c:pt idx="52">
                  <c:v>42514.599368333336</c:v>
                </c:pt>
                <c:pt idx="53">
                  <c:v>42514.598782083332</c:v>
                </c:pt>
                <c:pt idx="54">
                  <c:v>42514.597759814809</c:v>
                </c:pt>
                <c:pt idx="55">
                  <c:v>42514.596912222223</c:v>
                </c:pt>
                <c:pt idx="56">
                  <c:v>42514.595718703698</c:v>
                </c:pt>
                <c:pt idx="57">
                  <c:v>42514.594831620372</c:v>
                </c:pt>
                <c:pt idx="58">
                  <c:v>42514.593723518519</c:v>
                </c:pt>
                <c:pt idx="59">
                  <c:v>42514.592544212966</c:v>
                </c:pt>
                <c:pt idx="60">
                  <c:v>42514.590877037037</c:v>
                </c:pt>
                <c:pt idx="61">
                  <c:v>42514.590540231482</c:v>
                </c:pt>
                <c:pt idx="62">
                  <c:v>42514.588703796289</c:v>
                </c:pt>
                <c:pt idx="63">
                  <c:v>42514.587472222222</c:v>
                </c:pt>
                <c:pt idx="64">
                  <c:v>42514.586639675923</c:v>
                </c:pt>
                <c:pt idx="65">
                  <c:v>42514.585977546296</c:v>
                </c:pt>
                <c:pt idx="66">
                  <c:v>42514.585141805554</c:v>
                </c:pt>
                <c:pt idx="67">
                  <c:v>42514.58434898148</c:v>
                </c:pt>
                <c:pt idx="68">
                  <c:v>42514.583311342591</c:v>
                </c:pt>
                <c:pt idx="69">
                  <c:v>42514.583075740738</c:v>
                </c:pt>
                <c:pt idx="70">
                  <c:v>42514.582720138889</c:v>
                </c:pt>
                <c:pt idx="71">
                  <c:v>42514.582536249996</c:v>
                </c:pt>
                <c:pt idx="72">
                  <c:v>42514.582200462959</c:v>
                </c:pt>
                <c:pt idx="73">
                  <c:v>42514.581597129632</c:v>
                </c:pt>
                <c:pt idx="74">
                  <c:v>42514.5806175463</c:v>
                </c:pt>
                <c:pt idx="75">
                  <c:v>42514.579965879631</c:v>
                </c:pt>
                <c:pt idx="76">
                  <c:v>42514.578963101856</c:v>
                </c:pt>
                <c:pt idx="77">
                  <c:v>42514.578299212961</c:v>
                </c:pt>
                <c:pt idx="78">
                  <c:v>42514.577748148142</c:v>
                </c:pt>
                <c:pt idx="79">
                  <c:v>42514.576988703702</c:v>
                </c:pt>
                <c:pt idx="80">
                  <c:v>42514.576501898147</c:v>
                </c:pt>
                <c:pt idx="81">
                  <c:v>42514.57587990741</c:v>
                </c:pt>
                <c:pt idx="82">
                  <c:v>42514.575561388883</c:v>
                </c:pt>
                <c:pt idx="83">
                  <c:v>42514.575242314815</c:v>
                </c:pt>
                <c:pt idx="84">
                  <c:v>42514.574482592594</c:v>
                </c:pt>
                <c:pt idx="85">
                  <c:v>42514.573562407408</c:v>
                </c:pt>
                <c:pt idx="86">
                  <c:v>42514.57265800926</c:v>
                </c:pt>
                <c:pt idx="87">
                  <c:v>42514.572004351852</c:v>
                </c:pt>
                <c:pt idx="88">
                  <c:v>42514.570117129631</c:v>
                </c:pt>
                <c:pt idx="89">
                  <c:v>42514.569473657408</c:v>
                </c:pt>
                <c:pt idx="90">
                  <c:v>42514.569115509257</c:v>
                </c:pt>
                <c:pt idx="91">
                  <c:v>42514.56829555556</c:v>
                </c:pt>
                <c:pt idx="92">
                  <c:v>42514.568091898152</c:v>
                </c:pt>
                <c:pt idx="93">
                  <c:v>42514.566977453702</c:v>
                </c:pt>
                <c:pt idx="94">
                  <c:v>42514.565511990746</c:v>
                </c:pt>
                <c:pt idx="95">
                  <c:v>42514.564655694441</c:v>
                </c:pt>
                <c:pt idx="96">
                  <c:v>42514.563497731484</c:v>
                </c:pt>
                <c:pt idx="97">
                  <c:v>42514.563412592594</c:v>
                </c:pt>
                <c:pt idx="98">
                  <c:v>42514.561563240743</c:v>
                </c:pt>
                <c:pt idx="99">
                  <c:v>42514.561004722222</c:v>
                </c:pt>
                <c:pt idx="100">
                  <c:v>42514.560448240743</c:v>
                </c:pt>
              </c:numCache>
            </c:numRef>
          </c:cat>
          <c:val>
            <c:numRef>
              <c:f>Data!$G$2:$G$102</c:f>
              <c:numCache>
                <c:formatCode>General</c:formatCode>
                <c:ptCount val="101"/>
                <c:pt idx="0">
                  <c:v>4864</c:v>
                </c:pt>
                <c:pt idx="1">
                  <c:v>6157</c:v>
                </c:pt>
                <c:pt idx="2">
                  <c:v>6960</c:v>
                </c:pt>
                <c:pt idx="3">
                  <c:v>6062</c:v>
                </c:pt>
                <c:pt idx="4">
                  <c:v>5844</c:v>
                </c:pt>
                <c:pt idx="5">
                  <c:v>5897</c:v>
                </c:pt>
                <c:pt idx="6">
                  <c:v>5134</c:v>
                </c:pt>
                <c:pt idx="7">
                  <c:v>4344</c:v>
                </c:pt>
                <c:pt idx="8">
                  <c:v>5112</c:v>
                </c:pt>
                <c:pt idx="9">
                  <c:v>6037</c:v>
                </c:pt>
                <c:pt idx="10">
                  <c:v>6536</c:v>
                </c:pt>
                <c:pt idx="11">
                  <c:v>6982</c:v>
                </c:pt>
                <c:pt idx="12">
                  <c:v>6768</c:v>
                </c:pt>
                <c:pt idx="13">
                  <c:v>6119</c:v>
                </c:pt>
                <c:pt idx="14">
                  <c:v>5719</c:v>
                </c:pt>
                <c:pt idx="15">
                  <c:v>4995</c:v>
                </c:pt>
                <c:pt idx="16">
                  <c:v>5293</c:v>
                </c:pt>
                <c:pt idx="17">
                  <c:v>5485</c:v>
                </c:pt>
                <c:pt idx="18">
                  <c:v>6500</c:v>
                </c:pt>
                <c:pt idx="19">
                  <c:v>5523</c:v>
                </c:pt>
                <c:pt idx="20">
                  <c:v>5672</c:v>
                </c:pt>
                <c:pt idx="21">
                  <c:v>5725</c:v>
                </c:pt>
                <c:pt idx="22">
                  <c:v>6284</c:v>
                </c:pt>
                <c:pt idx="23">
                  <c:v>7232</c:v>
                </c:pt>
                <c:pt idx="24">
                  <c:v>7135</c:v>
                </c:pt>
                <c:pt idx="25">
                  <c:v>7322</c:v>
                </c:pt>
                <c:pt idx="26">
                  <c:v>6319</c:v>
                </c:pt>
                <c:pt idx="27">
                  <c:v>5725</c:v>
                </c:pt>
                <c:pt idx="28">
                  <c:v>5001</c:v>
                </c:pt>
                <c:pt idx="29">
                  <c:v>5236</c:v>
                </c:pt>
                <c:pt idx="30">
                  <c:v>4757</c:v>
                </c:pt>
                <c:pt idx="31">
                  <c:v>4847</c:v>
                </c:pt>
                <c:pt idx="32">
                  <c:v>4513</c:v>
                </c:pt>
                <c:pt idx="33">
                  <c:v>3417</c:v>
                </c:pt>
                <c:pt idx="34">
                  <c:v>4338</c:v>
                </c:pt>
                <c:pt idx="35">
                  <c:v>4802</c:v>
                </c:pt>
                <c:pt idx="36">
                  <c:v>4394</c:v>
                </c:pt>
                <c:pt idx="37">
                  <c:v>3928</c:v>
                </c:pt>
                <c:pt idx="38">
                  <c:v>3732</c:v>
                </c:pt>
                <c:pt idx="39">
                  <c:v>2203</c:v>
                </c:pt>
                <c:pt idx="40">
                  <c:v>1423</c:v>
                </c:pt>
                <c:pt idx="41">
                  <c:v>1120</c:v>
                </c:pt>
                <c:pt idx="42">
                  <c:v>4412</c:v>
                </c:pt>
                <c:pt idx="43">
                  <c:v>6743</c:v>
                </c:pt>
                <c:pt idx="44">
                  <c:v>8113</c:v>
                </c:pt>
                <c:pt idx="45">
                  <c:v>9652</c:v>
                </c:pt>
                <c:pt idx="46">
                  <c:v>10694</c:v>
                </c:pt>
                <c:pt idx="47">
                  <c:v>8211</c:v>
                </c:pt>
                <c:pt idx="48">
                  <c:v>6196</c:v>
                </c:pt>
                <c:pt idx="49">
                  <c:v>5261</c:v>
                </c:pt>
                <c:pt idx="50">
                  <c:v>5407</c:v>
                </c:pt>
                <c:pt idx="51">
                  <c:v>5494</c:v>
                </c:pt>
                <c:pt idx="52">
                  <c:v>6624</c:v>
                </c:pt>
                <c:pt idx="53">
                  <c:v>6905</c:v>
                </c:pt>
                <c:pt idx="54">
                  <c:v>6944</c:v>
                </c:pt>
                <c:pt idx="55">
                  <c:v>5742</c:v>
                </c:pt>
                <c:pt idx="56">
                  <c:v>5484</c:v>
                </c:pt>
                <c:pt idx="57">
                  <c:v>4476</c:v>
                </c:pt>
                <c:pt idx="58">
                  <c:v>4127</c:v>
                </c:pt>
                <c:pt idx="59">
                  <c:v>4729</c:v>
                </c:pt>
                <c:pt idx="60">
                  <c:v>4946</c:v>
                </c:pt>
                <c:pt idx="61">
                  <c:v>4822</c:v>
                </c:pt>
                <c:pt idx="62">
                  <c:v>4516</c:v>
                </c:pt>
                <c:pt idx="63">
                  <c:v>4350</c:v>
                </c:pt>
                <c:pt idx="64">
                  <c:v>3405</c:v>
                </c:pt>
                <c:pt idx="65">
                  <c:v>3190</c:v>
                </c:pt>
                <c:pt idx="66">
                  <c:v>2937</c:v>
                </c:pt>
                <c:pt idx="67">
                  <c:v>2578</c:v>
                </c:pt>
                <c:pt idx="68">
                  <c:v>2612</c:v>
                </c:pt>
                <c:pt idx="69">
                  <c:v>2839</c:v>
                </c:pt>
                <c:pt idx="70">
                  <c:v>3509</c:v>
                </c:pt>
                <c:pt idx="71">
                  <c:v>3394</c:v>
                </c:pt>
                <c:pt idx="72">
                  <c:v>3608</c:v>
                </c:pt>
                <c:pt idx="73">
                  <c:v>3517</c:v>
                </c:pt>
                <c:pt idx="74">
                  <c:v>4284</c:v>
                </c:pt>
                <c:pt idx="75">
                  <c:v>4042</c:v>
                </c:pt>
                <c:pt idx="76">
                  <c:v>4862</c:v>
                </c:pt>
                <c:pt idx="77">
                  <c:v>4741</c:v>
                </c:pt>
                <c:pt idx="78">
                  <c:v>5229</c:v>
                </c:pt>
                <c:pt idx="79">
                  <c:v>4177</c:v>
                </c:pt>
                <c:pt idx="80">
                  <c:v>4982</c:v>
                </c:pt>
                <c:pt idx="81">
                  <c:v>4443</c:v>
                </c:pt>
                <c:pt idx="82">
                  <c:v>4956</c:v>
                </c:pt>
                <c:pt idx="83">
                  <c:v>4795</c:v>
                </c:pt>
                <c:pt idx="84">
                  <c:v>6018</c:v>
                </c:pt>
                <c:pt idx="85">
                  <c:v>4356</c:v>
                </c:pt>
                <c:pt idx="86">
                  <c:v>3984</c:v>
                </c:pt>
                <c:pt idx="87">
                  <c:v>3379</c:v>
                </c:pt>
                <c:pt idx="88">
                  <c:v>3201</c:v>
                </c:pt>
                <c:pt idx="89">
                  <c:v>2300</c:v>
                </c:pt>
                <c:pt idx="90">
                  <c:v>3038</c:v>
                </c:pt>
                <c:pt idx="91">
                  <c:v>3653</c:v>
                </c:pt>
                <c:pt idx="92">
                  <c:v>5429</c:v>
                </c:pt>
                <c:pt idx="93">
                  <c:v>5417</c:v>
                </c:pt>
                <c:pt idx="94">
                  <c:v>5796</c:v>
                </c:pt>
                <c:pt idx="95">
                  <c:v>5059</c:v>
                </c:pt>
                <c:pt idx="96">
                  <c:v>4480</c:v>
                </c:pt>
                <c:pt idx="97">
                  <c:v>2935</c:v>
                </c:pt>
                <c:pt idx="98">
                  <c:v>3403</c:v>
                </c:pt>
                <c:pt idx="99">
                  <c:v>2990</c:v>
                </c:pt>
                <c:pt idx="100">
                  <c:v>3271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4D3-4A25-9AF5-F26F45409A0A}"/>
            </c:ext>
          </c:extLst>
        </c:ser>
        <c:ser>
          <c:idx val="1"/>
          <c:order val="1"/>
          <c:spPr>
            <a:ln w="127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Data!$B$2:$B$102</c:f>
              <c:numCache>
                <c:formatCode>h:mm:ss;@</c:formatCode>
                <c:ptCount val="101"/>
                <c:pt idx="0">
                  <c:v>42514.618080046297</c:v>
                </c:pt>
                <c:pt idx="1">
                  <c:v>42514.617678749994</c:v>
                </c:pt>
                <c:pt idx="2">
                  <c:v>42514.616388240742</c:v>
                </c:pt>
                <c:pt idx="3">
                  <c:v>42514.615900555553</c:v>
                </c:pt>
                <c:pt idx="4">
                  <c:v>42514.615264490742</c:v>
                </c:pt>
                <c:pt idx="5">
                  <c:v>42514.61491916667</c:v>
                </c:pt>
                <c:pt idx="6">
                  <c:v>42514.614571759259</c:v>
                </c:pt>
                <c:pt idx="7">
                  <c:v>42514.614211481479</c:v>
                </c:pt>
                <c:pt idx="8">
                  <c:v>42514.613778287036</c:v>
                </c:pt>
                <c:pt idx="9">
                  <c:v>42514.613457685184</c:v>
                </c:pt>
                <c:pt idx="10">
                  <c:v>42514.613093009262</c:v>
                </c:pt>
                <c:pt idx="11">
                  <c:v>42514.613025231483</c:v>
                </c:pt>
                <c:pt idx="12">
                  <c:v>42514.612868981487</c:v>
                </c:pt>
                <c:pt idx="13">
                  <c:v>42514.611862500002</c:v>
                </c:pt>
                <c:pt idx="14">
                  <c:v>42514.611007361113</c:v>
                </c:pt>
                <c:pt idx="15">
                  <c:v>42514.610081666666</c:v>
                </c:pt>
                <c:pt idx="16">
                  <c:v>42514.609698055552</c:v>
                </c:pt>
                <c:pt idx="17">
                  <c:v>42514.609529166664</c:v>
                </c:pt>
                <c:pt idx="18">
                  <c:v>42514.609082453702</c:v>
                </c:pt>
                <c:pt idx="19">
                  <c:v>42514.608847592586</c:v>
                </c:pt>
                <c:pt idx="20">
                  <c:v>42514.607967685188</c:v>
                </c:pt>
                <c:pt idx="21">
                  <c:v>42514.607616018518</c:v>
                </c:pt>
                <c:pt idx="22">
                  <c:v>42514.60706425926</c:v>
                </c:pt>
                <c:pt idx="23">
                  <c:v>42514.606779120368</c:v>
                </c:pt>
                <c:pt idx="24">
                  <c:v>42514.606523888884</c:v>
                </c:pt>
                <c:pt idx="25">
                  <c:v>42514.606049490743</c:v>
                </c:pt>
                <c:pt idx="26">
                  <c:v>42514.605302870368</c:v>
                </c:pt>
                <c:pt idx="27">
                  <c:v>42514.604813101847</c:v>
                </c:pt>
                <c:pt idx="28">
                  <c:v>42514.604548194438</c:v>
                </c:pt>
                <c:pt idx="29">
                  <c:v>42514.60410981482</c:v>
                </c:pt>
                <c:pt idx="30">
                  <c:v>42514.603968240743</c:v>
                </c:pt>
                <c:pt idx="31">
                  <c:v>42514.603088425923</c:v>
                </c:pt>
                <c:pt idx="32">
                  <c:v>42514.602817129628</c:v>
                </c:pt>
                <c:pt idx="33">
                  <c:v>42514.602736388886</c:v>
                </c:pt>
                <c:pt idx="34">
                  <c:v>42514.602707777776</c:v>
                </c:pt>
                <c:pt idx="35">
                  <c:v>42514.602572777774</c:v>
                </c:pt>
                <c:pt idx="36">
                  <c:v>42514.602528333329</c:v>
                </c:pt>
                <c:pt idx="37">
                  <c:v>42514.602449166661</c:v>
                </c:pt>
                <c:pt idx="38">
                  <c:v>42514.602294490738</c:v>
                </c:pt>
                <c:pt idx="39">
                  <c:v>42514.602237546293</c:v>
                </c:pt>
                <c:pt idx="40">
                  <c:v>42514.602221435183</c:v>
                </c:pt>
                <c:pt idx="41">
                  <c:v>42514.602218657405</c:v>
                </c:pt>
                <c:pt idx="42">
                  <c:v>42514.602217824075</c:v>
                </c:pt>
                <c:pt idx="43">
                  <c:v>42514.602217546293</c:v>
                </c:pt>
                <c:pt idx="44">
                  <c:v>42514.602216712963</c:v>
                </c:pt>
                <c:pt idx="45">
                  <c:v>42514.602216620369</c:v>
                </c:pt>
                <c:pt idx="46">
                  <c:v>42514.602215601852</c:v>
                </c:pt>
                <c:pt idx="47">
                  <c:v>42514.601878333335</c:v>
                </c:pt>
                <c:pt idx="48">
                  <c:v>42514.601431111114</c:v>
                </c:pt>
                <c:pt idx="49">
                  <c:v>42514.600349398148</c:v>
                </c:pt>
                <c:pt idx="50">
                  <c:v>42514.599913287042</c:v>
                </c:pt>
                <c:pt idx="51">
                  <c:v>42514.599501342593</c:v>
                </c:pt>
                <c:pt idx="52">
                  <c:v>42514.599368333336</c:v>
                </c:pt>
                <c:pt idx="53">
                  <c:v>42514.598782083332</c:v>
                </c:pt>
                <c:pt idx="54">
                  <c:v>42514.597759814809</c:v>
                </c:pt>
                <c:pt idx="55">
                  <c:v>42514.596912222223</c:v>
                </c:pt>
                <c:pt idx="56">
                  <c:v>42514.595718703698</c:v>
                </c:pt>
                <c:pt idx="57">
                  <c:v>42514.594831620372</c:v>
                </c:pt>
                <c:pt idx="58">
                  <c:v>42514.593723518519</c:v>
                </c:pt>
                <c:pt idx="59">
                  <c:v>42514.592544212966</c:v>
                </c:pt>
                <c:pt idx="60">
                  <c:v>42514.590877037037</c:v>
                </c:pt>
                <c:pt idx="61">
                  <c:v>42514.590540231482</c:v>
                </c:pt>
                <c:pt idx="62">
                  <c:v>42514.588703796289</c:v>
                </c:pt>
                <c:pt idx="63">
                  <c:v>42514.587472222222</c:v>
                </c:pt>
                <c:pt idx="64">
                  <c:v>42514.586639675923</c:v>
                </c:pt>
                <c:pt idx="65">
                  <c:v>42514.585977546296</c:v>
                </c:pt>
                <c:pt idx="66">
                  <c:v>42514.585141805554</c:v>
                </c:pt>
                <c:pt idx="67">
                  <c:v>42514.58434898148</c:v>
                </c:pt>
                <c:pt idx="68">
                  <c:v>42514.583311342591</c:v>
                </c:pt>
                <c:pt idx="69">
                  <c:v>42514.583075740738</c:v>
                </c:pt>
                <c:pt idx="70">
                  <c:v>42514.582720138889</c:v>
                </c:pt>
                <c:pt idx="71">
                  <c:v>42514.582536249996</c:v>
                </c:pt>
                <c:pt idx="72">
                  <c:v>42514.582200462959</c:v>
                </c:pt>
                <c:pt idx="73">
                  <c:v>42514.581597129632</c:v>
                </c:pt>
                <c:pt idx="74">
                  <c:v>42514.5806175463</c:v>
                </c:pt>
                <c:pt idx="75">
                  <c:v>42514.579965879631</c:v>
                </c:pt>
                <c:pt idx="76">
                  <c:v>42514.578963101856</c:v>
                </c:pt>
                <c:pt idx="77">
                  <c:v>42514.578299212961</c:v>
                </c:pt>
                <c:pt idx="78">
                  <c:v>42514.577748148142</c:v>
                </c:pt>
                <c:pt idx="79">
                  <c:v>42514.576988703702</c:v>
                </c:pt>
                <c:pt idx="80">
                  <c:v>42514.576501898147</c:v>
                </c:pt>
                <c:pt idx="81">
                  <c:v>42514.57587990741</c:v>
                </c:pt>
                <c:pt idx="82">
                  <c:v>42514.575561388883</c:v>
                </c:pt>
                <c:pt idx="83">
                  <c:v>42514.575242314815</c:v>
                </c:pt>
                <c:pt idx="84">
                  <c:v>42514.574482592594</c:v>
                </c:pt>
                <c:pt idx="85">
                  <c:v>42514.573562407408</c:v>
                </c:pt>
                <c:pt idx="86">
                  <c:v>42514.57265800926</c:v>
                </c:pt>
                <c:pt idx="87">
                  <c:v>42514.572004351852</c:v>
                </c:pt>
                <c:pt idx="88">
                  <c:v>42514.570117129631</c:v>
                </c:pt>
                <c:pt idx="89">
                  <c:v>42514.569473657408</c:v>
                </c:pt>
                <c:pt idx="90">
                  <c:v>42514.569115509257</c:v>
                </c:pt>
                <c:pt idx="91">
                  <c:v>42514.56829555556</c:v>
                </c:pt>
                <c:pt idx="92">
                  <c:v>42514.568091898152</c:v>
                </c:pt>
                <c:pt idx="93">
                  <c:v>42514.566977453702</c:v>
                </c:pt>
                <c:pt idx="94">
                  <c:v>42514.565511990746</c:v>
                </c:pt>
                <c:pt idx="95">
                  <c:v>42514.564655694441</c:v>
                </c:pt>
                <c:pt idx="96">
                  <c:v>42514.563497731484</c:v>
                </c:pt>
                <c:pt idx="97">
                  <c:v>42514.563412592594</c:v>
                </c:pt>
                <c:pt idx="98">
                  <c:v>42514.561563240743</c:v>
                </c:pt>
                <c:pt idx="99">
                  <c:v>42514.561004722222</c:v>
                </c:pt>
                <c:pt idx="100">
                  <c:v>42514.560448240743</c:v>
                </c:pt>
              </c:numCache>
            </c:numRef>
          </c:cat>
          <c:val>
            <c:numRef>
              <c:f>Data!$H$2:$H$102</c:f>
              <c:numCache>
                <c:formatCode>General</c:formatCode>
                <c:ptCount val="101"/>
                <c:pt idx="0">
                  <c:v>6632</c:v>
                </c:pt>
                <c:pt idx="1">
                  <c:v>6055</c:v>
                </c:pt>
                <c:pt idx="2">
                  <c:v>5850</c:v>
                </c:pt>
                <c:pt idx="3">
                  <c:v>5949</c:v>
                </c:pt>
                <c:pt idx="4">
                  <c:v>5455</c:v>
                </c:pt>
                <c:pt idx="5">
                  <c:v>4317</c:v>
                </c:pt>
                <c:pt idx="6">
                  <c:v>4226</c:v>
                </c:pt>
                <c:pt idx="7">
                  <c:v>6088</c:v>
                </c:pt>
                <c:pt idx="8">
                  <c:v>5845</c:v>
                </c:pt>
                <c:pt idx="9">
                  <c:v>7365</c:v>
                </c:pt>
                <c:pt idx="10">
                  <c:v>8082</c:v>
                </c:pt>
                <c:pt idx="11">
                  <c:v>8550</c:v>
                </c:pt>
                <c:pt idx="12">
                  <c:v>7330</c:v>
                </c:pt>
                <c:pt idx="13">
                  <c:v>7054</c:v>
                </c:pt>
                <c:pt idx="14">
                  <c:v>5930</c:v>
                </c:pt>
                <c:pt idx="15">
                  <c:v>4942</c:v>
                </c:pt>
                <c:pt idx="16">
                  <c:v>4259</c:v>
                </c:pt>
                <c:pt idx="17">
                  <c:v>4262</c:v>
                </c:pt>
                <c:pt idx="18">
                  <c:v>4747</c:v>
                </c:pt>
                <c:pt idx="19">
                  <c:v>4090</c:v>
                </c:pt>
                <c:pt idx="20">
                  <c:v>4229</c:v>
                </c:pt>
                <c:pt idx="21">
                  <c:v>4983</c:v>
                </c:pt>
                <c:pt idx="22">
                  <c:v>5008</c:v>
                </c:pt>
                <c:pt idx="23">
                  <c:v>5446</c:v>
                </c:pt>
                <c:pt idx="24">
                  <c:v>5583</c:v>
                </c:pt>
                <c:pt idx="25">
                  <c:v>6163</c:v>
                </c:pt>
                <c:pt idx="26">
                  <c:v>4967</c:v>
                </c:pt>
                <c:pt idx="27">
                  <c:v>4468</c:v>
                </c:pt>
                <c:pt idx="28">
                  <c:v>4008</c:v>
                </c:pt>
                <c:pt idx="29">
                  <c:v>4324</c:v>
                </c:pt>
                <c:pt idx="30">
                  <c:v>3642</c:v>
                </c:pt>
                <c:pt idx="31">
                  <c:v>4428</c:v>
                </c:pt>
                <c:pt idx="32">
                  <c:v>4399</c:v>
                </c:pt>
                <c:pt idx="33">
                  <c:v>5099</c:v>
                </c:pt>
                <c:pt idx="34">
                  <c:v>4717</c:v>
                </c:pt>
                <c:pt idx="35">
                  <c:v>4789</c:v>
                </c:pt>
                <c:pt idx="36">
                  <c:v>3809</c:v>
                </c:pt>
                <c:pt idx="37">
                  <c:v>3645</c:v>
                </c:pt>
                <c:pt idx="38">
                  <c:v>2469</c:v>
                </c:pt>
                <c:pt idx="39">
                  <c:v>2376</c:v>
                </c:pt>
                <c:pt idx="40">
                  <c:v>2257</c:v>
                </c:pt>
                <c:pt idx="41">
                  <c:v>2015</c:v>
                </c:pt>
                <c:pt idx="42">
                  <c:v>1519</c:v>
                </c:pt>
                <c:pt idx="43">
                  <c:v>1644</c:v>
                </c:pt>
                <c:pt idx="44">
                  <c:v>3683</c:v>
                </c:pt>
                <c:pt idx="45">
                  <c:v>6300</c:v>
                </c:pt>
                <c:pt idx="46">
                  <c:v>7032</c:v>
                </c:pt>
                <c:pt idx="47">
                  <c:v>9754</c:v>
                </c:pt>
                <c:pt idx="48">
                  <c:v>11020</c:v>
                </c:pt>
                <c:pt idx="49">
                  <c:v>11778</c:v>
                </c:pt>
                <c:pt idx="50">
                  <c:v>11488</c:v>
                </c:pt>
                <c:pt idx="51">
                  <c:v>12248</c:v>
                </c:pt>
                <c:pt idx="52">
                  <c:v>12356</c:v>
                </c:pt>
                <c:pt idx="53">
                  <c:v>15265</c:v>
                </c:pt>
                <c:pt idx="54">
                  <c:v>15912</c:v>
                </c:pt>
                <c:pt idx="55">
                  <c:v>14090</c:v>
                </c:pt>
                <c:pt idx="56">
                  <c:v>13967</c:v>
                </c:pt>
                <c:pt idx="57">
                  <c:v>12220</c:v>
                </c:pt>
                <c:pt idx="58">
                  <c:v>9279</c:v>
                </c:pt>
                <c:pt idx="59">
                  <c:v>6150</c:v>
                </c:pt>
                <c:pt idx="60">
                  <c:v>5992</c:v>
                </c:pt>
                <c:pt idx="61">
                  <c:v>6014</c:v>
                </c:pt>
                <c:pt idx="62">
                  <c:v>6039</c:v>
                </c:pt>
                <c:pt idx="63">
                  <c:v>5506</c:v>
                </c:pt>
                <c:pt idx="64">
                  <c:v>6436</c:v>
                </c:pt>
                <c:pt idx="65">
                  <c:v>6041</c:v>
                </c:pt>
                <c:pt idx="66">
                  <c:v>4736</c:v>
                </c:pt>
                <c:pt idx="67">
                  <c:v>3956</c:v>
                </c:pt>
                <c:pt idx="68">
                  <c:v>3322</c:v>
                </c:pt>
                <c:pt idx="69">
                  <c:v>3190</c:v>
                </c:pt>
                <c:pt idx="70">
                  <c:v>3664</c:v>
                </c:pt>
                <c:pt idx="71">
                  <c:v>4250</c:v>
                </c:pt>
                <c:pt idx="72">
                  <c:v>4989</c:v>
                </c:pt>
                <c:pt idx="73">
                  <c:v>5030</c:v>
                </c:pt>
                <c:pt idx="74">
                  <c:v>4854</c:v>
                </c:pt>
                <c:pt idx="75">
                  <c:v>5070</c:v>
                </c:pt>
                <c:pt idx="76">
                  <c:v>7331</c:v>
                </c:pt>
                <c:pt idx="77">
                  <c:v>7968</c:v>
                </c:pt>
                <c:pt idx="78">
                  <c:v>8359</c:v>
                </c:pt>
                <c:pt idx="79">
                  <c:v>7869</c:v>
                </c:pt>
                <c:pt idx="80">
                  <c:v>8272</c:v>
                </c:pt>
                <c:pt idx="81">
                  <c:v>6106</c:v>
                </c:pt>
                <c:pt idx="82">
                  <c:v>5132</c:v>
                </c:pt>
                <c:pt idx="83">
                  <c:v>4982</c:v>
                </c:pt>
                <c:pt idx="84">
                  <c:v>5033</c:v>
                </c:pt>
                <c:pt idx="85">
                  <c:v>4495</c:v>
                </c:pt>
                <c:pt idx="86">
                  <c:v>3990</c:v>
                </c:pt>
                <c:pt idx="87">
                  <c:v>3544</c:v>
                </c:pt>
                <c:pt idx="88">
                  <c:v>3431</c:v>
                </c:pt>
                <c:pt idx="89">
                  <c:v>2918</c:v>
                </c:pt>
                <c:pt idx="90">
                  <c:v>2531</c:v>
                </c:pt>
                <c:pt idx="91">
                  <c:v>2592</c:v>
                </c:pt>
                <c:pt idx="92">
                  <c:v>3189</c:v>
                </c:pt>
                <c:pt idx="93">
                  <c:v>3498</c:v>
                </c:pt>
                <c:pt idx="94">
                  <c:v>4627</c:v>
                </c:pt>
                <c:pt idx="95">
                  <c:v>4420</c:v>
                </c:pt>
                <c:pt idx="96">
                  <c:v>4000</c:v>
                </c:pt>
                <c:pt idx="97">
                  <c:v>3636</c:v>
                </c:pt>
                <c:pt idx="98">
                  <c:v>3002</c:v>
                </c:pt>
                <c:pt idx="99">
                  <c:v>2463</c:v>
                </c:pt>
                <c:pt idx="100">
                  <c:v>2730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4D3-4A25-9AF5-F26F45409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6309536"/>
        <c:axId val="1306301136"/>
      </c:lineChart>
      <c:catAx>
        <c:axId val="1306309536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1306301136"/>
        <c:crosses val="autoZero"/>
        <c:auto val="1"/>
        <c:lblAlgn val="ctr"/>
        <c:lblOffset val="100"/>
        <c:noMultiLvlLbl val="0"/>
      </c:catAx>
      <c:valAx>
        <c:axId val="13063011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30953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7085448074065E-4"/>
          <c:y val="9.0864197530864194E-2"/>
          <c:w val="0.93681627020295422"/>
          <c:h val="0.8429629629629629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shade val="30000"/>
                    <a:satMod val="115000"/>
                  </a:schemeClr>
                </a:gs>
                <a:gs pos="50000">
                  <a:schemeClr val="accent1">
                    <a:shade val="67500"/>
                    <a:satMod val="115000"/>
                  </a:schemeClr>
                </a:gs>
                <a:gs pos="100000">
                  <a:schemeClr val="accent1">
                    <a:shade val="100000"/>
                    <a:satMod val="115000"/>
                  </a:scheme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Data!$I$2:$I$102</c:f>
              <c:numCache>
                <c:formatCode>General</c:formatCode>
                <c:ptCount val="101"/>
                <c:pt idx="0">
                  <c:v>1768</c:v>
                </c:pt>
                <c:pt idx="1">
                  <c:v>-102</c:v>
                </c:pt>
                <c:pt idx="2">
                  <c:v>-1110</c:v>
                </c:pt>
                <c:pt idx="3">
                  <c:v>-113</c:v>
                </c:pt>
                <c:pt idx="4">
                  <c:v>-389</c:v>
                </c:pt>
                <c:pt idx="5">
                  <c:v>-1580</c:v>
                </c:pt>
                <c:pt idx="6">
                  <c:v>-908</c:v>
                </c:pt>
                <c:pt idx="7">
                  <c:v>1744</c:v>
                </c:pt>
                <c:pt idx="8">
                  <c:v>733</c:v>
                </c:pt>
                <c:pt idx="9">
                  <c:v>1328</c:v>
                </c:pt>
                <c:pt idx="10">
                  <c:v>1546</c:v>
                </c:pt>
                <c:pt idx="11">
                  <c:v>1568</c:v>
                </c:pt>
                <c:pt idx="12">
                  <c:v>562</c:v>
                </c:pt>
                <c:pt idx="13">
                  <c:v>935</c:v>
                </c:pt>
                <c:pt idx="14">
                  <c:v>211</c:v>
                </c:pt>
                <c:pt idx="15">
                  <c:v>-53</c:v>
                </c:pt>
                <c:pt idx="16">
                  <c:v>-1034</c:v>
                </c:pt>
                <c:pt idx="17">
                  <c:v>-1223</c:v>
                </c:pt>
                <c:pt idx="18">
                  <c:v>-1753</c:v>
                </c:pt>
                <c:pt idx="19">
                  <c:v>-1433</c:v>
                </c:pt>
                <c:pt idx="20">
                  <c:v>-1443</c:v>
                </c:pt>
                <c:pt idx="21">
                  <c:v>-742</c:v>
                </c:pt>
                <c:pt idx="22">
                  <c:v>-1276</c:v>
                </c:pt>
                <c:pt idx="23">
                  <c:v>-1786</c:v>
                </c:pt>
                <c:pt idx="24">
                  <c:v>-1552</c:v>
                </c:pt>
                <c:pt idx="25">
                  <c:v>-1159</c:v>
                </c:pt>
                <c:pt idx="26">
                  <c:v>-1352</c:v>
                </c:pt>
                <c:pt idx="27">
                  <c:v>-1257</c:v>
                </c:pt>
                <c:pt idx="28">
                  <c:v>-993</c:v>
                </c:pt>
                <c:pt idx="29">
                  <c:v>-912</c:v>
                </c:pt>
                <c:pt idx="30">
                  <c:v>-1115</c:v>
                </c:pt>
                <c:pt idx="31">
                  <c:v>-419</c:v>
                </c:pt>
                <c:pt idx="32">
                  <c:v>-114</c:v>
                </c:pt>
                <c:pt idx="33">
                  <c:v>1682</c:v>
                </c:pt>
                <c:pt idx="34">
                  <c:v>379</c:v>
                </c:pt>
                <c:pt idx="35">
                  <c:v>-13</c:v>
                </c:pt>
                <c:pt idx="36">
                  <c:v>-585</c:v>
                </c:pt>
                <c:pt idx="37">
                  <c:v>-283</c:v>
                </c:pt>
                <c:pt idx="38">
                  <c:v>-1263</c:v>
                </c:pt>
                <c:pt idx="39">
                  <c:v>173</c:v>
                </c:pt>
                <c:pt idx="40">
                  <c:v>834</c:v>
                </c:pt>
                <c:pt idx="41">
                  <c:v>895</c:v>
                </c:pt>
                <c:pt idx="42">
                  <c:v>-2893</c:v>
                </c:pt>
                <c:pt idx="43">
                  <c:v>-5099</c:v>
                </c:pt>
                <c:pt idx="44">
                  <c:v>-4430</c:v>
                </c:pt>
                <c:pt idx="45">
                  <c:v>-3352</c:v>
                </c:pt>
                <c:pt idx="46">
                  <c:v>-3662</c:v>
                </c:pt>
                <c:pt idx="47">
                  <c:v>1543</c:v>
                </c:pt>
                <c:pt idx="48">
                  <c:v>4824</c:v>
                </c:pt>
                <c:pt idx="49">
                  <c:v>6517</c:v>
                </c:pt>
                <c:pt idx="50">
                  <c:v>6081</c:v>
                </c:pt>
                <c:pt idx="51">
                  <c:v>6754</c:v>
                </c:pt>
                <c:pt idx="52">
                  <c:v>5732</c:v>
                </c:pt>
                <c:pt idx="53">
                  <c:v>8360</c:v>
                </c:pt>
                <c:pt idx="54">
                  <c:v>8968</c:v>
                </c:pt>
                <c:pt idx="55">
                  <c:v>8348</c:v>
                </c:pt>
                <c:pt idx="56">
                  <c:v>8483</c:v>
                </c:pt>
                <c:pt idx="57">
                  <c:v>7744</c:v>
                </c:pt>
                <c:pt idx="58">
                  <c:v>5152</c:v>
                </c:pt>
                <c:pt idx="59">
                  <c:v>1421</c:v>
                </c:pt>
                <c:pt idx="60">
                  <c:v>1046</c:v>
                </c:pt>
                <c:pt idx="61">
                  <c:v>1192</c:v>
                </c:pt>
                <c:pt idx="62">
                  <c:v>1523</c:v>
                </c:pt>
                <c:pt idx="63">
                  <c:v>1156</c:v>
                </c:pt>
                <c:pt idx="64">
                  <c:v>3031</c:v>
                </c:pt>
                <c:pt idx="65">
                  <c:v>2851</c:v>
                </c:pt>
                <c:pt idx="66">
                  <c:v>1799</c:v>
                </c:pt>
                <c:pt idx="67">
                  <c:v>1378</c:v>
                </c:pt>
                <c:pt idx="68">
                  <c:v>710</c:v>
                </c:pt>
                <c:pt idx="69">
                  <c:v>351</c:v>
                </c:pt>
                <c:pt idx="70">
                  <c:v>155</c:v>
                </c:pt>
                <c:pt idx="71">
                  <c:v>856</c:v>
                </c:pt>
                <c:pt idx="72">
                  <c:v>1381</c:v>
                </c:pt>
                <c:pt idx="73">
                  <c:v>1513</c:v>
                </c:pt>
                <c:pt idx="74">
                  <c:v>570</c:v>
                </c:pt>
                <c:pt idx="75">
                  <c:v>1028</c:v>
                </c:pt>
                <c:pt idx="76">
                  <c:v>2469</c:v>
                </c:pt>
                <c:pt idx="77">
                  <c:v>3227</c:v>
                </c:pt>
                <c:pt idx="78">
                  <c:v>3130</c:v>
                </c:pt>
                <c:pt idx="79">
                  <c:v>3692</c:v>
                </c:pt>
                <c:pt idx="80">
                  <c:v>3290</c:v>
                </c:pt>
                <c:pt idx="81">
                  <c:v>1663</c:v>
                </c:pt>
                <c:pt idx="82">
                  <c:v>176</c:v>
                </c:pt>
                <c:pt idx="83">
                  <c:v>187</c:v>
                </c:pt>
                <c:pt idx="84">
                  <c:v>-985</c:v>
                </c:pt>
                <c:pt idx="85">
                  <c:v>139</c:v>
                </c:pt>
                <c:pt idx="86">
                  <c:v>6</c:v>
                </c:pt>
                <c:pt idx="87">
                  <c:v>165</c:v>
                </c:pt>
                <c:pt idx="88">
                  <c:v>230</c:v>
                </c:pt>
                <c:pt idx="89">
                  <c:v>618</c:v>
                </c:pt>
                <c:pt idx="90">
                  <c:v>-507</c:v>
                </c:pt>
                <c:pt idx="91">
                  <c:v>-1061</c:v>
                </c:pt>
                <c:pt idx="92">
                  <c:v>-2240</c:v>
                </c:pt>
                <c:pt idx="93">
                  <c:v>-1919</c:v>
                </c:pt>
                <c:pt idx="94">
                  <c:v>-1169</c:v>
                </c:pt>
                <c:pt idx="95">
                  <c:v>-639</c:v>
                </c:pt>
                <c:pt idx="96">
                  <c:v>-480</c:v>
                </c:pt>
                <c:pt idx="97">
                  <c:v>701</c:v>
                </c:pt>
                <c:pt idx="98">
                  <c:v>-401</c:v>
                </c:pt>
                <c:pt idx="99">
                  <c:v>-527</c:v>
                </c:pt>
                <c:pt idx="100">
                  <c:v>-541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83"/>
        <c:axId val="1306251296"/>
        <c:axId val="1306230576"/>
      </c:barChart>
      <c:catAx>
        <c:axId val="1306251296"/>
        <c:scaling>
          <c:orientation val="maxMin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230576"/>
        <c:crosses val="autoZero"/>
        <c:auto val="1"/>
        <c:lblAlgn val="ctr"/>
        <c:lblOffset val="100"/>
        <c:noMultiLvlLbl val="0"/>
      </c:catAx>
      <c:valAx>
        <c:axId val="13062305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5129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711854182071482E-2"/>
          <c:y val="0.11369495670766826"/>
          <c:w val="0.95060808051968981"/>
          <c:h val="0.6972642377585969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FF0000"/>
                </a:gs>
                <a:gs pos="78000">
                  <a:schemeClr val="bg1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numRef>
              <c:f>Data!$M$3:$M$52</c:f>
              <c:numCache>
                <c:formatCode>General</c:formatCode>
                <c:ptCount val="50"/>
                <c:pt idx="0">
                  <c:v>1100</c:v>
                </c:pt>
                <c:pt idx="1">
                  <c:v>1400</c:v>
                </c:pt>
                <c:pt idx="2">
                  <c:v>1700</c:v>
                </c:pt>
                <c:pt idx="3">
                  <c:v>2000</c:v>
                </c:pt>
                <c:pt idx="4">
                  <c:v>2300</c:v>
                </c:pt>
                <c:pt idx="5">
                  <c:v>2600</c:v>
                </c:pt>
                <c:pt idx="6">
                  <c:v>2900</c:v>
                </c:pt>
                <c:pt idx="7">
                  <c:v>3200</c:v>
                </c:pt>
                <c:pt idx="8">
                  <c:v>3500</c:v>
                </c:pt>
                <c:pt idx="9">
                  <c:v>3800</c:v>
                </c:pt>
                <c:pt idx="10">
                  <c:v>4100</c:v>
                </c:pt>
                <c:pt idx="11">
                  <c:v>4400</c:v>
                </c:pt>
                <c:pt idx="12">
                  <c:v>4700</c:v>
                </c:pt>
                <c:pt idx="13">
                  <c:v>5000</c:v>
                </c:pt>
                <c:pt idx="14">
                  <c:v>5300</c:v>
                </c:pt>
                <c:pt idx="15">
                  <c:v>5600</c:v>
                </c:pt>
                <c:pt idx="16">
                  <c:v>5900</c:v>
                </c:pt>
                <c:pt idx="17">
                  <c:v>6200</c:v>
                </c:pt>
                <c:pt idx="18">
                  <c:v>6500</c:v>
                </c:pt>
                <c:pt idx="19">
                  <c:v>6800</c:v>
                </c:pt>
                <c:pt idx="20">
                  <c:v>7100</c:v>
                </c:pt>
                <c:pt idx="21">
                  <c:v>7400</c:v>
                </c:pt>
                <c:pt idx="22">
                  <c:v>7700</c:v>
                </c:pt>
                <c:pt idx="23">
                  <c:v>8000</c:v>
                </c:pt>
                <c:pt idx="24">
                  <c:v>8300</c:v>
                </c:pt>
                <c:pt idx="25">
                  <c:v>8600</c:v>
                </c:pt>
                <c:pt idx="26">
                  <c:v>8900</c:v>
                </c:pt>
                <c:pt idx="27">
                  <c:v>9200</c:v>
                </c:pt>
                <c:pt idx="28">
                  <c:v>9500</c:v>
                </c:pt>
                <c:pt idx="29">
                  <c:v>9800</c:v>
                </c:pt>
                <c:pt idx="30">
                  <c:v>10100</c:v>
                </c:pt>
                <c:pt idx="31">
                  <c:v>10400</c:v>
                </c:pt>
                <c:pt idx="32">
                  <c:v>10700</c:v>
                </c:pt>
                <c:pt idx="33">
                  <c:v>11000</c:v>
                </c:pt>
                <c:pt idx="34">
                  <c:v>11300</c:v>
                </c:pt>
                <c:pt idx="35">
                  <c:v>11600</c:v>
                </c:pt>
                <c:pt idx="36">
                  <c:v>11900</c:v>
                </c:pt>
                <c:pt idx="37">
                  <c:v>12200</c:v>
                </c:pt>
                <c:pt idx="38">
                  <c:v>12500</c:v>
                </c:pt>
                <c:pt idx="39">
                  <c:v>12800</c:v>
                </c:pt>
                <c:pt idx="40">
                  <c:v>13100</c:v>
                </c:pt>
                <c:pt idx="41">
                  <c:v>13400</c:v>
                </c:pt>
                <c:pt idx="42">
                  <c:v>13700</c:v>
                </c:pt>
                <c:pt idx="43">
                  <c:v>14000</c:v>
                </c:pt>
                <c:pt idx="44">
                  <c:v>14300</c:v>
                </c:pt>
                <c:pt idx="45">
                  <c:v>14600</c:v>
                </c:pt>
                <c:pt idx="46">
                  <c:v>14900</c:v>
                </c:pt>
                <c:pt idx="47">
                  <c:v>15200</c:v>
                </c:pt>
                <c:pt idx="48">
                  <c:v>15500</c:v>
                </c:pt>
                <c:pt idx="49">
                  <c:v>15800</c:v>
                </c:pt>
              </c:numCache>
            </c:numRef>
          </c:cat>
          <c:val>
            <c:numRef>
              <c:f>Data!$O$3:$O$52</c:f>
              <c:numCache>
                <c:formatCode>General</c:formatCode>
                <c:ptCount val="5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5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  <c:pt idx="11">
                  <c:v>8</c:v>
                </c:pt>
                <c:pt idx="12">
                  <c:v>6</c:v>
                </c:pt>
                <c:pt idx="13">
                  <c:v>12</c:v>
                </c:pt>
                <c:pt idx="14">
                  <c:v>8</c:v>
                </c:pt>
                <c:pt idx="15">
                  <c:v>7</c:v>
                </c:pt>
                <c:pt idx="16">
                  <c:v>8</c:v>
                </c:pt>
                <c:pt idx="17">
                  <c:v>6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0"/>
          <c:val>
            <c:numRef>
              <c:f>Data!$P$3:$P$52</c:f>
              <c:numCache>
                <c:formatCode>General</c:formatCode>
                <c:ptCount val="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6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val>
        </c:ser>
        <c:ser>
          <c:idx val="2"/>
          <c:order val="2"/>
          <c:spPr>
            <a:noFill/>
            <a:ln>
              <a:noFill/>
            </a:ln>
            <a:effectLst/>
          </c:spPr>
          <c:invertIfNegative val="0"/>
          <c:val>
            <c:numRef>
              <c:f>Data!$Q$5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98"/>
        <c:axId val="1306289936"/>
        <c:axId val="1306289376"/>
      </c:barChart>
      <c:catAx>
        <c:axId val="130628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289376"/>
        <c:crosses val="autoZero"/>
        <c:auto val="1"/>
        <c:lblAlgn val="ctr"/>
        <c:lblOffset val="100"/>
        <c:tickLblSkip val="2"/>
        <c:noMultiLvlLbl val="0"/>
      </c:catAx>
      <c:valAx>
        <c:axId val="130628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28993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934064428098587E-2"/>
          <c:y val="7.0707070707070704E-2"/>
          <c:w val="0.94505824412397899"/>
          <c:h val="0.7400027224163472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08000"/>
                </a:gs>
                <a:gs pos="100000">
                  <a:schemeClr val="bg1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cat>
            <c:numRef>
              <c:f>Data!$S$3:$S$52</c:f>
              <c:numCache>
                <c:formatCode>General</c:formatCode>
                <c:ptCount val="50"/>
                <c:pt idx="0">
                  <c:v>1100</c:v>
                </c:pt>
                <c:pt idx="1">
                  <c:v>1400</c:v>
                </c:pt>
                <c:pt idx="2">
                  <c:v>1700</c:v>
                </c:pt>
                <c:pt idx="3">
                  <c:v>2000</c:v>
                </c:pt>
                <c:pt idx="4">
                  <c:v>2300</c:v>
                </c:pt>
                <c:pt idx="5">
                  <c:v>2600</c:v>
                </c:pt>
                <c:pt idx="6">
                  <c:v>2900</c:v>
                </c:pt>
                <c:pt idx="7">
                  <c:v>3200</c:v>
                </c:pt>
                <c:pt idx="8">
                  <c:v>3500</c:v>
                </c:pt>
                <c:pt idx="9">
                  <c:v>3800</c:v>
                </c:pt>
                <c:pt idx="10">
                  <c:v>4100</c:v>
                </c:pt>
                <c:pt idx="11">
                  <c:v>4400</c:v>
                </c:pt>
                <c:pt idx="12">
                  <c:v>4700</c:v>
                </c:pt>
                <c:pt idx="13">
                  <c:v>5000</c:v>
                </c:pt>
                <c:pt idx="14">
                  <c:v>5300</c:v>
                </c:pt>
                <c:pt idx="15">
                  <c:v>5600</c:v>
                </c:pt>
                <c:pt idx="16">
                  <c:v>5900</c:v>
                </c:pt>
                <c:pt idx="17">
                  <c:v>6200</c:v>
                </c:pt>
                <c:pt idx="18">
                  <c:v>6500</c:v>
                </c:pt>
                <c:pt idx="19">
                  <c:v>6800</c:v>
                </c:pt>
                <c:pt idx="20">
                  <c:v>7100</c:v>
                </c:pt>
                <c:pt idx="21">
                  <c:v>7400</c:v>
                </c:pt>
                <c:pt idx="22">
                  <c:v>7700</c:v>
                </c:pt>
                <c:pt idx="23">
                  <c:v>8000</c:v>
                </c:pt>
                <c:pt idx="24">
                  <c:v>8300</c:v>
                </c:pt>
                <c:pt idx="25">
                  <c:v>8600</c:v>
                </c:pt>
                <c:pt idx="26">
                  <c:v>8900</c:v>
                </c:pt>
                <c:pt idx="27">
                  <c:v>9200</c:v>
                </c:pt>
                <c:pt idx="28">
                  <c:v>9500</c:v>
                </c:pt>
                <c:pt idx="29">
                  <c:v>9800</c:v>
                </c:pt>
                <c:pt idx="30">
                  <c:v>10100</c:v>
                </c:pt>
                <c:pt idx="31">
                  <c:v>10400</c:v>
                </c:pt>
                <c:pt idx="32">
                  <c:v>10700</c:v>
                </c:pt>
                <c:pt idx="33">
                  <c:v>11000</c:v>
                </c:pt>
                <c:pt idx="34">
                  <c:v>11300</c:v>
                </c:pt>
                <c:pt idx="35">
                  <c:v>11600</c:v>
                </c:pt>
                <c:pt idx="36">
                  <c:v>11900</c:v>
                </c:pt>
                <c:pt idx="37">
                  <c:v>12200</c:v>
                </c:pt>
                <c:pt idx="38">
                  <c:v>12500</c:v>
                </c:pt>
                <c:pt idx="39">
                  <c:v>12800</c:v>
                </c:pt>
                <c:pt idx="40">
                  <c:v>13100</c:v>
                </c:pt>
                <c:pt idx="41">
                  <c:v>13400</c:v>
                </c:pt>
                <c:pt idx="42">
                  <c:v>13700</c:v>
                </c:pt>
                <c:pt idx="43">
                  <c:v>14000</c:v>
                </c:pt>
                <c:pt idx="44">
                  <c:v>14300</c:v>
                </c:pt>
                <c:pt idx="45">
                  <c:v>14600</c:v>
                </c:pt>
                <c:pt idx="46">
                  <c:v>14900</c:v>
                </c:pt>
                <c:pt idx="47">
                  <c:v>15200</c:v>
                </c:pt>
                <c:pt idx="48">
                  <c:v>15500</c:v>
                </c:pt>
                <c:pt idx="49">
                  <c:v>15800</c:v>
                </c:pt>
              </c:numCache>
            </c:numRef>
          </c:cat>
          <c:val>
            <c:numRef>
              <c:f>Data!$U$3:$U$52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0</c:v>
                </c:pt>
                <c:pt idx="7">
                  <c:v>4</c:v>
                </c:pt>
                <c:pt idx="8">
                  <c:v>3</c:v>
                </c:pt>
                <c:pt idx="9">
                  <c:v>6</c:v>
                </c:pt>
                <c:pt idx="10">
                  <c:v>6</c:v>
                </c:pt>
                <c:pt idx="11">
                  <c:v>8</c:v>
                </c:pt>
                <c:pt idx="12">
                  <c:v>5</c:v>
                </c:pt>
                <c:pt idx="13">
                  <c:v>10</c:v>
                </c:pt>
                <c:pt idx="14">
                  <c:v>6</c:v>
                </c:pt>
                <c:pt idx="15">
                  <c:v>4</c:v>
                </c:pt>
                <c:pt idx="16">
                  <c:v>2</c:v>
                </c:pt>
                <c:pt idx="17">
                  <c:v>11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0</c:v>
                </c:pt>
                <c:pt idx="38">
                  <c:v>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rgbClr val="008000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numRef>
              <c:f>Data!$S$3:$S$52</c:f>
              <c:numCache>
                <c:formatCode>General</c:formatCode>
                <c:ptCount val="50"/>
                <c:pt idx="0">
                  <c:v>1100</c:v>
                </c:pt>
                <c:pt idx="1">
                  <c:v>1400</c:v>
                </c:pt>
                <c:pt idx="2">
                  <c:v>1700</c:v>
                </c:pt>
                <c:pt idx="3">
                  <c:v>2000</c:v>
                </c:pt>
                <c:pt idx="4">
                  <c:v>2300</c:v>
                </c:pt>
                <c:pt idx="5">
                  <c:v>2600</c:v>
                </c:pt>
                <c:pt idx="6">
                  <c:v>2900</c:v>
                </c:pt>
                <c:pt idx="7">
                  <c:v>3200</c:v>
                </c:pt>
                <c:pt idx="8">
                  <c:v>3500</c:v>
                </c:pt>
                <c:pt idx="9">
                  <c:v>3800</c:v>
                </c:pt>
                <c:pt idx="10">
                  <c:v>4100</c:v>
                </c:pt>
                <c:pt idx="11">
                  <c:v>4400</c:v>
                </c:pt>
                <c:pt idx="12">
                  <c:v>4700</c:v>
                </c:pt>
                <c:pt idx="13">
                  <c:v>5000</c:v>
                </c:pt>
                <c:pt idx="14">
                  <c:v>5300</c:v>
                </c:pt>
                <c:pt idx="15">
                  <c:v>5600</c:v>
                </c:pt>
                <c:pt idx="16">
                  <c:v>5900</c:v>
                </c:pt>
                <c:pt idx="17">
                  <c:v>6200</c:v>
                </c:pt>
                <c:pt idx="18">
                  <c:v>6500</c:v>
                </c:pt>
                <c:pt idx="19">
                  <c:v>6800</c:v>
                </c:pt>
                <c:pt idx="20">
                  <c:v>7100</c:v>
                </c:pt>
                <c:pt idx="21">
                  <c:v>7400</c:v>
                </c:pt>
                <c:pt idx="22">
                  <c:v>7700</c:v>
                </c:pt>
                <c:pt idx="23">
                  <c:v>8000</c:v>
                </c:pt>
                <c:pt idx="24">
                  <c:v>8300</c:v>
                </c:pt>
                <c:pt idx="25">
                  <c:v>8600</c:v>
                </c:pt>
                <c:pt idx="26">
                  <c:v>8900</c:v>
                </c:pt>
                <c:pt idx="27">
                  <c:v>9200</c:v>
                </c:pt>
                <c:pt idx="28">
                  <c:v>9500</c:v>
                </c:pt>
                <c:pt idx="29">
                  <c:v>9800</c:v>
                </c:pt>
                <c:pt idx="30">
                  <c:v>10100</c:v>
                </c:pt>
                <c:pt idx="31">
                  <c:v>10400</c:v>
                </c:pt>
                <c:pt idx="32">
                  <c:v>10700</c:v>
                </c:pt>
                <c:pt idx="33">
                  <c:v>11000</c:v>
                </c:pt>
                <c:pt idx="34">
                  <c:v>11300</c:v>
                </c:pt>
                <c:pt idx="35">
                  <c:v>11600</c:v>
                </c:pt>
                <c:pt idx="36">
                  <c:v>11900</c:v>
                </c:pt>
                <c:pt idx="37">
                  <c:v>12200</c:v>
                </c:pt>
                <c:pt idx="38">
                  <c:v>12500</c:v>
                </c:pt>
                <c:pt idx="39">
                  <c:v>12800</c:v>
                </c:pt>
                <c:pt idx="40">
                  <c:v>13100</c:v>
                </c:pt>
                <c:pt idx="41">
                  <c:v>13400</c:v>
                </c:pt>
                <c:pt idx="42">
                  <c:v>13700</c:v>
                </c:pt>
                <c:pt idx="43">
                  <c:v>14000</c:v>
                </c:pt>
                <c:pt idx="44">
                  <c:v>14300</c:v>
                </c:pt>
                <c:pt idx="45">
                  <c:v>14600</c:v>
                </c:pt>
                <c:pt idx="46">
                  <c:v>14900</c:v>
                </c:pt>
                <c:pt idx="47">
                  <c:v>15200</c:v>
                </c:pt>
                <c:pt idx="48">
                  <c:v>15500</c:v>
                </c:pt>
                <c:pt idx="49">
                  <c:v>15800</c:v>
                </c:pt>
              </c:numCache>
            </c:numRef>
          </c:cat>
          <c:val>
            <c:numRef>
              <c:f>Data!$V$3:$V$52</c:f>
              <c:numCache>
                <c:formatCode>General</c:formatCode>
                <c:ptCount val="5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2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</c:numCache>
            </c:numRef>
          </c:val>
        </c:ser>
        <c:ser>
          <c:idx val="2"/>
          <c:order val="2"/>
          <c:spPr>
            <a:noFill/>
            <a:ln>
              <a:noFill/>
            </a:ln>
            <a:effectLst/>
          </c:spPr>
          <c:invertIfNegative val="0"/>
          <c:val>
            <c:numRef>
              <c:f>Data!$Q$5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98"/>
        <c:axId val="1306308976"/>
        <c:axId val="1306270336"/>
      </c:barChart>
      <c:catAx>
        <c:axId val="130630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270336"/>
        <c:crosses val="autoZero"/>
        <c:auto val="1"/>
        <c:lblAlgn val="ctr"/>
        <c:lblOffset val="100"/>
        <c:tickLblSkip val="2"/>
        <c:noMultiLvlLbl val="0"/>
      </c:catAx>
      <c:valAx>
        <c:axId val="130627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30897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316776367477346E-2"/>
          <c:y val="1.061490308363861E-2"/>
          <c:w val="0.91528198294098684"/>
          <c:h val="0.93603702612039807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(3)'!$B$2:$B$102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(3)'!$C$2:$C$102</c:f>
              <c:numCache>
                <c:formatCode>0.00</c:formatCode>
                <c:ptCount val="101"/>
                <c:pt idx="0">
                  <c:v>2073.75</c:v>
                </c:pt>
                <c:pt idx="1">
                  <c:v>2074</c:v>
                </c:pt>
                <c:pt idx="2">
                  <c:v>2074.5</c:v>
                </c:pt>
                <c:pt idx="3">
                  <c:v>2074.25</c:v>
                </c:pt>
                <c:pt idx="4">
                  <c:v>2074.25</c:v>
                </c:pt>
                <c:pt idx="5">
                  <c:v>2074.5</c:v>
                </c:pt>
                <c:pt idx="6">
                  <c:v>2075.25</c:v>
                </c:pt>
                <c:pt idx="7">
                  <c:v>2074.75</c:v>
                </c:pt>
                <c:pt idx="8">
                  <c:v>2074.5</c:v>
                </c:pt>
                <c:pt idx="9">
                  <c:v>2075</c:v>
                </c:pt>
                <c:pt idx="10">
                  <c:v>2074.75</c:v>
                </c:pt>
                <c:pt idx="11">
                  <c:v>2074.5</c:v>
                </c:pt>
                <c:pt idx="12">
                  <c:v>2074.5</c:v>
                </c:pt>
                <c:pt idx="13">
                  <c:v>2074.5</c:v>
                </c:pt>
                <c:pt idx="14">
                  <c:v>2074.25</c:v>
                </c:pt>
                <c:pt idx="15">
                  <c:v>2074.25</c:v>
                </c:pt>
                <c:pt idx="16">
                  <c:v>2075.25</c:v>
                </c:pt>
                <c:pt idx="17">
                  <c:v>2074.5</c:v>
                </c:pt>
                <c:pt idx="18">
                  <c:v>2075</c:v>
                </c:pt>
                <c:pt idx="19">
                  <c:v>2075.25</c:v>
                </c:pt>
                <c:pt idx="20">
                  <c:v>2076</c:v>
                </c:pt>
                <c:pt idx="21">
                  <c:v>2075.75</c:v>
                </c:pt>
                <c:pt idx="22">
                  <c:v>2076.25</c:v>
                </c:pt>
                <c:pt idx="23">
                  <c:v>2076.75</c:v>
                </c:pt>
                <c:pt idx="24">
                  <c:v>2077</c:v>
                </c:pt>
                <c:pt idx="25">
                  <c:v>2076.5</c:v>
                </c:pt>
                <c:pt idx="26">
                  <c:v>2076.5</c:v>
                </c:pt>
                <c:pt idx="27">
                  <c:v>2076</c:v>
                </c:pt>
                <c:pt idx="28">
                  <c:v>2075.5</c:v>
                </c:pt>
                <c:pt idx="29">
                  <c:v>2075</c:v>
                </c:pt>
                <c:pt idx="30">
                  <c:v>2075.5</c:v>
                </c:pt>
                <c:pt idx="31">
                  <c:v>2075.5</c:v>
                </c:pt>
                <c:pt idx="32">
                  <c:v>2075.5</c:v>
                </c:pt>
                <c:pt idx="33">
                  <c:v>2075</c:v>
                </c:pt>
                <c:pt idx="34">
                  <c:v>2074.5</c:v>
                </c:pt>
                <c:pt idx="35">
                  <c:v>2074.25</c:v>
                </c:pt>
                <c:pt idx="36">
                  <c:v>2074</c:v>
                </c:pt>
                <c:pt idx="37">
                  <c:v>2074</c:v>
                </c:pt>
                <c:pt idx="38">
                  <c:v>2074</c:v>
                </c:pt>
                <c:pt idx="39">
                  <c:v>2073.5</c:v>
                </c:pt>
                <c:pt idx="40">
                  <c:v>2073.75</c:v>
                </c:pt>
                <c:pt idx="41">
                  <c:v>2073.25</c:v>
                </c:pt>
                <c:pt idx="42">
                  <c:v>2073.25</c:v>
                </c:pt>
                <c:pt idx="43">
                  <c:v>2073.25</c:v>
                </c:pt>
                <c:pt idx="44">
                  <c:v>2073.75</c:v>
                </c:pt>
                <c:pt idx="45">
                  <c:v>2073.5</c:v>
                </c:pt>
                <c:pt idx="46">
                  <c:v>2073.5</c:v>
                </c:pt>
                <c:pt idx="47">
                  <c:v>2073.5</c:v>
                </c:pt>
                <c:pt idx="48">
                  <c:v>2073.5</c:v>
                </c:pt>
                <c:pt idx="49">
                  <c:v>2073.25</c:v>
                </c:pt>
                <c:pt idx="50">
                  <c:v>2072.5</c:v>
                </c:pt>
                <c:pt idx="51">
                  <c:v>2073</c:v>
                </c:pt>
                <c:pt idx="52">
                  <c:v>2073.75</c:v>
                </c:pt>
                <c:pt idx="53">
                  <c:v>2073.5</c:v>
                </c:pt>
                <c:pt idx="54">
                  <c:v>2073.25</c:v>
                </c:pt>
                <c:pt idx="55">
                  <c:v>2073</c:v>
                </c:pt>
                <c:pt idx="56">
                  <c:v>2073</c:v>
                </c:pt>
                <c:pt idx="57">
                  <c:v>2073</c:v>
                </c:pt>
                <c:pt idx="58">
                  <c:v>2073.25</c:v>
                </c:pt>
                <c:pt idx="59">
                  <c:v>2073.25</c:v>
                </c:pt>
                <c:pt idx="60">
                  <c:v>2072.25</c:v>
                </c:pt>
                <c:pt idx="61">
                  <c:v>2072</c:v>
                </c:pt>
                <c:pt idx="62">
                  <c:v>2071.5</c:v>
                </c:pt>
                <c:pt idx="63">
                  <c:v>2071.25</c:v>
                </c:pt>
                <c:pt idx="64">
                  <c:v>2071.25</c:v>
                </c:pt>
                <c:pt idx="65">
                  <c:v>2071</c:v>
                </c:pt>
                <c:pt idx="66">
                  <c:v>2071.5</c:v>
                </c:pt>
                <c:pt idx="67">
                  <c:v>2071.5</c:v>
                </c:pt>
                <c:pt idx="68">
                  <c:v>2072</c:v>
                </c:pt>
                <c:pt idx="69">
                  <c:v>2072</c:v>
                </c:pt>
                <c:pt idx="70">
                  <c:v>2071.25</c:v>
                </c:pt>
                <c:pt idx="71">
                  <c:v>2071.25</c:v>
                </c:pt>
                <c:pt idx="72">
                  <c:v>2071.25</c:v>
                </c:pt>
                <c:pt idx="73">
                  <c:v>2071.5</c:v>
                </c:pt>
                <c:pt idx="74">
                  <c:v>2071.5</c:v>
                </c:pt>
                <c:pt idx="75">
                  <c:v>2071.75</c:v>
                </c:pt>
                <c:pt idx="76">
                  <c:v>2072</c:v>
                </c:pt>
                <c:pt idx="77">
                  <c:v>2071.75</c:v>
                </c:pt>
                <c:pt idx="78">
                  <c:v>2071.75</c:v>
                </c:pt>
                <c:pt idx="79">
                  <c:v>2071.25</c:v>
                </c:pt>
                <c:pt idx="80">
                  <c:v>2071.25</c:v>
                </c:pt>
                <c:pt idx="81">
                  <c:v>2071.25</c:v>
                </c:pt>
                <c:pt idx="82">
                  <c:v>2071.5</c:v>
                </c:pt>
                <c:pt idx="83">
                  <c:v>2071.75</c:v>
                </c:pt>
                <c:pt idx="84">
                  <c:v>2072</c:v>
                </c:pt>
                <c:pt idx="85">
                  <c:v>2071.75</c:v>
                </c:pt>
                <c:pt idx="86">
                  <c:v>2071.75</c:v>
                </c:pt>
                <c:pt idx="87">
                  <c:v>2071.5</c:v>
                </c:pt>
                <c:pt idx="88">
                  <c:v>2071.25</c:v>
                </c:pt>
                <c:pt idx="89">
                  <c:v>2071.25</c:v>
                </c:pt>
                <c:pt idx="90">
                  <c:v>2072</c:v>
                </c:pt>
                <c:pt idx="91">
                  <c:v>2072</c:v>
                </c:pt>
                <c:pt idx="92">
                  <c:v>2072.5</c:v>
                </c:pt>
                <c:pt idx="93">
                  <c:v>2072.25</c:v>
                </c:pt>
                <c:pt idx="94">
                  <c:v>2072.25</c:v>
                </c:pt>
                <c:pt idx="95">
                  <c:v>2072.25</c:v>
                </c:pt>
                <c:pt idx="96">
                  <c:v>2072.25</c:v>
                </c:pt>
                <c:pt idx="97">
                  <c:v>2072</c:v>
                </c:pt>
                <c:pt idx="98">
                  <c:v>2071</c:v>
                </c:pt>
                <c:pt idx="99">
                  <c:v>2070.75</c:v>
                </c:pt>
                <c:pt idx="100">
                  <c:v>2071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50-40F1-BAC7-C8485B150E2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(3)'!$B$2:$B$102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(3)'!$D$2:$D$102</c:f>
              <c:numCache>
                <c:formatCode>0.00</c:formatCode>
                <c:ptCount val="101"/>
                <c:pt idx="0">
                  <c:v>2074.5</c:v>
                </c:pt>
                <c:pt idx="1">
                  <c:v>2074.5</c:v>
                </c:pt>
                <c:pt idx="2">
                  <c:v>2074.5</c:v>
                </c:pt>
                <c:pt idx="3">
                  <c:v>2074.5</c:v>
                </c:pt>
                <c:pt idx="4">
                  <c:v>2074.75</c:v>
                </c:pt>
                <c:pt idx="5">
                  <c:v>2074.75</c:v>
                </c:pt>
                <c:pt idx="6">
                  <c:v>2075.25</c:v>
                </c:pt>
                <c:pt idx="7">
                  <c:v>2075.5</c:v>
                </c:pt>
                <c:pt idx="8">
                  <c:v>2074.75</c:v>
                </c:pt>
                <c:pt idx="9">
                  <c:v>2075.25</c:v>
                </c:pt>
                <c:pt idx="10">
                  <c:v>2075</c:v>
                </c:pt>
                <c:pt idx="11">
                  <c:v>2075</c:v>
                </c:pt>
                <c:pt idx="12">
                  <c:v>2075</c:v>
                </c:pt>
                <c:pt idx="13">
                  <c:v>2074.5</c:v>
                </c:pt>
                <c:pt idx="14">
                  <c:v>2074.75</c:v>
                </c:pt>
                <c:pt idx="15">
                  <c:v>2074.75</c:v>
                </c:pt>
                <c:pt idx="16">
                  <c:v>2075.25</c:v>
                </c:pt>
                <c:pt idx="17">
                  <c:v>2075.25</c:v>
                </c:pt>
                <c:pt idx="18">
                  <c:v>2075.25</c:v>
                </c:pt>
                <c:pt idx="19">
                  <c:v>2075.5</c:v>
                </c:pt>
                <c:pt idx="20">
                  <c:v>2076.25</c:v>
                </c:pt>
                <c:pt idx="21">
                  <c:v>2076</c:v>
                </c:pt>
                <c:pt idx="22">
                  <c:v>2076.5</c:v>
                </c:pt>
                <c:pt idx="23">
                  <c:v>2077</c:v>
                </c:pt>
                <c:pt idx="24">
                  <c:v>2077.25</c:v>
                </c:pt>
                <c:pt idx="25">
                  <c:v>2077</c:v>
                </c:pt>
                <c:pt idx="26">
                  <c:v>2077</c:v>
                </c:pt>
                <c:pt idx="27">
                  <c:v>2076.75</c:v>
                </c:pt>
                <c:pt idx="28">
                  <c:v>2076</c:v>
                </c:pt>
                <c:pt idx="29">
                  <c:v>2075.75</c:v>
                </c:pt>
                <c:pt idx="30">
                  <c:v>2075.5</c:v>
                </c:pt>
                <c:pt idx="31">
                  <c:v>2075.5</c:v>
                </c:pt>
                <c:pt idx="32">
                  <c:v>2075.5</c:v>
                </c:pt>
                <c:pt idx="33">
                  <c:v>2075.5</c:v>
                </c:pt>
                <c:pt idx="34">
                  <c:v>2075</c:v>
                </c:pt>
                <c:pt idx="35">
                  <c:v>2074.5</c:v>
                </c:pt>
                <c:pt idx="36">
                  <c:v>2074.25</c:v>
                </c:pt>
                <c:pt idx="37">
                  <c:v>2074.25</c:v>
                </c:pt>
                <c:pt idx="38">
                  <c:v>2074.25</c:v>
                </c:pt>
                <c:pt idx="39">
                  <c:v>2074</c:v>
                </c:pt>
                <c:pt idx="40">
                  <c:v>2074</c:v>
                </c:pt>
                <c:pt idx="41">
                  <c:v>2073.75</c:v>
                </c:pt>
                <c:pt idx="42">
                  <c:v>2073.5</c:v>
                </c:pt>
                <c:pt idx="43">
                  <c:v>2073.5</c:v>
                </c:pt>
                <c:pt idx="44">
                  <c:v>2073.75</c:v>
                </c:pt>
                <c:pt idx="45">
                  <c:v>2074</c:v>
                </c:pt>
                <c:pt idx="46">
                  <c:v>2074</c:v>
                </c:pt>
                <c:pt idx="47">
                  <c:v>2073.5</c:v>
                </c:pt>
                <c:pt idx="48">
                  <c:v>2073.75</c:v>
                </c:pt>
                <c:pt idx="49">
                  <c:v>2073.5</c:v>
                </c:pt>
                <c:pt idx="50">
                  <c:v>2073.25</c:v>
                </c:pt>
                <c:pt idx="51">
                  <c:v>2073.5</c:v>
                </c:pt>
                <c:pt idx="52">
                  <c:v>2074</c:v>
                </c:pt>
                <c:pt idx="53">
                  <c:v>2073.75</c:v>
                </c:pt>
                <c:pt idx="54">
                  <c:v>2073.75</c:v>
                </c:pt>
                <c:pt idx="55">
                  <c:v>2073.5</c:v>
                </c:pt>
                <c:pt idx="56">
                  <c:v>2073</c:v>
                </c:pt>
                <c:pt idx="57">
                  <c:v>2073.25</c:v>
                </c:pt>
                <c:pt idx="58">
                  <c:v>2073.25</c:v>
                </c:pt>
                <c:pt idx="59">
                  <c:v>2073.75</c:v>
                </c:pt>
                <c:pt idx="60">
                  <c:v>2073.5</c:v>
                </c:pt>
                <c:pt idx="61">
                  <c:v>2072.5</c:v>
                </c:pt>
                <c:pt idx="62">
                  <c:v>2072.5</c:v>
                </c:pt>
                <c:pt idx="63">
                  <c:v>2072</c:v>
                </c:pt>
                <c:pt idx="64">
                  <c:v>2071.5</c:v>
                </c:pt>
                <c:pt idx="65">
                  <c:v>2071.25</c:v>
                </c:pt>
                <c:pt idx="66">
                  <c:v>2071.5</c:v>
                </c:pt>
                <c:pt idx="67">
                  <c:v>2071.75</c:v>
                </c:pt>
                <c:pt idx="68">
                  <c:v>2072</c:v>
                </c:pt>
                <c:pt idx="69">
                  <c:v>2072</c:v>
                </c:pt>
                <c:pt idx="70">
                  <c:v>2072.25</c:v>
                </c:pt>
                <c:pt idx="71">
                  <c:v>2071.5</c:v>
                </c:pt>
                <c:pt idx="72">
                  <c:v>2071.5</c:v>
                </c:pt>
                <c:pt idx="73">
                  <c:v>2071.75</c:v>
                </c:pt>
                <c:pt idx="74">
                  <c:v>2071.75</c:v>
                </c:pt>
                <c:pt idx="75">
                  <c:v>2072</c:v>
                </c:pt>
                <c:pt idx="76">
                  <c:v>2072.25</c:v>
                </c:pt>
                <c:pt idx="77">
                  <c:v>2072.25</c:v>
                </c:pt>
                <c:pt idx="78">
                  <c:v>2072</c:v>
                </c:pt>
                <c:pt idx="79">
                  <c:v>2072.25</c:v>
                </c:pt>
                <c:pt idx="80">
                  <c:v>2071.75</c:v>
                </c:pt>
                <c:pt idx="81">
                  <c:v>2071.5</c:v>
                </c:pt>
                <c:pt idx="82">
                  <c:v>2071.75</c:v>
                </c:pt>
                <c:pt idx="83">
                  <c:v>2072</c:v>
                </c:pt>
                <c:pt idx="84">
                  <c:v>2072.25</c:v>
                </c:pt>
                <c:pt idx="85">
                  <c:v>2072.25</c:v>
                </c:pt>
                <c:pt idx="86">
                  <c:v>2072</c:v>
                </c:pt>
                <c:pt idx="87">
                  <c:v>2072.25</c:v>
                </c:pt>
                <c:pt idx="88">
                  <c:v>2072</c:v>
                </c:pt>
                <c:pt idx="89">
                  <c:v>2071.75</c:v>
                </c:pt>
                <c:pt idx="90">
                  <c:v>2072</c:v>
                </c:pt>
                <c:pt idx="91">
                  <c:v>2072.25</c:v>
                </c:pt>
                <c:pt idx="92">
                  <c:v>2072.5</c:v>
                </c:pt>
                <c:pt idx="93">
                  <c:v>2072.5</c:v>
                </c:pt>
                <c:pt idx="94">
                  <c:v>2072.25</c:v>
                </c:pt>
                <c:pt idx="95">
                  <c:v>2072.5</c:v>
                </c:pt>
                <c:pt idx="96">
                  <c:v>2072.75</c:v>
                </c:pt>
                <c:pt idx="97">
                  <c:v>2072.75</c:v>
                </c:pt>
                <c:pt idx="98">
                  <c:v>2072</c:v>
                </c:pt>
                <c:pt idx="99">
                  <c:v>2071.25</c:v>
                </c:pt>
                <c:pt idx="100">
                  <c:v>2071.25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50-40F1-BAC7-C8485B150E2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(3)'!$B$2:$B$102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(3)'!$E$2:$E$102</c:f>
              <c:numCache>
                <c:formatCode>0.00</c:formatCode>
                <c:ptCount val="101"/>
                <c:pt idx="0">
                  <c:v>2073.75</c:v>
                </c:pt>
                <c:pt idx="1">
                  <c:v>2073.75</c:v>
                </c:pt>
                <c:pt idx="2">
                  <c:v>2074.25</c:v>
                </c:pt>
                <c:pt idx="3">
                  <c:v>2074.25</c:v>
                </c:pt>
                <c:pt idx="4">
                  <c:v>2074</c:v>
                </c:pt>
                <c:pt idx="5">
                  <c:v>2073.75</c:v>
                </c:pt>
                <c:pt idx="6">
                  <c:v>2074.25</c:v>
                </c:pt>
                <c:pt idx="7">
                  <c:v>2074.5</c:v>
                </c:pt>
                <c:pt idx="8">
                  <c:v>2073.75</c:v>
                </c:pt>
                <c:pt idx="9">
                  <c:v>2074.5</c:v>
                </c:pt>
                <c:pt idx="10">
                  <c:v>2074.5</c:v>
                </c:pt>
                <c:pt idx="11">
                  <c:v>2074.5</c:v>
                </c:pt>
                <c:pt idx="12">
                  <c:v>2074.25</c:v>
                </c:pt>
                <c:pt idx="13">
                  <c:v>2073.75</c:v>
                </c:pt>
                <c:pt idx="14">
                  <c:v>2074.25</c:v>
                </c:pt>
                <c:pt idx="15">
                  <c:v>2074.25</c:v>
                </c:pt>
                <c:pt idx="16">
                  <c:v>2074</c:v>
                </c:pt>
                <c:pt idx="17">
                  <c:v>2074.25</c:v>
                </c:pt>
                <c:pt idx="18">
                  <c:v>2074.25</c:v>
                </c:pt>
                <c:pt idx="19">
                  <c:v>2074.5</c:v>
                </c:pt>
                <c:pt idx="20">
                  <c:v>2075.25</c:v>
                </c:pt>
                <c:pt idx="21">
                  <c:v>2075.5</c:v>
                </c:pt>
                <c:pt idx="22">
                  <c:v>2075.25</c:v>
                </c:pt>
                <c:pt idx="23">
                  <c:v>2074.5</c:v>
                </c:pt>
                <c:pt idx="24">
                  <c:v>2076.75</c:v>
                </c:pt>
                <c:pt idx="25">
                  <c:v>2076.5</c:v>
                </c:pt>
                <c:pt idx="26">
                  <c:v>2076.25</c:v>
                </c:pt>
                <c:pt idx="27">
                  <c:v>2075.75</c:v>
                </c:pt>
                <c:pt idx="28">
                  <c:v>2075.5</c:v>
                </c:pt>
                <c:pt idx="29">
                  <c:v>2074.75</c:v>
                </c:pt>
                <c:pt idx="30">
                  <c:v>2075</c:v>
                </c:pt>
                <c:pt idx="31">
                  <c:v>2075</c:v>
                </c:pt>
                <c:pt idx="32">
                  <c:v>2075</c:v>
                </c:pt>
                <c:pt idx="33">
                  <c:v>2074.75</c:v>
                </c:pt>
                <c:pt idx="34">
                  <c:v>2074.25</c:v>
                </c:pt>
                <c:pt idx="35">
                  <c:v>2074</c:v>
                </c:pt>
                <c:pt idx="36">
                  <c:v>2073.75</c:v>
                </c:pt>
                <c:pt idx="37">
                  <c:v>2073.75</c:v>
                </c:pt>
                <c:pt idx="38">
                  <c:v>2073.75</c:v>
                </c:pt>
                <c:pt idx="39">
                  <c:v>2073.5</c:v>
                </c:pt>
                <c:pt idx="40">
                  <c:v>2073.5</c:v>
                </c:pt>
                <c:pt idx="41">
                  <c:v>2073.25</c:v>
                </c:pt>
                <c:pt idx="42">
                  <c:v>2073.25</c:v>
                </c:pt>
                <c:pt idx="43">
                  <c:v>2073.25</c:v>
                </c:pt>
                <c:pt idx="44">
                  <c:v>2073.25</c:v>
                </c:pt>
                <c:pt idx="45">
                  <c:v>2073.5</c:v>
                </c:pt>
                <c:pt idx="46">
                  <c:v>2073.25</c:v>
                </c:pt>
                <c:pt idx="47">
                  <c:v>2073.25</c:v>
                </c:pt>
                <c:pt idx="48">
                  <c:v>2073.25</c:v>
                </c:pt>
                <c:pt idx="49">
                  <c:v>2073</c:v>
                </c:pt>
                <c:pt idx="50">
                  <c:v>2072.5</c:v>
                </c:pt>
                <c:pt idx="51">
                  <c:v>2072.5</c:v>
                </c:pt>
                <c:pt idx="52">
                  <c:v>2073</c:v>
                </c:pt>
                <c:pt idx="53">
                  <c:v>2073.25</c:v>
                </c:pt>
                <c:pt idx="54">
                  <c:v>2073.25</c:v>
                </c:pt>
                <c:pt idx="55">
                  <c:v>2073</c:v>
                </c:pt>
                <c:pt idx="56">
                  <c:v>2072.75</c:v>
                </c:pt>
                <c:pt idx="57">
                  <c:v>2072.75</c:v>
                </c:pt>
                <c:pt idx="58">
                  <c:v>2072.75</c:v>
                </c:pt>
                <c:pt idx="59">
                  <c:v>2073</c:v>
                </c:pt>
                <c:pt idx="60">
                  <c:v>2072.25</c:v>
                </c:pt>
                <c:pt idx="61">
                  <c:v>2072</c:v>
                </c:pt>
                <c:pt idx="62">
                  <c:v>2071.5</c:v>
                </c:pt>
                <c:pt idx="63">
                  <c:v>2071.25</c:v>
                </c:pt>
                <c:pt idx="64">
                  <c:v>2071.25</c:v>
                </c:pt>
                <c:pt idx="65">
                  <c:v>2071</c:v>
                </c:pt>
                <c:pt idx="66">
                  <c:v>2071</c:v>
                </c:pt>
                <c:pt idx="67">
                  <c:v>2071.25</c:v>
                </c:pt>
                <c:pt idx="68">
                  <c:v>2071.5</c:v>
                </c:pt>
                <c:pt idx="69">
                  <c:v>2071.75</c:v>
                </c:pt>
                <c:pt idx="70">
                  <c:v>2071</c:v>
                </c:pt>
                <c:pt idx="71">
                  <c:v>2071</c:v>
                </c:pt>
                <c:pt idx="72">
                  <c:v>2071</c:v>
                </c:pt>
                <c:pt idx="73">
                  <c:v>2071.25</c:v>
                </c:pt>
                <c:pt idx="74">
                  <c:v>2071.5</c:v>
                </c:pt>
                <c:pt idx="75">
                  <c:v>2071.5</c:v>
                </c:pt>
                <c:pt idx="76">
                  <c:v>2071.5</c:v>
                </c:pt>
                <c:pt idx="77">
                  <c:v>2071.5</c:v>
                </c:pt>
                <c:pt idx="78">
                  <c:v>2071.5</c:v>
                </c:pt>
                <c:pt idx="79">
                  <c:v>2071.25</c:v>
                </c:pt>
                <c:pt idx="80">
                  <c:v>2071.25</c:v>
                </c:pt>
                <c:pt idx="81">
                  <c:v>2071.25</c:v>
                </c:pt>
                <c:pt idx="82">
                  <c:v>2071.25</c:v>
                </c:pt>
                <c:pt idx="83">
                  <c:v>2071.5</c:v>
                </c:pt>
                <c:pt idx="84">
                  <c:v>2071.75</c:v>
                </c:pt>
                <c:pt idx="85">
                  <c:v>2071.75</c:v>
                </c:pt>
                <c:pt idx="86">
                  <c:v>2071.75</c:v>
                </c:pt>
                <c:pt idx="87">
                  <c:v>2071.5</c:v>
                </c:pt>
                <c:pt idx="88">
                  <c:v>2071.25</c:v>
                </c:pt>
                <c:pt idx="89">
                  <c:v>2071</c:v>
                </c:pt>
                <c:pt idx="90">
                  <c:v>2071.25</c:v>
                </c:pt>
                <c:pt idx="91">
                  <c:v>2071.75</c:v>
                </c:pt>
                <c:pt idx="92">
                  <c:v>2071.75</c:v>
                </c:pt>
                <c:pt idx="93">
                  <c:v>2071.75</c:v>
                </c:pt>
                <c:pt idx="94">
                  <c:v>2072</c:v>
                </c:pt>
                <c:pt idx="95">
                  <c:v>2072</c:v>
                </c:pt>
                <c:pt idx="96">
                  <c:v>2072</c:v>
                </c:pt>
                <c:pt idx="97">
                  <c:v>2071.75</c:v>
                </c:pt>
                <c:pt idx="98">
                  <c:v>2071</c:v>
                </c:pt>
                <c:pt idx="99">
                  <c:v>2070.75</c:v>
                </c:pt>
                <c:pt idx="100">
                  <c:v>2070.75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50-40F1-BAC7-C8485B150E2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(3)'!$B$2:$B$102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(3)'!$F$2:$F$102</c:f>
              <c:numCache>
                <c:formatCode>0.00</c:formatCode>
                <c:ptCount val="101"/>
                <c:pt idx="0">
                  <c:v>2074.5</c:v>
                </c:pt>
                <c:pt idx="1">
                  <c:v>2074</c:v>
                </c:pt>
                <c:pt idx="2">
                  <c:v>2074.25</c:v>
                </c:pt>
                <c:pt idx="3">
                  <c:v>2074.5</c:v>
                </c:pt>
                <c:pt idx="4">
                  <c:v>2074.25</c:v>
                </c:pt>
                <c:pt idx="5">
                  <c:v>2074</c:v>
                </c:pt>
                <c:pt idx="6">
                  <c:v>2074.75</c:v>
                </c:pt>
                <c:pt idx="7">
                  <c:v>2075.25</c:v>
                </c:pt>
                <c:pt idx="8">
                  <c:v>2074.75</c:v>
                </c:pt>
                <c:pt idx="9">
                  <c:v>2074.5</c:v>
                </c:pt>
                <c:pt idx="10">
                  <c:v>2074.75</c:v>
                </c:pt>
                <c:pt idx="11">
                  <c:v>2074.5</c:v>
                </c:pt>
                <c:pt idx="12">
                  <c:v>2074.5</c:v>
                </c:pt>
                <c:pt idx="13">
                  <c:v>2074.5</c:v>
                </c:pt>
                <c:pt idx="14">
                  <c:v>2074.5</c:v>
                </c:pt>
                <c:pt idx="15">
                  <c:v>2074.25</c:v>
                </c:pt>
                <c:pt idx="16">
                  <c:v>2074.25</c:v>
                </c:pt>
                <c:pt idx="17">
                  <c:v>2075</c:v>
                </c:pt>
                <c:pt idx="18">
                  <c:v>2074.25</c:v>
                </c:pt>
                <c:pt idx="19">
                  <c:v>2075</c:v>
                </c:pt>
                <c:pt idx="20">
                  <c:v>2075.25</c:v>
                </c:pt>
                <c:pt idx="21">
                  <c:v>2075.75</c:v>
                </c:pt>
                <c:pt idx="22">
                  <c:v>2076</c:v>
                </c:pt>
                <c:pt idx="23">
                  <c:v>2076.25</c:v>
                </c:pt>
                <c:pt idx="24">
                  <c:v>2076.75</c:v>
                </c:pt>
                <c:pt idx="25">
                  <c:v>2077</c:v>
                </c:pt>
                <c:pt idx="26">
                  <c:v>2076.75</c:v>
                </c:pt>
                <c:pt idx="27">
                  <c:v>2076.5</c:v>
                </c:pt>
                <c:pt idx="28">
                  <c:v>2075.75</c:v>
                </c:pt>
                <c:pt idx="29">
                  <c:v>2075.5</c:v>
                </c:pt>
                <c:pt idx="30">
                  <c:v>2075.25</c:v>
                </c:pt>
                <c:pt idx="31">
                  <c:v>2075.5</c:v>
                </c:pt>
                <c:pt idx="32">
                  <c:v>2075.5</c:v>
                </c:pt>
                <c:pt idx="33">
                  <c:v>2075.5</c:v>
                </c:pt>
                <c:pt idx="34">
                  <c:v>2075</c:v>
                </c:pt>
                <c:pt idx="35">
                  <c:v>2074.25</c:v>
                </c:pt>
                <c:pt idx="36">
                  <c:v>2074.25</c:v>
                </c:pt>
                <c:pt idx="37">
                  <c:v>2074</c:v>
                </c:pt>
                <c:pt idx="38">
                  <c:v>2074.25</c:v>
                </c:pt>
                <c:pt idx="39">
                  <c:v>2074</c:v>
                </c:pt>
                <c:pt idx="40">
                  <c:v>2073.75</c:v>
                </c:pt>
                <c:pt idx="41">
                  <c:v>2073.75</c:v>
                </c:pt>
                <c:pt idx="42">
                  <c:v>2073.25</c:v>
                </c:pt>
                <c:pt idx="43">
                  <c:v>2073.25</c:v>
                </c:pt>
                <c:pt idx="44">
                  <c:v>2073.5</c:v>
                </c:pt>
                <c:pt idx="45">
                  <c:v>2073.75</c:v>
                </c:pt>
                <c:pt idx="46">
                  <c:v>2073.75</c:v>
                </c:pt>
                <c:pt idx="47">
                  <c:v>2073.25</c:v>
                </c:pt>
                <c:pt idx="48">
                  <c:v>2073.75</c:v>
                </c:pt>
                <c:pt idx="49">
                  <c:v>2073.25</c:v>
                </c:pt>
                <c:pt idx="50">
                  <c:v>2073.25</c:v>
                </c:pt>
                <c:pt idx="51">
                  <c:v>2072.5</c:v>
                </c:pt>
                <c:pt idx="52">
                  <c:v>2073.25</c:v>
                </c:pt>
                <c:pt idx="53">
                  <c:v>2073.5</c:v>
                </c:pt>
                <c:pt idx="54">
                  <c:v>2073.75</c:v>
                </c:pt>
                <c:pt idx="55">
                  <c:v>2073.5</c:v>
                </c:pt>
                <c:pt idx="56">
                  <c:v>2073</c:v>
                </c:pt>
                <c:pt idx="57">
                  <c:v>2072.75</c:v>
                </c:pt>
                <c:pt idx="58">
                  <c:v>2073</c:v>
                </c:pt>
                <c:pt idx="59">
                  <c:v>2073</c:v>
                </c:pt>
                <c:pt idx="60">
                  <c:v>2073.5</c:v>
                </c:pt>
                <c:pt idx="61">
                  <c:v>2072.25</c:v>
                </c:pt>
                <c:pt idx="62">
                  <c:v>2072.25</c:v>
                </c:pt>
                <c:pt idx="63">
                  <c:v>2071.5</c:v>
                </c:pt>
                <c:pt idx="64">
                  <c:v>2071.25</c:v>
                </c:pt>
                <c:pt idx="65">
                  <c:v>2071.25</c:v>
                </c:pt>
                <c:pt idx="66">
                  <c:v>2071</c:v>
                </c:pt>
                <c:pt idx="67">
                  <c:v>2071.5</c:v>
                </c:pt>
                <c:pt idx="68">
                  <c:v>2071.5</c:v>
                </c:pt>
                <c:pt idx="69">
                  <c:v>2071.75</c:v>
                </c:pt>
                <c:pt idx="70">
                  <c:v>2072</c:v>
                </c:pt>
                <c:pt idx="71">
                  <c:v>2071</c:v>
                </c:pt>
                <c:pt idx="72">
                  <c:v>2071.25</c:v>
                </c:pt>
                <c:pt idx="73">
                  <c:v>2071.25</c:v>
                </c:pt>
                <c:pt idx="74">
                  <c:v>2071.5</c:v>
                </c:pt>
                <c:pt idx="75">
                  <c:v>2071.75</c:v>
                </c:pt>
                <c:pt idx="76">
                  <c:v>2071.75</c:v>
                </c:pt>
                <c:pt idx="77">
                  <c:v>2072</c:v>
                </c:pt>
                <c:pt idx="78">
                  <c:v>2071.75</c:v>
                </c:pt>
                <c:pt idx="79">
                  <c:v>2071.75</c:v>
                </c:pt>
                <c:pt idx="80">
                  <c:v>2071.25</c:v>
                </c:pt>
                <c:pt idx="81">
                  <c:v>2071.5</c:v>
                </c:pt>
                <c:pt idx="82">
                  <c:v>2071.25</c:v>
                </c:pt>
                <c:pt idx="83">
                  <c:v>2071.5</c:v>
                </c:pt>
                <c:pt idx="84">
                  <c:v>2072</c:v>
                </c:pt>
                <c:pt idx="85">
                  <c:v>2071.75</c:v>
                </c:pt>
                <c:pt idx="86">
                  <c:v>2072</c:v>
                </c:pt>
                <c:pt idx="87">
                  <c:v>2072</c:v>
                </c:pt>
                <c:pt idx="88">
                  <c:v>2071.5</c:v>
                </c:pt>
                <c:pt idx="89">
                  <c:v>2071.25</c:v>
                </c:pt>
                <c:pt idx="90">
                  <c:v>2071.25</c:v>
                </c:pt>
                <c:pt idx="91">
                  <c:v>2072</c:v>
                </c:pt>
                <c:pt idx="92">
                  <c:v>2071.75</c:v>
                </c:pt>
                <c:pt idx="93">
                  <c:v>2072.5</c:v>
                </c:pt>
                <c:pt idx="94">
                  <c:v>2072</c:v>
                </c:pt>
                <c:pt idx="95">
                  <c:v>2072.25</c:v>
                </c:pt>
                <c:pt idx="96">
                  <c:v>2072.5</c:v>
                </c:pt>
                <c:pt idx="97">
                  <c:v>2072.25</c:v>
                </c:pt>
                <c:pt idx="98">
                  <c:v>2072</c:v>
                </c:pt>
                <c:pt idx="99">
                  <c:v>2071</c:v>
                </c:pt>
                <c:pt idx="100">
                  <c:v>2070.75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250-40F1-BAC7-C8485B150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2000">
                    <a:schemeClr val="accent1">
                      <a:lumMod val="0"/>
                      <a:lumOff val="100000"/>
                    </a:schemeClr>
                  </a:gs>
                  <a:gs pos="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002060"/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downBars>
        </c:upDownBars>
        <c:axId val="1306228336"/>
        <c:axId val="1306227776"/>
      </c:stockChart>
      <c:catAx>
        <c:axId val="1306228336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27776"/>
        <c:crosses val="autoZero"/>
        <c:auto val="1"/>
        <c:lblAlgn val="ctr"/>
        <c:lblOffset val="100"/>
        <c:tickLblSkip val="10"/>
        <c:tickMarkSkip val="100"/>
        <c:noMultiLvlLbl val="0"/>
      </c:catAx>
      <c:valAx>
        <c:axId val="13062277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2833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6784900610245766E-2"/>
          <c:y val="1.061490308363861E-2"/>
          <c:w val="0.92288772665358143"/>
          <c:h val="0.93603702612039807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(4)'!$B$2:$B$102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(4)'!$C$2:$C$102</c:f>
              <c:numCache>
                <c:formatCode>General</c:formatCode>
                <c:ptCount val="101"/>
                <c:pt idx="0">
                  <c:v>-50</c:v>
                </c:pt>
                <c:pt idx="1">
                  <c:v>5</c:v>
                </c:pt>
                <c:pt idx="2">
                  <c:v>213</c:v>
                </c:pt>
                <c:pt idx="3">
                  <c:v>335</c:v>
                </c:pt>
                <c:pt idx="4">
                  <c:v>-81</c:v>
                </c:pt>
                <c:pt idx="5">
                  <c:v>-17</c:v>
                </c:pt>
                <c:pt idx="6">
                  <c:v>253</c:v>
                </c:pt>
                <c:pt idx="7">
                  <c:v>337</c:v>
                </c:pt>
                <c:pt idx="8">
                  <c:v>-57</c:v>
                </c:pt>
                <c:pt idx="9">
                  <c:v>297</c:v>
                </c:pt>
                <c:pt idx="10">
                  <c:v>-53</c:v>
                </c:pt>
                <c:pt idx="11">
                  <c:v>1</c:v>
                </c:pt>
                <c:pt idx="12">
                  <c:v>162</c:v>
                </c:pt>
                <c:pt idx="13">
                  <c:v>87</c:v>
                </c:pt>
                <c:pt idx="14">
                  <c:v>-169</c:v>
                </c:pt>
                <c:pt idx="15">
                  <c:v>-418</c:v>
                </c:pt>
                <c:pt idx="16">
                  <c:v>100</c:v>
                </c:pt>
                <c:pt idx="17">
                  <c:v>-314</c:v>
                </c:pt>
                <c:pt idx="18">
                  <c:v>-36</c:v>
                </c:pt>
                <c:pt idx="19">
                  <c:v>-46</c:v>
                </c:pt>
                <c:pt idx="20">
                  <c:v>256</c:v>
                </c:pt>
                <c:pt idx="21">
                  <c:v>416</c:v>
                </c:pt>
                <c:pt idx="22">
                  <c:v>816</c:v>
                </c:pt>
                <c:pt idx="23">
                  <c:v>58</c:v>
                </c:pt>
                <c:pt idx="24">
                  <c:v>430</c:v>
                </c:pt>
                <c:pt idx="25">
                  <c:v>464</c:v>
                </c:pt>
                <c:pt idx="26">
                  <c:v>612</c:v>
                </c:pt>
                <c:pt idx="27">
                  <c:v>596</c:v>
                </c:pt>
                <c:pt idx="28">
                  <c:v>636</c:v>
                </c:pt>
                <c:pt idx="29">
                  <c:v>98</c:v>
                </c:pt>
                <c:pt idx="30">
                  <c:v>280</c:v>
                </c:pt>
                <c:pt idx="31">
                  <c:v>288</c:v>
                </c:pt>
                <c:pt idx="32">
                  <c:v>564</c:v>
                </c:pt>
                <c:pt idx="33">
                  <c:v>408</c:v>
                </c:pt>
                <c:pt idx="34">
                  <c:v>412</c:v>
                </c:pt>
                <c:pt idx="35">
                  <c:v>330</c:v>
                </c:pt>
                <c:pt idx="36">
                  <c:v>29</c:v>
                </c:pt>
                <c:pt idx="37">
                  <c:v>234</c:v>
                </c:pt>
                <c:pt idx="38">
                  <c:v>319</c:v>
                </c:pt>
                <c:pt idx="39">
                  <c:v>7</c:v>
                </c:pt>
                <c:pt idx="40">
                  <c:v>179</c:v>
                </c:pt>
                <c:pt idx="41">
                  <c:v>99</c:v>
                </c:pt>
                <c:pt idx="42">
                  <c:v>75</c:v>
                </c:pt>
                <c:pt idx="43">
                  <c:v>-105</c:v>
                </c:pt>
                <c:pt idx="44">
                  <c:v>239</c:v>
                </c:pt>
                <c:pt idx="45">
                  <c:v>262</c:v>
                </c:pt>
                <c:pt idx="46">
                  <c:v>328</c:v>
                </c:pt>
                <c:pt idx="47">
                  <c:v>364</c:v>
                </c:pt>
                <c:pt idx="48">
                  <c:v>274</c:v>
                </c:pt>
                <c:pt idx="49">
                  <c:v>200</c:v>
                </c:pt>
                <c:pt idx="50">
                  <c:v>-124</c:v>
                </c:pt>
                <c:pt idx="51">
                  <c:v>-176</c:v>
                </c:pt>
                <c:pt idx="52">
                  <c:v>254</c:v>
                </c:pt>
                <c:pt idx="53">
                  <c:v>206</c:v>
                </c:pt>
                <c:pt idx="54">
                  <c:v>147</c:v>
                </c:pt>
                <c:pt idx="55">
                  <c:v>-28</c:v>
                </c:pt>
                <c:pt idx="56">
                  <c:v>-10</c:v>
                </c:pt>
                <c:pt idx="57">
                  <c:v>-122</c:v>
                </c:pt>
                <c:pt idx="58">
                  <c:v>112</c:v>
                </c:pt>
                <c:pt idx="59">
                  <c:v>446</c:v>
                </c:pt>
                <c:pt idx="60">
                  <c:v>274</c:v>
                </c:pt>
                <c:pt idx="61">
                  <c:v>268</c:v>
                </c:pt>
                <c:pt idx="62">
                  <c:v>285</c:v>
                </c:pt>
                <c:pt idx="63">
                  <c:v>209</c:v>
                </c:pt>
                <c:pt idx="64">
                  <c:v>45</c:v>
                </c:pt>
                <c:pt idx="65">
                  <c:v>-241</c:v>
                </c:pt>
                <c:pt idx="66">
                  <c:v>-140</c:v>
                </c:pt>
                <c:pt idx="67">
                  <c:v>-96</c:v>
                </c:pt>
                <c:pt idx="68">
                  <c:v>122</c:v>
                </c:pt>
                <c:pt idx="69">
                  <c:v>374</c:v>
                </c:pt>
                <c:pt idx="70">
                  <c:v>-148</c:v>
                </c:pt>
                <c:pt idx="71">
                  <c:v>-110</c:v>
                </c:pt>
                <c:pt idx="72">
                  <c:v>-247</c:v>
                </c:pt>
                <c:pt idx="73">
                  <c:v>-145</c:v>
                </c:pt>
                <c:pt idx="74">
                  <c:v>-175</c:v>
                </c:pt>
                <c:pt idx="75">
                  <c:v>-55</c:v>
                </c:pt>
                <c:pt idx="76">
                  <c:v>-13</c:v>
                </c:pt>
                <c:pt idx="77">
                  <c:v>16</c:v>
                </c:pt>
                <c:pt idx="78">
                  <c:v>314</c:v>
                </c:pt>
                <c:pt idx="79">
                  <c:v>-58</c:v>
                </c:pt>
                <c:pt idx="80">
                  <c:v>58</c:v>
                </c:pt>
                <c:pt idx="81">
                  <c:v>-74</c:v>
                </c:pt>
                <c:pt idx="82">
                  <c:v>-33</c:v>
                </c:pt>
                <c:pt idx="83">
                  <c:v>177</c:v>
                </c:pt>
                <c:pt idx="84">
                  <c:v>259</c:v>
                </c:pt>
                <c:pt idx="85">
                  <c:v>-35</c:v>
                </c:pt>
                <c:pt idx="86">
                  <c:v>37</c:v>
                </c:pt>
                <c:pt idx="87">
                  <c:v>125</c:v>
                </c:pt>
                <c:pt idx="88">
                  <c:v>-213</c:v>
                </c:pt>
                <c:pt idx="89">
                  <c:v>-142</c:v>
                </c:pt>
                <c:pt idx="90">
                  <c:v>52</c:v>
                </c:pt>
                <c:pt idx="91">
                  <c:v>-135</c:v>
                </c:pt>
                <c:pt idx="92">
                  <c:v>265</c:v>
                </c:pt>
                <c:pt idx="93">
                  <c:v>73</c:v>
                </c:pt>
                <c:pt idx="94">
                  <c:v>-9</c:v>
                </c:pt>
                <c:pt idx="95">
                  <c:v>197</c:v>
                </c:pt>
                <c:pt idx="96">
                  <c:v>131</c:v>
                </c:pt>
                <c:pt idx="97">
                  <c:v>417</c:v>
                </c:pt>
                <c:pt idx="98">
                  <c:v>87</c:v>
                </c:pt>
                <c:pt idx="99">
                  <c:v>-103</c:v>
                </c:pt>
                <c:pt idx="100">
                  <c:v>-132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50-40F1-BAC7-C8485B150E24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(4)'!$B$2:$B$102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(4)'!$D$2:$D$102</c:f>
              <c:numCache>
                <c:formatCode>General</c:formatCode>
                <c:ptCount val="101"/>
                <c:pt idx="0">
                  <c:v>292</c:v>
                </c:pt>
                <c:pt idx="1">
                  <c:v>64</c:v>
                </c:pt>
                <c:pt idx="2">
                  <c:v>213</c:v>
                </c:pt>
                <c:pt idx="3">
                  <c:v>427</c:v>
                </c:pt>
                <c:pt idx="4">
                  <c:v>429</c:v>
                </c:pt>
                <c:pt idx="5">
                  <c:v>265</c:v>
                </c:pt>
                <c:pt idx="6">
                  <c:v>253</c:v>
                </c:pt>
                <c:pt idx="7">
                  <c:v>455</c:v>
                </c:pt>
                <c:pt idx="8">
                  <c:v>299</c:v>
                </c:pt>
                <c:pt idx="9">
                  <c:v>493</c:v>
                </c:pt>
                <c:pt idx="10">
                  <c:v>375</c:v>
                </c:pt>
                <c:pt idx="11">
                  <c:v>359</c:v>
                </c:pt>
                <c:pt idx="12">
                  <c:v>353</c:v>
                </c:pt>
                <c:pt idx="13">
                  <c:v>192</c:v>
                </c:pt>
                <c:pt idx="14">
                  <c:v>269</c:v>
                </c:pt>
                <c:pt idx="15">
                  <c:v>77</c:v>
                </c:pt>
                <c:pt idx="16">
                  <c:v>100</c:v>
                </c:pt>
                <c:pt idx="17">
                  <c:v>244</c:v>
                </c:pt>
                <c:pt idx="18">
                  <c:v>98</c:v>
                </c:pt>
                <c:pt idx="19">
                  <c:v>-26</c:v>
                </c:pt>
                <c:pt idx="20">
                  <c:v>530</c:v>
                </c:pt>
                <c:pt idx="21">
                  <c:v>430</c:v>
                </c:pt>
                <c:pt idx="22">
                  <c:v>848</c:v>
                </c:pt>
                <c:pt idx="23">
                  <c:v>862</c:v>
                </c:pt>
                <c:pt idx="24">
                  <c:v>628</c:v>
                </c:pt>
                <c:pt idx="25">
                  <c:v>510</c:v>
                </c:pt>
                <c:pt idx="26">
                  <c:v>612</c:v>
                </c:pt>
                <c:pt idx="27">
                  <c:v>874</c:v>
                </c:pt>
                <c:pt idx="28">
                  <c:v>716</c:v>
                </c:pt>
                <c:pt idx="29">
                  <c:v>644</c:v>
                </c:pt>
                <c:pt idx="30">
                  <c:v>324</c:v>
                </c:pt>
                <c:pt idx="31">
                  <c:v>288</c:v>
                </c:pt>
                <c:pt idx="32">
                  <c:v>600</c:v>
                </c:pt>
                <c:pt idx="33">
                  <c:v>564</c:v>
                </c:pt>
                <c:pt idx="34">
                  <c:v>626</c:v>
                </c:pt>
                <c:pt idx="35">
                  <c:v>466</c:v>
                </c:pt>
                <c:pt idx="36">
                  <c:v>284</c:v>
                </c:pt>
                <c:pt idx="37">
                  <c:v>234</c:v>
                </c:pt>
                <c:pt idx="38">
                  <c:v>359</c:v>
                </c:pt>
                <c:pt idx="39">
                  <c:v>327</c:v>
                </c:pt>
                <c:pt idx="40">
                  <c:v>429</c:v>
                </c:pt>
                <c:pt idx="41">
                  <c:v>337</c:v>
                </c:pt>
                <c:pt idx="42">
                  <c:v>115</c:v>
                </c:pt>
                <c:pt idx="43">
                  <c:v>85</c:v>
                </c:pt>
                <c:pt idx="44">
                  <c:v>239</c:v>
                </c:pt>
                <c:pt idx="45">
                  <c:v>379</c:v>
                </c:pt>
                <c:pt idx="46">
                  <c:v>564</c:v>
                </c:pt>
                <c:pt idx="47">
                  <c:v>386</c:v>
                </c:pt>
                <c:pt idx="48">
                  <c:v>548</c:v>
                </c:pt>
                <c:pt idx="49">
                  <c:v>348</c:v>
                </c:pt>
                <c:pt idx="50">
                  <c:v>300</c:v>
                </c:pt>
                <c:pt idx="51">
                  <c:v>-50</c:v>
                </c:pt>
                <c:pt idx="52">
                  <c:v>276</c:v>
                </c:pt>
                <c:pt idx="53">
                  <c:v>208</c:v>
                </c:pt>
                <c:pt idx="54">
                  <c:v>341</c:v>
                </c:pt>
                <c:pt idx="55">
                  <c:v>285</c:v>
                </c:pt>
                <c:pt idx="56">
                  <c:v>-8</c:v>
                </c:pt>
                <c:pt idx="57">
                  <c:v>190</c:v>
                </c:pt>
                <c:pt idx="58">
                  <c:v>112</c:v>
                </c:pt>
                <c:pt idx="59">
                  <c:v>508</c:v>
                </c:pt>
                <c:pt idx="60">
                  <c:v>722</c:v>
                </c:pt>
                <c:pt idx="61">
                  <c:v>316</c:v>
                </c:pt>
                <c:pt idx="62">
                  <c:v>459</c:v>
                </c:pt>
                <c:pt idx="63">
                  <c:v>673</c:v>
                </c:pt>
                <c:pt idx="64">
                  <c:v>215</c:v>
                </c:pt>
                <c:pt idx="65">
                  <c:v>29</c:v>
                </c:pt>
                <c:pt idx="66">
                  <c:v>-136</c:v>
                </c:pt>
                <c:pt idx="67">
                  <c:v>172</c:v>
                </c:pt>
                <c:pt idx="68">
                  <c:v>150</c:v>
                </c:pt>
                <c:pt idx="69">
                  <c:v>404</c:v>
                </c:pt>
                <c:pt idx="70">
                  <c:v>446</c:v>
                </c:pt>
                <c:pt idx="71">
                  <c:v>-96</c:v>
                </c:pt>
                <c:pt idx="72">
                  <c:v>118</c:v>
                </c:pt>
                <c:pt idx="73">
                  <c:v>-117</c:v>
                </c:pt>
                <c:pt idx="74">
                  <c:v>-131</c:v>
                </c:pt>
                <c:pt idx="75">
                  <c:v>-17</c:v>
                </c:pt>
                <c:pt idx="76">
                  <c:v>-1</c:v>
                </c:pt>
                <c:pt idx="77">
                  <c:v>89</c:v>
                </c:pt>
                <c:pt idx="78">
                  <c:v>314</c:v>
                </c:pt>
                <c:pt idx="79">
                  <c:v>588</c:v>
                </c:pt>
                <c:pt idx="80">
                  <c:v>132</c:v>
                </c:pt>
                <c:pt idx="81">
                  <c:v>58</c:v>
                </c:pt>
                <c:pt idx="82">
                  <c:v>152</c:v>
                </c:pt>
                <c:pt idx="83">
                  <c:v>177</c:v>
                </c:pt>
                <c:pt idx="84">
                  <c:v>413</c:v>
                </c:pt>
                <c:pt idx="85">
                  <c:v>289</c:v>
                </c:pt>
                <c:pt idx="86">
                  <c:v>37</c:v>
                </c:pt>
                <c:pt idx="87">
                  <c:v>237</c:v>
                </c:pt>
                <c:pt idx="88">
                  <c:v>343</c:v>
                </c:pt>
                <c:pt idx="89">
                  <c:v>4</c:v>
                </c:pt>
                <c:pt idx="90">
                  <c:v>80</c:v>
                </c:pt>
                <c:pt idx="91">
                  <c:v>173</c:v>
                </c:pt>
                <c:pt idx="92">
                  <c:v>265</c:v>
                </c:pt>
                <c:pt idx="93">
                  <c:v>297</c:v>
                </c:pt>
                <c:pt idx="94">
                  <c:v>59</c:v>
                </c:pt>
                <c:pt idx="95">
                  <c:v>197</c:v>
                </c:pt>
                <c:pt idx="96">
                  <c:v>357</c:v>
                </c:pt>
                <c:pt idx="97">
                  <c:v>541</c:v>
                </c:pt>
                <c:pt idx="98">
                  <c:v>519</c:v>
                </c:pt>
                <c:pt idx="99">
                  <c:v>135</c:v>
                </c:pt>
                <c:pt idx="100">
                  <c:v>244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50-40F1-BAC7-C8485B150E24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(4)'!$B$2:$B$102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(4)'!$E$2:$E$102</c:f>
              <c:numCache>
                <c:formatCode>General</c:formatCode>
                <c:ptCount val="101"/>
                <c:pt idx="0">
                  <c:v>-62</c:v>
                </c:pt>
                <c:pt idx="1">
                  <c:v>-262</c:v>
                </c:pt>
                <c:pt idx="2">
                  <c:v>-1</c:v>
                </c:pt>
                <c:pt idx="3">
                  <c:v>-23</c:v>
                </c:pt>
                <c:pt idx="4">
                  <c:v>-81</c:v>
                </c:pt>
                <c:pt idx="5">
                  <c:v>-151</c:v>
                </c:pt>
                <c:pt idx="6">
                  <c:v>-313</c:v>
                </c:pt>
                <c:pt idx="7">
                  <c:v>97</c:v>
                </c:pt>
                <c:pt idx="8">
                  <c:v>-459</c:v>
                </c:pt>
                <c:pt idx="9">
                  <c:v>83</c:v>
                </c:pt>
                <c:pt idx="10">
                  <c:v>-53</c:v>
                </c:pt>
                <c:pt idx="11">
                  <c:v>-67</c:v>
                </c:pt>
                <c:pt idx="12">
                  <c:v>-111</c:v>
                </c:pt>
                <c:pt idx="13">
                  <c:v>-347</c:v>
                </c:pt>
                <c:pt idx="14">
                  <c:v>-169</c:v>
                </c:pt>
                <c:pt idx="15">
                  <c:v>-418</c:v>
                </c:pt>
                <c:pt idx="16">
                  <c:v>-442</c:v>
                </c:pt>
                <c:pt idx="17">
                  <c:v>-314</c:v>
                </c:pt>
                <c:pt idx="18">
                  <c:v>-376</c:v>
                </c:pt>
                <c:pt idx="19">
                  <c:v>-406</c:v>
                </c:pt>
                <c:pt idx="20">
                  <c:v>-24</c:v>
                </c:pt>
                <c:pt idx="21">
                  <c:v>44</c:v>
                </c:pt>
                <c:pt idx="22">
                  <c:v>78</c:v>
                </c:pt>
                <c:pt idx="23">
                  <c:v>-680</c:v>
                </c:pt>
                <c:pt idx="24">
                  <c:v>14</c:v>
                </c:pt>
                <c:pt idx="25">
                  <c:v>272</c:v>
                </c:pt>
                <c:pt idx="26">
                  <c:v>386</c:v>
                </c:pt>
                <c:pt idx="27">
                  <c:v>596</c:v>
                </c:pt>
                <c:pt idx="28">
                  <c:v>460</c:v>
                </c:pt>
                <c:pt idx="29">
                  <c:v>-106</c:v>
                </c:pt>
                <c:pt idx="30">
                  <c:v>-56</c:v>
                </c:pt>
                <c:pt idx="31">
                  <c:v>10</c:v>
                </c:pt>
                <c:pt idx="32">
                  <c:v>226</c:v>
                </c:pt>
                <c:pt idx="33">
                  <c:v>292</c:v>
                </c:pt>
                <c:pt idx="34">
                  <c:v>372</c:v>
                </c:pt>
                <c:pt idx="35">
                  <c:v>232</c:v>
                </c:pt>
                <c:pt idx="36">
                  <c:v>-11</c:v>
                </c:pt>
                <c:pt idx="37">
                  <c:v>-87</c:v>
                </c:pt>
                <c:pt idx="38">
                  <c:v>236</c:v>
                </c:pt>
                <c:pt idx="39">
                  <c:v>7</c:v>
                </c:pt>
                <c:pt idx="40">
                  <c:v>21</c:v>
                </c:pt>
                <c:pt idx="41">
                  <c:v>-39</c:v>
                </c:pt>
                <c:pt idx="42">
                  <c:v>15</c:v>
                </c:pt>
                <c:pt idx="43">
                  <c:v>-169</c:v>
                </c:pt>
                <c:pt idx="44">
                  <c:v>-149</c:v>
                </c:pt>
                <c:pt idx="45">
                  <c:v>194</c:v>
                </c:pt>
                <c:pt idx="46">
                  <c:v>248</c:v>
                </c:pt>
                <c:pt idx="47">
                  <c:v>114</c:v>
                </c:pt>
                <c:pt idx="48">
                  <c:v>220</c:v>
                </c:pt>
                <c:pt idx="49">
                  <c:v>152</c:v>
                </c:pt>
                <c:pt idx="50">
                  <c:v>-212</c:v>
                </c:pt>
                <c:pt idx="51">
                  <c:v>-176</c:v>
                </c:pt>
                <c:pt idx="52">
                  <c:v>-252</c:v>
                </c:pt>
                <c:pt idx="53">
                  <c:v>-50</c:v>
                </c:pt>
                <c:pt idx="54">
                  <c:v>147</c:v>
                </c:pt>
                <c:pt idx="55">
                  <c:v>-30</c:v>
                </c:pt>
                <c:pt idx="56">
                  <c:v>-228</c:v>
                </c:pt>
                <c:pt idx="57">
                  <c:v>-122</c:v>
                </c:pt>
                <c:pt idx="58">
                  <c:v>-204</c:v>
                </c:pt>
                <c:pt idx="59">
                  <c:v>100</c:v>
                </c:pt>
                <c:pt idx="60">
                  <c:v>128</c:v>
                </c:pt>
                <c:pt idx="61">
                  <c:v>140</c:v>
                </c:pt>
                <c:pt idx="62">
                  <c:v>202</c:v>
                </c:pt>
                <c:pt idx="63">
                  <c:v>181</c:v>
                </c:pt>
                <c:pt idx="64">
                  <c:v>33</c:v>
                </c:pt>
                <c:pt idx="65">
                  <c:v>-307</c:v>
                </c:pt>
                <c:pt idx="66">
                  <c:v>-313</c:v>
                </c:pt>
                <c:pt idx="67">
                  <c:v>-152</c:v>
                </c:pt>
                <c:pt idx="68">
                  <c:v>-180</c:v>
                </c:pt>
                <c:pt idx="69">
                  <c:v>106</c:v>
                </c:pt>
                <c:pt idx="70">
                  <c:v>-168</c:v>
                </c:pt>
                <c:pt idx="71">
                  <c:v>-298</c:v>
                </c:pt>
                <c:pt idx="72">
                  <c:v>-336</c:v>
                </c:pt>
                <c:pt idx="73">
                  <c:v>-255</c:v>
                </c:pt>
                <c:pt idx="74">
                  <c:v>-265</c:v>
                </c:pt>
                <c:pt idx="75">
                  <c:v>-175</c:v>
                </c:pt>
                <c:pt idx="76">
                  <c:v>-263</c:v>
                </c:pt>
                <c:pt idx="77">
                  <c:v>-91</c:v>
                </c:pt>
                <c:pt idx="78">
                  <c:v>-18</c:v>
                </c:pt>
                <c:pt idx="79">
                  <c:v>-66</c:v>
                </c:pt>
                <c:pt idx="80">
                  <c:v>-114</c:v>
                </c:pt>
                <c:pt idx="81">
                  <c:v>-116</c:v>
                </c:pt>
                <c:pt idx="82">
                  <c:v>-137</c:v>
                </c:pt>
                <c:pt idx="83">
                  <c:v>-99</c:v>
                </c:pt>
                <c:pt idx="84">
                  <c:v>169</c:v>
                </c:pt>
                <c:pt idx="85">
                  <c:v>-77</c:v>
                </c:pt>
                <c:pt idx="86">
                  <c:v>-97</c:v>
                </c:pt>
                <c:pt idx="87">
                  <c:v>31</c:v>
                </c:pt>
                <c:pt idx="88">
                  <c:v>-213</c:v>
                </c:pt>
                <c:pt idx="89">
                  <c:v>-283</c:v>
                </c:pt>
                <c:pt idx="90">
                  <c:v>-254</c:v>
                </c:pt>
                <c:pt idx="91">
                  <c:v>-135</c:v>
                </c:pt>
                <c:pt idx="92">
                  <c:v>-197</c:v>
                </c:pt>
                <c:pt idx="93">
                  <c:v>17</c:v>
                </c:pt>
                <c:pt idx="94">
                  <c:v>-77</c:v>
                </c:pt>
                <c:pt idx="95">
                  <c:v>-79</c:v>
                </c:pt>
                <c:pt idx="96">
                  <c:v>131</c:v>
                </c:pt>
                <c:pt idx="97">
                  <c:v>43</c:v>
                </c:pt>
                <c:pt idx="98">
                  <c:v>87</c:v>
                </c:pt>
                <c:pt idx="99">
                  <c:v>-147</c:v>
                </c:pt>
                <c:pt idx="100">
                  <c:v>-161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250-40F1-BAC7-C8485B150E24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'Data (4)'!$B$2:$B$102</c:f>
              <c:numCache>
                <c:formatCode>h:mm:ss;@</c:formatCode>
                <c:ptCount val="101"/>
                <c:pt idx="0">
                  <c:v>42514.618055555555</c:v>
                </c:pt>
                <c:pt idx="1">
                  <c:v>42514.617361111108</c:v>
                </c:pt>
                <c:pt idx="2">
                  <c:v>42514.616666666669</c:v>
                </c:pt>
                <c:pt idx="3">
                  <c:v>42514.615972222222</c:v>
                </c:pt>
                <c:pt idx="4">
                  <c:v>42514.615277777775</c:v>
                </c:pt>
                <c:pt idx="5">
                  <c:v>42514.614583333336</c:v>
                </c:pt>
                <c:pt idx="6">
                  <c:v>42514.613888888889</c:v>
                </c:pt>
                <c:pt idx="7">
                  <c:v>42514.613194444442</c:v>
                </c:pt>
                <c:pt idx="8">
                  <c:v>42514.612500000003</c:v>
                </c:pt>
                <c:pt idx="9">
                  <c:v>42514.611805555556</c:v>
                </c:pt>
                <c:pt idx="10">
                  <c:v>42514.611111111109</c:v>
                </c:pt>
                <c:pt idx="11">
                  <c:v>42514.61041666667</c:v>
                </c:pt>
                <c:pt idx="12">
                  <c:v>42514.609722222223</c:v>
                </c:pt>
                <c:pt idx="13">
                  <c:v>42514.609027777777</c:v>
                </c:pt>
                <c:pt idx="14">
                  <c:v>42514.60833333333</c:v>
                </c:pt>
                <c:pt idx="15">
                  <c:v>42514.607638888891</c:v>
                </c:pt>
                <c:pt idx="16">
                  <c:v>42514.606944444444</c:v>
                </c:pt>
                <c:pt idx="17">
                  <c:v>42514.606249999997</c:v>
                </c:pt>
                <c:pt idx="18">
                  <c:v>42514.605555555558</c:v>
                </c:pt>
                <c:pt idx="19">
                  <c:v>42514.604861111111</c:v>
                </c:pt>
                <c:pt idx="20">
                  <c:v>42514.604166666664</c:v>
                </c:pt>
                <c:pt idx="21">
                  <c:v>42514.603472222225</c:v>
                </c:pt>
                <c:pt idx="22">
                  <c:v>42514.602777777778</c:v>
                </c:pt>
                <c:pt idx="23">
                  <c:v>42514.602083333331</c:v>
                </c:pt>
                <c:pt idx="24">
                  <c:v>42514.601388888892</c:v>
                </c:pt>
                <c:pt idx="25">
                  <c:v>42514.600694444445</c:v>
                </c:pt>
                <c:pt idx="26">
                  <c:v>42514.6</c:v>
                </c:pt>
                <c:pt idx="27">
                  <c:v>42514.599305555559</c:v>
                </c:pt>
                <c:pt idx="28">
                  <c:v>42514.598611111112</c:v>
                </c:pt>
                <c:pt idx="29">
                  <c:v>42514.597916666666</c:v>
                </c:pt>
                <c:pt idx="30">
                  <c:v>42514.597222222219</c:v>
                </c:pt>
                <c:pt idx="31">
                  <c:v>42514.59652777778</c:v>
                </c:pt>
                <c:pt idx="32">
                  <c:v>42514.595833333333</c:v>
                </c:pt>
                <c:pt idx="33">
                  <c:v>42514.595138888886</c:v>
                </c:pt>
                <c:pt idx="34">
                  <c:v>42514.594444444447</c:v>
                </c:pt>
                <c:pt idx="35">
                  <c:v>42514.59375</c:v>
                </c:pt>
                <c:pt idx="36">
                  <c:v>42514.593055555553</c:v>
                </c:pt>
                <c:pt idx="37">
                  <c:v>42514.592361111114</c:v>
                </c:pt>
                <c:pt idx="38">
                  <c:v>42514.591666666667</c:v>
                </c:pt>
                <c:pt idx="39">
                  <c:v>42514.59097222222</c:v>
                </c:pt>
                <c:pt idx="40">
                  <c:v>42514.590277777781</c:v>
                </c:pt>
                <c:pt idx="41">
                  <c:v>42514.589583333334</c:v>
                </c:pt>
                <c:pt idx="42">
                  <c:v>42514.588888888888</c:v>
                </c:pt>
                <c:pt idx="43">
                  <c:v>42514.588194444441</c:v>
                </c:pt>
                <c:pt idx="44">
                  <c:v>42514.587500000001</c:v>
                </c:pt>
                <c:pt idx="45">
                  <c:v>42514.586805555555</c:v>
                </c:pt>
                <c:pt idx="46">
                  <c:v>42514.586111111108</c:v>
                </c:pt>
                <c:pt idx="47">
                  <c:v>42514.585416666669</c:v>
                </c:pt>
                <c:pt idx="48">
                  <c:v>42514.584722222222</c:v>
                </c:pt>
                <c:pt idx="49">
                  <c:v>42514.584027777775</c:v>
                </c:pt>
                <c:pt idx="50">
                  <c:v>42514.583333333336</c:v>
                </c:pt>
                <c:pt idx="51">
                  <c:v>42514.582638888889</c:v>
                </c:pt>
                <c:pt idx="52">
                  <c:v>42514.581944444442</c:v>
                </c:pt>
                <c:pt idx="53">
                  <c:v>42514.581250000003</c:v>
                </c:pt>
                <c:pt idx="54">
                  <c:v>42514.580555555556</c:v>
                </c:pt>
                <c:pt idx="55">
                  <c:v>42514.579861111109</c:v>
                </c:pt>
                <c:pt idx="56">
                  <c:v>42514.57916666667</c:v>
                </c:pt>
                <c:pt idx="57">
                  <c:v>42514.578472222223</c:v>
                </c:pt>
                <c:pt idx="58">
                  <c:v>42514.577777777777</c:v>
                </c:pt>
                <c:pt idx="59">
                  <c:v>42514.57708333333</c:v>
                </c:pt>
                <c:pt idx="60">
                  <c:v>42514.576388888891</c:v>
                </c:pt>
                <c:pt idx="61">
                  <c:v>42514.575694444444</c:v>
                </c:pt>
                <c:pt idx="62">
                  <c:v>42514.574999999997</c:v>
                </c:pt>
                <c:pt idx="63">
                  <c:v>42514.574305555558</c:v>
                </c:pt>
                <c:pt idx="64">
                  <c:v>42514.573611111111</c:v>
                </c:pt>
                <c:pt idx="65">
                  <c:v>42514.572916666664</c:v>
                </c:pt>
                <c:pt idx="66">
                  <c:v>42514.572222222225</c:v>
                </c:pt>
                <c:pt idx="67">
                  <c:v>42514.571527777778</c:v>
                </c:pt>
                <c:pt idx="68">
                  <c:v>42514.570833333331</c:v>
                </c:pt>
                <c:pt idx="69">
                  <c:v>42514.570138888892</c:v>
                </c:pt>
                <c:pt idx="70">
                  <c:v>42514.569444444445</c:v>
                </c:pt>
                <c:pt idx="71">
                  <c:v>42514.568749999999</c:v>
                </c:pt>
                <c:pt idx="72">
                  <c:v>42514.568055555559</c:v>
                </c:pt>
                <c:pt idx="73">
                  <c:v>42514.567361111112</c:v>
                </c:pt>
                <c:pt idx="74">
                  <c:v>42514.566666666666</c:v>
                </c:pt>
                <c:pt idx="75">
                  <c:v>42514.565972222219</c:v>
                </c:pt>
                <c:pt idx="76">
                  <c:v>42514.56527777778</c:v>
                </c:pt>
                <c:pt idx="77">
                  <c:v>42514.564583333333</c:v>
                </c:pt>
                <c:pt idx="78">
                  <c:v>42514.563888888886</c:v>
                </c:pt>
                <c:pt idx="79">
                  <c:v>42514.563194444447</c:v>
                </c:pt>
                <c:pt idx="80">
                  <c:v>42514.5625</c:v>
                </c:pt>
                <c:pt idx="81">
                  <c:v>42514.561805555553</c:v>
                </c:pt>
                <c:pt idx="82">
                  <c:v>42514.561111111114</c:v>
                </c:pt>
                <c:pt idx="83">
                  <c:v>42514.560416666667</c:v>
                </c:pt>
                <c:pt idx="84">
                  <c:v>42514.55972222222</c:v>
                </c:pt>
                <c:pt idx="85">
                  <c:v>42514.559027777781</c:v>
                </c:pt>
                <c:pt idx="86">
                  <c:v>42514.558333333334</c:v>
                </c:pt>
                <c:pt idx="87">
                  <c:v>42514.557638888888</c:v>
                </c:pt>
                <c:pt idx="88">
                  <c:v>42514.556944444441</c:v>
                </c:pt>
                <c:pt idx="89">
                  <c:v>42514.556250000001</c:v>
                </c:pt>
                <c:pt idx="90">
                  <c:v>42514.555555555555</c:v>
                </c:pt>
                <c:pt idx="91">
                  <c:v>42514.554861111108</c:v>
                </c:pt>
                <c:pt idx="92">
                  <c:v>42514.554166666669</c:v>
                </c:pt>
                <c:pt idx="93">
                  <c:v>42514.553472222222</c:v>
                </c:pt>
                <c:pt idx="94">
                  <c:v>42514.552777777775</c:v>
                </c:pt>
                <c:pt idx="95">
                  <c:v>42514.552083333336</c:v>
                </c:pt>
                <c:pt idx="96">
                  <c:v>42514.551388888889</c:v>
                </c:pt>
                <c:pt idx="97">
                  <c:v>42514.550694444442</c:v>
                </c:pt>
                <c:pt idx="98">
                  <c:v>42514.55</c:v>
                </c:pt>
                <c:pt idx="99">
                  <c:v>42514.549305555556</c:v>
                </c:pt>
                <c:pt idx="100">
                  <c:v>42514.548611111109</c:v>
                </c:pt>
              </c:numCache>
            </c:numRef>
          </c:cat>
          <c:val>
            <c:numRef>
              <c:f>'Data (4)'!$F$2:$F$102</c:f>
              <c:numCache>
                <c:formatCode>General</c:formatCode>
                <c:ptCount val="101"/>
                <c:pt idx="0">
                  <c:v>292</c:v>
                </c:pt>
                <c:pt idx="1">
                  <c:v>-46</c:v>
                </c:pt>
                <c:pt idx="2">
                  <c:v>53</c:v>
                </c:pt>
                <c:pt idx="3">
                  <c:v>213</c:v>
                </c:pt>
                <c:pt idx="4">
                  <c:v>319</c:v>
                </c:pt>
                <c:pt idx="5">
                  <c:v>-83</c:v>
                </c:pt>
                <c:pt idx="6">
                  <c:v>-27</c:v>
                </c:pt>
                <c:pt idx="7">
                  <c:v>251</c:v>
                </c:pt>
                <c:pt idx="8">
                  <c:v>299</c:v>
                </c:pt>
                <c:pt idx="9">
                  <c:v>83</c:v>
                </c:pt>
                <c:pt idx="10">
                  <c:v>325</c:v>
                </c:pt>
                <c:pt idx="11">
                  <c:v>-67</c:v>
                </c:pt>
                <c:pt idx="12">
                  <c:v>-9</c:v>
                </c:pt>
                <c:pt idx="13">
                  <c:v>158</c:v>
                </c:pt>
                <c:pt idx="14">
                  <c:v>119</c:v>
                </c:pt>
                <c:pt idx="15">
                  <c:v>-165</c:v>
                </c:pt>
                <c:pt idx="16">
                  <c:v>-432</c:v>
                </c:pt>
                <c:pt idx="17">
                  <c:v>116</c:v>
                </c:pt>
                <c:pt idx="18">
                  <c:v>-304</c:v>
                </c:pt>
                <c:pt idx="19">
                  <c:v>-34</c:v>
                </c:pt>
                <c:pt idx="20">
                  <c:v>-24</c:v>
                </c:pt>
                <c:pt idx="21">
                  <c:v>240</c:v>
                </c:pt>
                <c:pt idx="22">
                  <c:v>432</c:v>
                </c:pt>
                <c:pt idx="23">
                  <c:v>808</c:v>
                </c:pt>
                <c:pt idx="24">
                  <c:v>22</c:v>
                </c:pt>
                <c:pt idx="25">
                  <c:v>448</c:v>
                </c:pt>
                <c:pt idx="26">
                  <c:v>496</c:v>
                </c:pt>
                <c:pt idx="27">
                  <c:v>618</c:v>
                </c:pt>
                <c:pt idx="28">
                  <c:v>460</c:v>
                </c:pt>
                <c:pt idx="29">
                  <c:v>644</c:v>
                </c:pt>
                <c:pt idx="30">
                  <c:v>92</c:v>
                </c:pt>
                <c:pt idx="31">
                  <c:v>250</c:v>
                </c:pt>
                <c:pt idx="32">
                  <c:v>284</c:v>
                </c:pt>
                <c:pt idx="33">
                  <c:v>550</c:v>
                </c:pt>
                <c:pt idx="34">
                  <c:v>386</c:v>
                </c:pt>
                <c:pt idx="35">
                  <c:v>416</c:v>
                </c:pt>
                <c:pt idx="36">
                  <c:v>284</c:v>
                </c:pt>
                <c:pt idx="37">
                  <c:v>13</c:v>
                </c:pt>
                <c:pt idx="38">
                  <c:v>250</c:v>
                </c:pt>
                <c:pt idx="39">
                  <c:v>315</c:v>
                </c:pt>
                <c:pt idx="40">
                  <c:v>21</c:v>
                </c:pt>
                <c:pt idx="41">
                  <c:v>183</c:v>
                </c:pt>
                <c:pt idx="42">
                  <c:v>81</c:v>
                </c:pt>
                <c:pt idx="43">
                  <c:v>57</c:v>
                </c:pt>
                <c:pt idx="44">
                  <c:v>-129</c:v>
                </c:pt>
                <c:pt idx="45">
                  <c:v>235</c:v>
                </c:pt>
                <c:pt idx="46">
                  <c:v>252</c:v>
                </c:pt>
                <c:pt idx="47">
                  <c:v>310</c:v>
                </c:pt>
                <c:pt idx="48">
                  <c:v>366</c:v>
                </c:pt>
                <c:pt idx="49">
                  <c:v>238</c:v>
                </c:pt>
                <c:pt idx="50">
                  <c:v>202</c:v>
                </c:pt>
                <c:pt idx="51">
                  <c:v>-122</c:v>
                </c:pt>
                <c:pt idx="52">
                  <c:v>-192</c:v>
                </c:pt>
                <c:pt idx="53">
                  <c:v>208</c:v>
                </c:pt>
                <c:pt idx="54">
                  <c:v>206</c:v>
                </c:pt>
                <c:pt idx="55">
                  <c:v>133</c:v>
                </c:pt>
                <c:pt idx="56">
                  <c:v>-18</c:v>
                </c:pt>
                <c:pt idx="57">
                  <c:v>-16</c:v>
                </c:pt>
                <c:pt idx="58">
                  <c:v>-104</c:v>
                </c:pt>
                <c:pt idx="59">
                  <c:v>108</c:v>
                </c:pt>
                <c:pt idx="60">
                  <c:v>438</c:v>
                </c:pt>
                <c:pt idx="61">
                  <c:v>296</c:v>
                </c:pt>
                <c:pt idx="62">
                  <c:v>276</c:v>
                </c:pt>
                <c:pt idx="63">
                  <c:v>269</c:v>
                </c:pt>
                <c:pt idx="64">
                  <c:v>215</c:v>
                </c:pt>
                <c:pt idx="65">
                  <c:v>29</c:v>
                </c:pt>
                <c:pt idx="66">
                  <c:v>-245</c:v>
                </c:pt>
                <c:pt idx="67">
                  <c:v>-128</c:v>
                </c:pt>
                <c:pt idx="68">
                  <c:v>-108</c:v>
                </c:pt>
                <c:pt idx="69">
                  <c:v>118</c:v>
                </c:pt>
                <c:pt idx="70">
                  <c:v>378</c:v>
                </c:pt>
                <c:pt idx="71">
                  <c:v>-124</c:v>
                </c:pt>
                <c:pt idx="72">
                  <c:v>-98</c:v>
                </c:pt>
                <c:pt idx="73">
                  <c:v>-243</c:v>
                </c:pt>
                <c:pt idx="74">
                  <c:v>-131</c:v>
                </c:pt>
                <c:pt idx="75">
                  <c:v>-173</c:v>
                </c:pt>
                <c:pt idx="76">
                  <c:v>-65</c:v>
                </c:pt>
                <c:pt idx="77">
                  <c:v>-11</c:v>
                </c:pt>
                <c:pt idx="78">
                  <c:v>12</c:v>
                </c:pt>
                <c:pt idx="79">
                  <c:v>314</c:v>
                </c:pt>
                <c:pt idx="80">
                  <c:v>-50</c:v>
                </c:pt>
                <c:pt idx="81">
                  <c:v>54</c:v>
                </c:pt>
                <c:pt idx="82">
                  <c:v>-80</c:v>
                </c:pt>
                <c:pt idx="83">
                  <c:v>-31</c:v>
                </c:pt>
                <c:pt idx="84">
                  <c:v>169</c:v>
                </c:pt>
                <c:pt idx="85">
                  <c:v>227</c:v>
                </c:pt>
                <c:pt idx="86">
                  <c:v>-49</c:v>
                </c:pt>
                <c:pt idx="87">
                  <c:v>31</c:v>
                </c:pt>
                <c:pt idx="88">
                  <c:v>135</c:v>
                </c:pt>
                <c:pt idx="89">
                  <c:v>-201</c:v>
                </c:pt>
                <c:pt idx="90">
                  <c:v>-148</c:v>
                </c:pt>
                <c:pt idx="91">
                  <c:v>50</c:v>
                </c:pt>
                <c:pt idx="92">
                  <c:v>-139</c:v>
                </c:pt>
                <c:pt idx="93">
                  <c:v>261</c:v>
                </c:pt>
                <c:pt idx="94">
                  <c:v>59</c:v>
                </c:pt>
                <c:pt idx="95">
                  <c:v>-13</c:v>
                </c:pt>
                <c:pt idx="96">
                  <c:v>201</c:v>
                </c:pt>
                <c:pt idx="97">
                  <c:v>127</c:v>
                </c:pt>
                <c:pt idx="98">
                  <c:v>415</c:v>
                </c:pt>
                <c:pt idx="99">
                  <c:v>-21</c:v>
                </c:pt>
                <c:pt idx="100">
                  <c:v>-89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250-40F1-BAC7-C8485B150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62000">
                    <a:schemeClr val="accent1">
                      <a:lumMod val="0"/>
                      <a:lumOff val="100000"/>
                    </a:schemeClr>
                  </a:gs>
                  <a:gs pos="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002060"/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FF0000"/>
                </a:solidFill>
                <a:round/>
              </a:ln>
              <a:effectLst/>
            </c:spPr>
          </c:downBars>
        </c:upDownBars>
        <c:axId val="1306290496"/>
        <c:axId val="1306288256"/>
      </c:stockChart>
      <c:catAx>
        <c:axId val="1306290496"/>
        <c:scaling>
          <c:orientation val="maxMin"/>
        </c:scaling>
        <c:delete val="0"/>
        <c:axPos val="b"/>
        <c:numFmt formatCode="h:mm;@" sourceLinked="0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88256"/>
        <c:crosses val="autoZero"/>
        <c:auto val="1"/>
        <c:lblAlgn val="ctr"/>
        <c:lblOffset val="100"/>
        <c:tickLblSkip val="10"/>
        <c:tickMarkSkip val="100"/>
        <c:noMultiLvlLbl val="0"/>
      </c:catAx>
      <c:valAx>
        <c:axId val="130628825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9049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18933840166531E-2"/>
          <c:y val="6.6172839506172837E-2"/>
          <c:w val="0.933855634816808"/>
          <c:h val="0.8463297542352660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40000"/>
                    <a:lumOff val="60000"/>
                  </a:schemeClr>
                </a:gs>
                <a:gs pos="46000">
                  <a:schemeClr val="accent1">
                    <a:lumMod val="95000"/>
                    <a:lumOff val="5000"/>
                  </a:schemeClr>
                </a:gs>
                <a:gs pos="100000">
                  <a:schemeClr val="accent1">
                    <a:lumMod val="60000"/>
                  </a:schemeClr>
                </a:gs>
              </a:gsLst>
              <a:path path="circle">
                <a:fillToRect l="50000" t="130000" r="50000" b="-30000"/>
              </a:path>
              <a:tileRect/>
            </a:gradFill>
            <a:ln w="12700">
              <a:noFill/>
            </a:ln>
            <a:effectLst/>
          </c:spPr>
          <c:invertIfNegative val="0"/>
          <c:val>
            <c:numRef>
              <c:f>'Data (3)'!$H$2:$H$102</c:f>
              <c:numCache>
                <c:formatCode>0.00</c:formatCode>
                <c:ptCount val="101"/>
                <c:pt idx="0">
                  <c:v>-1.3366031480110934</c:v>
                </c:pt>
                <c:pt idx="1">
                  <c:v>-7.5309394601730304</c:v>
                </c:pt>
                <c:pt idx="2">
                  <c:v>-5.0105745769889296</c:v>
                </c:pt>
                <c:pt idx="3">
                  <c:v>-2.3867556687558178</c:v>
                </c:pt>
                <c:pt idx="4">
                  <c:v>-5.3861962834326462</c:v>
                </c:pt>
                <c:pt idx="5">
                  <c:v>-8.4962062605936737</c:v>
                </c:pt>
                <c:pt idx="6">
                  <c:v>-0.80031053197035362</c:v>
                </c:pt>
                <c:pt idx="7">
                  <c:v>5.5795380122602154</c:v>
                </c:pt>
                <c:pt idx="8">
                  <c:v>-0.50133895635975279</c:v>
                </c:pt>
                <c:pt idx="9">
                  <c:v>-3.9289407101583294</c:v>
                </c:pt>
                <c:pt idx="10">
                  <c:v>-0.83007827777016985</c:v>
                </c:pt>
                <c:pt idx="11">
                  <c:v>-4.2163324362998722</c:v>
                </c:pt>
                <c:pt idx="12">
                  <c:v>-4.2163324362998793</c:v>
                </c:pt>
                <c:pt idx="13">
                  <c:v>-4.2163324362998864</c:v>
                </c:pt>
                <c:pt idx="14">
                  <c:v>-4.2163324362998864</c:v>
                </c:pt>
                <c:pt idx="15">
                  <c:v>-7.0415463044675519</c:v>
                </c:pt>
                <c:pt idx="16">
                  <c:v>-7.0415463044675519</c:v>
                </c:pt>
                <c:pt idx="17">
                  <c:v>-0.34882728507739813</c:v>
                </c:pt>
                <c:pt idx="18">
                  <c:v>-8.8645863414704635</c:v>
                </c:pt>
                <c:pt idx="19">
                  <c:v>-1.2004098589768262</c:v>
                </c:pt>
                <c:pt idx="20">
                  <c:v>1.7860484979695386</c:v>
                </c:pt>
                <c:pt idx="21">
                  <c:v>8.4264631339353429</c:v>
                </c:pt>
                <c:pt idx="22">
                  <c:v>12.125037988186151</c:v>
                </c:pt>
                <c:pt idx="23">
                  <c:v>16.004900281850269</c:v>
                </c:pt>
                <c:pt idx="24">
                  <c:v>24.664754883756359</c:v>
                </c:pt>
                <c:pt idx="25">
                  <c:v>29.507930195219657</c:v>
                </c:pt>
                <c:pt idx="26">
                  <c:v>28.194535669594899</c:v>
                </c:pt>
                <c:pt idx="27">
                  <c:v>26.814666068627702</c:v>
                </c:pt>
                <c:pt idx="28">
                  <c:v>21.852807756025641</c:v>
                </c:pt>
                <c:pt idx="29">
                  <c:v>19.856050758159768</c:v>
                </c:pt>
                <c:pt idx="30">
                  <c:v>17.730362680077917</c:v>
                </c:pt>
                <c:pt idx="31">
                  <c:v>22.476168091178621</c:v>
                </c:pt>
                <c:pt idx="32">
                  <c:v>22.476168091178621</c:v>
                </c:pt>
                <c:pt idx="33">
                  <c:v>22.476168091178621</c:v>
                </c:pt>
                <c:pt idx="34">
                  <c:v>18.997624557470147</c:v>
                </c:pt>
                <c:pt idx="35">
                  <c:v>12.374232013529252</c:v>
                </c:pt>
                <c:pt idx="36">
                  <c:v>12.374232013529259</c:v>
                </c:pt>
                <c:pt idx="37">
                  <c:v>9.9127228268831189</c:v>
                </c:pt>
                <c:pt idx="38">
                  <c:v>13.787692390520768</c:v>
                </c:pt>
                <c:pt idx="39">
                  <c:v>11.473927126512145</c:v>
                </c:pt>
                <c:pt idx="40">
                  <c:v>9.0439839545860821</c:v>
                </c:pt>
                <c:pt idx="41">
                  <c:v>9.0439839545860821</c:v>
                </c:pt>
                <c:pt idx="42">
                  <c:v>4.0456065781981536</c:v>
                </c:pt>
                <c:pt idx="43">
                  <c:v>4.0456065781981536</c:v>
                </c:pt>
                <c:pt idx="44">
                  <c:v>7.0471594643938076</c:v>
                </c:pt>
                <c:pt idx="45">
                  <c:v>10.149074292410468</c:v>
                </c:pt>
                <c:pt idx="46">
                  <c:v>10.149074292410468</c:v>
                </c:pt>
                <c:pt idx="47">
                  <c:v>6.0256722451754285</c:v>
                </c:pt>
                <c:pt idx="48">
                  <c:v>11.98077996585635</c:v>
                </c:pt>
                <c:pt idx="49">
                  <c:v>7.8173451290842948</c:v>
                </c:pt>
                <c:pt idx="50">
                  <c:v>7.8173451290842877</c:v>
                </c:pt>
                <c:pt idx="51">
                  <c:v>0.85697476740396894</c:v>
                </c:pt>
                <c:pt idx="52">
                  <c:v>10.059211015819081</c:v>
                </c:pt>
                <c:pt idx="53">
                  <c:v>13.622470476598068</c:v>
                </c:pt>
                <c:pt idx="54">
                  <c:v>17.331871855505184</c:v>
                </c:pt>
                <c:pt idx="55">
                  <c:v>15.462027506700878</c:v>
                </c:pt>
                <c:pt idx="56">
                  <c:v>11.35402408350302</c:v>
                </c:pt>
                <c:pt idx="57">
                  <c:v>9.095138657917083</c:v>
                </c:pt>
                <c:pt idx="58">
                  <c:v>12.486643471813686</c:v>
                </c:pt>
                <c:pt idx="59">
                  <c:v>12.486643471813679</c:v>
                </c:pt>
                <c:pt idx="60">
                  <c:v>19.350196733509023</c:v>
                </c:pt>
                <c:pt idx="61">
                  <c:v>8.8600716178454704</c:v>
                </c:pt>
                <c:pt idx="62">
                  <c:v>8.8600716178454775</c:v>
                </c:pt>
                <c:pt idx="63">
                  <c:v>8.2364555102074632E-3</c:v>
                </c:pt>
                <c:pt idx="64">
                  <c:v>-3.5586868286679305</c:v>
                </c:pt>
                <c:pt idx="65">
                  <c:v>-3.5586868286679305</c:v>
                </c:pt>
                <c:pt idx="66">
                  <c:v>-7.0696920357803634</c:v>
                </c:pt>
                <c:pt idx="67">
                  <c:v>-1.1186961932325161</c:v>
                </c:pt>
                <c:pt idx="68">
                  <c:v>-1.1186961932325019</c:v>
                </c:pt>
                <c:pt idx="69">
                  <c:v>1.9882328583333972</c:v>
                </c:pt>
                <c:pt idx="70">
                  <c:v>5.2490678798111077</c:v>
                </c:pt>
                <c:pt idx="71">
                  <c:v>-8.3430938946758033</c:v>
                </c:pt>
                <c:pt idx="72">
                  <c:v>-5.1831207921691984</c:v>
                </c:pt>
                <c:pt idx="73">
                  <c:v>-5.1831207921691984</c:v>
                </c:pt>
                <c:pt idx="74">
                  <c:v>-2.0466135850186902</c:v>
                </c:pt>
                <c:pt idx="75">
                  <c:v>1.2862779205230623</c:v>
                </c:pt>
                <c:pt idx="76">
                  <c:v>1.2862779205230623</c:v>
                </c:pt>
                <c:pt idx="77">
                  <c:v>4.5557133657579527</c:v>
                </c:pt>
                <c:pt idx="78">
                  <c:v>1.6963674813649874</c:v>
                </c:pt>
                <c:pt idx="79">
                  <c:v>1.6963674813649874</c:v>
                </c:pt>
                <c:pt idx="80">
                  <c:v>-4.1827034862034864</c:v>
                </c:pt>
                <c:pt idx="81">
                  <c:v>-1.4385668823545927</c:v>
                </c:pt>
                <c:pt idx="82">
                  <c:v>-4.4677905587619549</c:v>
                </c:pt>
                <c:pt idx="83">
                  <c:v>-1.8338900149614119</c:v>
                </c:pt>
                <c:pt idx="84">
                  <c:v>3.9634035495732789</c:v>
                </c:pt>
                <c:pt idx="85">
                  <c:v>1.2385334739922982</c:v>
                </c:pt>
                <c:pt idx="86">
                  <c:v>4.2184565859815066</c:v>
                </c:pt>
                <c:pt idx="87">
                  <c:v>4.2184565859815066</c:v>
                </c:pt>
                <c:pt idx="88">
                  <c:v>-0.88492621300768093</c:v>
                </c:pt>
                <c:pt idx="89">
                  <c:v>-3.6622189850032498</c:v>
                </c:pt>
                <c:pt idx="90">
                  <c:v>-3.6622189850032569</c:v>
                </c:pt>
                <c:pt idx="91">
                  <c:v>3.9554014871321215</c:v>
                </c:pt>
                <c:pt idx="92">
                  <c:v>1.4868772775663928</c:v>
                </c:pt>
                <c:pt idx="93">
                  <c:v>10.526268226894977</c:v>
                </c:pt>
                <c:pt idx="94">
                  <c:v>5.7129642734649408</c:v>
                </c:pt>
                <c:pt idx="95">
                  <c:v>9.0563544110459446</c:v>
                </c:pt>
                <c:pt idx="96">
                  <c:v>12.541444552799781</c:v>
                </c:pt>
                <c:pt idx="97">
                  <c:v>10.369798840339058</c:v>
                </c:pt>
                <c:pt idx="98">
                  <c:v>8.1149781427778507</c:v>
                </c:pt>
                <c:pt idx="99">
                  <c:v>-3.1084218179739196</c:v>
                </c:pt>
                <c:pt idx="100">
                  <c:v>-6.6311263510710035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1306226656"/>
        <c:axId val="1306299456"/>
      </c:barChart>
      <c:catAx>
        <c:axId val="1306226656"/>
        <c:scaling>
          <c:orientation val="maxMin"/>
        </c:scaling>
        <c:delete val="0"/>
        <c:axPos val="b"/>
        <c:majorTickMark val="none"/>
        <c:minorTickMark val="none"/>
        <c:tickLblPos val="none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299456"/>
        <c:crosses val="autoZero"/>
        <c:auto val="1"/>
        <c:lblAlgn val="ctr"/>
        <c:lblOffset val="100"/>
        <c:noMultiLvlLbl val="0"/>
      </c:catAx>
      <c:valAx>
        <c:axId val="1306299456"/>
        <c:scaling>
          <c:orientation val="minMax"/>
          <c:max val="50"/>
          <c:min val="-50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ajorGridlines>
        <c:minorGridlines>
          <c:spPr>
            <a:ln w="9525" cap="flat" cmpd="sng" algn="ctr">
              <a:solidFill>
                <a:srgbClr val="002060"/>
              </a:solidFill>
              <a:prstDash val="sysDash"/>
              <a:round/>
            </a:ln>
            <a:effectLst/>
          </c:spPr>
        </c:minorGridlines>
        <c:numFmt formatCode="0" sourceLinked="0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06226656"/>
        <c:crosses val="autoZero"/>
        <c:crossBetween val="between"/>
      </c:valAx>
      <c:spPr>
        <a:noFill/>
        <a:ln>
          <a:solidFill>
            <a:schemeClr val="tx2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9.xml"/><Relationship Id="rId5" Type="http://schemas.openxmlformats.org/officeDocument/2006/relationships/chart" Target="../charts/chart5.xml"/><Relationship Id="rId10" Type="http://schemas.openxmlformats.org/officeDocument/2006/relationships/chart" Target="../charts/chart8.xml"/><Relationship Id="rId4" Type="http://schemas.openxmlformats.org/officeDocument/2006/relationships/chart" Target="../charts/chart4.xml"/><Relationship Id="rId9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38</xdr:row>
      <xdr:rowOff>76200</xdr:rowOff>
    </xdr:from>
    <xdr:to>
      <xdr:col>28</xdr:col>
      <xdr:colOff>419100</xdr:colOff>
      <xdr:row>45</xdr:row>
      <xdr:rowOff>142876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7</xdr:row>
      <xdr:rowOff>28573</xdr:rowOff>
    </xdr:from>
    <xdr:to>
      <xdr:col>17</xdr:col>
      <xdr:colOff>104775</xdr:colOff>
      <xdr:row>22</xdr:row>
      <xdr:rowOff>200025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22</xdr:row>
      <xdr:rowOff>76200</xdr:rowOff>
    </xdr:from>
    <xdr:to>
      <xdr:col>16</xdr:col>
      <xdr:colOff>47625</xdr:colOff>
      <xdr:row>28</xdr:row>
      <xdr:rowOff>104776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247648</xdr:colOff>
      <xdr:row>27</xdr:row>
      <xdr:rowOff>200025</xdr:rowOff>
    </xdr:from>
    <xdr:to>
      <xdr:col>17</xdr:col>
      <xdr:colOff>28575</xdr:colOff>
      <xdr:row>32</xdr:row>
      <xdr:rowOff>142875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133349</xdr:colOff>
      <xdr:row>38</xdr:row>
      <xdr:rowOff>57150</xdr:rowOff>
    </xdr:from>
    <xdr:to>
      <xdr:col>15</xdr:col>
      <xdr:colOff>419101</xdr:colOff>
      <xdr:row>45</xdr:row>
      <xdr:rowOff>85725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152400</xdr:colOff>
      <xdr:row>32</xdr:row>
      <xdr:rowOff>95250</xdr:rowOff>
    </xdr:from>
    <xdr:to>
      <xdr:col>15</xdr:col>
      <xdr:colOff>495300</xdr:colOff>
      <xdr:row>39</xdr:row>
      <xdr:rowOff>19050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19049</xdr:colOff>
      <xdr:row>7</xdr:row>
      <xdr:rowOff>1</xdr:rowOff>
    </xdr:from>
    <xdr:to>
      <xdr:col>28</xdr:col>
      <xdr:colOff>723900</xdr:colOff>
      <xdr:row>22</xdr:row>
      <xdr:rowOff>200025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14</xdr:col>
      <xdr:colOff>247651</xdr:colOff>
      <xdr:row>1</xdr:row>
      <xdr:rowOff>76200</xdr:rowOff>
    </xdr:from>
    <xdr:to>
      <xdr:col>14</xdr:col>
      <xdr:colOff>364318</xdr:colOff>
      <xdr:row>2</xdr:row>
      <xdr:rowOff>12367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29551" y="114300"/>
          <a:ext cx="116667" cy="12666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76200</xdr:rowOff>
    </xdr:from>
    <xdr:to>
      <xdr:col>2</xdr:col>
      <xdr:colOff>389444</xdr:colOff>
      <xdr:row>2</xdr:row>
      <xdr:rowOff>123465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2425" y="114300"/>
          <a:ext cx="713294" cy="2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7</xdr:row>
      <xdr:rowOff>171450</xdr:rowOff>
    </xdr:from>
    <xdr:to>
      <xdr:col>2</xdr:col>
      <xdr:colOff>503744</xdr:colOff>
      <xdr:row>8</xdr:row>
      <xdr:rowOff>190140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0050" y="1676400"/>
          <a:ext cx="713294" cy="237765"/>
        </a:xfrm>
        <a:prstGeom prst="rect">
          <a:avLst/>
        </a:prstGeom>
      </xdr:spPr>
    </xdr:pic>
    <xdr:clientData/>
  </xdr:twoCellAnchor>
  <xdr:twoCellAnchor editAs="oneCell">
    <xdr:from>
      <xdr:col>17</xdr:col>
      <xdr:colOff>438150</xdr:colOff>
      <xdr:row>7</xdr:row>
      <xdr:rowOff>200025</xdr:rowOff>
    </xdr:from>
    <xdr:to>
      <xdr:col>18</xdr:col>
      <xdr:colOff>370394</xdr:colOff>
      <xdr:row>8</xdr:row>
      <xdr:rowOff>218715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39250" y="1562100"/>
          <a:ext cx="713294" cy="237765"/>
        </a:xfrm>
        <a:prstGeom prst="rect">
          <a:avLst/>
        </a:prstGeom>
      </xdr:spPr>
    </xdr:pic>
    <xdr:clientData/>
  </xdr:twoCellAnchor>
  <xdr:twoCellAnchor>
    <xdr:from>
      <xdr:col>17</xdr:col>
      <xdr:colOff>57151</xdr:colOff>
      <xdr:row>28</xdr:row>
      <xdr:rowOff>28575</xdr:rowOff>
    </xdr:from>
    <xdr:to>
      <xdr:col>28</xdr:col>
      <xdr:colOff>695325</xdr:colOff>
      <xdr:row>38</xdr:row>
      <xdr:rowOff>161926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95250</xdr:colOff>
      <xdr:row>23</xdr:row>
      <xdr:rowOff>19050</xdr:rowOff>
    </xdr:from>
    <xdr:to>
      <xdr:col>28</xdr:col>
      <xdr:colOff>619125</xdr:colOff>
      <xdr:row>28</xdr:row>
      <xdr:rowOff>76200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25</xdr:col>
      <xdr:colOff>704850</xdr:colOff>
      <xdr:row>23</xdr:row>
      <xdr:rowOff>76200</xdr:rowOff>
    </xdr:from>
    <xdr:to>
      <xdr:col>27</xdr:col>
      <xdr:colOff>438150</xdr:colOff>
      <xdr:row>24</xdr:row>
      <xdr:rowOff>66675</xdr:rowOff>
    </xdr:to>
    <xdr:sp macro="" textlink="$S$48">
      <xdr:nvSpPr>
        <xdr:cNvPr id="8" name="TextBox 7"/>
        <xdr:cNvSpPr txBox="1"/>
      </xdr:nvSpPr>
      <xdr:spPr>
        <a:xfrm>
          <a:off x="15754350" y="5086350"/>
          <a:ext cx="129540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6927A0-9129-44A1-9B85-FACDD1E8A32B}" type="TxLink">
            <a:rPr lang="en-US" sz="1100" b="0" i="0" u="none" strike="noStrike">
              <a:solidFill>
                <a:srgbClr val="FFFFFF"/>
              </a:solidFill>
              <a:latin typeface="Century Gothic"/>
            </a:rPr>
            <a:pPr/>
            <a:t>RSI:  48.66</a:t>
          </a:fld>
          <a:endParaRPr lang="en-US" sz="1100"/>
        </a:p>
      </xdr:txBody>
    </xdr:sp>
    <xdr:clientData/>
  </xdr:twoCellAnchor>
  <xdr:twoCellAnchor>
    <xdr:from>
      <xdr:col>4</xdr:col>
      <xdr:colOff>304800</xdr:colOff>
      <xdr:row>23</xdr:row>
      <xdr:rowOff>57150</xdr:rowOff>
    </xdr:from>
    <xdr:to>
      <xdr:col>8</xdr:col>
      <xdr:colOff>28575</xdr:colOff>
      <xdr:row>24</xdr:row>
      <xdr:rowOff>95250</xdr:rowOff>
    </xdr:to>
    <xdr:sp macro="" textlink="$E$48">
      <xdr:nvSpPr>
        <xdr:cNvPr id="9" name="TextBox 8"/>
        <xdr:cNvSpPr txBox="1"/>
      </xdr:nvSpPr>
      <xdr:spPr>
        <a:xfrm>
          <a:off x="2076450" y="5067300"/>
          <a:ext cx="20478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168F259-4D97-4639-BD98-4881C43BD368}" type="TxLink">
            <a:rPr lang="en-US" sz="1200" b="0" i="0" u="none" strike="noStrike">
              <a:solidFill>
                <a:srgbClr val="FF0000"/>
              </a:solidFill>
              <a:latin typeface="Century Gothic"/>
            </a:rPr>
            <a:pPr/>
            <a:t>Bid Volume:  4864</a:t>
          </a:fld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485776</xdr:colOff>
      <xdr:row>23</xdr:row>
      <xdr:rowOff>66675</xdr:rowOff>
    </xdr:from>
    <xdr:to>
      <xdr:col>13</xdr:col>
      <xdr:colOff>85726</xdr:colOff>
      <xdr:row>24</xdr:row>
      <xdr:rowOff>142875</xdr:rowOff>
    </xdr:to>
    <xdr:sp macro="" textlink="$J$48">
      <xdr:nvSpPr>
        <xdr:cNvPr id="10" name="TextBox 9"/>
        <xdr:cNvSpPr txBox="1"/>
      </xdr:nvSpPr>
      <xdr:spPr>
        <a:xfrm>
          <a:off x="5162551" y="5076825"/>
          <a:ext cx="19240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B2B01DB-66BB-4D62-9E77-40C3009E8C46}" type="TxLink">
            <a:rPr lang="en-US" sz="1200" b="0" i="0" u="none" strike="noStrike">
              <a:solidFill>
                <a:srgbClr val="00B050"/>
              </a:solidFill>
              <a:latin typeface="Century Gothic"/>
            </a:rPr>
            <a:pPr/>
            <a:t>Ask Volume: 6632</a:t>
          </a:fld>
          <a:endParaRPr lang="en-US" sz="1100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447675</xdr:colOff>
      <xdr:row>28</xdr:row>
      <xdr:rowOff>38100</xdr:rowOff>
    </xdr:from>
    <xdr:to>
      <xdr:col>10</xdr:col>
      <xdr:colOff>314325</xdr:colOff>
      <xdr:row>29</xdr:row>
      <xdr:rowOff>123825</xdr:rowOff>
    </xdr:to>
    <xdr:sp macro="" textlink="$F$49">
      <xdr:nvSpPr>
        <xdr:cNvPr id="11" name="TextBox 10"/>
        <xdr:cNvSpPr txBox="1"/>
      </xdr:nvSpPr>
      <xdr:spPr>
        <a:xfrm>
          <a:off x="3381375" y="6143625"/>
          <a:ext cx="21907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370C16D-7A5E-4A53-BF29-4E7B2AD5902F}" type="TxLink">
            <a:rPr lang="en-US" sz="1200" b="0" i="0" u="none" strike="noStrike">
              <a:solidFill>
                <a:srgbClr val="5B9BD5"/>
              </a:solidFill>
              <a:latin typeface="Century Gothic"/>
            </a:rPr>
            <a:pPr/>
            <a:t>Bid/Ask Oscillator:  1768</a:t>
          </a:fld>
          <a:endParaRPr lang="en-US" sz="1100"/>
        </a:p>
      </xdr:txBody>
    </xdr:sp>
    <xdr:clientData/>
  </xdr:twoCellAnchor>
  <xdr:twoCellAnchor>
    <xdr:from>
      <xdr:col>22</xdr:col>
      <xdr:colOff>238125</xdr:colOff>
      <xdr:row>7</xdr:row>
      <xdr:rowOff>123825</xdr:rowOff>
    </xdr:from>
    <xdr:to>
      <xdr:col>24</xdr:col>
      <xdr:colOff>333375</xdr:colOff>
      <xdr:row>9</xdr:row>
      <xdr:rowOff>95250</xdr:rowOff>
    </xdr:to>
    <xdr:sp macro="" textlink="">
      <xdr:nvSpPr>
        <xdr:cNvPr id="12" name="TextBox 11"/>
        <xdr:cNvSpPr txBox="1"/>
      </xdr:nvSpPr>
      <xdr:spPr>
        <a:xfrm>
          <a:off x="12944475" y="1628775"/>
          <a:ext cx="16573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rgbClr val="0070C0"/>
              </a:solidFill>
            </a:rPr>
            <a:t>NYSE Session Only</a:t>
          </a:r>
        </a:p>
      </xdr:txBody>
    </xdr:sp>
    <xdr:clientData/>
  </xdr:twoCellAnchor>
  <xdr:twoCellAnchor>
    <xdr:from>
      <xdr:col>25</xdr:col>
      <xdr:colOff>695325</xdr:colOff>
      <xdr:row>28</xdr:row>
      <xdr:rowOff>95250</xdr:rowOff>
    </xdr:from>
    <xdr:to>
      <xdr:col>27</xdr:col>
      <xdr:colOff>457200</xdr:colOff>
      <xdr:row>29</xdr:row>
      <xdr:rowOff>142875</xdr:rowOff>
    </xdr:to>
    <xdr:sp macro="" textlink="$AA$40">
      <xdr:nvSpPr>
        <xdr:cNvPr id="20" name="TextBox 19"/>
        <xdr:cNvSpPr txBox="1"/>
      </xdr:nvSpPr>
      <xdr:spPr>
        <a:xfrm>
          <a:off x="15744825" y="6200775"/>
          <a:ext cx="13239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A255E0C1-1A24-4D3E-A9B6-95A076CF06CA}" type="TxLink">
            <a:rPr lang="en-US" sz="1100" b="0" i="0" u="none" strike="noStrike">
              <a:solidFill>
                <a:srgbClr val="FFFFFF"/>
              </a:solidFill>
              <a:latin typeface="Century Gothic"/>
            </a:rPr>
            <a:pPr/>
            <a:t>NYSE Tick:  292</a:t>
          </a:fld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L50"/>
  <sheetViews>
    <sheetView showRowColHeaders="0" tabSelected="1" zoomScaleNormal="100" workbookViewId="0">
      <selection activeCell="G7" sqref="G7:H7"/>
    </sheetView>
  </sheetViews>
  <sheetFormatPr defaultRowHeight="15" x14ac:dyDescent="0.25"/>
  <cols>
    <col min="1" max="1" width="0.42578125" style="1" customWidth="1"/>
    <col min="2" max="16" width="8.7109375" style="1" customWidth="1"/>
    <col min="17" max="17" width="0.85546875" style="1" customWidth="1"/>
    <col min="18" max="29" width="11.7109375" style="1" customWidth="1"/>
    <col min="30" max="31" width="8.7109375" style="1" customWidth="1"/>
    <col min="32" max="16384" width="9.140625" style="1"/>
  </cols>
  <sheetData>
    <row r="1" spans="2:38" ht="3" customHeight="1" x14ac:dyDescent="0.25"/>
    <row r="2" spans="2:38" ht="15" customHeight="1" x14ac:dyDescent="0.25">
      <c r="B2" s="2"/>
      <c r="C2" s="3"/>
      <c r="D2" s="3"/>
      <c r="E2" s="138" t="s">
        <v>9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1">
        <f>RTD("cqg.rtd", ,"SystemInfo", "Linetime")</f>
        <v>42514.618692129632</v>
      </c>
      <c r="AB2" s="131"/>
      <c r="AC2" s="132"/>
    </row>
    <row r="3" spans="2:38" ht="15" customHeight="1" x14ac:dyDescent="0.25">
      <c r="B3" s="4"/>
      <c r="C3" s="5"/>
      <c r="D3" s="5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3"/>
      <c r="AB3" s="133"/>
      <c r="AC3" s="134"/>
      <c r="AE3" s="6"/>
      <c r="AF3" s="6"/>
      <c r="AG3" s="6"/>
      <c r="AH3" s="6"/>
      <c r="AI3" s="6"/>
      <c r="AJ3" s="6"/>
      <c r="AK3" s="6"/>
      <c r="AL3" s="6"/>
    </row>
    <row r="4" spans="2:38" ht="24.95" customHeight="1" x14ac:dyDescent="0.3">
      <c r="B4" s="82" t="s">
        <v>13</v>
      </c>
      <c r="C4" s="82"/>
      <c r="D4" s="7" t="s">
        <v>1</v>
      </c>
      <c r="E4" s="82" t="s">
        <v>12</v>
      </c>
      <c r="F4" s="82"/>
      <c r="G4" s="7">
        <v>2</v>
      </c>
      <c r="H4" s="136" t="s">
        <v>2</v>
      </c>
      <c r="I4" s="136"/>
      <c r="J4" s="7" t="s">
        <v>3</v>
      </c>
      <c r="K4" s="136" t="s">
        <v>4</v>
      </c>
      <c r="L4" s="136"/>
      <c r="M4" s="136" t="s">
        <v>5</v>
      </c>
      <c r="N4" s="90"/>
      <c r="O4" s="136" t="s">
        <v>6</v>
      </c>
      <c r="P4" s="90"/>
      <c r="Q4" s="95"/>
      <c r="R4" s="140">
        <f>RTD("cqg.rtd",,"DOMData",D4,"Price",-5)</f>
        <v>2073.25</v>
      </c>
      <c r="S4" s="117">
        <f>RTD("cqg.rtd",,"DOMData",D4,"Price",-4)</f>
        <v>2073.5</v>
      </c>
      <c r="T4" s="120">
        <f>RTD("cqg.rtd",,"DOMData",D4,"Price",-3)</f>
        <v>2073.75</v>
      </c>
      <c r="U4" s="107">
        <f>RTD("cqg.rtd",,"DOMData",D4,"Price",-2)</f>
        <v>2074</v>
      </c>
      <c r="V4" s="8" t="str">
        <f>LEFT(RTD("cqg.rtd",,"DOMData",D4,"Price",-1),2)</f>
        <v>20</v>
      </c>
      <c r="W4" s="9"/>
      <c r="X4" s="10" t="str">
        <f>LEFT(RTD("cqg.rtd",,"DOMData",D4,"Price",1),2)</f>
        <v>20</v>
      </c>
      <c r="Y4" s="11"/>
      <c r="Z4" s="114">
        <f>RTD("cqg.rtd",,"DOMData",D4,"Price",2)</f>
        <v>2074.75</v>
      </c>
      <c r="AA4" s="98">
        <f>RTD("cqg.rtd",,"DOMData",D4,"Price",3)</f>
        <v>2075</v>
      </c>
      <c r="AB4" s="101">
        <f>RTD("cqg.rtd",,"DOMData",D4,"Price",4)</f>
        <v>2075.25</v>
      </c>
      <c r="AC4" s="104">
        <f>RTD("cqg.rtd",,"DOMData",D4,"Price",5)</f>
        <v>2075.5</v>
      </c>
      <c r="AD4" s="12"/>
      <c r="AE4" s="13"/>
      <c r="AF4" s="13"/>
      <c r="AG4" s="6"/>
      <c r="AH4" s="6">
        <v>0</v>
      </c>
      <c r="AI4" s="6" t="s">
        <v>14</v>
      </c>
      <c r="AJ4" s="6"/>
      <c r="AK4" s="6"/>
      <c r="AL4" s="6"/>
    </row>
    <row r="5" spans="2:38" ht="24.95" customHeight="1" x14ac:dyDescent="0.25">
      <c r="B5" s="130" t="str">
        <f>RTD("cqg.rtd", ,"ContractData",Data!K2, "LongDescription",, "T")</f>
        <v>E-Mini S&amp;P 500, Jun 16</v>
      </c>
      <c r="C5" s="130"/>
      <c r="D5" s="130"/>
      <c r="E5" s="130"/>
      <c r="F5" s="130"/>
      <c r="G5" s="130"/>
      <c r="H5" s="135" t="str">
        <f>IF(G4="B",RTD("cqg.rtd", ,"ContractData",Data!K2, "LastTradeToday",, "B"),TEXT(RTD("cqg.rtd", ,"ContractData",Data!K2, "LastTradeToday",, "T"),AH12))</f>
        <v>2074.50</v>
      </c>
      <c r="I5" s="135"/>
      <c r="J5" s="15" t="str">
        <f>IF(G4="B",RTD("cqg.rtd", ,"ContractData",Data!K2, "NetLastTradeToday",, "B"),TEXT(RTD("cqg.rtd", ,"ContractData",Data!K2, "NetLastTradeToday",, "T"),AH12))</f>
        <v>29.25</v>
      </c>
      <c r="K5" s="135" t="str">
        <f>IF(G4="B",RTD("cqg.rtd", ,"ContractData",Data!K2, "Open",, "B"),TEXT(RTD("cqg.rtd", ,"ContractData",Data!K2, "Open",, "T"),AH12))</f>
        <v>2045.00</v>
      </c>
      <c r="L5" s="135"/>
      <c r="M5" s="135" t="str">
        <f>IF(G4="B",RTD("cqg.rtd", ,"ContractData",Data!K2, "High",, "B"),TEXT(RTD("cqg.rtd", ,"ContractData",Data!K2, "High",, "T"),AH12))</f>
        <v>2077.25</v>
      </c>
      <c r="N5" s="137"/>
      <c r="O5" s="135" t="str">
        <f>IF(G4="B",RTD("cqg.rtd", ,"ContractData",Data!K2, "Low",, "B"),TEXT(RTD("cqg.rtd", ,"ContractData",Data!K2, "Low",, "T"),AH12))</f>
        <v>2041.25</v>
      </c>
      <c r="P5" s="137"/>
      <c r="Q5" s="96"/>
      <c r="R5" s="141"/>
      <c r="S5" s="118"/>
      <c r="T5" s="121"/>
      <c r="U5" s="108"/>
      <c r="V5" s="110" t="str">
        <f>RIGHT(LEFT(RTD("cqg.rtd",,"DOMData",D4,"Price",-1),4),2)</f>
        <v>74</v>
      </c>
      <c r="W5" s="16" t="str">
        <f>TEXT(RIGHT(RTD("cqg.rtd",,"DOMData",D4,"Price",-1)-TRUNC(RTD("cqg.rtd",,"DOMData",D4,"Price",-1)),3),"#.00")</f>
        <v>.25</v>
      </c>
      <c r="X5" s="112" t="str">
        <f>RIGHT(LEFT(RTD("cqg.rtd",,"DOMData",D4,"Price",1),4),2)</f>
        <v>74</v>
      </c>
      <c r="Y5" s="17" t="str">
        <f>TEXT(RIGHT(RTD("cqg.rtd",,"DOMData",D4,"Price",1)-TRUNC(RTD("cqg.rtd",,"DOMData",D4,"Price",1)),3),"#.00")</f>
        <v>.50</v>
      </c>
      <c r="Z5" s="115"/>
      <c r="AA5" s="99"/>
      <c r="AB5" s="102"/>
      <c r="AC5" s="105"/>
      <c r="AD5" s="18"/>
      <c r="AE5" s="19"/>
      <c r="AF5" s="19"/>
      <c r="AG5" s="6"/>
      <c r="AH5" s="6">
        <v>1</v>
      </c>
      <c r="AI5" s="6" t="s">
        <v>15</v>
      </c>
      <c r="AJ5" s="6"/>
      <c r="AK5" s="6"/>
      <c r="AL5" s="6"/>
    </row>
    <row r="6" spans="2:38" ht="18" customHeight="1" x14ac:dyDescent="0.25">
      <c r="B6" s="82" t="s">
        <v>27</v>
      </c>
      <c r="C6" s="82"/>
      <c r="D6" s="84">
        <v>5</v>
      </c>
      <c r="E6" s="88" t="s">
        <v>24</v>
      </c>
      <c r="F6" s="89"/>
      <c r="G6" s="90" t="s">
        <v>26</v>
      </c>
      <c r="H6" s="91"/>
      <c r="I6" s="60" t="s">
        <v>28</v>
      </c>
      <c r="J6" s="76"/>
      <c r="K6" s="77"/>
      <c r="L6" s="77"/>
      <c r="M6" s="78"/>
      <c r="N6" s="7" t="s">
        <v>7</v>
      </c>
      <c r="O6" s="74">
        <f>RTD("cqg.rtd", ,"ContractData",Data!K2, "T_CVol",, "T")</f>
        <v>1435982</v>
      </c>
      <c r="P6" s="74"/>
      <c r="Q6" s="96"/>
      <c r="R6" s="142"/>
      <c r="S6" s="119"/>
      <c r="T6" s="122"/>
      <c r="U6" s="109"/>
      <c r="V6" s="111"/>
      <c r="W6" s="20"/>
      <c r="X6" s="113"/>
      <c r="Y6" s="21"/>
      <c r="Z6" s="116"/>
      <c r="AA6" s="100"/>
      <c r="AB6" s="103"/>
      <c r="AC6" s="106"/>
      <c r="AD6" s="12"/>
      <c r="AE6" s="22"/>
      <c r="AF6" s="22"/>
      <c r="AG6" s="6"/>
      <c r="AH6" s="6">
        <v>2</v>
      </c>
      <c r="AI6" s="6" t="s">
        <v>16</v>
      </c>
      <c r="AJ6" s="6"/>
      <c r="AK6" s="6"/>
      <c r="AL6" s="6"/>
    </row>
    <row r="7" spans="2:38" ht="18" x14ac:dyDescent="0.25">
      <c r="B7" s="83" t="s">
        <v>23</v>
      </c>
      <c r="C7" s="83"/>
      <c r="D7" s="85"/>
      <c r="E7" s="86" t="s">
        <v>25</v>
      </c>
      <c r="F7" s="87"/>
      <c r="G7" s="92">
        <v>1</v>
      </c>
      <c r="H7" s="93"/>
      <c r="I7" s="61">
        <v>14</v>
      </c>
      <c r="J7" s="79"/>
      <c r="K7" s="80"/>
      <c r="L7" s="80"/>
      <c r="M7" s="81"/>
      <c r="N7" s="23" t="s">
        <v>8</v>
      </c>
      <c r="O7" s="75">
        <f>RTD("cqg.rtd", ,"ContractData",Data!K2, "Y_CVol",, "T")</f>
        <v>1183296</v>
      </c>
      <c r="P7" s="75"/>
      <c r="Q7" s="97"/>
      <c r="R7" s="24">
        <f>RTD("cqg.rtd",,"DOMData",$D$4,"Volume",-5)</f>
        <v>1848</v>
      </c>
      <c r="S7" s="24">
        <f>RTD("cqg.rtd",,"DOMData",$D$4,"Volume",-4)</f>
        <v>1592</v>
      </c>
      <c r="T7" s="25">
        <f>RTD("cqg.rtd",,"DOMData",$D$4,"Volume",-3)</f>
        <v>1548</v>
      </c>
      <c r="U7" s="25">
        <f>RTD("cqg.rtd",,"DOMData",$D$4,"Volume",-2)</f>
        <v>1302</v>
      </c>
      <c r="V7" s="127">
        <f>RTD("cqg.rtd",,"DOMData",$D$4,"Volume",-1)</f>
        <v>678</v>
      </c>
      <c r="W7" s="127"/>
      <c r="X7" s="128">
        <f>RTD("cqg.rtd",,"DOMData",$D$4,"Volume",1)</f>
        <v>189</v>
      </c>
      <c r="Y7" s="128"/>
      <c r="Z7" s="25">
        <f>RTD("cqg.rtd",,"DOMData",$D$4,"Volume",2)</f>
        <v>1021</v>
      </c>
      <c r="AA7" s="25">
        <f>RTD("cqg.rtd",,"DOMData",$D$4,"Volume",3)</f>
        <v>1295</v>
      </c>
      <c r="AB7" s="24">
        <f>RTD("cqg.rtd",,"DOMData",$D$4,"Volume",4)</f>
        <v>1420</v>
      </c>
      <c r="AC7" s="24">
        <f>RTD("cqg.rtd",,"DOMData",$D$4,"Volume",5)</f>
        <v>1562</v>
      </c>
      <c r="AD7" s="12"/>
      <c r="AE7" s="94"/>
      <c r="AF7" s="94"/>
      <c r="AG7" s="6"/>
      <c r="AH7" s="6">
        <v>3</v>
      </c>
      <c r="AI7" s="6" t="s">
        <v>17</v>
      </c>
      <c r="AJ7" s="6"/>
      <c r="AK7" s="6"/>
      <c r="AL7" s="6"/>
    </row>
    <row r="8" spans="2:38" ht="17.25" x14ac:dyDescent="0.3"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6"/>
      <c r="AE8" s="27"/>
      <c r="AF8" s="29"/>
      <c r="AG8" s="6"/>
      <c r="AH8" s="6">
        <v>4</v>
      </c>
      <c r="AI8" s="6" t="s">
        <v>18</v>
      </c>
      <c r="AJ8" s="6"/>
      <c r="AK8" s="6"/>
      <c r="AL8" s="6"/>
    </row>
    <row r="9" spans="2:38" ht="17.25" x14ac:dyDescent="0.3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30"/>
      <c r="R9" s="27"/>
      <c r="S9" s="27"/>
      <c r="T9" s="27"/>
      <c r="U9" s="27"/>
      <c r="V9" s="27"/>
      <c r="W9" s="31"/>
      <c r="X9" s="27"/>
      <c r="Y9" s="27"/>
      <c r="Z9" s="27"/>
      <c r="AA9" s="27"/>
      <c r="AB9" s="27"/>
      <c r="AC9" s="27"/>
      <c r="AD9" s="26"/>
      <c r="AE9" s="27"/>
      <c r="AF9" s="29"/>
      <c r="AG9" s="6"/>
      <c r="AH9" s="6">
        <v>5</v>
      </c>
      <c r="AI9" s="6" t="s">
        <v>19</v>
      </c>
      <c r="AJ9" s="6"/>
      <c r="AK9" s="6"/>
      <c r="AL9" s="6"/>
    </row>
    <row r="10" spans="2:38" ht="17.25" x14ac:dyDescent="0.3"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30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6"/>
      <c r="AE10" s="27"/>
      <c r="AF10" s="29"/>
      <c r="AG10" s="6"/>
      <c r="AH10" s="6">
        <v>6</v>
      </c>
      <c r="AI10" s="6" t="s">
        <v>20</v>
      </c>
      <c r="AJ10" s="6"/>
      <c r="AK10" s="6"/>
      <c r="AL10" s="6"/>
    </row>
    <row r="11" spans="2:38" ht="17.25" x14ac:dyDescent="0.3"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30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6"/>
      <c r="AE11" s="27"/>
      <c r="AF11" s="29"/>
      <c r="AG11" s="6"/>
      <c r="AH11" s="6">
        <v>7</v>
      </c>
      <c r="AI11" s="6" t="s">
        <v>21</v>
      </c>
      <c r="AJ11" s="6"/>
      <c r="AK11" s="6"/>
      <c r="AL11" s="6"/>
    </row>
    <row r="12" spans="2:38" ht="17.25" x14ac:dyDescent="0.3">
      <c r="B12" s="26"/>
      <c r="C12" s="27"/>
      <c r="D12" s="27"/>
      <c r="E12" s="32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30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6"/>
      <c r="AE12" s="27"/>
      <c r="AF12" s="29"/>
      <c r="AG12" s="6"/>
      <c r="AH12" s="6" t="str">
        <f>VLOOKUP(G4,AH4:AI11,2,FALSE)</f>
        <v>#.00</v>
      </c>
      <c r="AI12" s="6" t="str">
        <f>VLOOKUP(W4,AH4:AI11,2,FALSE)</f>
        <v>#</v>
      </c>
      <c r="AJ12" s="6"/>
      <c r="AK12" s="6"/>
      <c r="AL12" s="6"/>
    </row>
    <row r="13" spans="2:38" ht="17.25" x14ac:dyDescent="0.3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30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6"/>
      <c r="AE13" s="27"/>
      <c r="AF13" s="29"/>
      <c r="AG13" s="6"/>
      <c r="AH13" s="6"/>
      <c r="AI13" s="6"/>
      <c r="AJ13" s="6"/>
      <c r="AK13" s="6"/>
      <c r="AL13" s="6"/>
    </row>
    <row r="14" spans="2:38" ht="17.25" x14ac:dyDescent="0.3"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30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6"/>
      <c r="AE14" s="27"/>
      <c r="AF14" s="29"/>
      <c r="AG14" s="6"/>
      <c r="AH14" s="6"/>
      <c r="AI14" s="6"/>
      <c r="AJ14" s="6"/>
      <c r="AK14" s="6"/>
      <c r="AL14" s="6"/>
    </row>
    <row r="15" spans="2:38" ht="17.25" x14ac:dyDescent="0.3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30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6"/>
      <c r="AE15" s="27"/>
      <c r="AF15" s="29"/>
      <c r="AG15" s="6"/>
      <c r="AH15" s="6"/>
      <c r="AI15" s="6"/>
      <c r="AJ15" s="6"/>
      <c r="AK15" s="6"/>
      <c r="AL15" s="6"/>
    </row>
    <row r="16" spans="2:38" ht="17.25" x14ac:dyDescent="0.3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30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6"/>
      <c r="AE16" s="27"/>
      <c r="AF16" s="29"/>
      <c r="AH16" s="14"/>
      <c r="AI16" s="14"/>
      <c r="AJ16" s="14"/>
      <c r="AK16" s="14"/>
    </row>
    <row r="17" spans="2:34" ht="17.25" x14ac:dyDescent="0.3">
      <c r="B17" s="26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30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6"/>
      <c r="AE17" s="27"/>
      <c r="AF17" s="29"/>
    </row>
    <row r="18" spans="2:34" ht="17.25" x14ac:dyDescent="0.3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30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6"/>
      <c r="AE18" s="27"/>
      <c r="AF18" s="29"/>
    </row>
    <row r="19" spans="2:34" ht="17.25" x14ac:dyDescent="0.3">
      <c r="B19" s="26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30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6"/>
      <c r="AE19" s="27"/>
      <c r="AF19" s="29"/>
    </row>
    <row r="20" spans="2:34" ht="17.25" x14ac:dyDescent="0.3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0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6"/>
      <c r="AE20" s="27"/>
      <c r="AF20" s="29"/>
    </row>
    <row r="21" spans="2:34" ht="17.25" x14ac:dyDescent="0.3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0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6"/>
      <c r="AE21" s="27"/>
      <c r="AF21" s="29"/>
    </row>
    <row r="22" spans="2:34" ht="17.25" x14ac:dyDescent="0.3">
      <c r="B22" s="26"/>
      <c r="C22" s="27"/>
      <c r="D22" s="27"/>
      <c r="E22" s="33"/>
      <c r="F22" s="33"/>
      <c r="G22" s="33"/>
      <c r="H22" s="27"/>
      <c r="I22" s="34"/>
      <c r="J22" s="34"/>
      <c r="K22" s="34"/>
      <c r="L22" s="27"/>
      <c r="M22" s="27"/>
      <c r="N22" s="27"/>
      <c r="O22" s="27"/>
      <c r="P22" s="27"/>
      <c r="Q22" s="30"/>
      <c r="R22" s="27"/>
      <c r="S22" s="27"/>
      <c r="T22" s="27"/>
      <c r="U22" s="123"/>
      <c r="V22" s="124"/>
      <c r="W22" s="124"/>
      <c r="X22" s="27"/>
      <c r="Y22" s="125"/>
      <c r="Z22" s="126"/>
      <c r="AA22" s="126"/>
      <c r="AB22" s="27"/>
      <c r="AC22" s="27"/>
      <c r="AD22" s="26"/>
      <c r="AE22" s="27"/>
      <c r="AF22" s="29" t="s">
        <v>30</v>
      </c>
    </row>
    <row r="23" spans="2:34" s="29" customFormat="1" ht="17.25" customHeight="1" x14ac:dyDescent="0.3"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0"/>
      <c r="R23" s="27"/>
      <c r="S23" s="27"/>
      <c r="T23" s="27"/>
      <c r="U23" s="123"/>
      <c r="V23" s="124"/>
      <c r="W23" s="124"/>
      <c r="X23" s="27"/>
      <c r="Y23" s="27"/>
      <c r="Z23" s="27"/>
      <c r="AA23" s="27"/>
      <c r="AB23" s="27"/>
      <c r="AC23" s="27"/>
      <c r="AD23" s="26"/>
      <c r="AE23" s="27"/>
    </row>
    <row r="24" spans="2:34" ht="17.25" customHeight="1" x14ac:dyDescent="0.3">
      <c r="B24" s="26"/>
      <c r="C24" s="27"/>
      <c r="D24" s="27"/>
      <c r="E24" s="33"/>
      <c r="F24" s="33"/>
      <c r="G24" s="33"/>
      <c r="H24" s="27"/>
      <c r="I24" s="27"/>
      <c r="J24" s="27"/>
      <c r="K24" s="27"/>
      <c r="L24" s="27"/>
      <c r="M24" s="27"/>
      <c r="N24" s="27"/>
      <c r="O24" s="27"/>
      <c r="P24" s="27"/>
      <c r="Q24" s="30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63">
        <v>100</v>
      </c>
      <c r="AD24" s="26"/>
      <c r="AE24" s="27"/>
      <c r="AF24" s="29" t="s">
        <v>29</v>
      </c>
    </row>
    <row r="25" spans="2:34" s="72" customFormat="1" ht="17.25" customHeight="1" x14ac:dyDescent="0.3">
      <c r="B25" s="66"/>
      <c r="C25" s="27"/>
      <c r="D25" s="27"/>
      <c r="E25" s="33"/>
      <c r="F25" s="33"/>
      <c r="G25" s="33"/>
      <c r="H25" s="27"/>
      <c r="I25" s="27"/>
      <c r="J25" s="27"/>
      <c r="K25" s="27"/>
      <c r="L25" s="27"/>
      <c r="M25" s="27"/>
      <c r="N25" s="27"/>
      <c r="O25" s="27"/>
      <c r="P25" s="67"/>
      <c r="Q25" s="68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9"/>
      <c r="AC25" s="70"/>
      <c r="AD25" s="66"/>
      <c r="AE25" s="67"/>
      <c r="AF25" s="71"/>
    </row>
    <row r="26" spans="2:34" ht="17.25" customHeight="1" x14ac:dyDescent="0.3"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30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63">
        <v>50</v>
      </c>
      <c r="AD26" s="26"/>
      <c r="AE26" s="27"/>
      <c r="AF26" s="29"/>
    </row>
    <row r="27" spans="2:34" ht="17.25" customHeight="1" x14ac:dyDescent="0.3">
      <c r="B27" s="35"/>
      <c r="C27" s="36"/>
      <c r="D27" s="3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0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62"/>
      <c r="AD27" s="26"/>
      <c r="AE27" s="27"/>
      <c r="AF27" s="29"/>
    </row>
    <row r="28" spans="2:34" ht="17.25" customHeight="1" x14ac:dyDescent="0.3">
      <c r="B28" s="26"/>
      <c r="C28" s="37"/>
      <c r="D28" s="3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0"/>
      <c r="R28" s="27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64">
        <v>0</v>
      </c>
      <c r="AD28" s="39"/>
      <c r="AE28" s="27"/>
      <c r="AF28" s="29"/>
      <c r="AG28" s="29"/>
      <c r="AH28" s="29"/>
    </row>
    <row r="29" spans="2:34" ht="17.25" customHeight="1" x14ac:dyDescent="0.3">
      <c r="B29" s="2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27"/>
      <c r="P29" s="27"/>
      <c r="Q29" s="30"/>
      <c r="R29" s="27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9"/>
      <c r="AE29" s="27"/>
      <c r="AF29" s="29"/>
      <c r="AG29" s="29"/>
      <c r="AH29" s="29"/>
    </row>
    <row r="30" spans="2:34" ht="17.25" customHeight="1" x14ac:dyDescent="0.3"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0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6"/>
      <c r="AE30" s="27"/>
      <c r="AF30" s="29"/>
      <c r="AG30" s="29"/>
      <c r="AH30" s="29"/>
    </row>
    <row r="31" spans="2:34" ht="17.25" customHeight="1" x14ac:dyDescent="0.3">
      <c r="B31" s="26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7"/>
      <c r="P31" s="27"/>
      <c r="Q31" s="30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6"/>
      <c r="AE31" s="27"/>
      <c r="AF31" s="29"/>
      <c r="AG31" s="29"/>
      <c r="AH31" s="29"/>
    </row>
    <row r="32" spans="2:34" ht="17.25" customHeight="1" x14ac:dyDescent="0.3">
      <c r="B32" s="26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7"/>
      <c r="P32" s="27"/>
      <c r="Q32" s="30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6"/>
      <c r="AE32" s="27"/>
      <c r="AF32" s="29"/>
      <c r="AG32" s="29"/>
      <c r="AH32" s="29"/>
    </row>
    <row r="33" spans="2:34" ht="17.25" customHeight="1" x14ac:dyDescent="0.3">
      <c r="B33" s="40"/>
      <c r="C33" s="41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27"/>
      <c r="Q33" s="30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6"/>
      <c r="AE33" s="27"/>
      <c r="AF33" s="29"/>
      <c r="AG33" s="29"/>
      <c r="AH33" s="29"/>
    </row>
    <row r="34" spans="2:34" ht="16.7" customHeight="1" x14ac:dyDescent="0.3"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0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6"/>
      <c r="AE34" s="27"/>
      <c r="AF34" s="29"/>
      <c r="AG34" s="29"/>
      <c r="AH34" s="29"/>
    </row>
    <row r="35" spans="2:34" ht="16.7" customHeight="1" x14ac:dyDescent="0.3"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30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6"/>
      <c r="AE35" s="27"/>
      <c r="AF35" s="29"/>
      <c r="AG35" s="29"/>
      <c r="AH35" s="29"/>
    </row>
    <row r="36" spans="2:34" ht="16.7" customHeight="1" x14ac:dyDescent="0.3"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30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6"/>
      <c r="AE36" s="27"/>
      <c r="AF36" s="29"/>
      <c r="AG36" s="29"/>
      <c r="AH36" s="29"/>
    </row>
    <row r="37" spans="2:34" ht="16.7" customHeight="1" x14ac:dyDescent="0.3"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30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6"/>
      <c r="AE37" s="27"/>
      <c r="AF37" s="29"/>
      <c r="AG37" s="29"/>
      <c r="AH37" s="29"/>
    </row>
    <row r="38" spans="2:34" ht="16.7" customHeight="1" x14ac:dyDescent="0.3"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0"/>
      <c r="R38" s="27"/>
      <c r="S38" s="42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6"/>
      <c r="AE38" s="27"/>
      <c r="AF38" s="29"/>
      <c r="AG38" s="29"/>
      <c r="AH38" s="29"/>
    </row>
    <row r="39" spans="2:34" ht="16.7" customHeight="1" x14ac:dyDescent="0.3"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0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6"/>
      <c r="AE39" s="27"/>
      <c r="AF39" s="29"/>
      <c r="AG39" s="29"/>
      <c r="AH39" s="29"/>
    </row>
    <row r="40" spans="2:34" ht="16.7" customHeight="1" x14ac:dyDescent="0.3"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0"/>
      <c r="R40" s="27"/>
      <c r="S40" s="42"/>
      <c r="T40" s="42"/>
      <c r="U40" s="27"/>
      <c r="V40" s="27"/>
      <c r="W40" s="27"/>
      <c r="X40" s="27"/>
      <c r="Y40" s="27"/>
      <c r="Z40" s="27"/>
      <c r="AA40" s="42" t="str">
        <f>"NYSE Tick:  "&amp;'Data (4)'!$F$2</f>
        <v>NYSE Tick:  292</v>
      </c>
      <c r="AB40" s="42"/>
      <c r="AC40" s="27"/>
      <c r="AD40" s="26"/>
      <c r="AE40" s="27"/>
      <c r="AF40" s="29"/>
      <c r="AG40" s="29"/>
      <c r="AH40" s="29"/>
    </row>
    <row r="41" spans="2:34" ht="16.7" customHeight="1" x14ac:dyDescent="0.3"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30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6"/>
      <c r="AE41" s="27"/>
      <c r="AF41" s="29"/>
      <c r="AG41" s="29"/>
      <c r="AH41" s="29"/>
    </row>
    <row r="42" spans="2:34" ht="16.7" customHeight="1" x14ac:dyDescent="0.3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0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6"/>
      <c r="AE42" s="27"/>
      <c r="AF42" s="29"/>
      <c r="AG42" s="29"/>
      <c r="AH42" s="29"/>
    </row>
    <row r="43" spans="2:34" ht="16.7" customHeight="1" x14ac:dyDescent="0.3">
      <c r="B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0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6"/>
      <c r="AE43" s="27"/>
      <c r="AF43" s="29"/>
      <c r="AG43" s="29"/>
      <c r="AH43" s="29"/>
    </row>
    <row r="44" spans="2:34" ht="16.7" customHeight="1" x14ac:dyDescent="0.3"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0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6"/>
      <c r="AE44" s="27"/>
      <c r="AF44" s="29"/>
      <c r="AG44" s="29"/>
      <c r="AH44" s="29"/>
    </row>
    <row r="45" spans="2:34" ht="9.9499999999999993" customHeight="1" x14ac:dyDescent="0.3"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43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6"/>
      <c r="AE45" s="27"/>
      <c r="AF45" s="29"/>
      <c r="AG45" s="29"/>
      <c r="AH45" s="29"/>
    </row>
    <row r="46" spans="2:34" ht="15.95" customHeight="1" x14ac:dyDescent="0.3">
      <c r="B46" s="44"/>
      <c r="C46" s="45" t="s">
        <v>10</v>
      </c>
      <c r="D46" s="45"/>
      <c r="E46" s="45"/>
      <c r="F46" s="45"/>
      <c r="G46" s="45" t="s">
        <v>11</v>
      </c>
      <c r="H46" s="45"/>
      <c r="I46" s="45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7"/>
      <c r="AE46" s="29"/>
      <c r="AF46" s="29"/>
      <c r="AG46" s="29"/>
      <c r="AH46" s="29"/>
    </row>
    <row r="47" spans="2:34" ht="17.25" x14ac:dyDescent="0.3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9"/>
    </row>
    <row r="48" spans="2:34" ht="17.25" x14ac:dyDescent="0.3">
      <c r="B48" s="27"/>
      <c r="C48" s="27"/>
      <c r="D48" s="27"/>
      <c r="E48" s="129" t="str">
        <f>"Bid Volume:  "&amp;Data!$G$2</f>
        <v>Bid Volume:  4864</v>
      </c>
      <c r="F48" s="129"/>
      <c r="G48" s="129"/>
      <c r="H48" s="27"/>
      <c r="I48" s="27"/>
      <c r="J48" s="129" t="str">
        <f>"Ask Volume: "&amp;Data!$H$2</f>
        <v>Ask Volume: 6632</v>
      </c>
      <c r="K48" s="129"/>
      <c r="L48" s="129"/>
      <c r="M48" s="27"/>
      <c r="N48" s="27"/>
      <c r="O48" s="27"/>
      <c r="P48" s="27"/>
      <c r="Q48" s="27"/>
      <c r="R48" s="27"/>
      <c r="S48" s="65" t="str">
        <f>"RSI:  "&amp;TEXT('Data (3)'!$G$2,"#.00")</f>
        <v>RSI:  48.66</v>
      </c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9"/>
    </row>
    <row r="49" spans="2:32" ht="17.25" x14ac:dyDescent="0.3">
      <c r="B49" s="38"/>
      <c r="C49" s="38"/>
      <c r="D49" s="38"/>
      <c r="E49" s="38"/>
      <c r="F49" s="73" t="str">
        <f>"Bid/Ask Oscillator:  "&amp;Data!$I$2</f>
        <v>Bid/Ask Oscillator:  1768</v>
      </c>
      <c r="G49" s="38"/>
      <c r="H49" s="38"/>
      <c r="I49" s="38"/>
      <c r="J49" s="38"/>
      <c r="K49" s="38"/>
      <c r="L49" s="38"/>
      <c r="M49" s="38"/>
      <c r="N49" s="38"/>
      <c r="O49" s="38"/>
      <c r="P49" s="37"/>
      <c r="Q49" s="27"/>
      <c r="R49" s="48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9"/>
    </row>
    <row r="50" spans="2:32" ht="17.25" x14ac:dyDescent="0.3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9"/>
    </row>
  </sheetData>
  <sheetProtection algorithmName="SHA-512" hashValue="jnIeNAXSSsy91pUY+Vxp7AC+1KG/IQIzwuyPYHqcwAtXg1XcD6FZXmxmLg+LxzSvgr2+TCGTZdLDx4D8V9TLZg==" saltValue="wZfhw7VnjjOZjlR4H5PrJw==" spinCount="100000" sheet="1" objects="1" scenarios="1" selectLockedCells="1"/>
  <mergeCells count="42">
    <mergeCell ref="E48:G48"/>
    <mergeCell ref="J48:L48"/>
    <mergeCell ref="B4:C4"/>
    <mergeCell ref="B5:G5"/>
    <mergeCell ref="AA2:AC3"/>
    <mergeCell ref="H5:I5"/>
    <mergeCell ref="K4:L4"/>
    <mergeCell ref="M4:N4"/>
    <mergeCell ref="O4:P4"/>
    <mergeCell ref="H4:I4"/>
    <mergeCell ref="K5:L5"/>
    <mergeCell ref="M5:N5"/>
    <mergeCell ref="O5:P5"/>
    <mergeCell ref="E4:F4"/>
    <mergeCell ref="E2:Z3"/>
    <mergeCell ref="R4:R6"/>
    <mergeCell ref="U23:W23"/>
    <mergeCell ref="U22:W22"/>
    <mergeCell ref="Y22:AA22"/>
    <mergeCell ref="V7:W7"/>
    <mergeCell ref="X7:Y7"/>
    <mergeCell ref="AE7:AF7"/>
    <mergeCell ref="Q4:Q7"/>
    <mergeCell ref="AA4:AA6"/>
    <mergeCell ref="AB4:AB6"/>
    <mergeCell ref="AC4:AC6"/>
    <mergeCell ref="U4:U6"/>
    <mergeCell ref="V5:V6"/>
    <mergeCell ref="X5:X6"/>
    <mergeCell ref="Z4:Z6"/>
    <mergeCell ref="S4:S6"/>
    <mergeCell ref="T4:T6"/>
    <mergeCell ref="O6:P6"/>
    <mergeCell ref="O7:P7"/>
    <mergeCell ref="J6:M7"/>
    <mergeCell ref="B6:C6"/>
    <mergeCell ref="B7:C7"/>
    <mergeCell ref="D6:D7"/>
    <mergeCell ref="E7:F7"/>
    <mergeCell ref="E6:F6"/>
    <mergeCell ref="G6:H6"/>
    <mergeCell ref="G7:H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0.39997558519241921"/>
          <x14:colorNegative theme="0" tint="-0.499984740745262"/>
          <x14:colorAxis rgb="FF000000"/>
          <x14:colorMarkers theme="4" tint="0.79998168889431442"/>
          <x14:colorFirst theme="4" tint="-0.249977111117893"/>
          <x14:colorLast theme="4" tint="-0.249977111117893"/>
          <x14:colorHigh theme="4" tint="-0.499984740745262"/>
          <x14:colorLow theme="4" tint="-0.499984740745262"/>
          <x14:sparklines>
            <x14:sparkline>
              <xm:f>Data!Z2:Z42</xm:f>
              <xm:sqref>J6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02"/>
  <sheetViews>
    <sheetView showGridLines="0" showRowColHeaders="0" workbookViewId="0">
      <selection sqref="A1:XFD1048576"/>
    </sheetView>
  </sheetViews>
  <sheetFormatPr defaultRowHeight="15" x14ac:dyDescent="0.25"/>
  <cols>
    <col min="1" max="1" width="9.140625" style="49"/>
    <col min="2" max="2" width="11.5703125" style="50" bestFit="1" customWidth="1"/>
    <col min="3" max="3" width="15.7109375" style="51" customWidth="1"/>
    <col min="4" max="6" width="12.5703125" style="51" bestFit="1" customWidth="1"/>
    <col min="7" max="8" width="9.140625" style="49"/>
    <col min="9" max="9" width="9.140625" style="52"/>
    <col min="10" max="16384" width="9.140625" style="53"/>
  </cols>
  <sheetData>
    <row r="1" spans="1:28" x14ac:dyDescent="0.25">
      <c r="K1" s="53">
        <f>Chart!D6</f>
        <v>5</v>
      </c>
      <c r="L1" s="53">
        <f>ROUNDDOWN(M1/100,0)*100</f>
        <v>1100</v>
      </c>
      <c r="M1" s="53">
        <f>MIN(G2:G102)</f>
        <v>1120</v>
      </c>
      <c r="N1" s="53">
        <f>MAX(G2:G102)</f>
        <v>10694</v>
      </c>
      <c r="P1" s="53">
        <f>(N2-M2)/50</f>
        <v>192</v>
      </c>
      <c r="Q1" s="53">
        <f>IF(P1&lt;=50,50,IF(AND(P1&gt;50,P1&lt;=75),75,IF(AND(P1&gt;75,P1&lt;=100),100,200)))</f>
        <v>200</v>
      </c>
      <c r="S1" s="53">
        <f>MIN(H2:H102)</f>
        <v>1519</v>
      </c>
      <c r="T1" s="53">
        <f>MAX(H2:H102)</f>
        <v>15912</v>
      </c>
      <c r="V1" s="53">
        <f>(T2-S2)/50</f>
        <v>290</v>
      </c>
      <c r="W1" s="53">
        <f>IF(V1&lt;=50,50,IF(AND(V1&gt;50,V1&lt;=75),75,IF(AND(V1&gt;75,V1&lt;=100),100,200)))</f>
        <v>200</v>
      </c>
    </row>
    <row r="2" spans="1:28" x14ac:dyDescent="0.25">
      <c r="A2" s="49">
        <v>0</v>
      </c>
      <c r="B2" s="50">
        <f xml:space="preserve"> IF(RTD("cqg.rtd",,"StudyData","TFlowSimpleAggregation(TFlowOp("&amp;$K$2&amp;", 0, 0), 5)",  "Bar",, "Time",,A2)="",NA(),RTD("cqg.rtd",,"StudyData","TFlowSimpleAggregation(TFlowOp("&amp;$K$2&amp;", 0, 0), 5)",  "Bar",, "Time",,A2))</f>
        <v>42514.618080046297</v>
      </c>
      <c r="C2" s="54">
        <f>IF(RTD("cqg.rtd",,"StudyData",$K$2,"TFlow","AggregateBy=TFlowSimpleAggregation, Aggregation="&amp;K1&amp;"","Open",,A2)="",NA(),IF(Chart!$G$4="B",RTD("cqg.rtd",,"StudyData",$K$2,"TFlow","AggregateBy=TFlowSimpleAggregation, Aggregation="&amp;K1&amp;"","Open",,A2,,,,,"T"),VALUE(TEXT(RTD("cqg.rtd",,"StudyData",$K$2,"TFlow","AggregateBy=TFlowSimpleAggregation, Aggregation="&amp;K1&amp;"","Open",,A2),Chart!$AH$12))))</f>
        <v>2074</v>
      </c>
      <c r="D2" s="51">
        <f>IF(RTD("cqg.rtd",,"StudyData",$K$2,"TFlow","AggregateBy=TFlowSimpleAggregation, Aggregation="&amp;K1&amp;"","High",,A2)="",NA(),IF(Chart!$G$4="B",RTD("cqg.rtd",,"StudyData",$K$2,"TFlow","AggregateBy=TFlowSimpleAggregation, Aggregation="&amp;K1&amp;"","High",,A2,,,,,"T"),VALUE(TEXT(RTD("cqg.rtd",,"StudyData",$K$2,"TFlow","AggregateBy=TFlowSimpleAggregation, Aggregation="&amp;K1&amp;"","High",,A2),Chart!$AH$12))))</f>
        <v>2074.5</v>
      </c>
      <c r="E2" s="51">
        <f>IF(RTD("cqg.rtd",,"StudyData",$K$2,"TFlow","AggregateBy=TFlowSimpleAggregation, Aggregation="&amp;K1&amp;"","Low",,A2)="",NA(),IF(Chart!$G$4="B",RTD("cqg.rtd",,"StudyData",$K$2,"TFlow","AggregateBy=TFlowSimpleAggregation, Aggregation="&amp;K1&amp;"","Low",,A2,,,,,"T"),VALUE(TEXT(RTD("cqg.rtd",,"StudyData",$K$2,"TFlow","AggregateBy=TFlowSimpleAggregation, Aggregation="&amp;K1&amp;"","Low",,A2),Chart!$AH$12))))</f>
        <v>2074</v>
      </c>
      <c r="F2" s="51">
        <f>IF(RTD("cqg.rtd",,"StudyData",$K$2,"TFlow","AggregateBy=TFlowSimpleAggregation, Aggregation="&amp;K1&amp;"","Close",,A2)="",NA(),IF(Chart!$G$4="B",RTD("cqg.rtd",,"StudyData",$K$2,"TFlow","AggregateBy=TFlowSimpleAggregation, Aggregation="&amp;K1&amp;"","Close",,A2,,,,,"T"),VALUE(TEXT(RTD("cqg.rtd",,"StudyData",$K$2,"TFlow","AggregateBy=TFlowSimpleAggregation, Aggregation="&amp;K1&amp;"","Close",,A2),Chart!$AH$12))))</f>
        <v>2074.5</v>
      </c>
      <c r="G2" s="49">
        <f xml:space="preserve"> RTD("cqg.rtd",,"StudyData","BAVolCr.BidVol^(TFlowSimpleAggregation(TFlowOp("&amp;$K$2&amp;", 0, 0),"&amp;K1&amp;"),5)",  "Bar",,"Close",,A2)</f>
        <v>4864</v>
      </c>
      <c r="H2" s="49">
        <f xml:space="preserve"> RTD("cqg.rtd",,"StudyData","BAVolCr.AskVol^(TFlowSimpleAggregation(TFlowOp("&amp;$K$2&amp;", 0, 0),"&amp;K1&amp;"),5)",  "Bar",,"Close",,A2)</f>
        <v>6632</v>
      </c>
      <c r="I2" s="49">
        <f>H2-G2</f>
        <v>1768</v>
      </c>
      <c r="J2" s="53" t="s">
        <v>0</v>
      </c>
      <c r="K2" s="53" t="str">
        <f>Chart!D4</f>
        <v>EP</v>
      </c>
      <c r="L2" s="53">
        <f>ROUNDDOWN(S1/100,0)*100</f>
        <v>1500</v>
      </c>
      <c r="M2" s="53">
        <f>ROUNDDOWN(M1/100,0)*100</f>
        <v>1100</v>
      </c>
      <c r="N2" s="53">
        <f>ROUNDUP(N1/100,0)*100</f>
        <v>10700</v>
      </c>
      <c r="P2" s="53">
        <f>(((N2-M2)/50)/10)-TRUNC(((N2-M2)/50)/10)</f>
        <v>0.19999999999999929</v>
      </c>
      <c r="Q2" s="53">
        <f>ROUND(ROUNDUP(((N2-M2)/50),2),1)</f>
        <v>192</v>
      </c>
      <c r="S2" s="53">
        <f>ROUNDDOWN(S1/100,0)*100</f>
        <v>1500</v>
      </c>
      <c r="T2" s="53">
        <f>ROUNDUP(T1/100,0)*100</f>
        <v>16000</v>
      </c>
      <c r="V2" s="53">
        <f>(((T2-S2)/50)/10)-TRUNC(((T2-S2)/50)/10)</f>
        <v>0</v>
      </c>
      <c r="W2" s="53">
        <f>ROUND(ROUNDUP(((T2-S2)/50),2),1)</f>
        <v>290</v>
      </c>
      <c r="Y2" s="53">
        <f t="shared" ref="Y2:Y40" si="0">Y3-1</f>
        <v>-40</v>
      </c>
      <c r="Z2" s="55">
        <f xml:space="preserve"> RTD("cqg.rtd",,"StudyData", $K$2,  "Tick", "FlatTicks=0", "Tick","D",Y2,"all")</f>
        <v>2074</v>
      </c>
    </row>
    <row r="3" spans="1:28" x14ac:dyDescent="0.25">
      <c r="A3" s="49">
        <f>A2-1</f>
        <v>-1</v>
      </c>
      <c r="B3" s="50">
        <f xml:space="preserve"> RTD("cqg.rtd",,"StudyData","TFlowSimpleAggregation(TFlowOp("&amp;$K$2&amp;", 0, 0), 5)",  "Bar",, "Time",,A3)</f>
        <v>42514.617678749994</v>
      </c>
      <c r="C3" s="54">
        <f>IF(RTD("cqg.rtd",,"StudyData",$K$2,"TFlow","AggregateBy=TFlowSimpleAggregation, Aggregation="&amp;K1&amp;"","Open",,A3)="",NA(),IF(Chart!$G$4="B",RTD("cqg.rtd",,"StudyData",$K$2,"TFlow","AggregateBy=TFlowSimpleAggregation, Aggregation="&amp;K1&amp;"","Open",,A3,,,,,"T"),VALUE(TEXT(RTD("cqg.rtd",,"StudyData",$K$2,"TFlow","AggregateBy=TFlowSimpleAggregation, Aggregation="&amp;K1&amp;"","Open",,A3),Chart!$AH$12))))</f>
        <v>2074</v>
      </c>
      <c r="D3" s="51">
        <f>IF(RTD("cqg.rtd",,"StudyData",$K$2,"TFlow","AggregateBy=TFlowSimpleAggregation, Aggregation="&amp;K1&amp;"","High",,A3)="",NA(),IF(Chart!$G$4="B",RTD("cqg.rtd",,"StudyData",$K$2,"TFlow","AggregateBy=TFlowSimpleAggregation, Aggregation="&amp;K1&amp;"","High",,A3,,,,,"T"),VALUE(TEXT(RTD("cqg.rtd",,"StudyData",$K$2,"TFlow","AggregateBy=TFlowSimpleAggregation, Aggregation="&amp;K1&amp;"","High",,A3),Chart!$AH$12))))</f>
        <v>2074.5</v>
      </c>
      <c r="E3" s="51">
        <f>IF(RTD("cqg.rtd",,"StudyData",$K$2,"TFlow","AggregateBy=TFlowSimpleAggregation, Aggregation="&amp;K1&amp;"","Low",,A3)="",NA(),IF(Chart!$G$4="B",RTD("cqg.rtd",,"StudyData",$K$2,"TFlow","AggregateBy=TFlowSimpleAggregation, Aggregation="&amp;K1&amp;"","Low",,A3,,,,,"T"),VALUE(TEXT(RTD("cqg.rtd",,"StudyData",$K$2,"TFlow","AggregateBy=TFlowSimpleAggregation, Aggregation="&amp;K1&amp;"","Low",,A3),Chart!$AH$12))))</f>
        <v>2073.75</v>
      </c>
      <c r="F3" s="51">
        <f>IF(RTD("cqg.rtd",,"StudyData",$K$2,"TFlow","AggregateBy=TFlowSimpleAggregation, Aggregation="&amp;K1&amp;"","Close",,A3)="",NA(),IF(Chart!$G$4="B",RTD("cqg.rtd",,"StudyData",$K$2,"TFlow","AggregateBy=TFlowSimpleAggregation, Aggregation="&amp;K1&amp;"","Close",,A3,,,,,"T"),VALUE(TEXT(RTD("cqg.rtd",,"StudyData",$K$2,"TFlow","AggregateBy=TFlowSimpleAggregation, Aggregation="&amp;K1&amp;"","Close",,A3),Chart!$AH$12))))</f>
        <v>2074</v>
      </c>
      <c r="G3" s="49">
        <f xml:space="preserve"> RTD("cqg.rtd",,"StudyData","BAVolCr.BidVol^(TFlowSimpleAggregation(TFlowOp("&amp;$K$2&amp;", 0, 0),"&amp;K1&amp;"),5)",  "Bar",,"Close",,A3)</f>
        <v>6157</v>
      </c>
      <c r="H3" s="49">
        <f xml:space="preserve"> RTD("cqg.rtd",,"StudyData","BAVolCr.AskVol^(TFlowSimpleAggregation(TFlowOp("&amp;$K$2&amp;", 0, 0),"&amp;K1&amp;"),5)",  "Bar",,"Close",,A3)</f>
        <v>6055</v>
      </c>
      <c r="I3" s="49">
        <f t="shared" ref="I3:I66" si="1">H3-G3</f>
        <v>-102</v>
      </c>
      <c r="K3" s="53">
        <f xml:space="preserve"> RTD("cqg.rtd",,"StudyData","VolAsk(TFlowSimpleAggregation(TFlowOp("&amp;$K$2&amp;", 0, 0), 5),5)",  "Bar",,"Close",,A2)</f>
        <v>1522</v>
      </c>
      <c r="L3" s="53">
        <f>IF(L1&lt;L2,L1,L2)</f>
        <v>1100</v>
      </c>
      <c r="M3" s="53">
        <f>L3</f>
        <v>1100</v>
      </c>
      <c r="O3" s="53">
        <f t="array" ref="O3:O52">FREQUENCY(N3:N102,M3:M53)</f>
        <v>0</v>
      </c>
      <c r="P3" s="56" t="e">
        <f>IF(AND($G$2&gt;=M3,$G$2&lt;M4),IF(O3=0,1,O3),NA())</f>
        <v>#N/A</v>
      </c>
      <c r="S3" s="53">
        <f>L3</f>
        <v>1100</v>
      </c>
      <c r="U3" s="53">
        <f t="array" ref="U3:U52">FREQUENCY(T3:T102,S3:S53)</f>
        <v>0</v>
      </c>
      <c r="V3" s="56" t="e">
        <f>IF(AND($H$2&gt;=S3,$H$2&lt;S4),IF(U3=0,1,U3),NA())</f>
        <v>#N/A</v>
      </c>
      <c r="Y3" s="53">
        <f t="shared" si="0"/>
        <v>-39</v>
      </c>
      <c r="Z3" s="55">
        <f xml:space="preserve"> RTD("cqg.rtd",,"StudyData", $K$2,  "Tick", "FlatTicks=0", "Tick","D",Y3,"all")</f>
        <v>2074.25</v>
      </c>
    </row>
    <row r="4" spans="1:28" x14ac:dyDescent="0.25">
      <c r="A4" s="49">
        <f t="shared" ref="A4:A67" si="2">A3-1</f>
        <v>-2</v>
      </c>
      <c r="B4" s="50">
        <f xml:space="preserve"> RTD("cqg.rtd",,"StudyData","TFlowSimpleAggregation(TFlowOp("&amp;$K$2&amp;", 0, 0), 5)",  "Bar",, "Time",,A4)</f>
        <v>42514.616388240742</v>
      </c>
      <c r="C4" s="54">
        <f>IF(RTD("cqg.rtd",,"StudyData",$K$2,"TFlow","AggregateBy=TFlowSimpleAggregation, Aggregation="&amp;K1&amp;"","Open",,A4)="",NA(),IF(Chart!$G$4="B",RTD("cqg.rtd",,"StudyData",$K$2,"TFlow","AggregateBy=TFlowSimpleAggregation, Aggregation="&amp;K1&amp;"","Open",,A4,,,,,"T"),VALUE(TEXT(RTD("cqg.rtd",,"StudyData",$K$2,"TFlow","AggregateBy=TFlowSimpleAggregation, Aggregation="&amp;K1&amp;"","Open",,A4),Chart!$AH$12))))</f>
        <v>2074.5</v>
      </c>
      <c r="D4" s="51">
        <f>IF(RTD("cqg.rtd",,"StudyData",$K$2,"TFlow","AggregateBy=TFlowSimpleAggregation, Aggregation="&amp;K1&amp;"","High",,A4)="",NA(),IF(Chart!$G$4="B",RTD("cqg.rtd",,"StudyData",$K$2,"TFlow","AggregateBy=TFlowSimpleAggregation, Aggregation="&amp;K1&amp;"","High",,A4,,,,,"T"),VALUE(TEXT(RTD("cqg.rtd",,"StudyData",$K$2,"TFlow","AggregateBy=TFlowSimpleAggregation, Aggregation="&amp;K1&amp;"","High",,A4),Chart!$AH$12))))</f>
        <v>2074.75</v>
      </c>
      <c r="E4" s="51">
        <f>IF(RTD("cqg.rtd",,"StudyData",$K$2,"TFlow","AggregateBy=TFlowSimpleAggregation, Aggregation="&amp;K1&amp;"","Low",,A4)="",NA(),IF(Chart!$G$4="B",RTD("cqg.rtd",,"StudyData",$K$2,"TFlow","AggregateBy=TFlowSimpleAggregation, Aggregation="&amp;K1&amp;"","Low",,A4,,,,,"T"),VALUE(TEXT(RTD("cqg.rtd",,"StudyData",$K$2,"TFlow","AggregateBy=TFlowSimpleAggregation, Aggregation="&amp;K1&amp;"","Low",,A4),Chart!$AH$12))))</f>
        <v>2074</v>
      </c>
      <c r="F4" s="51">
        <f>IF(RTD("cqg.rtd",,"StudyData",$K$2,"TFlow","AggregateBy=TFlowSimpleAggregation, Aggregation="&amp;K1&amp;"","Close",,A4)="",NA(),IF(Chart!$G$4="B",RTD("cqg.rtd",,"StudyData",$K$2,"TFlow","AggregateBy=TFlowSimpleAggregation, Aggregation="&amp;K1&amp;"","Close",,A4,,,,,"T"),VALUE(TEXT(RTD("cqg.rtd",,"StudyData",$K$2,"TFlow","AggregateBy=TFlowSimpleAggregation, Aggregation="&amp;K1&amp;"","Close",,A4),Chart!$AH$12))))</f>
        <v>2074</v>
      </c>
      <c r="G4" s="49">
        <f xml:space="preserve"> RTD("cqg.rtd",,"StudyData","BAVolCr.BidVol^(TFlowSimpleAggregation(TFlowOp("&amp;$K$2&amp;", 0, 0),"&amp;K1&amp;"),5)",  "Bar",,"Close",,A4)</f>
        <v>6960</v>
      </c>
      <c r="H4" s="49">
        <f xml:space="preserve"> RTD("cqg.rtd",,"StudyData","BAVolCr.AskVol^(TFlowSimpleAggregation(TFlowOp("&amp;$K$2&amp;", 0, 0),"&amp;K1&amp;"),5)",  "Bar",,"Close",,A4)</f>
        <v>5850</v>
      </c>
      <c r="I4" s="49">
        <f t="shared" si="1"/>
        <v>-1110</v>
      </c>
      <c r="K4" s="53">
        <f xml:space="preserve"> RTD("cqg.rtd",,"StudyData","VolBid(TFlowSimpleAggregation(TFlowOp("&amp;$K$2&amp;", 0, 0), 5),5)",  "Bar",,"Close",,A2)</f>
        <v>352</v>
      </c>
      <c r="M4" s="53">
        <f>M3+$L$10</f>
        <v>1400</v>
      </c>
      <c r="N4" s="53">
        <f t="shared" ref="N4:N67" si="3">G3</f>
        <v>6157</v>
      </c>
      <c r="O4" s="53">
        <v>1</v>
      </c>
      <c r="P4" s="56" t="e">
        <f>IF(AND($G$2&gt;=M4,$G$2&lt;M5),IF(O4=0,1,O4),NA())</f>
        <v>#N/A</v>
      </c>
      <c r="Q4" s="53">
        <f>MAX(O3:O52)</f>
        <v>12</v>
      </c>
      <c r="R4" s="53">
        <f>MAX(U3:U52)</f>
        <v>11</v>
      </c>
      <c r="S4" s="53">
        <f>S3+$L$10</f>
        <v>1400</v>
      </c>
      <c r="T4" s="53">
        <f>H3</f>
        <v>6055</v>
      </c>
      <c r="U4" s="53">
        <v>0</v>
      </c>
      <c r="V4" s="56" t="e">
        <f t="shared" ref="V4:V52" si="4">IF(AND($H$2&gt;=S4,$H$2&lt;S5),IF(U4=0,1,U4),NA())</f>
        <v>#N/A</v>
      </c>
      <c r="Y4" s="53">
        <f t="shared" si="0"/>
        <v>-38</v>
      </c>
      <c r="Z4" s="55">
        <f xml:space="preserve"> RTD("cqg.rtd",,"StudyData", $K$2,  "Tick", "FlatTicks=0", "Tick","D",Y4,"all")</f>
        <v>2074</v>
      </c>
    </row>
    <row r="5" spans="1:28" x14ac:dyDescent="0.25">
      <c r="A5" s="49">
        <f t="shared" si="2"/>
        <v>-3</v>
      </c>
      <c r="B5" s="50">
        <f xml:space="preserve"> RTD("cqg.rtd",,"StudyData","TFlowSimpleAggregation(TFlowOp("&amp;$K$2&amp;", 0, 0), 5)",  "Bar",, "Time",,A5)</f>
        <v>42514.615900555553</v>
      </c>
      <c r="C5" s="54">
        <f>IF(RTD("cqg.rtd",,"StudyData",$K$2,"TFlow","AggregateBy=TFlowSimpleAggregation, Aggregation="&amp;K1&amp;"","Open",,A5)="",NA(),IF(Chart!$G$4="B",RTD("cqg.rtd",,"StudyData",$K$2,"TFlow","AggregateBy=TFlowSimpleAggregation, Aggregation="&amp;K1&amp;"","Open",,A5,,,,,"T"),VALUE(TEXT(RTD("cqg.rtd",,"StudyData",$K$2,"TFlow","AggregateBy=TFlowSimpleAggregation, Aggregation="&amp;K1&amp;"","Open",,A5),Chart!$AH$12))))</f>
        <v>2074.5</v>
      </c>
      <c r="D5" s="51">
        <f>IF(RTD("cqg.rtd",,"StudyData",$K$2,"TFlow","AggregateBy=TFlowSimpleAggregation, Aggregation="&amp;K1&amp;"","High",,A5)="",NA(),IF(Chart!$G$4="B",RTD("cqg.rtd",,"StudyData",$K$2,"TFlow","AggregateBy=TFlowSimpleAggregation, Aggregation="&amp;K1&amp;"","High",,A5,,,,,"T"),VALUE(TEXT(RTD("cqg.rtd",,"StudyData",$K$2,"TFlow","AggregateBy=TFlowSimpleAggregation, Aggregation="&amp;K1&amp;"","High",,A5),Chart!$AH$12))))</f>
        <v>2074.75</v>
      </c>
      <c r="E5" s="51">
        <f>IF(RTD("cqg.rtd",,"StudyData",$K$2,"TFlow","AggregateBy=TFlowSimpleAggregation, Aggregation="&amp;K1&amp;"","Low",,A5)="",NA(),IF(Chart!$G$4="B",RTD("cqg.rtd",,"StudyData",$K$2,"TFlow","AggregateBy=TFlowSimpleAggregation, Aggregation="&amp;K1&amp;"","Low",,A5,,,,,"T"),VALUE(TEXT(RTD("cqg.rtd",,"StudyData",$K$2,"TFlow","AggregateBy=TFlowSimpleAggregation, Aggregation="&amp;K1&amp;"","Low",,A5),Chart!$AH$12))))</f>
        <v>2074</v>
      </c>
      <c r="F5" s="51">
        <f>IF(RTD("cqg.rtd",,"StudyData",$K$2,"TFlow","AggregateBy=TFlowSimpleAggregation, Aggregation="&amp;K1&amp;"","Close",,A5)="",NA(),IF(Chart!$G$4="B",RTD("cqg.rtd",,"StudyData",$K$2,"TFlow","AggregateBy=TFlowSimpleAggregation, Aggregation="&amp;K1&amp;"","Close",,A5,,,,,"T"),VALUE(TEXT(RTD("cqg.rtd",,"StudyData",$K$2,"TFlow","AggregateBy=TFlowSimpleAggregation, Aggregation="&amp;K1&amp;"","Close",,A5),Chart!$AH$12))))</f>
        <v>2074.5</v>
      </c>
      <c r="G5" s="49">
        <f xml:space="preserve"> RTD("cqg.rtd",,"StudyData","BAVolCr.BidVol^(TFlowSimpleAggregation(TFlowOp("&amp;$K$2&amp;", 0, 0),"&amp;K1&amp;"),5)",  "Bar",,"Close",,A5)</f>
        <v>6062</v>
      </c>
      <c r="H5" s="49">
        <f xml:space="preserve"> RTD("cqg.rtd",,"StudyData","BAVolCr.AskVol^(TFlowSimpleAggregation(TFlowOp("&amp;$K$2&amp;", 0, 0),"&amp;K1&amp;"),5)",  "Bar",,"Close",,A5)</f>
        <v>5949</v>
      </c>
      <c r="I5" s="49">
        <f t="shared" si="1"/>
        <v>-113</v>
      </c>
      <c r="L5" s="53">
        <f>N2</f>
        <v>10700</v>
      </c>
      <c r="M5" s="53">
        <f t="shared" ref="M5:M52" si="5">M4+$L$10</f>
        <v>1700</v>
      </c>
      <c r="N5" s="53">
        <f t="shared" si="3"/>
        <v>6960</v>
      </c>
      <c r="O5" s="53">
        <v>1</v>
      </c>
      <c r="P5" s="56" t="e">
        <f>IF(AND($G$2&gt;=M5,$G$2&lt;M6),IF(O5=0,1,O5),NA())</f>
        <v>#N/A</v>
      </c>
      <c r="Q5" s="53">
        <f>IF(Q4&gt;R4,Q4,R4)</f>
        <v>12</v>
      </c>
      <c r="S5" s="53">
        <f t="shared" ref="S5:S52" si="6">S4+$L$10</f>
        <v>1700</v>
      </c>
      <c r="T5" s="53">
        <f t="shared" ref="T5:T68" si="7">H4</f>
        <v>5850</v>
      </c>
      <c r="U5" s="53">
        <v>2</v>
      </c>
      <c r="V5" s="56" t="e">
        <f t="shared" si="4"/>
        <v>#N/A</v>
      </c>
      <c r="Y5" s="53">
        <f t="shared" si="0"/>
        <v>-37</v>
      </c>
      <c r="Z5" s="55">
        <f xml:space="preserve"> RTD("cqg.rtd",,"StudyData", $K$2,  "Tick", "FlatTicks=0", "Tick","D",Y5,"all")</f>
        <v>2073.75</v>
      </c>
      <c r="AB5" s="53">
        <f>RTD("cqg.rtd",,"StudyData",$K$2,"TFlow","AggregateBy=TFlowSimpleAggregation, Aggregation=5","Open",,A2)</f>
        <v>2074</v>
      </c>
    </row>
    <row r="6" spans="1:28" x14ac:dyDescent="0.25">
      <c r="A6" s="49">
        <f t="shared" si="2"/>
        <v>-4</v>
      </c>
      <c r="B6" s="50">
        <f xml:space="preserve"> RTD("cqg.rtd",,"StudyData","TFlowSimpleAggregation(TFlowOp("&amp;$K$2&amp;", 0, 0), 5)",  "Bar",, "Time",,A6)</f>
        <v>42514.615264490742</v>
      </c>
      <c r="C6" s="54">
        <f>IF(RTD("cqg.rtd",,"StudyData",$K$2,"TFlow","AggregateBy=TFlowSimpleAggregation, Aggregation="&amp;K1&amp;"","Open",,A6)="",NA(),IF(Chart!$G$4="B",RTD("cqg.rtd",,"StudyData",$K$2,"TFlow","AggregateBy=TFlowSimpleAggregation, Aggregation="&amp;K1&amp;"","Open",,A6,,,,,"T"),VALUE(TEXT(RTD("cqg.rtd",,"StudyData",$K$2,"TFlow","AggregateBy=TFlowSimpleAggregation, Aggregation="&amp;K1&amp;"","Open",,A6),Chart!$AH$12))))</f>
        <v>2074</v>
      </c>
      <c r="D6" s="51">
        <f>IF(RTD("cqg.rtd",,"StudyData",$K$2,"TFlow","AggregateBy=TFlowSimpleAggregation, Aggregation="&amp;K1&amp;"","High",,A6)="",NA(),IF(Chart!$G$4="B",RTD("cqg.rtd",,"StudyData",$K$2,"TFlow","AggregateBy=TFlowSimpleAggregation, Aggregation="&amp;K1&amp;"","High",,A6,,,,,"T"),VALUE(TEXT(RTD("cqg.rtd",,"StudyData",$K$2,"TFlow","AggregateBy=TFlowSimpleAggregation, Aggregation="&amp;K1&amp;"","High",,A6),Chart!$AH$12))))</f>
        <v>2074.75</v>
      </c>
      <c r="E6" s="51">
        <f>IF(RTD("cqg.rtd",,"StudyData",$K$2,"TFlow","AggregateBy=TFlowSimpleAggregation, Aggregation="&amp;K1&amp;"","Low",,A6)="",NA(),IF(Chart!$G$4="B",RTD("cqg.rtd",,"StudyData",$K$2,"TFlow","AggregateBy=TFlowSimpleAggregation, Aggregation="&amp;K1&amp;"","Low",,A6,,,,,"T"),VALUE(TEXT(RTD("cqg.rtd",,"StudyData",$K$2,"TFlow","AggregateBy=TFlowSimpleAggregation, Aggregation="&amp;K1&amp;"","Low",,A6),Chart!$AH$12))))</f>
        <v>2074</v>
      </c>
      <c r="F6" s="51">
        <f>IF(RTD("cqg.rtd",,"StudyData",$K$2,"TFlow","AggregateBy=TFlowSimpleAggregation, Aggregation="&amp;K1&amp;"","Close",,A6)="",NA(),IF(Chart!$G$4="B",RTD("cqg.rtd",,"StudyData",$K$2,"TFlow","AggregateBy=TFlowSimpleAggregation, Aggregation="&amp;K1&amp;"","Close",,A6,,,,,"T"),VALUE(TEXT(RTD("cqg.rtd",,"StudyData",$K$2,"TFlow","AggregateBy=TFlowSimpleAggregation, Aggregation="&amp;K1&amp;"","Close",,A6),Chart!$AH$12))))</f>
        <v>2074.5</v>
      </c>
      <c r="G6" s="49">
        <f xml:space="preserve"> RTD("cqg.rtd",,"StudyData","BAVolCr.BidVol^(TFlowSimpleAggregation(TFlowOp("&amp;$K$2&amp;", 0, 0),"&amp;K1&amp;"),5)",  "Bar",,"Close",,A6)</f>
        <v>5844</v>
      </c>
      <c r="H6" s="49">
        <f xml:space="preserve"> RTD("cqg.rtd",,"StudyData","BAVolCr.AskVol^(TFlowSimpleAggregation(TFlowOp("&amp;$K$2&amp;", 0, 0),"&amp;K1&amp;"),5)",  "Bar",,"Close",,A6)</f>
        <v>5455</v>
      </c>
      <c r="I6" s="49">
        <f t="shared" si="1"/>
        <v>-389</v>
      </c>
      <c r="L6" s="53">
        <f>T2</f>
        <v>16000</v>
      </c>
      <c r="M6" s="53">
        <f t="shared" si="5"/>
        <v>2000</v>
      </c>
      <c r="N6" s="53">
        <f t="shared" si="3"/>
        <v>6062</v>
      </c>
      <c r="O6" s="53">
        <v>0</v>
      </c>
      <c r="P6" s="56" t="e">
        <f t="shared" ref="P6:P52" si="8">IF(AND($G$2&gt;=M6,$G$2&lt;M7),IF(O6=0,1,O6),NA())</f>
        <v>#N/A</v>
      </c>
      <c r="S6" s="53">
        <f t="shared" si="6"/>
        <v>2000</v>
      </c>
      <c r="T6" s="53">
        <f t="shared" si="7"/>
        <v>5949</v>
      </c>
      <c r="U6" s="53">
        <v>0</v>
      </c>
      <c r="V6" s="56" t="e">
        <f t="shared" si="4"/>
        <v>#N/A</v>
      </c>
      <c r="Y6" s="53">
        <f t="shared" si="0"/>
        <v>-36</v>
      </c>
      <c r="Z6" s="55">
        <f xml:space="preserve"> RTD("cqg.rtd",,"StudyData", $K$2,  "Tick", "FlatTicks=0", "Tick","D",Y6,"all")</f>
        <v>2074</v>
      </c>
    </row>
    <row r="7" spans="1:28" x14ac:dyDescent="0.25">
      <c r="A7" s="49">
        <f t="shared" si="2"/>
        <v>-5</v>
      </c>
      <c r="B7" s="50">
        <f xml:space="preserve"> RTD("cqg.rtd",,"StudyData","TFlowSimpleAggregation(TFlowOp("&amp;$K$2&amp;", 0, 0), 5)",  "Bar",, "Time",,A7)</f>
        <v>42514.61491916667</v>
      </c>
      <c r="C7" s="54">
        <f>IF(RTD("cqg.rtd",,"StudyData",$K$2,"TFlow","AggregateBy=TFlowSimpleAggregation, Aggregation="&amp;K1&amp;"","Open",,A7)="",NA(),IF(Chart!$G$4="B",RTD("cqg.rtd",,"StudyData",$K$2,"TFlow","AggregateBy=TFlowSimpleAggregation, Aggregation="&amp;K1&amp;"","Open",,A7,,,,,"T"),VALUE(TEXT(RTD("cqg.rtd",,"StudyData",$K$2,"TFlow","AggregateBy=TFlowSimpleAggregation, Aggregation="&amp;K1&amp;"","Open",,A7),Chart!$AH$12))))</f>
        <v>2074.25</v>
      </c>
      <c r="D7" s="51">
        <f>IF(RTD("cqg.rtd",,"StudyData",$K$2,"TFlow","AggregateBy=TFlowSimpleAggregation, Aggregation="&amp;K1&amp;"","High",,A7)="",NA(),IF(Chart!$G$4="B",RTD("cqg.rtd",,"StudyData",$K$2,"TFlow","AggregateBy=TFlowSimpleAggregation, Aggregation="&amp;K1&amp;"","High",,A7,,,,,"T"),VALUE(TEXT(RTD("cqg.rtd",,"StudyData",$K$2,"TFlow","AggregateBy=TFlowSimpleAggregation, Aggregation="&amp;K1&amp;"","High",,A7),Chart!$AH$12))))</f>
        <v>2074.75</v>
      </c>
      <c r="E7" s="51">
        <f>IF(RTD("cqg.rtd",,"StudyData",$K$2,"TFlow","AggregateBy=TFlowSimpleAggregation, Aggregation="&amp;K1&amp;"","Low",,A7)="",NA(),IF(Chart!$G$4="B",RTD("cqg.rtd",,"StudyData",$K$2,"TFlow","AggregateBy=TFlowSimpleAggregation, Aggregation="&amp;K1&amp;"","Low",,A7,,,,,"T"),VALUE(TEXT(RTD("cqg.rtd",,"StudyData",$K$2,"TFlow","AggregateBy=TFlowSimpleAggregation, Aggregation="&amp;K1&amp;"","Low",,A7),Chart!$AH$12))))</f>
        <v>2073.75</v>
      </c>
      <c r="F7" s="51">
        <f>IF(RTD("cqg.rtd",,"StudyData",$K$2,"TFlow","AggregateBy=TFlowSimpleAggregation, Aggregation="&amp;K1&amp;"","Close",,A7)="",NA(),IF(Chart!$G$4="B",RTD("cqg.rtd",,"StudyData",$K$2,"TFlow","AggregateBy=TFlowSimpleAggregation, Aggregation="&amp;K1&amp;"","Close",,A7,,,,,"T"),VALUE(TEXT(RTD("cqg.rtd",,"StudyData",$K$2,"TFlow","AggregateBy=TFlowSimpleAggregation, Aggregation="&amp;K1&amp;"","Close",,A7),Chart!$AH$12))))</f>
        <v>2074</v>
      </c>
      <c r="G7" s="49">
        <f xml:space="preserve"> RTD("cqg.rtd",,"StudyData","BAVolCr.BidVol^(TFlowSimpleAggregation(TFlowOp("&amp;$K$2&amp;", 0, 0),"&amp;K1&amp;"),5)",  "Bar",,"Close",,A7)</f>
        <v>5897</v>
      </c>
      <c r="H7" s="49">
        <f xml:space="preserve"> RTD("cqg.rtd",,"StudyData","BAVolCr.AskVol^(TFlowSimpleAggregation(TFlowOp("&amp;$K$2&amp;", 0, 0),"&amp;K1&amp;"),5)",  "Bar",,"Close",,A7)</f>
        <v>4317</v>
      </c>
      <c r="I7" s="49">
        <f t="shared" si="1"/>
        <v>-1580</v>
      </c>
      <c r="L7" s="53">
        <f>IF(L5&gt;L6,L5,L6)</f>
        <v>16000</v>
      </c>
      <c r="M7" s="53">
        <f>M6+$L$10</f>
        <v>2300</v>
      </c>
      <c r="N7" s="53">
        <f t="shared" si="3"/>
        <v>5844</v>
      </c>
      <c r="O7" s="53">
        <v>2</v>
      </c>
      <c r="P7" s="56" t="e">
        <f t="shared" si="8"/>
        <v>#N/A</v>
      </c>
      <c r="S7" s="53">
        <f t="shared" si="6"/>
        <v>2300</v>
      </c>
      <c r="T7" s="53">
        <f t="shared" si="7"/>
        <v>5455</v>
      </c>
      <c r="U7" s="53">
        <v>2</v>
      </c>
      <c r="V7" s="56" t="e">
        <f t="shared" si="4"/>
        <v>#N/A</v>
      </c>
      <c r="Y7" s="53">
        <f t="shared" si="0"/>
        <v>-35</v>
      </c>
      <c r="Z7" s="55">
        <f xml:space="preserve"> RTD("cqg.rtd",,"StudyData", $K$2,  "Tick", "FlatTicks=0", "Tick","D",Y7,"all")</f>
        <v>2073.75</v>
      </c>
    </row>
    <row r="8" spans="1:28" x14ac:dyDescent="0.25">
      <c r="A8" s="49">
        <f t="shared" si="2"/>
        <v>-6</v>
      </c>
      <c r="B8" s="50">
        <f xml:space="preserve"> RTD("cqg.rtd",,"StudyData","TFlowSimpleAggregation(TFlowOp("&amp;$K$2&amp;", 0, 0), 5)",  "Bar",, "Time",,A8)</f>
        <v>42514.614571759259</v>
      </c>
      <c r="C8" s="54">
        <f>IF(RTD("cqg.rtd",,"StudyData",$K$2,"TFlow","AggregateBy=TFlowSimpleAggregation, Aggregation="&amp;K1&amp;"","Open",,A8)="",NA(),IF(Chart!$G$4="B",RTD("cqg.rtd",,"StudyData",$K$2,"TFlow","AggregateBy=TFlowSimpleAggregation, Aggregation="&amp;K1&amp;"","Open",,A8,,,,,"T"),VALUE(TEXT(RTD("cqg.rtd",,"StudyData",$K$2,"TFlow","AggregateBy=TFlowSimpleAggregation, Aggregation="&amp;K1&amp;"","Open",,A8),Chart!$AH$12))))</f>
        <v>2074.5</v>
      </c>
      <c r="D8" s="51">
        <f>IF(RTD("cqg.rtd",,"StudyData",$K$2,"TFlow","AggregateBy=TFlowSimpleAggregation, Aggregation="&amp;K1&amp;"","High",,A8)="",NA(),IF(Chart!$G$4="B",RTD("cqg.rtd",,"StudyData",$K$2,"TFlow","AggregateBy=TFlowSimpleAggregation, Aggregation="&amp;K1&amp;"","High",,A8,,,,,"T"),VALUE(TEXT(RTD("cqg.rtd",,"StudyData",$K$2,"TFlow","AggregateBy=TFlowSimpleAggregation, Aggregation="&amp;K1&amp;"","High",,A8),Chart!$AH$12))))</f>
        <v>2074.75</v>
      </c>
      <c r="E8" s="51">
        <f>IF(RTD("cqg.rtd",,"StudyData",$K$2,"TFlow","AggregateBy=TFlowSimpleAggregation, Aggregation="&amp;K1&amp;"","Low",,A8)="",NA(),IF(Chart!$G$4="B",RTD("cqg.rtd",,"StudyData",$K$2,"TFlow","AggregateBy=TFlowSimpleAggregation, Aggregation="&amp;K1&amp;"","Low",,A8,,,,,"T"),VALUE(TEXT(RTD("cqg.rtd",,"StudyData",$K$2,"TFlow","AggregateBy=TFlowSimpleAggregation, Aggregation="&amp;K1&amp;"","Low",,A8),Chart!$AH$12))))</f>
        <v>2074</v>
      </c>
      <c r="F8" s="51">
        <f>IF(RTD("cqg.rtd",,"StudyData",$K$2,"TFlow","AggregateBy=TFlowSimpleAggregation, Aggregation="&amp;K1&amp;"","Close",,A8)="",NA(),IF(Chart!$G$4="B",RTD("cqg.rtd",,"StudyData",$K$2,"TFlow","AggregateBy=TFlowSimpleAggregation, Aggregation="&amp;K1&amp;"","Close",,A8,,,,,"T"),VALUE(TEXT(RTD("cqg.rtd",,"StudyData",$K$2,"TFlow","AggregateBy=TFlowSimpleAggregation, Aggregation="&amp;K1&amp;"","Close",,A8),Chart!$AH$12))))</f>
        <v>2074</v>
      </c>
      <c r="G8" s="49">
        <f xml:space="preserve"> RTD("cqg.rtd",,"StudyData","BAVolCr.BidVol^(TFlowSimpleAggregation(TFlowOp("&amp;$K$2&amp;", 0, 0),"&amp;K1&amp;"),5)",  "Bar",,"Close",,A8)</f>
        <v>5134</v>
      </c>
      <c r="H8" s="49">
        <f xml:space="preserve"> RTD("cqg.rtd",,"StudyData","BAVolCr.AskVol^(TFlowSimpleAggregation(TFlowOp("&amp;$K$2&amp;", 0, 0),"&amp;K1&amp;"),5)",  "Bar",,"Close",,A8)</f>
        <v>4226</v>
      </c>
      <c r="I8" s="49">
        <f t="shared" si="1"/>
        <v>-908</v>
      </c>
      <c r="M8" s="53">
        <f t="shared" si="5"/>
        <v>2600</v>
      </c>
      <c r="N8" s="53">
        <f t="shared" si="3"/>
        <v>5897</v>
      </c>
      <c r="O8" s="53">
        <v>1</v>
      </c>
      <c r="P8" s="56" t="e">
        <f t="shared" si="8"/>
        <v>#N/A</v>
      </c>
      <c r="S8" s="53">
        <f t="shared" si="6"/>
        <v>2600</v>
      </c>
      <c r="T8" s="53">
        <f t="shared" si="7"/>
        <v>4317</v>
      </c>
      <c r="U8" s="53">
        <v>5</v>
      </c>
      <c r="V8" s="56" t="e">
        <f t="shared" si="4"/>
        <v>#N/A</v>
      </c>
      <c r="Y8" s="53">
        <f t="shared" si="0"/>
        <v>-34</v>
      </c>
      <c r="Z8" s="55">
        <f xml:space="preserve"> RTD("cqg.rtd",,"StudyData", $K$2,  "Tick", "FlatTicks=0", "Tick","D",Y8,"all")</f>
        <v>2074</v>
      </c>
    </row>
    <row r="9" spans="1:28" x14ac:dyDescent="0.25">
      <c r="A9" s="49">
        <f t="shared" si="2"/>
        <v>-7</v>
      </c>
      <c r="B9" s="50">
        <f xml:space="preserve"> RTD("cqg.rtd",,"StudyData","TFlowSimpleAggregation(TFlowOp("&amp;$K$2&amp;", 0, 0), 5)",  "Bar",, "Time",,A9)</f>
        <v>42514.614211481479</v>
      </c>
      <c r="C9" s="54">
        <f>IF(RTD("cqg.rtd",,"StudyData",$K$2,"TFlow","AggregateBy=TFlowSimpleAggregation, Aggregation="&amp;K1&amp;"","Open",,A9)="",NA(),IF(Chart!$G$4="B",RTD("cqg.rtd",,"StudyData",$K$2,"TFlow","AggregateBy=TFlowSimpleAggregation, Aggregation="&amp;K1&amp;"","Open",,A9,,,,,"T"),VALUE(TEXT(RTD("cqg.rtd",,"StudyData",$K$2,"TFlow","AggregateBy=TFlowSimpleAggregation, Aggregation="&amp;K1&amp;"","Open",,A9),Chart!$AH$12))))</f>
        <v>2074.25</v>
      </c>
      <c r="D9" s="51">
        <f>IF(RTD("cqg.rtd",,"StudyData",$K$2,"TFlow","AggregateBy=TFlowSimpleAggregation, Aggregation="&amp;K1&amp;"","High",,A9)="",NA(),IF(Chart!$G$4="B",RTD("cqg.rtd",,"StudyData",$K$2,"TFlow","AggregateBy=TFlowSimpleAggregation, Aggregation="&amp;K1&amp;"","High",,A9,,,,,"T"),VALUE(TEXT(RTD("cqg.rtd",,"StudyData",$K$2,"TFlow","AggregateBy=TFlowSimpleAggregation, Aggregation="&amp;K1&amp;"","High",,A9),Chart!$AH$12))))</f>
        <v>2074.75</v>
      </c>
      <c r="E9" s="51">
        <f>IF(RTD("cqg.rtd",,"StudyData",$K$2,"TFlow","AggregateBy=TFlowSimpleAggregation, Aggregation="&amp;K1&amp;"","Low",,A9)="",NA(),IF(Chart!$G$4="B",RTD("cqg.rtd",,"StudyData",$K$2,"TFlow","AggregateBy=TFlowSimpleAggregation, Aggregation="&amp;K1&amp;"","Low",,A9,,,,,"T"),VALUE(TEXT(RTD("cqg.rtd",,"StudyData",$K$2,"TFlow","AggregateBy=TFlowSimpleAggregation, Aggregation="&amp;K1&amp;"","Low",,A9),Chart!$AH$12))))</f>
        <v>2074.25</v>
      </c>
      <c r="F9" s="51">
        <f>IF(RTD("cqg.rtd",,"StudyData",$K$2,"TFlow","AggregateBy=TFlowSimpleAggregation, Aggregation="&amp;K1&amp;"","Close",,A9)="",NA(),IF(Chart!$G$4="B",RTD("cqg.rtd",,"StudyData",$K$2,"TFlow","AggregateBy=TFlowSimpleAggregation, Aggregation="&amp;K1&amp;"","Close",,A9,,,,,"T"),VALUE(TEXT(RTD("cqg.rtd",,"StudyData",$K$2,"TFlow","AggregateBy=TFlowSimpleAggregation, Aggregation="&amp;K1&amp;"","Close",,A9),Chart!$AH$12))))</f>
        <v>2074.5</v>
      </c>
      <c r="G9" s="49">
        <f xml:space="preserve"> RTD("cqg.rtd",,"StudyData","BAVolCr.BidVol^(TFlowSimpleAggregation(TFlowOp("&amp;$K$2&amp;", 0, 0),"&amp;K1&amp;"),5)",  "Bar",,"Close",,A9)</f>
        <v>4344</v>
      </c>
      <c r="H9" s="49">
        <f xml:space="preserve"> RTD("cqg.rtd",,"StudyData","BAVolCr.AskVol^(TFlowSimpleAggregation(TFlowOp("&amp;$K$2&amp;", 0, 0),"&amp;K1&amp;"),5)",  "Bar",,"Close",,A9)</f>
        <v>6088</v>
      </c>
      <c r="I9" s="49">
        <f t="shared" si="1"/>
        <v>1744</v>
      </c>
      <c r="K9" s="53">
        <f>IF(L9&lt;=10,10,IF(L9&lt;=20,20,IF(L9&lt;=25,25,IF(L9&lt;=50,50,IF(AND(L9&gt;50,L9&lt;=75),75,IF(AND(L9&gt;75,L9&lt;=100),100,IF(AND(L9&gt;100,L9&lt;=125),125,IF(AND(L9&gt;125,L9&lt;=150),150,IF(AND(L9&gt;150,L9&lt;=175),175,IF(AND(L9&gt;175,L9&lt;=200),200,IF(AND(L9&gt;200,L9&lt;=225),225,IF(AND(L9&gt;225,L9&lt;=250),250,IF(AND(L9&gt;250,L9&lt;=275),275,IF(AND(L9&gt;275,L9&lt;=300),300))))))))))))))</f>
        <v>300</v>
      </c>
      <c r="L9" s="53">
        <f>(L7-L3)/50</f>
        <v>298</v>
      </c>
      <c r="M9" s="53">
        <f t="shared" si="5"/>
        <v>2900</v>
      </c>
      <c r="N9" s="53">
        <f t="shared" si="3"/>
        <v>5134</v>
      </c>
      <c r="O9" s="53">
        <v>2</v>
      </c>
      <c r="P9" s="56" t="e">
        <f t="shared" si="8"/>
        <v>#N/A</v>
      </c>
      <c r="S9" s="53">
        <f t="shared" si="6"/>
        <v>2900</v>
      </c>
      <c r="T9" s="53">
        <f t="shared" si="7"/>
        <v>4226</v>
      </c>
      <c r="U9" s="53">
        <v>0</v>
      </c>
      <c r="V9" s="56" t="e">
        <f t="shared" si="4"/>
        <v>#N/A</v>
      </c>
      <c r="Y9" s="53">
        <f t="shared" si="0"/>
        <v>-33</v>
      </c>
      <c r="Z9" s="55">
        <f xml:space="preserve"> RTD("cqg.rtd",,"StudyData", $K$2,  "Tick", "FlatTicks=0", "Tick","D",Y9,"all")</f>
        <v>2073.75</v>
      </c>
    </row>
    <row r="10" spans="1:28" x14ac:dyDescent="0.25">
      <c r="A10" s="49">
        <f t="shared" si="2"/>
        <v>-8</v>
      </c>
      <c r="B10" s="50">
        <f xml:space="preserve"> RTD("cqg.rtd",,"StudyData","TFlowSimpleAggregation(TFlowOp("&amp;$K$2&amp;", 0, 0), 5)",  "Bar",, "Time",,A10)</f>
        <v>42514.613778287036</v>
      </c>
      <c r="C10" s="54">
        <f>IF(RTD("cqg.rtd",,"StudyData",$K$2,"TFlow","AggregateBy=TFlowSimpleAggregation, Aggregation="&amp;K1&amp;"","Open",,A10)="",NA(),IF(Chart!$G$4="B",RTD("cqg.rtd",,"StudyData",$K$2,"TFlow","AggregateBy=TFlowSimpleAggregation, Aggregation="&amp;K1&amp;"","Open",,A10,,,,,"T"),VALUE(TEXT(RTD("cqg.rtd",,"StudyData",$K$2,"TFlow","AggregateBy=TFlowSimpleAggregation, Aggregation="&amp;K1&amp;"","Open",,A10),Chart!$AH$12))))</f>
        <v>2075.25</v>
      </c>
      <c r="D10" s="51">
        <f>IF(RTD("cqg.rtd",,"StudyData",$K$2,"TFlow","AggregateBy=TFlowSimpleAggregation, Aggregation="&amp;K1&amp;"","High",,A10)="",NA(),IF(Chart!$G$4="B",RTD("cqg.rtd",,"StudyData",$K$2,"TFlow","AggregateBy=TFlowSimpleAggregation, Aggregation="&amp;K1&amp;"","High",,A10,,,,,"T"),VALUE(TEXT(RTD("cqg.rtd",,"StudyData",$K$2,"TFlow","AggregateBy=TFlowSimpleAggregation, Aggregation="&amp;K1&amp;"","High",,A10),Chart!$AH$12))))</f>
        <v>2075.25</v>
      </c>
      <c r="E10" s="51">
        <f>IF(RTD("cqg.rtd",,"StudyData",$K$2,"TFlow","AggregateBy=TFlowSimpleAggregation, Aggregation="&amp;K1&amp;"","Low",,A10)="",NA(),IF(Chart!$G$4="B",RTD("cqg.rtd",,"StudyData",$K$2,"TFlow","AggregateBy=TFlowSimpleAggregation, Aggregation="&amp;K1&amp;"","Low",,A10,,,,,"T"),VALUE(TEXT(RTD("cqg.rtd",,"StudyData",$K$2,"TFlow","AggregateBy=TFlowSimpleAggregation, Aggregation="&amp;K1&amp;"","Low",,A10),Chart!$AH$12))))</f>
        <v>2074.25</v>
      </c>
      <c r="F10" s="51">
        <f>IF(RTD("cqg.rtd",,"StudyData",$K$2,"TFlow","AggregateBy=TFlowSimpleAggregation, Aggregation="&amp;K1&amp;"","Close",,A10)="",NA(),IF(Chart!$G$4="B",RTD("cqg.rtd",,"StudyData",$K$2,"TFlow","AggregateBy=TFlowSimpleAggregation, Aggregation="&amp;K1&amp;"","Close",,A10,,,,,"T"),VALUE(TEXT(RTD("cqg.rtd",,"StudyData",$K$2,"TFlow","AggregateBy=TFlowSimpleAggregation, Aggregation="&amp;K1&amp;"","Close",,A10),Chart!$AH$12))))</f>
        <v>2074.5</v>
      </c>
      <c r="G10" s="49">
        <f xml:space="preserve"> RTD("cqg.rtd",,"StudyData","BAVolCr.BidVol^(TFlowSimpleAggregation(TFlowOp("&amp;$K$2&amp;", 0, 0),"&amp;K1&amp;"),5)",  "Bar",,"Close",,A10)</f>
        <v>5112</v>
      </c>
      <c r="H10" s="49">
        <f xml:space="preserve"> RTD("cqg.rtd",,"StudyData","BAVolCr.AskVol^(TFlowSimpleAggregation(TFlowOp("&amp;$K$2&amp;", 0, 0),"&amp;K1&amp;"),5)",  "Bar",,"Close",,A10)</f>
        <v>5845</v>
      </c>
      <c r="I10" s="49">
        <f t="shared" si="1"/>
        <v>733</v>
      </c>
      <c r="K10" s="53" t="b">
        <f>IF(AND(L9&gt;300,L9&lt;=400),400,IF(AND(L9&gt;400,L9&lt;=500),500,IF(AND(L9&gt;500,L9&lt;=600),600,IF(AND(L9&gt;600,L9&lt;=700),700,IF(AND(L9&gt;700,L9&lt;=800),800,IF(AND(L9&gt;800,L9&lt;=900),900,IF(AND(L9&gt;900,L9&lt;=1000),1000,IF(AND(L9&gt;1000,L9&lt;=2000),2000,IF(AND(L9&gt;2000,L9&lt;=3000),3000,IF(AND(L9&gt;3000,L9&lt;=4000),4000,IF(AND(L9&gt;4000,L9&lt;=5000),5000,IF(AND(L9&gt;5000,L9&lt;=6000),6000,IF(AND(L9&gt;6000,L9&lt;=7000),7000,IF(AND(L9&gt;7000,L9&lt;=8000),8000,IF(AND(L9&gt;8000,L9&lt;=9000),9000,IF(AND(L9&gt;9000,L9&lt;=10000),10000))))))))))))))))</f>
        <v>0</v>
      </c>
      <c r="L10" s="53">
        <f>SUM(K9:K11)</f>
        <v>300</v>
      </c>
      <c r="M10" s="53">
        <f t="shared" si="5"/>
        <v>3200</v>
      </c>
      <c r="N10" s="53">
        <f t="shared" si="3"/>
        <v>4344</v>
      </c>
      <c r="O10" s="53">
        <v>5</v>
      </c>
      <c r="P10" s="56" t="e">
        <f t="shared" si="8"/>
        <v>#N/A</v>
      </c>
      <c r="S10" s="53">
        <f t="shared" si="6"/>
        <v>3200</v>
      </c>
      <c r="T10" s="53">
        <f t="shared" si="7"/>
        <v>6088</v>
      </c>
      <c r="U10" s="53">
        <v>4</v>
      </c>
      <c r="V10" s="56" t="e">
        <f t="shared" si="4"/>
        <v>#N/A</v>
      </c>
      <c r="Y10" s="53">
        <f t="shared" si="0"/>
        <v>-32</v>
      </c>
      <c r="Z10" s="55">
        <f xml:space="preserve"> RTD("cqg.rtd",,"StudyData", $K$2,  "Tick", "FlatTicks=0", "Tick","D",Y10,"all")</f>
        <v>2074</v>
      </c>
    </row>
    <row r="11" spans="1:28" x14ac:dyDescent="0.25">
      <c r="A11" s="49">
        <f t="shared" si="2"/>
        <v>-9</v>
      </c>
      <c r="B11" s="50">
        <f xml:space="preserve"> RTD("cqg.rtd",,"StudyData","TFlowSimpleAggregation(TFlowOp("&amp;$K$2&amp;", 0, 0), 5)",  "Bar",, "Time",,A11)</f>
        <v>42514.613457685184</v>
      </c>
      <c r="C11" s="54">
        <f>IF(RTD("cqg.rtd",,"StudyData",$K$2,"TFlow","AggregateBy=TFlowSimpleAggregation, Aggregation="&amp;K1&amp;"","Open",,A11)="",NA(),IF(Chart!$G$4="B",RTD("cqg.rtd",,"StudyData",$K$2,"TFlow","AggregateBy=TFlowSimpleAggregation, Aggregation="&amp;K1&amp;"","Open",,A11,,,,,"T"),VALUE(TEXT(RTD("cqg.rtd",,"StudyData",$K$2,"TFlow","AggregateBy=TFlowSimpleAggregation, Aggregation="&amp;K1&amp;"","Open",,A11),Chart!$AH$12))))</f>
        <v>2074.75</v>
      </c>
      <c r="D11" s="51">
        <f>IF(RTD("cqg.rtd",,"StudyData",$K$2,"TFlow","AggregateBy=TFlowSimpleAggregation, Aggregation="&amp;K1&amp;"","High",,A11)="",NA(),IF(Chart!$G$4="B",RTD("cqg.rtd",,"StudyData",$K$2,"TFlow","AggregateBy=TFlowSimpleAggregation, Aggregation="&amp;K1&amp;"","High",,A11,,,,,"T"),VALUE(TEXT(RTD("cqg.rtd",,"StudyData",$K$2,"TFlow","AggregateBy=TFlowSimpleAggregation, Aggregation="&amp;K1&amp;"","High",,A11),Chart!$AH$12))))</f>
        <v>2075.5</v>
      </c>
      <c r="E11" s="51">
        <f>IF(RTD("cqg.rtd",,"StudyData",$K$2,"TFlow","AggregateBy=TFlowSimpleAggregation, Aggregation="&amp;K1&amp;"","Low",,A11)="",NA(),IF(Chart!$G$4="B",RTD("cqg.rtd",,"StudyData",$K$2,"TFlow","AggregateBy=TFlowSimpleAggregation, Aggregation="&amp;K1&amp;"","Low",,A11,,,,,"T"),VALUE(TEXT(RTD("cqg.rtd",,"StudyData",$K$2,"TFlow","AggregateBy=TFlowSimpleAggregation, Aggregation="&amp;K1&amp;"","Low",,A11),Chart!$AH$12))))</f>
        <v>2074.75</v>
      </c>
      <c r="F11" s="51">
        <f>IF(RTD("cqg.rtd",,"StudyData",$K$2,"TFlow","AggregateBy=TFlowSimpleAggregation, Aggregation="&amp;K1&amp;"","Close",,A11)="",NA(),IF(Chart!$G$4="B",RTD("cqg.rtd",,"StudyData",$K$2,"TFlow","AggregateBy=TFlowSimpleAggregation, Aggregation="&amp;K1&amp;"","Close",,A11,,,,,"T"),VALUE(TEXT(RTD("cqg.rtd",,"StudyData",$K$2,"TFlow","AggregateBy=TFlowSimpleAggregation, Aggregation="&amp;K1&amp;"","Close",,A11),Chart!$AH$12))))</f>
        <v>2075.25</v>
      </c>
      <c r="G11" s="49">
        <f xml:space="preserve"> RTD("cqg.rtd",,"StudyData","BAVolCr.BidVol^(TFlowSimpleAggregation(TFlowOp("&amp;$K$2&amp;", 0, 0),"&amp;K1&amp;"),5)",  "Bar",,"Close",,A11)</f>
        <v>6037</v>
      </c>
      <c r="H11" s="49">
        <f xml:space="preserve"> RTD("cqg.rtd",,"StudyData","BAVolCr.AskVol^(TFlowSimpleAggregation(TFlowOp("&amp;$K$2&amp;", 0, 0),"&amp;K1&amp;"),5)",  "Bar",,"Close",,A11)</f>
        <v>7365</v>
      </c>
      <c r="I11" s="49">
        <f t="shared" si="1"/>
        <v>1328</v>
      </c>
      <c r="K11" s="53" t="b">
        <f>IF(AND(L9&gt;10000,L9&lt;=11000),11000,IF(AND(L9&gt;11000,L9&lt;=12000),12000,IF(AND(L9&gt;12000,L9&lt;=13000),13000,IF(AND(L9&gt;13000,L9&lt;=14000),14000,IF(AND(L9&gt;14000,L9&lt;=15000),15000,IF(AND(L9&gt;15000,L9&lt;=16000),16000,IF(AND(L9&gt;16000,L9&lt;=17000),17000,IF(AND(L9&gt;17000,L9&lt;=18000),18000,IF(AND(L9&gt;19000,L9&lt;=20000),20000,IF(AND(L9&gt;20000,L9&lt;=30000),30000,IF(AND(L9&gt;30000,L9&lt;=40000),40000,IF(AND(L9&gt;40000,L9&lt;=50000),50000,IF(AND(L9&gt;50000,L9&lt;=60000),60000,IF(AND(L9&gt;60000,L9&lt;=70000),70000,IF(AND(L9&gt;70000,L9&lt;=80000),80000,IF(AND(L9&gt;80000,L9&lt;=90000),90000))))))))))))))))</f>
        <v>0</v>
      </c>
      <c r="M11" s="53">
        <f t="shared" si="5"/>
        <v>3500</v>
      </c>
      <c r="N11" s="53">
        <f t="shared" si="3"/>
        <v>5112</v>
      </c>
      <c r="O11" s="53">
        <v>6</v>
      </c>
      <c r="P11" s="56" t="e">
        <f t="shared" si="8"/>
        <v>#N/A</v>
      </c>
      <c r="S11" s="53">
        <f t="shared" si="6"/>
        <v>3500</v>
      </c>
      <c r="T11" s="53">
        <f t="shared" si="7"/>
        <v>5845</v>
      </c>
      <c r="U11" s="53">
        <v>3</v>
      </c>
      <c r="V11" s="56" t="e">
        <f t="shared" si="4"/>
        <v>#N/A</v>
      </c>
      <c r="Y11" s="53">
        <f t="shared" si="0"/>
        <v>-31</v>
      </c>
      <c r="Z11" s="55">
        <f xml:space="preserve"> RTD("cqg.rtd",,"StudyData", $K$2,  "Tick", "FlatTicks=0", "Tick","D",Y11,"all")</f>
        <v>2073.75</v>
      </c>
    </row>
    <row r="12" spans="1:28" x14ac:dyDescent="0.25">
      <c r="A12" s="49">
        <f t="shared" si="2"/>
        <v>-10</v>
      </c>
      <c r="B12" s="50">
        <f xml:space="preserve"> RTD("cqg.rtd",,"StudyData","TFlowSimpleAggregation(TFlowOp("&amp;$K$2&amp;", 0, 0), 5)",  "Bar",, "Time",,A12)</f>
        <v>42514.613093009262</v>
      </c>
      <c r="C12" s="54">
        <f>IF(RTD("cqg.rtd",,"StudyData",$K$2,"TFlow","AggregateBy=TFlowSimpleAggregation, Aggregation="&amp;K1&amp;"","Open",,A12)="",NA(),IF(Chart!$G$4="B",RTD("cqg.rtd",,"StudyData",$K$2,"TFlow","AggregateBy=TFlowSimpleAggregation, Aggregation="&amp;K1&amp;"","Open",,A12,,,,,"T"),VALUE(TEXT(RTD("cqg.rtd",,"StudyData",$K$2,"TFlow","AggregateBy=TFlowSimpleAggregation, Aggregation="&amp;K1&amp;"","Open",,A12),Chart!$AH$12))))</f>
        <v>2074.25</v>
      </c>
      <c r="D12" s="51">
        <f>IF(RTD("cqg.rtd",,"StudyData",$K$2,"TFlow","AggregateBy=TFlowSimpleAggregation, Aggregation="&amp;K1&amp;"","High",,A12)="",NA(),IF(Chart!$G$4="B",RTD("cqg.rtd",,"StudyData",$K$2,"TFlow","AggregateBy=TFlowSimpleAggregation, Aggregation="&amp;K1&amp;"","High",,A12,,,,,"T"),VALUE(TEXT(RTD("cqg.rtd",,"StudyData",$K$2,"TFlow","AggregateBy=TFlowSimpleAggregation, Aggregation="&amp;K1&amp;"","High",,A12),Chart!$AH$12))))</f>
        <v>2075</v>
      </c>
      <c r="E12" s="51">
        <f>IF(RTD("cqg.rtd",,"StudyData",$K$2,"TFlow","AggregateBy=TFlowSimpleAggregation, Aggregation="&amp;K1&amp;"","Low",,A12)="",NA(),IF(Chart!$G$4="B",RTD("cqg.rtd",,"StudyData",$K$2,"TFlow","AggregateBy=TFlowSimpleAggregation, Aggregation="&amp;K1&amp;"","Low",,A12,,,,,"T"),VALUE(TEXT(RTD("cqg.rtd",,"StudyData",$K$2,"TFlow","AggregateBy=TFlowSimpleAggregation, Aggregation="&amp;K1&amp;"","Low",,A12),Chart!$AH$12))))</f>
        <v>2074</v>
      </c>
      <c r="F12" s="51">
        <f>IF(RTD("cqg.rtd",,"StudyData",$K$2,"TFlow","AggregateBy=TFlowSimpleAggregation, Aggregation="&amp;K1&amp;"","Close",,A12)="",NA(),IF(Chart!$G$4="B",RTD("cqg.rtd",,"StudyData",$K$2,"TFlow","AggregateBy=TFlowSimpleAggregation, Aggregation="&amp;K1&amp;"","Close",,A12,,,,,"T"),VALUE(TEXT(RTD("cqg.rtd",,"StudyData",$K$2,"TFlow","AggregateBy=TFlowSimpleAggregation, Aggregation="&amp;K1&amp;"","Close",,A12),Chart!$AH$12))))</f>
        <v>2074.75</v>
      </c>
      <c r="G12" s="49">
        <f xml:space="preserve"> RTD("cqg.rtd",,"StudyData","BAVolCr.BidVol^(TFlowSimpleAggregation(TFlowOp("&amp;$K$2&amp;", 0, 0),"&amp;K1&amp;"),5)",  "Bar",,"Close",,A12)</f>
        <v>6536</v>
      </c>
      <c r="H12" s="49">
        <f xml:space="preserve"> RTD("cqg.rtd",,"StudyData","BAVolCr.AskVol^(TFlowSimpleAggregation(TFlowOp("&amp;$K$2&amp;", 0, 0),"&amp;K1&amp;"),5)",  "Bar",,"Close",,A12)</f>
        <v>8082</v>
      </c>
      <c r="I12" s="49">
        <f t="shared" si="1"/>
        <v>1546</v>
      </c>
      <c r="M12" s="53">
        <f t="shared" si="5"/>
        <v>3800</v>
      </c>
      <c r="N12" s="53">
        <f t="shared" si="3"/>
        <v>6037</v>
      </c>
      <c r="O12" s="53">
        <v>5</v>
      </c>
      <c r="P12" s="56" t="e">
        <f t="shared" si="8"/>
        <v>#N/A</v>
      </c>
      <c r="S12" s="53">
        <f t="shared" si="6"/>
        <v>3800</v>
      </c>
      <c r="T12" s="53">
        <f t="shared" si="7"/>
        <v>7365</v>
      </c>
      <c r="U12" s="53">
        <v>6</v>
      </c>
      <c r="V12" s="56" t="e">
        <f t="shared" si="4"/>
        <v>#N/A</v>
      </c>
      <c r="Y12" s="53">
        <f t="shared" si="0"/>
        <v>-30</v>
      </c>
      <c r="Z12" s="55">
        <f xml:space="preserve"> RTD("cqg.rtd",,"StudyData", $K$2,  "Tick", "FlatTicks=0", "Tick","D",Y12,"all")</f>
        <v>2074</v>
      </c>
    </row>
    <row r="13" spans="1:28" x14ac:dyDescent="0.25">
      <c r="A13" s="49">
        <f t="shared" si="2"/>
        <v>-11</v>
      </c>
      <c r="B13" s="50">
        <f xml:space="preserve"> RTD("cqg.rtd",,"StudyData","TFlowSimpleAggregation(TFlowOp("&amp;$K$2&amp;", 0, 0), 5)",  "Bar",, "Time",,A13)</f>
        <v>42514.613025231483</v>
      </c>
      <c r="C13" s="54">
        <f>IF(RTD("cqg.rtd",,"StudyData",$K$2,"TFlow","AggregateBy=TFlowSimpleAggregation, Aggregation="&amp;K1&amp;"","Open",,A13)="",NA(),IF(Chart!$G$4="B",RTD("cqg.rtd",,"StudyData",$K$2,"TFlow","AggregateBy=TFlowSimpleAggregation, Aggregation="&amp;K1&amp;"","Open",,A13,,,,,"T"),VALUE(TEXT(RTD("cqg.rtd",,"StudyData",$K$2,"TFlow","AggregateBy=TFlowSimpleAggregation, Aggregation="&amp;K1&amp;"","Open",,A13),Chart!$AH$12))))</f>
        <v>2074</v>
      </c>
      <c r="D13" s="51">
        <f>IF(RTD("cqg.rtd",,"StudyData",$K$2,"TFlow","AggregateBy=TFlowSimpleAggregation, Aggregation="&amp;K1&amp;"","High",,A13)="",NA(),IF(Chart!$G$4="B",RTD("cqg.rtd",,"StudyData",$K$2,"TFlow","AggregateBy=TFlowSimpleAggregation, Aggregation="&amp;K1&amp;"","High",,A13,,,,,"T"),VALUE(TEXT(RTD("cqg.rtd",,"StudyData",$K$2,"TFlow","AggregateBy=TFlowSimpleAggregation, Aggregation="&amp;K1&amp;"","High",,A13),Chart!$AH$12))))</f>
        <v>2074.75</v>
      </c>
      <c r="E13" s="51">
        <f>IF(RTD("cqg.rtd",,"StudyData",$K$2,"TFlow","AggregateBy=TFlowSimpleAggregation, Aggregation="&amp;K1&amp;"","Low",,A13)="",NA(),IF(Chart!$G$4="B",RTD("cqg.rtd",,"StudyData",$K$2,"TFlow","AggregateBy=TFlowSimpleAggregation, Aggregation="&amp;K1&amp;"","Low",,A13,,,,,"T"),VALUE(TEXT(RTD("cqg.rtd",,"StudyData",$K$2,"TFlow","AggregateBy=TFlowSimpleAggregation, Aggregation="&amp;K1&amp;"","Low",,A13),Chart!$AH$12))))</f>
        <v>2073.75</v>
      </c>
      <c r="F13" s="51">
        <f>IF(RTD("cqg.rtd",,"StudyData",$K$2,"TFlow","AggregateBy=TFlowSimpleAggregation, Aggregation="&amp;K1&amp;"","Close",,A13)="",NA(),IF(Chart!$G$4="B",RTD("cqg.rtd",,"StudyData",$K$2,"TFlow","AggregateBy=TFlowSimpleAggregation, Aggregation="&amp;K1&amp;"","Close",,A13,,,,,"T"),VALUE(TEXT(RTD("cqg.rtd",,"StudyData",$K$2,"TFlow","AggregateBy=TFlowSimpleAggregation, Aggregation="&amp;K1&amp;"","Close",,A13),Chart!$AH$12))))</f>
        <v>2074.25</v>
      </c>
      <c r="G13" s="49">
        <f xml:space="preserve"> RTD("cqg.rtd",,"StudyData","BAVolCr.BidVol^(TFlowSimpleAggregation(TFlowOp("&amp;$K$2&amp;", 0, 0),"&amp;K1&amp;"),5)",  "Bar",,"Close",,A13)</f>
        <v>6982</v>
      </c>
      <c r="H13" s="49">
        <f xml:space="preserve"> RTD("cqg.rtd",,"StudyData","BAVolCr.AskVol^(TFlowSimpleAggregation(TFlowOp("&amp;$K$2&amp;", 0, 0),"&amp;K1&amp;"),5)",  "Bar",,"Close",,A13)</f>
        <v>8550</v>
      </c>
      <c r="I13" s="49">
        <f t="shared" si="1"/>
        <v>1568</v>
      </c>
      <c r="M13" s="53">
        <f t="shared" si="5"/>
        <v>4100</v>
      </c>
      <c r="N13" s="53">
        <f t="shared" si="3"/>
        <v>6536</v>
      </c>
      <c r="O13" s="53">
        <v>3</v>
      </c>
      <c r="P13" s="56" t="e">
        <f t="shared" si="8"/>
        <v>#N/A</v>
      </c>
      <c r="S13" s="53">
        <f t="shared" si="6"/>
        <v>4100</v>
      </c>
      <c r="T13" s="53">
        <f t="shared" si="7"/>
        <v>8082</v>
      </c>
      <c r="U13" s="53">
        <v>6</v>
      </c>
      <c r="V13" s="56" t="e">
        <f t="shared" si="4"/>
        <v>#N/A</v>
      </c>
      <c r="Y13" s="53">
        <f t="shared" si="0"/>
        <v>-29</v>
      </c>
      <c r="Z13" s="55">
        <f xml:space="preserve"> RTD("cqg.rtd",,"StudyData", $K$2,  "Tick", "FlatTicks=0", "Tick","D",Y13,"all")</f>
        <v>2073.75</v>
      </c>
    </row>
    <row r="14" spans="1:28" x14ac:dyDescent="0.25">
      <c r="A14" s="49">
        <f t="shared" si="2"/>
        <v>-12</v>
      </c>
      <c r="B14" s="50">
        <f xml:space="preserve"> RTD("cqg.rtd",,"StudyData","TFlowSimpleAggregation(TFlowOp("&amp;$K$2&amp;", 0, 0), 5)",  "Bar",, "Time",,A14)</f>
        <v>42514.612868981487</v>
      </c>
      <c r="C14" s="54">
        <f>IF(RTD("cqg.rtd",,"StudyData",$K$2,"TFlow","AggregateBy=TFlowSimpleAggregation, Aggregation="&amp;K1&amp;"","Open",,A14)="",NA(),IF(Chart!$G$4="B",RTD("cqg.rtd",,"StudyData",$K$2,"TFlow","AggregateBy=TFlowSimpleAggregation, Aggregation="&amp;K1&amp;"","Open",,A14,,,,,"T"),VALUE(TEXT(RTD("cqg.rtd",,"StudyData",$K$2,"TFlow","AggregateBy=TFlowSimpleAggregation, Aggregation="&amp;K1&amp;"","Open",,A14),Chart!$AH$12))))</f>
        <v>2074.25</v>
      </c>
      <c r="D14" s="51">
        <f>IF(RTD("cqg.rtd",,"StudyData",$K$2,"TFlow","AggregateBy=TFlowSimpleAggregation, Aggregation="&amp;K1&amp;"","High",,A14)="",NA(),IF(Chart!$G$4="B",RTD("cqg.rtd",,"StudyData",$K$2,"TFlow","AggregateBy=TFlowSimpleAggregation, Aggregation="&amp;K1&amp;"","High",,A14,,,,,"T"),VALUE(TEXT(RTD("cqg.rtd",,"StudyData",$K$2,"TFlow","AggregateBy=TFlowSimpleAggregation, Aggregation="&amp;K1&amp;"","High",,A14),Chart!$AH$12))))</f>
        <v>2074.25</v>
      </c>
      <c r="E14" s="51">
        <f>IF(RTD("cqg.rtd",,"StudyData",$K$2,"TFlow","AggregateBy=TFlowSimpleAggregation, Aggregation="&amp;K1&amp;"","Low",,A14)="",NA(),IF(Chart!$G$4="B",RTD("cqg.rtd",,"StudyData",$K$2,"TFlow","AggregateBy=TFlowSimpleAggregation, Aggregation="&amp;K1&amp;"","Low",,A14,,,,,"T"),VALUE(TEXT(RTD("cqg.rtd",,"StudyData",$K$2,"TFlow","AggregateBy=TFlowSimpleAggregation, Aggregation="&amp;K1&amp;"","Low",,A14),Chart!$AH$12))))</f>
        <v>2073.75</v>
      </c>
      <c r="F14" s="51">
        <f>IF(RTD("cqg.rtd",,"StudyData",$K$2,"TFlow","AggregateBy=TFlowSimpleAggregation, Aggregation="&amp;K1&amp;"","Close",,A14)="",NA(),IF(Chart!$G$4="B",RTD("cqg.rtd",,"StudyData",$K$2,"TFlow","AggregateBy=TFlowSimpleAggregation, Aggregation="&amp;K1&amp;"","Close",,A14,,,,,"T"),VALUE(TEXT(RTD("cqg.rtd",,"StudyData",$K$2,"TFlow","AggregateBy=TFlowSimpleAggregation, Aggregation="&amp;K1&amp;"","Close",,A14),Chart!$AH$12))))</f>
        <v>2074</v>
      </c>
      <c r="G14" s="49">
        <f xml:space="preserve"> RTD("cqg.rtd",,"StudyData","BAVolCr.BidVol^(TFlowSimpleAggregation(TFlowOp("&amp;$K$2&amp;", 0, 0),"&amp;K1&amp;"),5)",  "Bar",,"Close",,A14)</f>
        <v>6768</v>
      </c>
      <c r="H14" s="49">
        <f xml:space="preserve"> RTD("cqg.rtd",,"StudyData","BAVolCr.AskVol^(TFlowSimpleAggregation(TFlowOp("&amp;$K$2&amp;", 0, 0),"&amp;K1&amp;"),5)",  "Bar",,"Close",,A14)</f>
        <v>7330</v>
      </c>
      <c r="I14" s="49">
        <f t="shared" si="1"/>
        <v>562</v>
      </c>
      <c r="M14" s="53">
        <f t="shared" si="5"/>
        <v>4400</v>
      </c>
      <c r="N14" s="53">
        <f t="shared" si="3"/>
        <v>6982</v>
      </c>
      <c r="O14" s="53">
        <v>8</v>
      </c>
      <c r="P14" s="56" t="e">
        <f t="shared" si="8"/>
        <v>#N/A</v>
      </c>
      <c r="S14" s="53">
        <f t="shared" si="6"/>
        <v>4400</v>
      </c>
      <c r="T14" s="53">
        <f t="shared" si="7"/>
        <v>8550</v>
      </c>
      <c r="U14" s="53">
        <v>8</v>
      </c>
      <c r="V14" s="56" t="e">
        <f t="shared" si="4"/>
        <v>#N/A</v>
      </c>
      <c r="Y14" s="53">
        <f t="shared" si="0"/>
        <v>-28</v>
      </c>
      <c r="Z14" s="55">
        <f xml:space="preserve"> RTD("cqg.rtd",,"StudyData", $K$2,  "Tick", "FlatTicks=0", "Tick","D",Y14,"all")</f>
        <v>2074</v>
      </c>
    </row>
    <row r="15" spans="1:28" x14ac:dyDescent="0.25">
      <c r="A15" s="49">
        <f t="shared" si="2"/>
        <v>-13</v>
      </c>
      <c r="B15" s="50">
        <f xml:space="preserve"> RTD("cqg.rtd",,"StudyData","TFlowSimpleAggregation(TFlowOp("&amp;$K$2&amp;", 0, 0), 5)",  "Bar",, "Time",,A15)</f>
        <v>42514.611862500002</v>
      </c>
      <c r="C15" s="54">
        <f>IF(RTD("cqg.rtd",,"StudyData",$K$2,"TFlow","AggregateBy=TFlowSimpleAggregation, Aggregation="&amp;K1&amp;"","Open",,A15)="",NA(),IF(Chart!$G$4="B",RTD("cqg.rtd",,"StudyData",$K$2,"TFlow","AggregateBy=TFlowSimpleAggregation, Aggregation="&amp;K1&amp;"","Open",,A15,,,,,"T"),VALUE(TEXT(RTD("cqg.rtd",,"StudyData",$K$2,"TFlow","AggregateBy=TFlowSimpleAggregation, Aggregation="&amp;K1&amp;"","Open",,A15),Chart!$AH$12))))</f>
        <v>2075</v>
      </c>
      <c r="D15" s="51">
        <f>IF(RTD("cqg.rtd",,"StudyData",$K$2,"TFlow","AggregateBy=TFlowSimpleAggregation, Aggregation="&amp;K1&amp;"","High",,A15)="",NA(),IF(Chart!$G$4="B",RTD("cqg.rtd",,"StudyData",$K$2,"TFlow","AggregateBy=TFlowSimpleAggregation, Aggregation="&amp;K1&amp;"","High",,A15,,,,,"T"),VALUE(TEXT(RTD("cqg.rtd",,"StudyData",$K$2,"TFlow","AggregateBy=TFlowSimpleAggregation, Aggregation="&amp;K1&amp;"","High",,A15),Chart!$AH$12))))</f>
        <v>2075.25</v>
      </c>
      <c r="E15" s="51">
        <f>IF(RTD("cqg.rtd",,"StudyData",$K$2,"TFlow","AggregateBy=TFlowSimpleAggregation, Aggregation="&amp;K1&amp;"","Low",,A15)="",NA(),IF(Chart!$G$4="B",RTD("cqg.rtd",,"StudyData",$K$2,"TFlow","AggregateBy=TFlowSimpleAggregation, Aggregation="&amp;K1&amp;"","Low",,A15,,,,,"T"),VALUE(TEXT(RTD("cqg.rtd",,"StudyData",$K$2,"TFlow","AggregateBy=TFlowSimpleAggregation, Aggregation="&amp;K1&amp;"","Low",,A15),Chart!$AH$12))))</f>
        <v>2074.25</v>
      </c>
      <c r="F15" s="51">
        <f>IF(RTD("cqg.rtd",,"StudyData",$K$2,"TFlow","AggregateBy=TFlowSimpleAggregation, Aggregation="&amp;K1&amp;"","Close",,A15)="",NA(),IF(Chart!$G$4="B",RTD("cqg.rtd",,"StudyData",$K$2,"TFlow","AggregateBy=TFlowSimpleAggregation, Aggregation="&amp;K1&amp;"","Close",,A15,,,,,"T"),VALUE(TEXT(RTD("cqg.rtd",,"StudyData",$K$2,"TFlow","AggregateBy=TFlowSimpleAggregation, Aggregation="&amp;K1&amp;"","Close",,A15),Chart!$AH$12))))</f>
        <v>2074.25</v>
      </c>
      <c r="G15" s="49">
        <f xml:space="preserve"> RTD("cqg.rtd",,"StudyData","BAVolCr.BidVol^(TFlowSimpleAggregation(TFlowOp("&amp;$K$2&amp;", 0, 0),"&amp;K1&amp;"),5)",  "Bar",,"Close",,A15)</f>
        <v>6119</v>
      </c>
      <c r="H15" s="49">
        <f xml:space="preserve"> RTD("cqg.rtd",,"StudyData","BAVolCr.AskVol^(TFlowSimpleAggregation(TFlowOp("&amp;$K$2&amp;", 0, 0),"&amp;K1&amp;"),5)",  "Bar",,"Close",,A15)</f>
        <v>7054</v>
      </c>
      <c r="I15" s="49">
        <f t="shared" si="1"/>
        <v>935</v>
      </c>
      <c r="M15" s="53">
        <f t="shared" si="5"/>
        <v>4700</v>
      </c>
      <c r="N15" s="53">
        <f t="shared" si="3"/>
        <v>6768</v>
      </c>
      <c r="O15" s="53">
        <v>6</v>
      </c>
      <c r="P15" s="56">
        <f t="shared" si="8"/>
        <v>6</v>
      </c>
      <c r="S15" s="53">
        <f t="shared" si="6"/>
        <v>4700</v>
      </c>
      <c r="T15" s="53">
        <f t="shared" si="7"/>
        <v>7330</v>
      </c>
      <c r="U15" s="53">
        <v>5</v>
      </c>
      <c r="V15" s="56" t="e">
        <f t="shared" si="4"/>
        <v>#N/A</v>
      </c>
      <c r="Y15" s="53">
        <f t="shared" si="0"/>
        <v>-27</v>
      </c>
      <c r="Z15" s="55">
        <f xml:space="preserve"> RTD("cqg.rtd",,"StudyData", $K$2,  "Tick", "FlatTicks=0", "Tick","D",Y15,"all")</f>
        <v>2073.75</v>
      </c>
    </row>
    <row r="16" spans="1:28" x14ac:dyDescent="0.25">
      <c r="A16" s="49">
        <f t="shared" si="2"/>
        <v>-14</v>
      </c>
      <c r="B16" s="50">
        <f xml:space="preserve"> RTD("cqg.rtd",,"StudyData","TFlowSimpleAggregation(TFlowOp("&amp;$K$2&amp;", 0, 0), 5)",  "Bar",, "Time",,A16)</f>
        <v>42514.611007361113</v>
      </c>
      <c r="C16" s="54">
        <f>IF(RTD("cqg.rtd",,"StudyData",$K$2,"TFlow","AggregateBy=TFlowSimpleAggregation, Aggregation="&amp;K1&amp;"","Open",,A16)="",NA(),IF(Chart!$G$4="B",RTD("cqg.rtd",,"StudyData",$K$2,"TFlow","AggregateBy=TFlowSimpleAggregation, Aggregation="&amp;K1&amp;"","Open",,A16,,,,,"T"),VALUE(TEXT(RTD("cqg.rtd",,"StudyData",$K$2,"TFlow","AggregateBy=TFlowSimpleAggregation, Aggregation="&amp;K1&amp;"","Open",,A16),Chart!$AH$12))))</f>
        <v>2074.75</v>
      </c>
      <c r="D16" s="51">
        <f>IF(RTD("cqg.rtd",,"StudyData",$K$2,"TFlow","AggregateBy=TFlowSimpleAggregation, Aggregation="&amp;K1&amp;"","High",,A16)="",NA(),IF(Chart!$G$4="B",RTD("cqg.rtd",,"StudyData",$K$2,"TFlow","AggregateBy=TFlowSimpleAggregation, Aggregation="&amp;K1&amp;"","High",,A16,,,,,"T"),VALUE(TEXT(RTD("cqg.rtd",,"StudyData",$K$2,"TFlow","AggregateBy=TFlowSimpleAggregation, Aggregation="&amp;K1&amp;"","High",,A16),Chart!$AH$12))))</f>
        <v>2075.25</v>
      </c>
      <c r="E16" s="51">
        <f>IF(RTD("cqg.rtd",,"StudyData",$K$2,"TFlow","AggregateBy=TFlowSimpleAggregation, Aggregation="&amp;K1&amp;"","Low",,A16)="",NA(),IF(Chart!$G$4="B",RTD("cqg.rtd",,"StudyData",$K$2,"TFlow","AggregateBy=TFlowSimpleAggregation, Aggregation="&amp;K1&amp;"","Low",,A16,,,,,"T"),VALUE(TEXT(RTD("cqg.rtd",,"StudyData",$K$2,"TFlow","AggregateBy=TFlowSimpleAggregation, Aggregation="&amp;K1&amp;"","Low",,A16),Chart!$AH$12))))</f>
        <v>2074.25</v>
      </c>
      <c r="F16" s="51">
        <f>IF(RTD("cqg.rtd",,"StudyData",$K$2,"TFlow","AggregateBy=TFlowSimpleAggregation, Aggregation="&amp;K1&amp;"","Close",,A16)="",NA(),IF(Chart!$G$4="B",RTD("cqg.rtd",,"StudyData",$K$2,"TFlow","AggregateBy=TFlowSimpleAggregation, Aggregation="&amp;K1&amp;"","Close",,A16,,,,,"T"),VALUE(TEXT(RTD("cqg.rtd",,"StudyData",$K$2,"TFlow","AggregateBy=TFlowSimpleAggregation, Aggregation="&amp;K1&amp;"","Close",,A16),Chart!$AH$12))))</f>
        <v>2075</v>
      </c>
      <c r="G16" s="49">
        <f xml:space="preserve"> RTD("cqg.rtd",,"StudyData","BAVolCr.BidVol^(TFlowSimpleAggregation(TFlowOp("&amp;$K$2&amp;", 0, 0),"&amp;K1&amp;"),5)",  "Bar",,"Close",,A16)</f>
        <v>5719</v>
      </c>
      <c r="H16" s="49">
        <f xml:space="preserve"> RTD("cqg.rtd",,"StudyData","BAVolCr.AskVol^(TFlowSimpleAggregation(TFlowOp("&amp;$K$2&amp;", 0, 0),"&amp;K1&amp;"),5)",  "Bar",,"Close",,A16)</f>
        <v>5930</v>
      </c>
      <c r="I16" s="49">
        <f t="shared" si="1"/>
        <v>211</v>
      </c>
      <c r="M16" s="53">
        <f t="shared" si="5"/>
        <v>5000</v>
      </c>
      <c r="N16" s="53">
        <f t="shared" si="3"/>
        <v>6119</v>
      </c>
      <c r="O16" s="53">
        <v>12</v>
      </c>
      <c r="P16" s="56" t="e">
        <f t="shared" si="8"/>
        <v>#N/A</v>
      </c>
      <c r="S16" s="53">
        <f t="shared" si="6"/>
        <v>5000</v>
      </c>
      <c r="T16" s="53">
        <f t="shared" si="7"/>
        <v>7054</v>
      </c>
      <c r="U16" s="53">
        <v>10</v>
      </c>
      <c r="V16" s="56" t="e">
        <f t="shared" si="4"/>
        <v>#N/A</v>
      </c>
      <c r="Y16" s="53">
        <f t="shared" si="0"/>
        <v>-26</v>
      </c>
      <c r="Z16" s="55">
        <f xml:space="preserve"> RTD("cqg.rtd",,"StudyData", $K$2,  "Tick", "FlatTicks=0", "Tick","D",Y16,"all")</f>
        <v>2074</v>
      </c>
    </row>
    <row r="17" spans="1:26" x14ac:dyDescent="0.25">
      <c r="A17" s="49">
        <f t="shared" si="2"/>
        <v>-15</v>
      </c>
      <c r="B17" s="50">
        <f xml:space="preserve"> RTD("cqg.rtd",,"StudyData","TFlowSimpleAggregation(TFlowOp("&amp;$K$2&amp;", 0, 0), 5)",  "Bar",, "Time",,A17)</f>
        <v>42514.610081666666</v>
      </c>
      <c r="C17" s="54">
        <f>IF(RTD("cqg.rtd",,"StudyData",$K$2,"TFlow","AggregateBy=TFlowSimpleAggregation, Aggregation="&amp;K1&amp;"","Open",,A17)="",NA(),IF(Chart!$G$4="B",RTD("cqg.rtd",,"StudyData",$K$2,"TFlow","AggregateBy=TFlowSimpleAggregation, Aggregation="&amp;K1&amp;"","Open",,A17,,,,,"T"),VALUE(TEXT(RTD("cqg.rtd",,"StudyData",$K$2,"TFlow","AggregateBy=TFlowSimpleAggregation, Aggregation="&amp;K1&amp;"","Open",,A17),Chart!$AH$12))))</f>
        <v>2074.75</v>
      </c>
      <c r="D17" s="51">
        <f>IF(RTD("cqg.rtd",,"StudyData",$K$2,"TFlow","AggregateBy=TFlowSimpleAggregation, Aggregation="&amp;K1&amp;"","High",,A17)="",NA(),IF(Chart!$G$4="B",RTD("cqg.rtd",,"StudyData",$K$2,"TFlow","AggregateBy=TFlowSimpleAggregation, Aggregation="&amp;K1&amp;"","High",,A17,,,,,"T"),VALUE(TEXT(RTD("cqg.rtd",,"StudyData",$K$2,"TFlow","AggregateBy=TFlowSimpleAggregation, Aggregation="&amp;K1&amp;"","High",,A17),Chart!$AH$12))))</f>
        <v>2075</v>
      </c>
      <c r="E17" s="51">
        <f>IF(RTD("cqg.rtd",,"StudyData",$K$2,"TFlow","AggregateBy=TFlowSimpleAggregation, Aggregation="&amp;K1&amp;"","Low",,A17)="",NA(),IF(Chart!$G$4="B",RTD("cqg.rtd",,"StudyData",$K$2,"TFlow","AggregateBy=TFlowSimpleAggregation, Aggregation="&amp;K1&amp;"","Low",,A17,,,,,"T"),VALUE(TEXT(RTD("cqg.rtd",,"StudyData",$K$2,"TFlow","AggregateBy=TFlowSimpleAggregation, Aggregation="&amp;K1&amp;"","Low",,A17),Chart!$AH$12))))</f>
        <v>2074.25</v>
      </c>
      <c r="F17" s="51">
        <f>IF(RTD("cqg.rtd",,"StudyData",$K$2,"TFlow","AggregateBy=TFlowSimpleAggregation, Aggregation="&amp;K1&amp;"","Close",,A17)="",NA(),IF(Chart!$G$4="B",RTD("cqg.rtd",,"StudyData",$K$2,"TFlow","AggregateBy=TFlowSimpleAggregation, Aggregation="&amp;K1&amp;"","Close",,A17,,,,,"T"),VALUE(TEXT(RTD("cqg.rtd",,"StudyData",$K$2,"TFlow","AggregateBy=TFlowSimpleAggregation, Aggregation="&amp;K1&amp;"","Close",,A17),Chart!$AH$12))))</f>
        <v>2074.75</v>
      </c>
      <c r="G17" s="49">
        <f xml:space="preserve"> RTD("cqg.rtd",,"StudyData","BAVolCr.BidVol^(TFlowSimpleAggregation(TFlowOp("&amp;$K$2&amp;", 0, 0),"&amp;K1&amp;"),5)",  "Bar",,"Close",,A17)</f>
        <v>4995</v>
      </c>
      <c r="H17" s="49">
        <f xml:space="preserve"> RTD("cqg.rtd",,"StudyData","BAVolCr.AskVol^(TFlowSimpleAggregation(TFlowOp("&amp;$K$2&amp;", 0, 0),"&amp;K1&amp;"),5)",  "Bar",,"Close",,A17)</f>
        <v>4942</v>
      </c>
      <c r="I17" s="49">
        <f t="shared" si="1"/>
        <v>-53</v>
      </c>
      <c r="M17" s="53">
        <f t="shared" si="5"/>
        <v>5300</v>
      </c>
      <c r="N17" s="53">
        <f t="shared" si="3"/>
        <v>5719</v>
      </c>
      <c r="O17" s="53">
        <v>8</v>
      </c>
      <c r="P17" s="56" t="e">
        <f t="shared" si="8"/>
        <v>#N/A</v>
      </c>
      <c r="S17" s="53">
        <f t="shared" si="6"/>
        <v>5300</v>
      </c>
      <c r="T17" s="53">
        <f t="shared" si="7"/>
        <v>5930</v>
      </c>
      <c r="U17" s="53">
        <v>6</v>
      </c>
      <c r="V17" s="56" t="e">
        <f t="shared" si="4"/>
        <v>#N/A</v>
      </c>
      <c r="Y17" s="53">
        <f t="shared" si="0"/>
        <v>-25</v>
      </c>
      <c r="Z17" s="55">
        <f xml:space="preserve"> RTD("cqg.rtd",,"StudyData", $K$2,  "Tick", "FlatTicks=0", "Tick","D",Y17,"all")</f>
        <v>2074.25</v>
      </c>
    </row>
    <row r="18" spans="1:26" x14ac:dyDescent="0.25">
      <c r="A18" s="49">
        <f t="shared" si="2"/>
        <v>-16</v>
      </c>
      <c r="B18" s="50">
        <f xml:space="preserve"> RTD("cqg.rtd",,"StudyData","TFlowSimpleAggregation(TFlowOp("&amp;$K$2&amp;", 0, 0), 5)",  "Bar",, "Time",,A18)</f>
        <v>42514.609698055552</v>
      </c>
      <c r="C18" s="54">
        <f>IF(RTD("cqg.rtd",,"StudyData",$K$2,"TFlow","AggregateBy=TFlowSimpleAggregation, Aggregation="&amp;K1&amp;"","Open",,A18)="",NA(),IF(Chart!$G$4="B",RTD("cqg.rtd",,"StudyData",$K$2,"TFlow","AggregateBy=TFlowSimpleAggregation, Aggregation="&amp;K1&amp;"","Open",,A18,,,,,"T"),VALUE(TEXT(RTD("cqg.rtd",,"StudyData",$K$2,"TFlow","AggregateBy=TFlowSimpleAggregation, Aggregation="&amp;K1&amp;"","Open",,A18),Chart!$AH$12))))</f>
        <v>2074.25</v>
      </c>
      <c r="D18" s="51">
        <f>IF(RTD("cqg.rtd",,"StudyData",$K$2,"TFlow","AggregateBy=TFlowSimpleAggregation, Aggregation="&amp;K1&amp;"","High",,A18)="",NA(),IF(Chart!$G$4="B",RTD("cqg.rtd",,"StudyData",$K$2,"TFlow","AggregateBy=TFlowSimpleAggregation, Aggregation="&amp;K1&amp;"","High",,A18,,,,,"T"),VALUE(TEXT(RTD("cqg.rtd",,"StudyData",$K$2,"TFlow","AggregateBy=TFlowSimpleAggregation, Aggregation="&amp;K1&amp;"","High",,A18),Chart!$AH$12))))</f>
        <v>2075</v>
      </c>
      <c r="E18" s="51">
        <f>IF(RTD("cqg.rtd",,"StudyData",$K$2,"TFlow","AggregateBy=TFlowSimpleAggregation, Aggregation="&amp;K1&amp;"","Low",,A18)="",NA(),IF(Chart!$G$4="B",RTD("cqg.rtd",,"StudyData",$K$2,"TFlow","AggregateBy=TFlowSimpleAggregation, Aggregation="&amp;K1&amp;"","Low",,A18,,,,,"T"),VALUE(TEXT(RTD("cqg.rtd",,"StudyData",$K$2,"TFlow","AggregateBy=TFlowSimpleAggregation, Aggregation="&amp;K1&amp;"","Low",,A18),Chart!$AH$12))))</f>
        <v>2074</v>
      </c>
      <c r="F18" s="51">
        <f>IF(RTD("cqg.rtd",,"StudyData",$K$2,"TFlow","AggregateBy=TFlowSimpleAggregation, Aggregation="&amp;K1&amp;"","Close",,A18)="",NA(),IF(Chart!$G$4="B",RTD("cqg.rtd",,"StudyData",$K$2,"TFlow","AggregateBy=TFlowSimpleAggregation, Aggregation="&amp;K1&amp;"","Close",,A18,,,,,"T"),VALUE(TEXT(RTD("cqg.rtd",,"StudyData",$K$2,"TFlow","AggregateBy=TFlowSimpleAggregation, Aggregation="&amp;K1&amp;"","Close",,A18),Chart!$AH$12))))</f>
        <v>2074.75</v>
      </c>
      <c r="G18" s="49">
        <f xml:space="preserve"> RTD("cqg.rtd",,"StudyData","BAVolCr.BidVol^(TFlowSimpleAggregation(TFlowOp("&amp;$K$2&amp;", 0, 0),"&amp;K1&amp;"),5)",  "Bar",,"Close",,A18)</f>
        <v>5293</v>
      </c>
      <c r="H18" s="49">
        <f xml:space="preserve"> RTD("cqg.rtd",,"StudyData","BAVolCr.AskVol^(TFlowSimpleAggregation(TFlowOp("&amp;$K$2&amp;", 0, 0),"&amp;K1&amp;"),5)",  "Bar",,"Close",,A18)</f>
        <v>4259</v>
      </c>
      <c r="I18" s="49">
        <f t="shared" si="1"/>
        <v>-1034</v>
      </c>
      <c r="M18" s="53">
        <f t="shared" si="5"/>
        <v>5600</v>
      </c>
      <c r="N18" s="53">
        <f t="shared" si="3"/>
        <v>4995</v>
      </c>
      <c r="O18" s="53">
        <v>7</v>
      </c>
      <c r="P18" s="56" t="e">
        <f t="shared" si="8"/>
        <v>#N/A</v>
      </c>
      <c r="S18" s="53">
        <f t="shared" si="6"/>
        <v>5600</v>
      </c>
      <c r="T18" s="53">
        <f t="shared" si="7"/>
        <v>4942</v>
      </c>
      <c r="U18" s="53">
        <v>4</v>
      </c>
      <c r="V18" s="56" t="e">
        <f t="shared" si="4"/>
        <v>#N/A</v>
      </c>
      <c r="Y18" s="53">
        <f t="shared" si="0"/>
        <v>-24</v>
      </c>
      <c r="Z18" s="55">
        <f xml:space="preserve"> RTD("cqg.rtd",,"StudyData", $K$2,  "Tick", "FlatTicks=0", "Tick","D",Y18,"all")</f>
        <v>2074</v>
      </c>
    </row>
    <row r="19" spans="1:26" x14ac:dyDescent="0.25">
      <c r="A19" s="49">
        <f t="shared" si="2"/>
        <v>-17</v>
      </c>
      <c r="B19" s="50">
        <f xml:space="preserve"> RTD("cqg.rtd",,"StudyData","TFlowSimpleAggregation(TFlowOp("&amp;$K$2&amp;", 0, 0), 5)",  "Bar",, "Time",,A19)</f>
        <v>42514.609529166664</v>
      </c>
      <c r="C19" s="54">
        <f>IF(RTD("cqg.rtd",,"StudyData",$K$2,"TFlow","AggregateBy=TFlowSimpleAggregation, Aggregation="&amp;K1&amp;"","Open",,A19)="",NA(),IF(Chart!$G$4="B",RTD("cqg.rtd",,"StudyData",$K$2,"TFlow","AggregateBy=TFlowSimpleAggregation, Aggregation="&amp;K1&amp;"","Open",,A19,,,,,"T"),VALUE(TEXT(RTD("cqg.rtd",,"StudyData",$K$2,"TFlow","AggregateBy=TFlowSimpleAggregation, Aggregation="&amp;K1&amp;"","Open",,A19),Chart!$AH$12))))</f>
        <v>2074.25</v>
      </c>
      <c r="D19" s="51">
        <f>IF(RTD("cqg.rtd",,"StudyData",$K$2,"TFlow","AggregateBy=TFlowSimpleAggregation, Aggregation="&amp;K1&amp;"","High",,A19)="",NA(),IF(Chart!$G$4="B",RTD("cqg.rtd",,"StudyData",$K$2,"TFlow","AggregateBy=TFlowSimpleAggregation, Aggregation="&amp;K1&amp;"","High",,A19,,,,,"T"),VALUE(TEXT(RTD("cqg.rtd",,"StudyData",$K$2,"TFlow","AggregateBy=TFlowSimpleAggregation, Aggregation="&amp;K1&amp;"","High",,A19),Chart!$AH$12))))</f>
        <v>2074.5</v>
      </c>
      <c r="E19" s="51">
        <f>IF(RTD("cqg.rtd",,"StudyData",$K$2,"TFlow","AggregateBy=TFlowSimpleAggregation, Aggregation="&amp;K1&amp;"","Low",,A19)="",NA(),IF(Chart!$G$4="B",RTD("cqg.rtd",,"StudyData",$K$2,"TFlow","AggregateBy=TFlowSimpleAggregation, Aggregation="&amp;K1&amp;"","Low",,A19,,,,,"T"),VALUE(TEXT(RTD("cqg.rtd",,"StudyData",$K$2,"TFlow","AggregateBy=TFlowSimpleAggregation, Aggregation="&amp;K1&amp;"","Low",,A19),Chart!$AH$12))))</f>
        <v>2074</v>
      </c>
      <c r="F19" s="51">
        <f>IF(RTD("cqg.rtd",,"StudyData",$K$2,"TFlow","AggregateBy=TFlowSimpleAggregation, Aggregation="&amp;K1&amp;"","Close",,A19)="",NA(),IF(Chart!$G$4="B",RTD("cqg.rtd",,"StudyData",$K$2,"TFlow","AggregateBy=TFlowSimpleAggregation, Aggregation="&amp;K1&amp;"","Close",,A19,,,,,"T"),VALUE(TEXT(RTD("cqg.rtd",,"StudyData",$K$2,"TFlow","AggregateBy=TFlowSimpleAggregation, Aggregation="&amp;K1&amp;"","Close",,A19),Chart!$AH$12))))</f>
        <v>2074.25</v>
      </c>
      <c r="G19" s="49">
        <f xml:space="preserve"> RTD("cqg.rtd",,"StudyData","BAVolCr.BidVol^(TFlowSimpleAggregation(TFlowOp("&amp;$K$2&amp;", 0, 0),"&amp;K1&amp;"),5)",  "Bar",,"Close",,A19)</f>
        <v>5485</v>
      </c>
      <c r="H19" s="49">
        <f xml:space="preserve"> RTD("cqg.rtd",,"StudyData","BAVolCr.AskVol^(TFlowSimpleAggregation(TFlowOp("&amp;$K$2&amp;", 0, 0),"&amp;K1&amp;"),5)",  "Bar",,"Close",,A19)</f>
        <v>4262</v>
      </c>
      <c r="I19" s="49">
        <f t="shared" si="1"/>
        <v>-1223</v>
      </c>
      <c r="M19" s="53">
        <f t="shared" si="5"/>
        <v>5900</v>
      </c>
      <c r="N19" s="53">
        <f t="shared" si="3"/>
        <v>5293</v>
      </c>
      <c r="O19" s="53">
        <v>8</v>
      </c>
      <c r="P19" s="56" t="e">
        <f t="shared" si="8"/>
        <v>#N/A</v>
      </c>
      <c r="S19" s="53">
        <f t="shared" si="6"/>
        <v>5900</v>
      </c>
      <c r="T19" s="53">
        <f t="shared" si="7"/>
        <v>4259</v>
      </c>
      <c r="U19" s="53">
        <v>2</v>
      </c>
      <c r="V19" s="56" t="e">
        <f t="shared" si="4"/>
        <v>#N/A</v>
      </c>
      <c r="Y19" s="53">
        <f t="shared" si="0"/>
        <v>-23</v>
      </c>
      <c r="Z19" s="55">
        <f xml:space="preserve"> RTD("cqg.rtd",,"StudyData", $K$2,  "Tick", "FlatTicks=0", "Tick","D",Y19,"all")</f>
        <v>2074.25</v>
      </c>
    </row>
    <row r="20" spans="1:26" x14ac:dyDescent="0.25">
      <c r="A20" s="49">
        <f t="shared" si="2"/>
        <v>-18</v>
      </c>
      <c r="B20" s="50">
        <f xml:space="preserve"> RTD("cqg.rtd",,"StudyData","TFlowSimpleAggregation(TFlowOp("&amp;$K$2&amp;", 0, 0), 5)",  "Bar",, "Time",,A20)</f>
        <v>42514.609082453702</v>
      </c>
      <c r="C20" s="54">
        <f>IF(RTD("cqg.rtd",,"StudyData",$K$2,"TFlow","AggregateBy=TFlowSimpleAggregation, Aggregation="&amp;K1&amp;"","Open",,A20)="",NA(),IF(Chart!$G$4="B",RTD("cqg.rtd",,"StudyData",$K$2,"TFlow","AggregateBy=TFlowSimpleAggregation, Aggregation="&amp;K1&amp;"","Open",,A20,,,,,"T"),VALUE(TEXT(RTD("cqg.rtd",,"StudyData",$K$2,"TFlow","AggregateBy=TFlowSimpleAggregation, Aggregation="&amp;K1&amp;"","Open",,A20),Chart!$AH$12))))</f>
        <v>2074.25</v>
      </c>
      <c r="D20" s="51">
        <f>IF(RTD("cqg.rtd",,"StudyData",$K$2,"TFlow","AggregateBy=TFlowSimpleAggregation, Aggregation="&amp;K1&amp;"","High",,A20)="",NA(),IF(Chart!$G$4="B",RTD("cqg.rtd",,"StudyData",$K$2,"TFlow","AggregateBy=TFlowSimpleAggregation, Aggregation="&amp;K1&amp;"","High",,A20,,,,,"T"),VALUE(TEXT(RTD("cqg.rtd",,"StudyData",$K$2,"TFlow","AggregateBy=TFlowSimpleAggregation, Aggregation="&amp;K1&amp;"","High",,A20),Chart!$AH$12))))</f>
        <v>2074.25</v>
      </c>
      <c r="E20" s="51">
        <f>IF(RTD("cqg.rtd",,"StudyData",$K$2,"TFlow","AggregateBy=TFlowSimpleAggregation, Aggregation="&amp;K1&amp;"","Low",,A20)="",NA(),IF(Chart!$G$4="B",RTD("cqg.rtd",,"StudyData",$K$2,"TFlow","AggregateBy=TFlowSimpleAggregation, Aggregation="&amp;K1&amp;"","Low",,A20,,,,,"T"),VALUE(TEXT(RTD("cqg.rtd",,"StudyData",$K$2,"TFlow","AggregateBy=TFlowSimpleAggregation, Aggregation="&amp;K1&amp;"","Low",,A20),Chart!$AH$12))))</f>
        <v>2073.75</v>
      </c>
      <c r="F20" s="51">
        <f>IF(RTD("cqg.rtd",,"StudyData",$K$2,"TFlow","AggregateBy=TFlowSimpleAggregation, Aggregation="&amp;K1&amp;"","Close",,A20)="",NA(),IF(Chart!$G$4="B",RTD("cqg.rtd",,"StudyData",$K$2,"TFlow","AggregateBy=TFlowSimpleAggregation, Aggregation="&amp;K1&amp;"","Close",,A20,,,,,"T"),VALUE(TEXT(RTD("cqg.rtd",,"StudyData",$K$2,"TFlow","AggregateBy=TFlowSimpleAggregation, Aggregation="&amp;K1&amp;"","Close",,A20),Chart!$AH$12))))</f>
        <v>2074.25</v>
      </c>
      <c r="G20" s="49">
        <f xml:space="preserve"> RTD("cqg.rtd",,"StudyData","BAVolCr.BidVol^(TFlowSimpleAggregation(TFlowOp("&amp;$K$2&amp;", 0, 0),"&amp;K1&amp;"),5)",  "Bar",,"Close",,A20)</f>
        <v>6500</v>
      </c>
      <c r="H20" s="49">
        <f xml:space="preserve"> RTD("cqg.rtd",,"StudyData","BAVolCr.AskVol^(TFlowSimpleAggregation(TFlowOp("&amp;$K$2&amp;", 0, 0),"&amp;K1&amp;"),5)",  "Bar",,"Close",,A20)</f>
        <v>4747</v>
      </c>
      <c r="I20" s="49">
        <f t="shared" si="1"/>
        <v>-1753</v>
      </c>
      <c r="M20" s="53">
        <f t="shared" si="5"/>
        <v>6200</v>
      </c>
      <c r="N20" s="53">
        <f t="shared" si="3"/>
        <v>5485</v>
      </c>
      <c r="O20" s="53">
        <v>6</v>
      </c>
      <c r="P20" s="56" t="e">
        <f t="shared" si="8"/>
        <v>#N/A</v>
      </c>
      <c r="S20" s="53">
        <f t="shared" si="6"/>
        <v>6200</v>
      </c>
      <c r="T20" s="53">
        <f t="shared" si="7"/>
        <v>4262</v>
      </c>
      <c r="U20" s="53">
        <v>11</v>
      </c>
      <c r="V20" s="56" t="e">
        <f t="shared" si="4"/>
        <v>#N/A</v>
      </c>
      <c r="Y20" s="53">
        <f t="shared" si="0"/>
        <v>-22</v>
      </c>
      <c r="Z20" s="55">
        <f xml:space="preserve"> RTD("cqg.rtd",,"StudyData", $K$2,  "Tick", "FlatTicks=0", "Tick","D",Y20,"all")</f>
        <v>2074</v>
      </c>
    </row>
    <row r="21" spans="1:26" x14ac:dyDescent="0.25">
      <c r="A21" s="49">
        <f t="shared" si="2"/>
        <v>-19</v>
      </c>
      <c r="B21" s="50">
        <f xml:space="preserve"> RTD("cqg.rtd",,"StudyData","TFlowSimpleAggregation(TFlowOp("&amp;$K$2&amp;", 0, 0), 5)",  "Bar",, "Time",,A21)</f>
        <v>42514.608847592586</v>
      </c>
      <c r="C21" s="54">
        <f>IF(RTD("cqg.rtd",,"StudyData",$K$2,"TFlow","AggregateBy=TFlowSimpleAggregation, Aggregation="&amp;K1&amp;"","Open",,A21)="",NA(),IF(Chart!$G$4="B",RTD("cqg.rtd",,"StudyData",$K$2,"TFlow","AggregateBy=TFlowSimpleAggregation, Aggregation="&amp;K1&amp;"","Open",,A21,,,,,"T"),VALUE(TEXT(RTD("cqg.rtd",,"StudyData",$K$2,"TFlow","AggregateBy=TFlowSimpleAggregation, Aggregation="&amp;K1&amp;"","Open",,A21),Chart!$AH$12))))</f>
        <v>2074.5</v>
      </c>
      <c r="D21" s="51">
        <f>IF(RTD("cqg.rtd",,"StudyData",$K$2,"TFlow","AggregateBy=TFlowSimpleAggregation, Aggregation="&amp;K1&amp;"","High",,A21)="",NA(),IF(Chart!$G$4="B",RTD("cqg.rtd",,"StudyData",$K$2,"TFlow","AggregateBy=TFlowSimpleAggregation, Aggregation="&amp;K1&amp;"","High",,A21,,,,,"T"),VALUE(TEXT(RTD("cqg.rtd",,"StudyData",$K$2,"TFlow","AggregateBy=TFlowSimpleAggregation, Aggregation="&amp;K1&amp;"","High",,A21),Chart!$AH$12))))</f>
        <v>2074.75</v>
      </c>
      <c r="E21" s="51">
        <f>IF(RTD("cqg.rtd",,"StudyData",$K$2,"TFlow","AggregateBy=TFlowSimpleAggregation, Aggregation="&amp;K1&amp;"","Low",,A21)="",NA(),IF(Chart!$G$4="B",RTD("cqg.rtd",,"StudyData",$K$2,"TFlow","AggregateBy=TFlowSimpleAggregation, Aggregation="&amp;K1&amp;"","Low",,A21,,,,,"T"),VALUE(TEXT(RTD("cqg.rtd",,"StudyData",$K$2,"TFlow","AggregateBy=TFlowSimpleAggregation, Aggregation="&amp;K1&amp;"","Low",,A21),Chart!$AH$12))))</f>
        <v>2074</v>
      </c>
      <c r="F21" s="51">
        <f>IF(RTD("cqg.rtd",,"StudyData",$K$2,"TFlow","AggregateBy=TFlowSimpleAggregation, Aggregation="&amp;K1&amp;"","Close",,A21)="",NA(),IF(Chart!$G$4="B",RTD("cqg.rtd",,"StudyData",$K$2,"TFlow","AggregateBy=TFlowSimpleAggregation, Aggregation="&amp;K1&amp;"","Close",,A21,,,,,"T"),VALUE(TEXT(RTD("cqg.rtd",,"StudyData",$K$2,"TFlow","AggregateBy=TFlowSimpleAggregation, Aggregation="&amp;K1&amp;"","Close",,A21),Chart!$AH$12))))</f>
        <v>2074.25</v>
      </c>
      <c r="G21" s="49">
        <f xml:space="preserve"> RTD("cqg.rtd",,"StudyData","BAVolCr.BidVol^(TFlowSimpleAggregation(TFlowOp("&amp;$K$2&amp;", 0, 0),"&amp;K1&amp;"),5)",  "Bar",,"Close",,A21)</f>
        <v>5523</v>
      </c>
      <c r="H21" s="49">
        <f xml:space="preserve"> RTD("cqg.rtd",,"StudyData","BAVolCr.AskVol^(TFlowSimpleAggregation(TFlowOp("&amp;$K$2&amp;", 0, 0),"&amp;K1&amp;"),5)",  "Bar",,"Close",,A21)</f>
        <v>4090</v>
      </c>
      <c r="I21" s="49">
        <f t="shared" si="1"/>
        <v>-1433</v>
      </c>
      <c r="M21" s="53">
        <f t="shared" si="5"/>
        <v>6500</v>
      </c>
      <c r="N21" s="53">
        <f t="shared" si="3"/>
        <v>6500</v>
      </c>
      <c r="O21" s="53">
        <v>3</v>
      </c>
      <c r="P21" s="56" t="e">
        <f t="shared" si="8"/>
        <v>#N/A</v>
      </c>
      <c r="S21" s="53">
        <f t="shared" si="6"/>
        <v>6500</v>
      </c>
      <c r="T21" s="53">
        <f t="shared" si="7"/>
        <v>4747</v>
      </c>
      <c r="U21" s="53">
        <v>2</v>
      </c>
      <c r="V21" s="56">
        <f t="shared" si="4"/>
        <v>2</v>
      </c>
      <c r="Y21" s="53">
        <f t="shared" si="0"/>
        <v>-21</v>
      </c>
      <c r="Z21" s="55">
        <f xml:space="preserve"> RTD("cqg.rtd",,"StudyData", $K$2,  "Tick", "FlatTicks=0", "Tick","D",Y21,"all")</f>
        <v>2074.25</v>
      </c>
    </row>
    <row r="22" spans="1:26" x14ac:dyDescent="0.25">
      <c r="A22" s="49">
        <f t="shared" si="2"/>
        <v>-20</v>
      </c>
      <c r="B22" s="50">
        <f xml:space="preserve"> RTD("cqg.rtd",,"StudyData","TFlowSimpleAggregation(TFlowOp("&amp;$K$2&amp;", 0, 0), 5)",  "Bar",, "Time",,A22)</f>
        <v>42514.607967685188</v>
      </c>
      <c r="C22" s="54">
        <f>IF(RTD("cqg.rtd",,"StudyData",$K$2,"TFlow","AggregateBy=TFlowSimpleAggregation, Aggregation="&amp;K1&amp;"","Open",,A22)="",NA(),IF(Chart!$G$4="B",RTD("cqg.rtd",,"StudyData",$K$2,"TFlow","AggregateBy=TFlowSimpleAggregation, Aggregation="&amp;K1&amp;"","Open",,A22,,,,,"T"),VALUE(TEXT(RTD("cqg.rtd",,"StudyData",$K$2,"TFlow","AggregateBy=TFlowSimpleAggregation, Aggregation="&amp;K1&amp;"","Open",,A22),Chart!$AH$12))))</f>
        <v>2074.75</v>
      </c>
      <c r="D22" s="51">
        <f>IF(RTD("cqg.rtd",,"StudyData",$K$2,"TFlow","AggregateBy=TFlowSimpleAggregation, Aggregation="&amp;K1&amp;"","High",,A22)="",NA(),IF(Chart!$G$4="B",RTD("cqg.rtd",,"StudyData",$K$2,"TFlow","AggregateBy=TFlowSimpleAggregation, Aggregation="&amp;K1&amp;"","High",,A22,,,,,"T"),VALUE(TEXT(RTD("cqg.rtd",,"StudyData",$K$2,"TFlow","AggregateBy=TFlowSimpleAggregation, Aggregation="&amp;K1&amp;"","High",,A22),Chart!$AH$12))))</f>
        <v>2074.75</v>
      </c>
      <c r="E22" s="51">
        <f>IF(RTD("cqg.rtd",,"StudyData",$K$2,"TFlow","AggregateBy=TFlowSimpleAggregation, Aggregation="&amp;K1&amp;"","Low",,A22)="",NA(),IF(Chart!$G$4="B",RTD("cqg.rtd",,"StudyData",$K$2,"TFlow","AggregateBy=TFlowSimpleAggregation, Aggregation="&amp;K1&amp;"","Low",,A22,,,,,"T"),VALUE(TEXT(RTD("cqg.rtd",,"StudyData",$K$2,"TFlow","AggregateBy=TFlowSimpleAggregation, Aggregation="&amp;K1&amp;"","Low",,A22),Chart!$AH$12))))</f>
        <v>2074.25</v>
      </c>
      <c r="F22" s="51">
        <f>IF(RTD("cqg.rtd",,"StudyData",$K$2,"TFlow","AggregateBy=TFlowSimpleAggregation, Aggregation="&amp;K1&amp;"","Close",,A22)="",NA(),IF(Chart!$G$4="B",RTD("cqg.rtd",,"StudyData",$K$2,"TFlow","AggregateBy=TFlowSimpleAggregation, Aggregation="&amp;K1&amp;"","Close",,A22,,,,,"T"),VALUE(TEXT(RTD("cqg.rtd",,"StudyData",$K$2,"TFlow","AggregateBy=TFlowSimpleAggregation, Aggregation="&amp;K1&amp;"","Close",,A22),Chart!$AH$12))))</f>
        <v>2074.5</v>
      </c>
      <c r="G22" s="49">
        <f xml:space="preserve"> RTD("cqg.rtd",,"StudyData","BAVolCr.BidVol^(TFlowSimpleAggregation(TFlowOp("&amp;$K$2&amp;", 0, 0),"&amp;K1&amp;"),5)",  "Bar",,"Close",,A22)</f>
        <v>5672</v>
      </c>
      <c r="H22" s="49">
        <f xml:space="preserve"> RTD("cqg.rtd",,"StudyData","BAVolCr.AskVol^(TFlowSimpleAggregation(TFlowOp("&amp;$K$2&amp;", 0, 0),"&amp;K1&amp;"),5)",  "Bar",,"Close",,A22)</f>
        <v>4229</v>
      </c>
      <c r="I22" s="49">
        <f t="shared" si="1"/>
        <v>-1443</v>
      </c>
      <c r="M22" s="53">
        <f t="shared" si="5"/>
        <v>6800</v>
      </c>
      <c r="N22" s="53">
        <f t="shared" si="3"/>
        <v>5523</v>
      </c>
      <c r="O22" s="53">
        <v>4</v>
      </c>
      <c r="P22" s="56" t="e">
        <f t="shared" si="8"/>
        <v>#N/A</v>
      </c>
      <c r="S22" s="53">
        <f t="shared" si="6"/>
        <v>6800</v>
      </c>
      <c r="T22" s="53">
        <f t="shared" si="7"/>
        <v>4090</v>
      </c>
      <c r="U22" s="53">
        <v>0</v>
      </c>
      <c r="V22" s="56" t="e">
        <f t="shared" si="4"/>
        <v>#N/A</v>
      </c>
      <c r="Y22" s="53">
        <f t="shared" si="0"/>
        <v>-20</v>
      </c>
      <c r="Z22" s="55">
        <f xml:space="preserve"> RTD("cqg.rtd",,"StudyData", $K$2,  "Tick", "FlatTicks=0", "Tick","D",Y22,"all")</f>
        <v>2074</v>
      </c>
    </row>
    <row r="23" spans="1:26" x14ac:dyDescent="0.25">
      <c r="A23" s="49">
        <f t="shared" si="2"/>
        <v>-21</v>
      </c>
      <c r="B23" s="50">
        <f xml:space="preserve"> RTD("cqg.rtd",,"StudyData","TFlowSimpleAggregation(TFlowOp("&amp;$K$2&amp;", 0, 0), 5)",  "Bar",, "Time",,A23)</f>
        <v>42514.607616018518</v>
      </c>
      <c r="C23" s="54">
        <f>IF(RTD("cqg.rtd",,"StudyData",$K$2,"TFlow","AggregateBy=TFlowSimpleAggregation, Aggregation="&amp;K1&amp;"","Open",,A23)="",NA(),IF(Chart!$G$4="B",RTD("cqg.rtd",,"StudyData",$K$2,"TFlow","AggregateBy=TFlowSimpleAggregation, Aggregation="&amp;K1&amp;"","Open",,A23,,,,,"T"),VALUE(TEXT(RTD("cqg.rtd",,"StudyData",$K$2,"TFlow","AggregateBy=TFlowSimpleAggregation, Aggregation="&amp;K1&amp;"","Open",,A23),Chart!$AH$12))))</f>
        <v>2074.25</v>
      </c>
      <c r="D23" s="51">
        <f>IF(RTD("cqg.rtd",,"StudyData",$K$2,"TFlow","AggregateBy=TFlowSimpleAggregation, Aggregation="&amp;K1&amp;"","High",,A23)="",NA(),IF(Chart!$G$4="B",RTD("cqg.rtd",,"StudyData",$K$2,"TFlow","AggregateBy=TFlowSimpleAggregation, Aggregation="&amp;K1&amp;"","High",,A23,,,,,"T"),VALUE(TEXT(RTD("cqg.rtd",,"StudyData",$K$2,"TFlow","AggregateBy=TFlowSimpleAggregation, Aggregation="&amp;K1&amp;"","High",,A23),Chart!$AH$12))))</f>
        <v>2074.75</v>
      </c>
      <c r="E23" s="51">
        <f>IF(RTD("cqg.rtd",,"StudyData",$K$2,"TFlow","AggregateBy=TFlowSimpleAggregation, Aggregation="&amp;K1&amp;"","Low",,A23)="",NA(),IF(Chart!$G$4="B",RTD("cqg.rtd",,"StudyData",$K$2,"TFlow","AggregateBy=TFlowSimpleAggregation, Aggregation="&amp;K1&amp;"","Low",,A23,,,,,"T"),VALUE(TEXT(RTD("cqg.rtd",,"StudyData",$K$2,"TFlow","AggregateBy=TFlowSimpleAggregation, Aggregation="&amp;K1&amp;"","Low",,A23),Chart!$AH$12))))</f>
        <v>2074</v>
      </c>
      <c r="F23" s="51">
        <f>IF(RTD("cqg.rtd",,"StudyData",$K$2,"TFlow","AggregateBy=TFlowSimpleAggregation, Aggregation="&amp;K1&amp;"","Close",,A23)="",NA(),IF(Chart!$G$4="B",RTD("cqg.rtd",,"StudyData",$K$2,"TFlow","AggregateBy=TFlowSimpleAggregation, Aggregation="&amp;K1&amp;"","Close",,A23,,,,,"T"),VALUE(TEXT(RTD("cqg.rtd",,"StudyData",$K$2,"TFlow","AggregateBy=TFlowSimpleAggregation, Aggregation="&amp;K1&amp;"","Close",,A23),Chart!$AH$12))))</f>
        <v>2074.5</v>
      </c>
      <c r="G23" s="49">
        <f xml:space="preserve"> RTD("cqg.rtd",,"StudyData","BAVolCr.BidVol^(TFlowSimpleAggregation(TFlowOp("&amp;$K$2&amp;", 0, 0),"&amp;K1&amp;"),5)",  "Bar",,"Close",,A23)</f>
        <v>5725</v>
      </c>
      <c r="H23" s="49">
        <f xml:space="preserve"> RTD("cqg.rtd",,"StudyData","BAVolCr.AskVol^(TFlowSimpleAggregation(TFlowOp("&amp;$K$2&amp;", 0, 0),"&amp;K1&amp;"),5)",  "Bar",,"Close",,A23)</f>
        <v>4983</v>
      </c>
      <c r="I23" s="49">
        <f t="shared" si="1"/>
        <v>-742</v>
      </c>
      <c r="M23" s="53">
        <f t="shared" si="5"/>
        <v>7100</v>
      </c>
      <c r="N23" s="53">
        <f t="shared" si="3"/>
        <v>5672</v>
      </c>
      <c r="O23" s="53">
        <v>4</v>
      </c>
      <c r="P23" s="56" t="e">
        <f t="shared" si="8"/>
        <v>#N/A</v>
      </c>
      <c r="S23" s="53">
        <f t="shared" si="6"/>
        <v>7100</v>
      </c>
      <c r="T23" s="53">
        <f t="shared" si="7"/>
        <v>4229</v>
      </c>
      <c r="U23" s="53">
        <v>2</v>
      </c>
      <c r="V23" s="56" t="e">
        <f t="shared" si="4"/>
        <v>#N/A</v>
      </c>
      <c r="Y23" s="53">
        <f t="shared" si="0"/>
        <v>-19</v>
      </c>
      <c r="Z23" s="55">
        <f xml:space="preserve"> RTD("cqg.rtd",,"StudyData", $K$2,  "Tick", "FlatTicks=0", "Tick","D",Y23,"all")</f>
        <v>2074.25</v>
      </c>
    </row>
    <row r="24" spans="1:26" x14ac:dyDescent="0.25">
      <c r="A24" s="49">
        <f t="shared" si="2"/>
        <v>-22</v>
      </c>
      <c r="B24" s="50">
        <f xml:space="preserve"> RTD("cqg.rtd",,"StudyData","TFlowSimpleAggregation(TFlowOp("&amp;$K$2&amp;", 0, 0), 5)",  "Bar",, "Time",,A24)</f>
        <v>42514.60706425926</v>
      </c>
      <c r="C24" s="54">
        <f>IF(RTD("cqg.rtd",,"StudyData",$K$2,"TFlow","AggregateBy=TFlowSimpleAggregation, Aggregation="&amp;K1&amp;"","Open",,A24)="",NA(),IF(Chart!$G$4="B",RTD("cqg.rtd",,"StudyData",$K$2,"TFlow","AggregateBy=TFlowSimpleAggregation, Aggregation="&amp;K1&amp;"","Open",,A24,,,,,"T"),VALUE(TEXT(RTD("cqg.rtd",,"StudyData",$K$2,"TFlow","AggregateBy=TFlowSimpleAggregation, Aggregation="&amp;K1&amp;"","Open",,A24),Chart!$AH$12))))</f>
        <v>2074.75</v>
      </c>
      <c r="D24" s="51">
        <f>IF(RTD("cqg.rtd",,"StudyData",$K$2,"TFlow","AggregateBy=TFlowSimpleAggregation, Aggregation="&amp;K1&amp;"","High",,A24)="",NA(),IF(Chart!$G$4="B",RTD("cqg.rtd",,"StudyData",$K$2,"TFlow","AggregateBy=TFlowSimpleAggregation, Aggregation="&amp;K1&amp;"","High",,A24,,,,,"T"),VALUE(TEXT(RTD("cqg.rtd",,"StudyData",$K$2,"TFlow","AggregateBy=TFlowSimpleAggregation, Aggregation="&amp;K1&amp;"","High",,A24),Chart!$AH$12))))</f>
        <v>2075</v>
      </c>
      <c r="E24" s="51">
        <f>IF(RTD("cqg.rtd",,"StudyData",$K$2,"TFlow","AggregateBy=TFlowSimpleAggregation, Aggregation="&amp;K1&amp;"","Low",,A24)="",NA(),IF(Chart!$G$4="B",RTD("cqg.rtd",,"StudyData",$K$2,"TFlow","AggregateBy=TFlowSimpleAggregation, Aggregation="&amp;K1&amp;"","Low",,A24,,,,,"T"),VALUE(TEXT(RTD("cqg.rtd",,"StudyData",$K$2,"TFlow","AggregateBy=TFlowSimpleAggregation, Aggregation="&amp;K1&amp;"","Low",,A24),Chart!$AH$12))))</f>
        <v>2074</v>
      </c>
      <c r="F24" s="51">
        <f>IF(RTD("cqg.rtd",,"StudyData",$K$2,"TFlow","AggregateBy=TFlowSimpleAggregation, Aggregation="&amp;K1&amp;"","Close",,A24)="",NA(),IF(Chart!$G$4="B",RTD("cqg.rtd",,"StudyData",$K$2,"TFlow","AggregateBy=TFlowSimpleAggregation, Aggregation="&amp;K1&amp;"","Close",,A24,,,,,"T"),VALUE(TEXT(RTD("cqg.rtd",,"StudyData",$K$2,"TFlow","AggregateBy=TFlowSimpleAggregation, Aggregation="&amp;K1&amp;"","Close",,A24),Chart!$AH$12))))</f>
        <v>2074.25</v>
      </c>
      <c r="G24" s="49">
        <f xml:space="preserve"> RTD("cqg.rtd",,"StudyData","BAVolCr.BidVol^(TFlowSimpleAggregation(TFlowOp("&amp;$K$2&amp;", 0, 0),"&amp;K1&amp;"),5)",  "Bar",,"Close",,A24)</f>
        <v>6284</v>
      </c>
      <c r="H24" s="49">
        <f xml:space="preserve"> RTD("cqg.rtd",,"StudyData","BAVolCr.AskVol^(TFlowSimpleAggregation(TFlowOp("&amp;$K$2&amp;", 0, 0),"&amp;K1&amp;"),5)",  "Bar",,"Close",,A24)</f>
        <v>5008</v>
      </c>
      <c r="I24" s="49">
        <f t="shared" si="1"/>
        <v>-1276</v>
      </c>
      <c r="M24" s="53">
        <f t="shared" si="5"/>
        <v>7400</v>
      </c>
      <c r="N24" s="53">
        <f t="shared" si="3"/>
        <v>5725</v>
      </c>
      <c r="O24" s="53">
        <v>3</v>
      </c>
      <c r="P24" s="56" t="e">
        <f t="shared" si="8"/>
        <v>#N/A</v>
      </c>
      <c r="S24" s="53">
        <f t="shared" si="6"/>
        <v>7400</v>
      </c>
      <c r="T24" s="53">
        <f t="shared" si="7"/>
        <v>4983</v>
      </c>
      <c r="U24" s="53">
        <v>3</v>
      </c>
      <c r="V24" s="56" t="e">
        <f t="shared" si="4"/>
        <v>#N/A</v>
      </c>
      <c r="Y24" s="53">
        <f t="shared" si="0"/>
        <v>-18</v>
      </c>
      <c r="Z24" s="55">
        <f xml:space="preserve"> RTD("cqg.rtd",,"StudyData", $K$2,  "Tick", "FlatTicks=0", "Tick","D",Y24,"all")</f>
        <v>2074</v>
      </c>
    </row>
    <row r="25" spans="1:26" x14ac:dyDescent="0.25">
      <c r="A25" s="49">
        <f t="shared" si="2"/>
        <v>-23</v>
      </c>
      <c r="B25" s="50">
        <f xml:space="preserve"> RTD("cqg.rtd",,"StudyData","TFlowSimpleAggregation(TFlowOp("&amp;$K$2&amp;", 0, 0), 5)",  "Bar",, "Time",,A25)</f>
        <v>42514.606779120368</v>
      </c>
      <c r="C25" s="54">
        <f>IF(RTD("cqg.rtd",,"StudyData",$K$2,"TFlow","AggregateBy=TFlowSimpleAggregation, Aggregation="&amp;K1&amp;"","Open",,A25)="",NA(),IF(Chart!$G$4="B",RTD("cqg.rtd",,"StudyData",$K$2,"TFlow","AggregateBy=TFlowSimpleAggregation, Aggregation="&amp;K1&amp;"","Open",,A25,,,,,"T"),VALUE(TEXT(RTD("cqg.rtd",,"StudyData",$K$2,"TFlow","AggregateBy=TFlowSimpleAggregation, Aggregation="&amp;K1&amp;"","Open",,A25),Chart!$AH$12))))</f>
        <v>2075</v>
      </c>
      <c r="D25" s="51">
        <f>IF(RTD("cqg.rtd",,"StudyData",$K$2,"TFlow","AggregateBy=TFlowSimpleAggregation, Aggregation="&amp;K1&amp;"","High",,A25)="",NA(),IF(Chart!$G$4="B",RTD("cqg.rtd",,"StudyData",$K$2,"TFlow","AggregateBy=TFlowSimpleAggregation, Aggregation="&amp;K1&amp;"","High",,A25,,,,,"T"),VALUE(TEXT(RTD("cqg.rtd",,"StudyData",$K$2,"TFlow","AggregateBy=TFlowSimpleAggregation, Aggregation="&amp;K1&amp;"","High",,A25),Chart!$AH$12))))</f>
        <v>2075.25</v>
      </c>
      <c r="E25" s="51">
        <f>IF(RTD("cqg.rtd",,"StudyData",$K$2,"TFlow","AggregateBy=TFlowSimpleAggregation, Aggregation="&amp;K1&amp;"","Low",,A25)="",NA(),IF(Chart!$G$4="B",RTD("cqg.rtd",,"StudyData",$K$2,"TFlow","AggregateBy=TFlowSimpleAggregation, Aggregation="&amp;K1&amp;"","Low",,A25,,,,,"T"),VALUE(TEXT(RTD("cqg.rtd",,"StudyData",$K$2,"TFlow","AggregateBy=TFlowSimpleAggregation, Aggregation="&amp;K1&amp;"","Low",,A25),Chart!$AH$12))))</f>
        <v>2074.75</v>
      </c>
      <c r="F25" s="51">
        <f>IF(RTD("cqg.rtd",,"StudyData",$K$2,"TFlow","AggregateBy=TFlowSimpleAggregation, Aggregation="&amp;K1&amp;"","Close",,A25)="",NA(),IF(Chart!$G$4="B",RTD("cqg.rtd",,"StudyData",$K$2,"TFlow","AggregateBy=TFlowSimpleAggregation, Aggregation="&amp;K1&amp;"","Close",,A25,,,,,"T"),VALUE(TEXT(RTD("cqg.rtd",,"StudyData",$K$2,"TFlow","AggregateBy=TFlowSimpleAggregation, Aggregation="&amp;K1&amp;"","Close",,A25),Chart!$AH$12))))</f>
        <v>2074.75</v>
      </c>
      <c r="G25" s="49">
        <f xml:space="preserve"> RTD("cqg.rtd",,"StudyData","BAVolCr.BidVol^(TFlowSimpleAggregation(TFlowOp("&amp;$K$2&amp;", 0, 0),"&amp;K1&amp;"),5)",  "Bar",,"Close",,A25)</f>
        <v>7232</v>
      </c>
      <c r="H25" s="49">
        <f xml:space="preserve"> RTD("cqg.rtd",,"StudyData","BAVolCr.AskVol^(TFlowSimpleAggregation(TFlowOp("&amp;$K$2&amp;", 0, 0),"&amp;K1&amp;"),5)",  "Bar",,"Close",,A25)</f>
        <v>5446</v>
      </c>
      <c r="I25" s="49">
        <f t="shared" si="1"/>
        <v>-1786</v>
      </c>
      <c r="M25" s="53">
        <f t="shared" si="5"/>
        <v>7700</v>
      </c>
      <c r="N25" s="53">
        <f t="shared" si="3"/>
        <v>6284</v>
      </c>
      <c r="O25" s="53">
        <v>0</v>
      </c>
      <c r="P25" s="56" t="e">
        <f t="shared" si="8"/>
        <v>#N/A</v>
      </c>
      <c r="S25" s="53">
        <f t="shared" si="6"/>
        <v>7700</v>
      </c>
      <c r="T25" s="53">
        <f t="shared" si="7"/>
        <v>5008</v>
      </c>
      <c r="U25" s="53">
        <v>0</v>
      </c>
      <c r="V25" s="56" t="e">
        <f t="shared" si="4"/>
        <v>#N/A</v>
      </c>
      <c r="Y25" s="53">
        <f t="shared" si="0"/>
        <v>-17</v>
      </c>
      <c r="Z25" s="55">
        <f xml:space="preserve"> RTD("cqg.rtd",,"StudyData", $K$2,  "Tick", "FlatTicks=0", "Tick","D",Y25,"all")</f>
        <v>2074.25</v>
      </c>
    </row>
    <row r="26" spans="1:26" x14ac:dyDescent="0.25">
      <c r="A26" s="49">
        <f t="shared" si="2"/>
        <v>-24</v>
      </c>
      <c r="B26" s="50">
        <f xml:space="preserve"> RTD("cqg.rtd",,"StudyData","TFlowSimpleAggregation(TFlowOp("&amp;$K$2&amp;", 0, 0), 5)",  "Bar",, "Time",,A26)</f>
        <v>42514.606523888884</v>
      </c>
      <c r="C26" s="54">
        <f>IF(RTD("cqg.rtd",,"StudyData",$K$2,"TFlow","AggregateBy=TFlowSimpleAggregation, Aggregation="&amp;K1&amp;"","Open",,A26)="",NA(),IF(Chart!$G$4="B",RTD("cqg.rtd",,"StudyData",$K$2,"TFlow","AggregateBy=TFlowSimpleAggregation, Aggregation="&amp;K1&amp;"","Open",,A26,,,,,"T"),VALUE(TEXT(RTD("cqg.rtd",,"StudyData",$K$2,"TFlow","AggregateBy=TFlowSimpleAggregation, Aggregation="&amp;K1&amp;"","Open",,A26),Chart!$AH$12))))</f>
        <v>2075</v>
      </c>
      <c r="D26" s="51">
        <f>IF(RTD("cqg.rtd",,"StudyData",$K$2,"TFlow","AggregateBy=TFlowSimpleAggregation, Aggregation="&amp;K1&amp;"","High",,A26)="",NA(),IF(Chart!$G$4="B",RTD("cqg.rtd",,"StudyData",$K$2,"TFlow","AggregateBy=TFlowSimpleAggregation, Aggregation="&amp;K1&amp;"","High",,A26,,,,,"T"),VALUE(TEXT(RTD("cqg.rtd",,"StudyData",$K$2,"TFlow","AggregateBy=TFlowSimpleAggregation, Aggregation="&amp;K1&amp;"","High",,A26),Chart!$AH$12))))</f>
        <v>2075.25</v>
      </c>
      <c r="E26" s="51">
        <f>IF(RTD("cqg.rtd",,"StudyData",$K$2,"TFlow","AggregateBy=TFlowSimpleAggregation, Aggregation="&amp;K1&amp;"","Low",,A26)="",NA(),IF(Chart!$G$4="B",RTD("cqg.rtd",,"StudyData",$K$2,"TFlow","AggregateBy=TFlowSimpleAggregation, Aggregation="&amp;K1&amp;"","Low",,A26,,,,,"T"),VALUE(TEXT(RTD("cqg.rtd",,"StudyData",$K$2,"TFlow","AggregateBy=TFlowSimpleAggregation, Aggregation="&amp;K1&amp;"","Low",,A26),Chart!$AH$12))))</f>
        <v>2074.5</v>
      </c>
      <c r="F26" s="51">
        <f>IF(RTD("cqg.rtd",,"StudyData",$K$2,"TFlow","AggregateBy=TFlowSimpleAggregation, Aggregation="&amp;K1&amp;"","Close",,A26)="",NA(),IF(Chart!$G$4="B",RTD("cqg.rtd",,"StudyData",$K$2,"TFlow","AggregateBy=TFlowSimpleAggregation, Aggregation="&amp;K1&amp;"","Close",,A26,,,,,"T"),VALUE(TEXT(RTD("cqg.rtd",,"StudyData",$K$2,"TFlow","AggregateBy=TFlowSimpleAggregation, Aggregation="&amp;K1&amp;"","Close",,A26),Chart!$AH$12))))</f>
        <v>2075</v>
      </c>
      <c r="G26" s="49">
        <f xml:space="preserve"> RTD("cqg.rtd",,"StudyData","BAVolCr.BidVol^(TFlowSimpleAggregation(TFlowOp("&amp;$K$2&amp;", 0, 0),"&amp;K1&amp;"),5)",  "Bar",,"Close",,A26)</f>
        <v>7135</v>
      </c>
      <c r="H26" s="49">
        <f xml:space="preserve"> RTD("cqg.rtd",,"StudyData","BAVolCr.AskVol^(TFlowSimpleAggregation(TFlowOp("&amp;$K$2&amp;", 0, 0),"&amp;K1&amp;"),5)",  "Bar",,"Close",,A26)</f>
        <v>5583</v>
      </c>
      <c r="I26" s="49">
        <f t="shared" si="1"/>
        <v>-1552</v>
      </c>
      <c r="M26" s="53">
        <f t="shared" si="5"/>
        <v>8000</v>
      </c>
      <c r="N26" s="53">
        <f t="shared" si="3"/>
        <v>7232</v>
      </c>
      <c r="O26" s="53">
        <v>0</v>
      </c>
      <c r="P26" s="56" t="e">
        <f t="shared" si="8"/>
        <v>#N/A</v>
      </c>
      <c r="S26" s="53">
        <f t="shared" si="6"/>
        <v>8000</v>
      </c>
      <c r="T26" s="53">
        <f t="shared" si="7"/>
        <v>5446</v>
      </c>
      <c r="U26" s="53">
        <v>2</v>
      </c>
      <c r="V26" s="56" t="e">
        <f t="shared" si="4"/>
        <v>#N/A</v>
      </c>
      <c r="Y26" s="53">
        <f t="shared" si="0"/>
        <v>-16</v>
      </c>
      <c r="Z26" s="55">
        <f xml:space="preserve"> RTD("cqg.rtd",,"StudyData", $K$2,  "Tick", "FlatTicks=0", "Tick","D",Y26,"all")</f>
        <v>2074</v>
      </c>
    </row>
    <row r="27" spans="1:26" x14ac:dyDescent="0.25">
      <c r="A27" s="49">
        <f t="shared" si="2"/>
        <v>-25</v>
      </c>
      <c r="B27" s="50">
        <f xml:space="preserve"> RTD("cqg.rtd",,"StudyData","TFlowSimpleAggregation(TFlowOp("&amp;$K$2&amp;", 0, 0), 5)",  "Bar",, "Time",,A27)</f>
        <v>42514.606049490743</v>
      </c>
      <c r="C27" s="54">
        <f>IF(RTD("cqg.rtd",,"StudyData",$K$2,"TFlow","AggregateBy=TFlowSimpleAggregation, Aggregation="&amp;K1&amp;"","Open",,A27)="",NA(),IF(Chart!$G$4="B",RTD("cqg.rtd",,"StudyData",$K$2,"TFlow","AggregateBy=TFlowSimpleAggregation, Aggregation="&amp;K1&amp;"","Open",,A27,,,,,"T"),VALUE(TEXT(RTD("cqg.rtd",,"StudyData",$K$2,"TFlow","AggregateBy=TFlowSimpleAggregation, Aggregation="&amp;K1&amp;"","Open",,A27),Chart!$AH$12))))</f>
        <v>2074.5</v>
      </c>
      <c r="D27" s="51">
        <f>IF(RTD("cqg.rtd",,"StudyData",$K$2,"TFlow","AggregateBy=TFlowSimpleAggregation, Aggregation="&amp;K1&amp;"","High",,A27)="",NA(),IF(Chart!$G$4="B",RTD("cqg.rtd",,"StudyData",$K$2,"TFlow","AggregateBy=TFlowSimpleAggregation, Aggregation="&amp;K1&amp;"","High",,A27,,,,,"T"),VALUE(TEXT(RTD("cqg.rtd",,"StudyData",$K$2,"TFlow","AggregateBy=TFlowSimpleAggregation, Aggregation="&amp;K1&amp;"","High",,A27),Chart!$AH$12))))</f>
        <v>2075</v>
      </c>
      <c r="E27" s="51">
        <f>IF(RTD("cqg.rtd",,"StudyData",$K$2,"TFlow","AggregateBy=TFlowSimpleAggregation, Aggregation="&amp;K1&amp;"","Low",,A27)="",NA(),IF(Chart!$G$4="B",RTD("cqg.rtd",,"StudyData",$K$2,"TFlow","AggregateBy=TFlowSimpleAggregation, Aggregation="&amp;K1&amp;"","Low",,A27,,,,,"T"),VALUE(TEXT(RTD("cqg.rtd",,"StudyData",$K$2,"TFlow","AggregateBy=TFlowSimpleAggregation, Aggregation="&amp;K1&amp;"","Low",,A27),Chart!$AH$12))))</f>
        <v>2074.25</v>
      </c>
      <c r="F27" s="51">
        <f>IF(RTD("cqg.rtd",,"StudyData",$K$2,"TFlow","AggregateBy=TFlowSimpleAggregation, Aggregation="&amp;K1&amp;"","Close",,A27)="",NA(),IF(Chart!$G$4="B",RTD("cqg.rtd",,"StudyData",$K$2,"TFlow","AggregateBy=TFlowSimpleAggregation, Aggregation="&amp;K1&amp;"","Close",,A27,,,,,"T"),VALUE(TEXT(RTD("cqg.rtd",,"StudyData",$K$2,"TFlow","AggregateBy=TFlowSimpleAggregation, Aggregation="&amp;K1&amp;"","Close",,A27),Chart!$AH$12))))</f>
        <v>2075</v>
      </c>
      <c r="G27" s="49">
        <f xml:space="preserve"> RTD("cqg.rtd",,"StudyData","BAVolCr.BidVol^(TFlowSimpleAggregation(TFlowOp("&amp;$K$2&amp;", 0, 0),"&amp;K1&amp;"),5)",  "Bar",,"Close",,A27)</f>
        <v>7322</v>
      </c>
      <c r="H27" s="49">
        <f xml:space="preserve"> RTD("cqg.rtd",,"StudyData","BAVolCr.AskVol^(TFlowSimpleAggregation(TFlowOp("&amp;$K$2&amp;", 0, 0),"&amp;K1&amp;"),5)",  "Bar",,"Close",,A27)</f>
        <v>6163</v>
      </c>
      <c r="I27" s="49">
        <f t="shared" si="1"/>
        <v>-1159</v>
      </c>
      <c r="M27" s="53">
        <f t="shared" si="5"/>
        <v>8300</v>
      </c>
      <c r="N27" s="53">
        <f t="shared" si="3"/>
        <v>7135</v>
      </c>
      <c r="O27" s="53">
        <v>2</v>
      </c>
      <c r="P27" s="56" t="e">
        <f t="shared" si="8"/>
        <v>#N/A</v>
      </c>
      <c r="S27" s="53">
        <f t="shared" si="6"/>
        <v>8300</v>
      </c>
      <c r="T27" s="53">
        <f t="shared" si="7"/>
        <v>5583</v>
      </c>
      <c r="U27" s="53">
        <v>2</v>
      </c>
      <c r="V27" s="56" t="e">
        <f t="shared" si="4"/>
        <v>#N/A</v>
      </c>
      <c r="Y27" s="53">
        <f t="shared" si="0"/>
        <v>-15</v>
      </c>
      <c r="Z27" s="55">
        <f xml:space="preserve"> RTD("cqg.rtd",,"StudyData", $K$2,  "Tick", "FlatTicks=0", "Tick","D",Y27,"all")</f>
        <v>2074.25</v>
      </c>
    </row>
    <row r="28" spans="1:26" x14ac:dyDescent="0.25">
      <c r="A28" s="49">
        <f t="shared" si="2"/>
        <v>-26</v>
      </c>
      <c r="B28" s="50">
        <f xml:space="preserve"> RTD("cqg.rtd",,"StudyData","TFlowSimpleAggregation(TFlowOp("&amp;$K$2&amp;", 0, 0), 5)",  "Bar",, "Time",,A28)</f>
        <v>42514.605302870368</v>
      </c>
      <c r="C28" s="54">
        <f>IF(RTD("cqg.rtd",,"StudyData",$K$2,"TFlow","AggregateBy=TFlowSimpleAggregation, Aggregation="&amp;K1&amp;"","Open",,A28)="",NA(),IF(Chart!$G$4="B",RTD("cqg.rtd",,"StudyData",$K$2,"TFlow","AggregateBy=TFlowSimpleAggregation, Aggregation="&amp;K1&amp;"","Open",,A28,,,,,"T"),VALUE(TEXT(RTD("cqg.rtd",,"StudyData",$K$2,"TFlow","AggregateBy=TFlowSimpleAggregation, Aggregation="&amp;K1&amp;"","Open",,A28),Chart!$AH$12))))</f>
        <v>2074.5</v>
      </c>
      <c r="D28" s="51">
        <f>IF(RTD("cqg.rtd",,"StudyData",$K$2,"TFlow","AggregateBy=TFlowSimpleAggregation, Aggregation="&amp;K1&amp;"","High",,A28)="",NA(),IF(Chart!$G$4="B",RTD("cqg.rtd",,"StudyData",$K$2,"TFlow","AggregateBy=TFlowSimpleAggregation, Aggregation="&amp;K1&amp;"","High",,A28,,,,,"T"),VALUE(TEXT(RTD("cqg.rtd",,"StudyData",$K$2,"TFlow","AggregateBy=TFlowSimpleAggregation, Aggregation="&amp;K1&amp;"","High",,A28),Chart!$AH$12))))</f>
        <v>2075.25</v>
      </c>
      <c r="E28" s="51">
        <f>IF(RTD("cqg.rtd",,"StudyData",$K$2,"TFlow","AggregateBy=TFlowSimpleAggregation, Aggregation="&amp;K1&amp;"","Low",,A28)="",NA(),IF(Chart!$G$4="B",RTD("cqg.rtd",,"StudyData",$K$2,"TFlow","AggregateBy=TFlowSimpleAggregation, Aggregation="&amp;K1&amp;"","Low",,A28,,,,,"T"),VALUE(TEXT(RTD("cqg.rtd",,"StudyData",$K$2,"TFlow","AggregateBy=TFlowSimpleAggregation, Aggregation="&amp;K1&amp;"","Low",,A28),Chart!$AH$12))))</f>
        <v>2074.5</v>
      </c>
      <c r="F28" s="51">
        <f>IF(RTD("cqg.rtd",,"StudyData",$K$2,"TFlow","AggregateBy=TFlowSimpleAggregation, Aggregation="&amp;K1&amp;"","Close",,A28)="",NA(),IF(Chart!$G$4="B",RTD("cqg.rtd",,"StudyData",$K$2,"TFlow","AggregateBy=TFlowSimpleAggregation, Aggregation="&amp;K1&amp;"","Close",,A28,,,,,"T"),VALUE(TEXT(RTD("cqg.rtd",,"StudyData",$K$2,"TFlow","AggregateBy=TFlowSimpleAggregation, Aggregation="&amp;K1&amp;"","Close",,A28),Chart!$AH$12))))</f>
        <v>2074.5</v>
      </c>
      <c r="G28" s="49">
        <f xml:space="preserve"> RTD("cqg.rtd",,"StudyData","BAVolCr.BidVol^(TFlowSimpleAggregation(TFlowOp("&amp;$K$2&amp;", 0, 0),"&amp;K1&amp;"),5)",  "Bar",,"Close",,A28)</f>
        <v>6319</v>
      </c>
      <c r="H28" s="49">
        <f xml:space="preserve"> RTD("cqg.rtd",,"StudyData","BAVolCr.AskVol^(TFlowSimpleAggregation(TFlowOp("&amp;$K$2&amp;", 0, 0),"&amp;K1&amp;"),5)",  "Bar",,"Close",,A28)</f>
        <v>4967</v>
      </c>
      <c r="I28" s="49">
        <f t="shared" si="1"/>
        <v>-1352</v>
      </c>
      <c r="M28" s="53">
        <f t="shared" si="5"/>
        <v>8600</v>
      </c>
      <c r="N28" s="53">
        <f t="shared" si="3"/>
        <v>7322</v>
      </c>
      <c r="O28" s="53">
        <v>0</v>
      </c>
      <c r="P28" s="56" t="e">
        <f t="shared" si="8"/>
        <v>#N/A</v>
      </c>
      <c r="S28" s="53">
        <f t="shared" si="6"/>
        <v>8600</v>
      </c>
      <c r="T28" s="53">
        <f t="shared" si="7"/>
        <v>6163</v>
      </c>
      <c r="U28" s="53">
        <v>2</v>
      </c>
      <c r="V28" s="56" t="e">
        <f t="shared" si="4"/>
        <v>#N/A</v>
      </c>
      <c r="Y28" s="53">
        <f t="shared" si="0"/>
        <v>-14</v>
      </c>
      <c r="Z28" s="55">
        <f xml:space="preserve"> RTD("cqg.rtd",,"StudyData", $K$2,  "Tick", "FlatTicks=0", "Tick","D",Y28,"all")</f>
        <v>2074</v>
      </c>
    </row>
    <row r="29" spans="1:26" x14ac:dyDescent="0.25">
      <c r="A29" s="49">
        <f t="shared" si="2"/>
        <v>-27</v>
      </c>
      <c r="B29" s="50">
        <f xml:space="preserve"> RTD("cqg.rtd",,"StudyData","TFlowSimpleAggregation(TFlowOp("&amp;$K$2&amp;", 0, 0), 5)",  "Bar",, "Time",,A29)</f>
        <v>42514.604813101847</v>
      </c>
      <c r="C29" s="54">
        <f>IF(RTD("cqg.rtd",,"StudyData",$K$2,"TFlow","AggregateBy=TFlowSimpleAggregation, Aggregation="&amp;K1&amp;"","Open",,A29)="",NA(),IF(Chart!$G$4="B",RTD("cqg.rtd",,"StudyData",$K$2,"TFlow","AggregateBy=TFlowSimpleAggregation, Aggregation="&amp;K1&amp;"","Open",,A29,,,,,"T"),VALUE(TEXT(RTD("cqg.rtd",,"StudyData",$K$2,"TFlow","AggregateBy=TFlowSimpleAggregation, Aggregation="&amp;K1&amp;"","Open",,A29),Chart!$AH$12))))</f>
        <v>2075.25</v>
      </c>
      <c r="D29" s="51">
        <f>IF(RTD("cqg.rtd",,"StudyData",$K$2,"TFlow","AggregateBy=TFlowSimpleAggregation, Aggregation="&amp;K1&amp;"","High",,A29)="",NA(),IF(Chart!$G$4="B",RTD("cqg.rtd",,"StudyData",$K$2,"TFlow","AggregateBy=TFlowSimpleAggregation, Aggregation="&amp;K1&amp;"","High",,A29,,,,,"T"),VALUE(TEXT(RTD("cqg.rtd",,"StudyData",$K$2,"TFlow","AggregateBy=TFlowSimpleAggregation, Aggregation="&amp;K1&amp;"","High",,A29),Chart!$AH$12))))</f>
        <v>2075.75</v>
      </c>
      <c r="E29" s="51">
        <f>IF(RTD("cqg.rtd",,"StudyData",$K$2,"TFlow","AggregateBy=TFlowSimpleAggregation, Aggregation="&amp;K1&amp;"","Low",,A29)="",NA(),IF(Chart!$G$4="B",RTD("cqg.rtd",,"StudyData",$K$2,"TFlow","AggregateBy=TFlowSimpleAggregation, Aggregation="&amp;K1&amp;"","Low",,A29,,,,,"T"),VALUE(TEXT(RTD("cqg.rtd",,"StudyData",$K$2,"TFlow","AggregateBy=TFlowSimpleAggregation, Aggregation="&amp;K1&amp;"","Low",,A29),Chart!$AH$12))))</f>
        <v>2074.5</v>
      </c>
      <c r="F29" s="51">
        <f>IF(RTD("cqg.rtd",,"StudyData",$K$2,"TFlow","AggregateBy=TFlowSimpleAggregation, Aggregation="&amp;K1&amp;"","Close",,A29)="",NA(),IF(Chart!$G$4="B",RTD("cqg.rtd",,"StudyData",$K$2,"TFlow","AggregateBy=TFlowSimpleAggregation, Aggregation="&amp;K1&amp;"","Close",,A29,,,,,"T"),VALUE(TEXT(RTD("cqg.rtd",,"StudyData",$K$2,"TFlow","AggregateBy=TFlowSimpleAggregation, Aggregation="&amp;K1&amp;"","Close",,A29),Chart!$AH$12))))</f>
        <v>2074.75</v>
      </c>
      <c r="G29" s="49">
        <f xml:space="preserve"> RTD("cqg.rtd",,"StudyData","BAVolCr.BidVol^(TFlowSimpleAggregation(TFlowOp("&amp;$K$2&amp;", 0, 0),"&amp;K1&amp;"),5)",  "Bar",,"Close",,A29)</f>
        <v>5725</v>
      </c>
      <c r="H29" s="49">
        <f xml:space="preserve"> RTD("cqg.rtd",,"StudyData","BAVolCr.AskVol^(TFlowSimpleAggregation(TFlowOp("&amp;$K$2&amp;", 0, 0),"&amp;K1&amp;"),5)",  "Bar",,"Close",,A29)</f>
        <v>4468</v>
      </c>
      <c r="I29" s="49">
        <f t="shared" si="1"/>
        <v>-1257</v>
      </c>
      <c r="M29" s="53">
        <f t="shared" si="5"/>
        <v>8900</v>
      </c>
      <c r="N29" s="53">
        <f t="shared" si="3"/>
        <v>6319</v>
      </c>
      <c r="O29" s="53">
        <v>0</v>
      </c>
      <c r="P29" s="56" t="e">
        <f t="shared" si="8"/>
        <v>#N/A</v>
      </c>
      <c r="S29" s="53">
        <f t="shared" si="6"/>
        <v>8900</v>
      </c>
      <c r="T29" s="53">
        <f t="shared" si="7"/>
        <v>4967</v>
      </c>
      <c r="U29" s="53">
        <v>0</v>
      </c>
      <c r="V29" s="56" t="e">
        <f t="shared" si="4"/>
        <v>#N/A</v>
      </c>
      <c r="Y29" s="53">
        <f t="shared" si="0"/>
        <v>-13</v>
      </c>
      <c r="Z29" s="55">
        <f xml:space="preserve"> RTD("cqg.rtd",,"StudyData", $K$2,  "Tick", "FlatTicks=0", "Tick","D",Y29,"all")</f>
        <v>2074.25</v>
      </c>
    </row>
    <row r="30" spans="1:26" x14ac:dyDescent="0.25">
      <c r="A30" s="49">
        <f t="shared" si="2"/>
        <v>-28</v>
      </c>
      <c r="B30" s="50">
        <f xml:space="preserve"> RTD("cqg.rtd",,"StudyData","TFlowSimpleAggregation(TFlowOp("&amp;$K$2&amp;", 0, 0), 5)",  "Bar",, "Time",,A30)</f>
        <v>42514.604548194438</v>
      </c>
      <c r="C30" s="54">
        <f>IF(RTD("cqg.rtd",,"StudyData",$K$2,"TFlow","AggregateBy=TFlowSimpleAggregation, Aggregation="&amp;K1&amp;"","Open",,A30)="",NA(),IF(Chart!$G$4="B",RTD("cqg.rtd",,"StudyData",$K$2,"TFlow","AggregateBy=TFlowSimpleAggregation, Aggregation="&amp;K1&amp;"","Open",,A30,,,,,"T"),VALUE(TEXT(RTD("cqg.rtd",,"StudyData",$K$2,"TFlow","AggregateBy=TFlowSimpleAggregation, Aggregation="&amp;K1&amp;"","Open",,A30),Chart!$AH$12))))</f>
        <v>2075.5</v>
      </c>
      <c r="D30" s="51">
        <f>IF(RTD("cqg.rtd",,"StudyData",$K$2,"TFlow","AggregateBy=TFlowSimpleAggregation, Aggregation="&amp;K1&amp;"","High",,A30)="",NA(),IF(Chart!$G$4="B",RTD("cqg.rtd",,"StudyData",$K$2,"TFlow","AggregateBy=TFlowSimpleAggregation, Aggregation="&amp;K1&amp;"","High",,A30,,,,,"T"),VALUE(TEXT(RTD("cqg.rtd",,"StudyData",$K$2,"TFlow","AggregateBy=TFlowSimpleAggregation, Aggregation="&amp;K1&amp;"","High",,A30),Chart!$AH$12))))</f>
        <v>2075.75</v>
      </c>
      <c r="E30" s="51">
        <f>IF(RTD("cqg.rtd",,"StudyData",$K$2,"TFlow","AggregateBy=TFlowSimpleAggregation, Aggregation="&amp;K1&amp;"","Low",,A30)="",NA(),IF(Chart!$G$4="B",RTD("cqg.rtd",,"StudyData",$K$2,"TFlow","AggregateBy=TFlowSimpleAggregation, Aggregation="&amp;K1&amp;"","Low",,A30,,,,,"T"),VALUE(TEXT(RTD("cqg.rtd",,"StudyData",$K$2,"TFlow","AggregateBy=TFlowSimpleAggregation, Aggregation="&amp;K1&amp;"","Low",,A30),Chart!$AH$12))))</f>
        <v>2075.25</v>
      </c>
      <c r="F30" s="51">
        <f>IF(RTD("cqg.rtd",,"StudyData",$K$2,"TFlow","AggregateBy=TFlowSimpleAggregation, Aggregation="&amp;K1&amp;"","Close",,A30)="",NA(),IF(Chart!$G$4="B",RTD("cqg.rtd",,"StudyData",$K$2,"TFlow","AggregateBy=TFlowSimpleAggregation, Aggregation="&amp;K1&amp;"","Close",,A30,,,,,"T"),VALUE(TEXT(RTD("cqg.rtd",,"StudyData",$K$2,"TFlow","AggregateBy=TFlowSimpleAggregation, Aggregation="&amp;K1&amp;"","Close",,A30),Chart!$AH$12))))</f>
        <v>2075.5</v>
      </c>
      <c r="G30" s="49">
        <f xml:space="preserve"> RTD("cqg.rtd",,"StudyData","BAVolCr.BidVol^(TFlowSimpleAggregation(TFlowOp("&amp;$K$2&amp;", 0, 0),"&amp;K1&amp;"),5)",  "Bar",,"Close",,A30)</f>
        <v>5001</v>
      </c>
      <c r="H30" s="49">
        <f xml:space="preserve"> RTD("cqg.rtd",,"StudyData","BAVolCr.AskVol^(TFlowSimpleAggregation(TFlowOp("&amp;$K$2&amp;", 0, 0),"&amp;K1&amp;"),5)",  "Bar",,"Close",,A30)</f>
        <v>4008</v>
      </c>
      <c r="I30" s="49">
        <f t="shared" si="1"/>
        <v>-993</v>
      </c>
      <c r="M30" s="53">
        <f t="shared" si="5"/>
        <v>9200</v>
      </c>
      <c r="N30" s="53">
        <f t="shared" si="3"/>
        <v>5725</v>
      </c>
      <c r="O30" s="53">
        <v>0</v>
      </c>
      <c r="P30" s="56" t="e">
        <f t="shared" si="8"/>
        <v>#N/A</v>
      </c>
      <c r="S30" s="53">
        <f t="shared" si="6"/>
        <v>9200</v>
      </c>
      <c r="T30" s="53">
        <f t="shared" si="7"/>
        <v>4468</v>
      </c>
      <c r="U30" s="53">
        <v>0</v>
      </c>
      <c r="V30" s="56" t="e">
        <f t="shared" si="4"/>
        <v>#N/A</v>
      </c>
      <c r="Y30" s="53">
        <f t="shared" si="0"/>
        <v>-12</v>
      </c>
      <c r="Z30" s="55">
        <f xml:space="preserve"> RTD("cqg.rtd",,"StudyData", $K$2,  "Tick", "FlatTicks=0", "Tick","D",Y30,"all")</f>
        <v>2074</v>
      </c>
    </row>
    <row r="31" spans="1:26" x14ac:dyDescent="0.25">
      <c r="A31" s="49">
        <f t="shared" si="2"/>
        <v>-29</v>
      </c>
      <c r="B31" s="50">
        <f xml:space="preserve"> RTD("cqg.rtd",,"StudyData","TFlowSimpleAggregation(TFlowOp("&amp;$K$2&amp;", 0, 0), 5)",  "Bar",, "Time",,A31)</f>
        <v>42514.60410981482</v>
      </c>
      <c r="C31" s="54">
        <f>IF(RTD("cqg.rtd",,"StudyData",$K$2,"TFlow","AggregateBy=TFlowSimpleAggregation, Aggregation="&amp;K1&amp;"","Open",,A31)="",NA(),IF(Chart!$G$4="B",RTD("cqg.rtd",,"StudyData",$K$2,"TFlow","AggregateBy=TFlowSimpleAggregation, Aggregation="&amp;K1&amp;"","Open",,A31,,,,,"T"),VALUE(TEXT(RTD("cqg.rtd",,"StudyData",$K$2,"TFlow","AggregateBy=TFlowSimpleAggregation, Aggregation="&amp;K1&amp;"","Open",,A31),Chart!$AH$12))))</f>
        <v>2075.75</v>
      </c>
      <c r="D31" s="51">
        <f>IF(RTD("cqg.rtd",,"StudyData",$K$2,"TFlow","AggregateBy=TFlowSimpleAggregation, Aggregation="&amp;K1&amp;"","High",,A31)="",NA(),IF(Chart!$G$4="B",RTD("cqg.rtd",,"StudyData",$K$2,"TFlow","AggregateBy=TFlowSimpleAggregation, Aggregation="&amp;K1&amp;"","High",,A31,,,,,"T"),VALUE(TEXT(RTD("cqg.rtd",,"StudyData",$K$2,"TFlow","AggregateBy=TFlowSimpleAggregation, Aggregation="&amp;K1&amp;"","High",,A31),Chart!$AH$12))))</f>
        <v>2076.25</v>
      </c>
      <c r="E31" s="51">
        <f>IF(RTD("cqg.rtd",,"StudyData",$K$2,"TFlow","AggregateBy=TFlowSimpleAggregation, Aggregation="&amp;K1&amp;"","Low",,A31)="",NA(),IF(Chart!$G$4="B",RTD("cqg.rtd",,"StudyData",$K$2,"TFlow","AggregateBy=TFlowSimpleAggregation, Aggregation="&amp;K1&amp;"","Low",,A31,,,,,"T"),VALUE(TEXT(RTD("cqg.rtd",,"StudyData",$K$2,"TFlow","AggregateBy=TFlowSimpleAggregation, Aggregation="&amp;K1&amp;"","Low",,A31),Chart!$AH$12))))</f>
        <v>2075.75</v>
      </c>
      <c r="F31" s="51">
        <f>IF(RTD("cqg.rtd",,"StudyData",$K$2,"TFlow","AggregateBy=TFlowSimpleAggregation, Aggregation="&amp;K1&amp;"","Close",,A31)="",NA(),IF(Chart!$G$4="B",RTD("cqg.rtd",,"StudyData",$K$2,"TFlow","AggregateBy=TFlowSimpleAggregation, Aggregation="&amp;K1&amp;"","Close",,A31,,,,,"T"),VALUE(TEXT(RTD("cqg.rtd",,"StudyData",$K$2,"TFlow","AggregateBy=TFlowSimpleAggregation, Aggregation="&amp;K1&amp;"","Close",,A31),Chart!$AH$12))))</f>
        <v>2075.75</v>
      </c>
      <c r="G31" s="49">
        <f xml:space="preserve"> RTD("cqg.rtd",,"StudyData","BAVolCr.BidVol^(TFlowSimpleAggregation(TFlowOp("&amp;$K$2&amp;", 0, 0),"&amp;K1&amp;"),5)",  "Bar",,"Close",,A31)</f>
        <v>5236</v>
      </c>
      <c r="H31" s="49">
        <f xml:space="preserve"> RTD("cqg.rtd",,"StudyData","BAVolCr.AskVol^(TFlowSimpleAggregation(TFlowOp("&amp;$K$2&amp;", 0, 0),"&amp;K1&amp;"),5)",  "Bar",,"Close",,A31)</f>
        <v>4324</v>
      </c>
      <c r="I31" s="49">
        <f t="shared" si="1"/>
        <v>-912</v>
      </c>
      <c r="M31" s="53">
        <f t="shared" si="5"/>
        <v>9500</v>
      </c>
      <c r="N31" s="53">
        <f t="shared" si="3"/>
        <v>5001</v>
      </c>
      <c r="O31" s="53">
        <v>0</v>
      </c>
      <c r="P31" s="56" t="e">
        <f t="shared" si="8"/>
        <v>#N/A</v>
      </c>
      <c r="S31" s="53">
        <f t="shared" si="6"/>
        <v>9500</v>
      </c>
      <c r="T31" s="53">
        <f t="shared" si="7"/>
        <v>4008</v>
      </c>
      <c r="U31" s="53">
        <v>1</v>
      </c>
      <c r="V31" s="56" t="e">
        <f t="shared" si="4"/>
        <v>#N/A</v>
      </c>
      <c r="Y31" s="53">
        <f t="shared" si="0"/>
        <v>-11</v>
      </c>
      <c r="Z31" s="55">
        <f xml:space="preserve"> RTD("cqg.rtd",,"StudyData", $K$2,  "Tick", "FlatTicks=0", "Tick","D",Y31,"all")</f>
        <v>2074.25</v>
      </c>
    </row>
    <row r="32" spans="1:26" x14ac:dyDescent="0.25">
      <c r="A32" s="49">
        <f t="shared" si="2"/>
        <v>-30</v>
      </c>
      <c r="B32" s="50">
        <f xml:space="preserve"> RTD("cqg.rtd",,"StudyData","TFlowSimpleAggregation(TFlowOp("&amp;$K$2&amp;", 0, 0), 5)",  "Bar",, "Time",,A32)</f>
        <v>42514.603968240743</v>
      </c>
      <c r="C32" s="54">
        <f>IF(RTD("cqg.rtd",,"StudyData",$K$2,"TFlow","AggregateBy=TFlowSimpleAggregation, Aggregation="&amp;K1&amp;"","Open",,A32)="",NA(),IF(Chart!$G$4="B",RTD("cqg.rtd",,"StudyData",$K$2,"TFlow","AggregateBy=TFlowSimpleAggregation, Aggregation="&amp;K1&amp;"","Open",,A32,,,,,"T"),VALUE(TEXT(RTD("cqg.rtd",,"StudyData",$K$2,"TFlow","AggregateBy=TFlowSimpleAggregation, Aggregation="&amp;K1&amp;"","Open",,A32),Chart!$AH$12))))</f>
        <v>2075.75</v>
      </c>
      <c r="D32" s="51">
        <f>IF(RTD("cqg.rtd",,"StudyData",$K$2,"TFlow","AggregateBy=TFlowSimpleAggregation, Aggregation="&amp;K1&amp;"","High",,A32)="",NA(),IF(Chart!$G$4="B",RTD("cqg.rtd",,"StudyData",$K$2,"TFlow","AggregateBy=TFlowSimpleAggregation, Aggregation="&amp;K1&amp;"","High",,A32,,,,,"T"),VALUE(TEXT(RTD("cqg.rtd",,"StudyData",$K$2,"TFlow","AggregateBy=TFlowSimpleAggregation, Aggregation="&amp;K1&amp;"","High",,A32),Chart!$AH$12))))</f>
        <v>2076</v>
      </c>
      <c r="E32" s="51">
        <f>IF(RTD("cqg.rtd",,"StudyData",$K$2,"TFlow","AggregateBy=TFlowSimpleAggregation, Aggregation="&amp;K1&amp;"","Low",,A32)="",NA(),IF(Chart!$G$4="B",RTD("cqg.rtd",,"StudyData",$K$2,"TFlow","AggregateBy=TFlowSimpleAggregation, Aggregation="&amp;K1&amp;"","Low",,A32,,,,,"T"),VALUE(TEXT(RTD("cqg.rtd",,"StudyData",$K$2,"TFlow","AggregateBy=TFlowSimpleAggregation, Aggregation="&amp;K1&amp;"","Low",,A32),Chart!$AH$12))))</f>
        <v>2075.25</v>
      </c>
      <c r="F32" s="51">
        <f>IF(RTD("cqg.rtd",,"StudyData",$K$2,"TFlow","AggregateBy=TFlowSimpleAggregation, Aggregation="&amp;K1&amp;"","Close",,A32)="",NA(),IF(Chart!$G$4="B",RTD("cqg.rtd",,"StudyData",$K$2,"TFlow","AggregateBy=TFlowSimpleAggregation, Aggregation="&amp;K1&amp;"","Close",,A32,,,,,"T"),VALUE(TEXT(RTD("cqg.rtd",,"StudyData",$K$2,"TFlow","AggregateBy=TFlowSimpleAggregation, Aggregation="&amp;K1&amp;"","Close",,A32),Chart!$AH$12))))</f>
        <v>2075.75</v>
      </c>
      <c r="G32" s="49">
        <f xml:space="preserve"> RTD("cqg.rtd",,"StudyData","BAVolCr.BidVol^(TFlowSimpleAggregation(TFlowOp("&amp;$K$2&amp;", 0, 0),"&amp;K1&amp;"),5)",  "Bar",,"Close",,A32)</f>
        <v>4757</v>
      </c>
      <c r="H32" s="49">
        <f xml:space="preserve"> RTD("cqg.rtd",,"StudyData","BAVolCr.AskVol^(TFlowSimpleAggregation(TFlowOp("&amp;$K$2&amp;", 0, 0),"&amp;K1&amp;"),5)",  "Bar",,"Close",,A32)</f>
        <v>3642</v>
      </c>
      <c r="I32" s="49">
        <f t="shared" si="1"/>
        <v>-1115</v>
      </c>
      <c r="M32" s="53">
        <f t="shared" si="5"/>
        <v>9800</v>
      </c>
      <c r="N32" s="53">
        <f t="shared" si="3"/>
        <v>5236</v>
      </c>
      <c r="O32" s="53">
        <v>1</v>
      </c>
      <c r="P32" s="56" t="e">
        <f t="shared" si="8"/>
        <v>#N/A</v>
      </c>
      <c r="S32" s="53">
        <f t="shared" si="6"/>
        <v>9800</v>
      </c>
      <c r="T32" s="53">
        <f t="shared" si="7"/>
        <v>4324</v>
      </c>
      <c r="U32" s="53">
        <v>1</v>
      </c>
      <c r="V32" s="56" t="e">
        <f t="shared" si="4"/>
        <v>#N/A</v>
      </c>
      <c r="Y32" s="53">
        <f t="shared" si="0"/>
        <v>-10</v>
      </c>
      <c r="Z32" s="55">
        <f xml:space="preserve"> RTD("cqg.rtd",,"StudyData", $K$2,  "Tick", "FlatTicks=0", "Tick","D",Y32,"all")</f>
        <v>2074</v>
      </c>
    </row>
    <row r="33" spans="1:26" x14ac:dyDescent="0.25">
      <c r="A33" s="49">
        <f t="shared" si="2"/>
        <v>-31</v>
      </c>
      <c r="B33" s="50">
        <f xml:space="preserve"> RTD("cqg.rtd",,"StudyData","TFlowSimpleAggregation(TFlowOp("&amp;$K$2&amp;", 0, 0), 5)",  "Bar",, "Time",,A33)</f>
        <v>42514.603088425923</v>
      </c>
      <c r="C33" s="54">
        <f>IF(RTD("cqg.rtd",,"StudyData",$K$2,"TFlow","AggregateBy=TFlowSimpleAggregation, Aggregation="&amp;K1&amp;"","Open",,A33)="",NA(),IF(Chart!$G$4="B",RTD("cqg.rtd",,"StudyData",$K$2,"TFlow","AggregateBy=TFlowSimpleAggregation, Aggregation="&amp;K1&amp;"","Open",,A33,,,,,"T"),VALUE(TEXT(RTD("cqg.rtd",,"StudyData",$K$2,"TFlow","AggregateBy=TFlowSimpleAggregation, Aggregation="&amp;K1&amp;"","Open",,A33),Chart!$AH$12))))</f>
        <v>2075.75</v>
      </c>
      <c r="D33" s="51">
        <f>IF(RTD("cqg.rtd",,"StudyData",$K$2,"TFlow","AggregateBy=TFlowSimpleAggregation, Aggregation="&amp;K1&amp;"","High",,A33)="",NA(),IF(Chart!$G$4="B",RTD("cqg.rtd",,"StudyData",$K$2,"TFlow","AggregateBy=TFlowSimpleAggregation, Aggregation="&amp;K1&amp;"","High",,A33,,,,,"T"),VALUE(TEXT(RTD("cqg.rtd",,"StudyData",$K$2,"TFlow","AggregateBy=TFlowSimpleAggregation, Aggregation="&amp;K1&amp;"","High",,A33),Chart!$AH$12))))</f>
        <v>2076</v>
      </c>
      <c r="E33" s="51">
        <f>IF(RTD("cqg.rtd",,"StudyData",$K$2,"TFlow","AggregateBy=TFlowSimpleAggregation, Aggregation="&amp;K1&amp;"","Low",,A33)="",NA(),IF(Chart!$G$4="B",RTD("cqg.rtd",,"StudyData",$K$2,"TFlow","AggregateBy=TFlowSimpleAggregation, Aggregation="&amp;K1&amp;"","Low",,A33,,,,,"T"),VALUE(TEXT(RTD("cqg.rtd",,"StudyData",$K$2,"TFlow","AggregateBy=TFlowSimpleAggregation, Aggregation="&amp;K1&amp;"","Low",,A33),Chart!$AH$12))))</f>
        <v>2075.5</v>
      </c>
      <c r="F33" s="51">
        <f>IF(RTD("cqg.rtd",,"StudyData",$K$2,"TFlow","AggregateBy=TFlowSimpleAggregation, Aggregation="&amp;K1&amp;"","Close",,A33)="",NA(),IF(Chart!$G$4="B",RTD("cqg.rtd",,"StudyData",$K$2,"TFlow","AggregateBy=TFlowSimpleAggregation, Aggregation="&amp;K1&amp;"","Close",,A33,,,,,"T"),VALUE(TEXT(RTD("cqg.rtd",,"StudyData",$K$2,"TFlow","AggregateBy=TFlowSimpleAggregation, Aggregation="&amp;K1&amp;"","Close",,A33),Chart!$AH$12))))</f>
        <v>2075.75</v>
      </c>
      <c r="G33" s="49">
        <f xml:space="preserve"> RTD("cqg.rtd",,"StudyData","BAVolCr.BidVol^(TFlowSimpleAggregation(TFlowOp("&amp;$K$2&amp;", 0, 0),"&amp;K1&amp;"),5)",  "Bar",,"Close",,A33)</f>
        <v>4847</v>
      </c>
      <c r="H33" s="49">
        <f xml:space="preserve"> RTD("cqg.rtd",,"StudyData","BAVolCr.AskVol^(TFlowSimpleAggregation(TFlowOp("&amp;$K$2&amp;", 0, 0),"&amp;K1&amp;"),5)",  "Bar",,"Close",,A33)</f>
        <v>4428</v>
      </c>
      <c r="I33" s="49">
        <f t="shared" si="1"/>
        <v>-419</v>
      </c>
      <c r="M33" s="53">
        <f t="shared" si="5"/>
        <v>10100</v>
      </c>
      <c r="N33" s="53">
        <f t="shared" si="3"/>
        <v>4757</v>
      </c>
      <c r="O33" s="53">
        <v>0</v>
      </c>
      <c r="P33" s="56" t="e">
        <f t="shared" si="8"/>
        <v>#N/A</v>
      </c>
      <c r="S33" s="53">
        <f t="shared" si="6"/>
        <v>10100</v>
      </c>
      <c r="T33" s="53">
        <f t="shared" si="7"/>
        <v>3642</v>
      </c>
      <c r="U33" s="53">
        <v>0</v>
      </c>
      <c r="V33" s="56" t="e">
        <f t="shared" si="4"/>
        <v>#N/A</v>
      </c>
      <c r="Y33" s="53">
        <f t="shared" si="0"/>
        <v>-9</v>
      </c>
      <c r="Z33" s="55">
        <f xml:space="preserve"> RTD("cqg.rtd",,"StudyData", $K$2,  "Tick", "FlatTicks=0", "Tick","D",Y33,"all")</f>
        <v>2074.25</v>
      </c>
    </row>
    <row r="34" spans="1:26" x14ac:dyDescent="0.25">
      <c r="A34" s="49">
        <f t="shared" si="2"/>
        <v>-32</v>
      </c>
      <c r="B34" s="50">
        <f xml:space="preserve"> RTD("cqg.rtd",,"StudyData","TFlowSimpleAggregation(TFlowOp("&amp;$K$2&amp;", 0, 0), 5)",  "Bar",, "Time",,A34)</f>
        <v>42514.602817129628</v>
      </c>
      <c r="C34" s="54">
        <f>IF(RTD("cqg.rtd",,"StudyData",$K$2,"TFlow","AggregateBy=TFlowSimpleAggregation, Aggregation="&amp;K1&amp;"","Open",,A34)="",NA(),IF(Chart!$G$4="B",RTD("cqg.rtd",,"StudyData",$K$2,"TFlow","AggregateBy=TFlowSimpleAggregation, Aggregation="&amp;K1&amp;"","Open",,A34,,,,,"T"),VALUE(TEXT(RTD("cqg.rtd",,"StudyData",$K$2,"TFlow","AggregateBy=TFlowSimpleAggregation, Aggregation="&amp;K1&amp;"","Open",,A34),Chart!$AH$12))))</f>
        <v>2076.25</v>
      </c>
      <c r="D34" s="51">
        <f>IF(RTD("cqg.rtd",,"StudyData",$K$2,"TFlow","AggregateBy=TFlowSimpleAggregation, Aggregation="&amp;K1&amp;"","High",,A34)="",NA(),IF(Chart!$G$4="B",RTD("cqg.rtd",,"StudyData",$K$2,"TFlow","AggregateBy=TFlowSimpleAggregation, Aggregation="&amp;K1&amp;"","High",,A34,,,,,"T"),VALUE(TEXT(RTD("cqg.rtd",,"StudyData",$K$2,"TFlow","AggregateBy=TFlowSimpleAggregation, Aggregation="&amp;K1&amp;"","High",,A34),Chart!$AH$12))))</f>
        <v>2076.25</v>
      </c>
      <c r="E34" s="51">
        <f>IF(RTD("cqg.rtd",,"StudyData",$K$2,"TFlow","AggregateBy=TFlowSimpleAggregation, Aggregation="&amp;K1&amp;"","Low",,A34)="",NA(),IF(Chart!$G$4="B",RTD("cqg.rtd",,"StudyData",$K$2,"TFlow","AggregateBy=TFlowSimpleAggregation, Aggregation="&amp;K1&amp;"","Low",,A34,,,,,"T"),VALUE(TEXT(RTD("cqg.rtd",,"StudyData",$K$2,"TFlow","AggregateBy=TFlowSimpleAggregation, Aggregation="&amp;K1&amp;"","Low",,A34),Chart!$AH$12))))</f>
        <v>2075.25</v>
      </c>
      <c r="F34" s="51">
        <f>IF(RTD("cqg.rtd",,"StudyData",$K$2,"TFlow","AggregateBy=TFlowSimpleAggregation, Aggregation="&amp;K1&amp;"","Close",,A34)="",NA(),IF(Chart!$G$4="B",RTD("cqg.rtd",,"StudyData",$K$2,"TFlow","AggregateBy=TFlowSimpleAggregation, Aggregation="&amp;K1&amp;"","Close",,A34,,,,,"T"),VALUE(TEXT(RTD("cqg.rtd",,"StudyData",$K$2,"TFlow","AggregateBy=TFlowSimpleAggregation, Aggregation="&amp;K1&amp;"","Close",,A34),Chart!$AH$12))))</f>
        <v>2075.75</v>
      </c>
      <c r="G34" s="49">
        <f xml:space="preserve"> RTD("cqg.rtd",,"StudyData","BAVolCr.BidVol^(TFlowSimpleAggregation(TFlowOp("&amp;$K$2&amp;", 0, 0),"&amp;K1&amp;"),5)",  "Bar",,"Close",,A34)</f>
        <v>4513</v>
      </c>
      <c r="H34" s="49">
        <f xml:space="preserve"> RTD("cqg.rtd",,"StudyData","BAVolCr.AskVol^(TFlowSimpleAggregation(TFlowOp("&amp;$K$2&amp;", 0, 0),"&amp;K1&amp;"),5)",  "Bar",,"Close",,A34)</f>
        <v>4399</v>
      </c>
      <c r="I34" s="49">
        <f t="shared" si="1"/>
        <v>-114</v>
      </c>
      <c r="M34" s="53">
        <f t="shared" si="5"/>
        <v>10400</v>
      </c>
      <c r="N34" s="53">
        <f t="shared" si="3"/>
        <v>4847</v>
      </c>
      <c r="O34" s="53">
        <v>0</v>
      </c>
      <c r="P34" s="56" t="e">
        <f t="shared" si="8"/>
        <v>#N/A</v>
      </c>
      <c r="S34" s="53">
        <f t="shared" si="6"/>
        <v>10400</v>
      </c>
      <c r="T34" s="53">
        <f t="shared" si="7"/>
        <v>4428</v>
      </c>
      <c r="U34" s="53">
        <v>0</v>
      </c>
      <c r="V34" s="56" t="e">
        <f t="shared" si="4"/>
        <v>#N/A</v>
      </c>
      <c r="Y34" s="53">
        <f t="shared" si="0"/>
        <v>-8</v>
      </c>
      <c r="Z34" s="55">
        <f xml:space="preserve"> RTD("cqg.rtd",,"StudyData", $K$2,  "Tick", "FlatTicks=0", "Tick","D",Y34,"all")</f>
        <v>2074</v>
      </c>
    </row>
    <row r="35" spans="1:26" x14ac:dyDescent="0.25">
      <c r="A35" s="49">
        <f t="shared" si="2"/>
        <v>-33</v>
      </c>
      <c r="B35" s="50">
        <f xml:space="preserve"> RTD("cqg.rtd",,"StudyData","TFlowSimpleAggregation(TFlowOp("&amp;$K$2&amp;", 0, 0), 5)",  "Bar",, "Time",,A35)</f>
        <v>42514.602736388886</v>
      </c>
      <c r="C35" s="54">
        <f>IF(RTD("cqg.rtd",,"StudyData",$K$2,"TFlow","AggregateBy=TFlowSimpleAggregation, Aggregation="&amp;K1&amp;"","Open",,A35)="",NA(),IF(Chart!$G$4="B",RTD("cqg.rtd",,"StudyData",$K$2,"TFlow","AggregateBy=TFlowSimpleAggregation, Aggregation="&amp;K1&amp;"","Open",,A35,,,,,"T"),VALUE(TEXT(RTD("cqg.rtd",,"StudyData",$K$2,"TFlow","AggregateBy=TFlowSimpleAggregation, Aggregation="&amp;K1&amp;"","Open",,A35),Chart!$AH$12))))</f>
        <v>2076</v>
      </c>
      <c r="D35" s="51">
        <f>IF(RTD("cqg.rtd",,"StudyData",$K$2,"TFlow","AggregateBy=TFlowSimpleAggregation, Aggregation="&amp;K1&amp;"","High",,A35)="",NA(),IF(Chart!$G$4="B",RTD("cqg.rtd",,"StudyData",$K$2,"TFlow","AggregateBy=TFlowSimpleAggregation, Aggregation="&amp;K1&amp;"","High",,A35,,,,,"T"),VALUE(TEXT(RTD("cqg.rtd",,"StudyData",$K$2,"TFlow","AggregateBy=TFlowSimpleAggregation, Aggregation="&amp;K1&amp;"","High",,A35),Chart!$AH$12))))</f>
        <v>2076.5</v>
      </c>
      <c r="E35" s="51">
        <f>IF(RTD("cqg.rtd",,"StudyData",$K$2,"TFlow","AggregateBy=TFlowSimpleAggregation, Aggregation="&amp;K1&amp;"","Low",,A35)="",NA(),IF(Chart!$G$4="B",RTD("cqg.rtd",,"StudyData",$K$2,"TFlow","AggregateBy=TFlowSimpleAggregation, Aggregation="&amp;K1&amp;"","Low",,A35,,,,,"T"),VALUE(TEXT(RTD("cqg.rtd",,"StudyData",$K$2,"TFlow","AggregateBy=TFlowSimpleAggregation, Aggregation="&amp;K1&amp;"","Low",,A35),Chart!$AH$12))))</f>
        <v>2075.75</v>
      </c>
      <c r="F35" s="51">
        <f>IF(RTD("cqg.rtd",,"StudyData",$K$2,"TFlow","AggregateBy=TFlowSimpleAggregation, Aggregation="&amp;K1&amp;"","Close",,A35)="",NA(),IF(Chart!$G$4="B",RTD("cqg.rtd",,"StudyData",$K$2,"TFlow","AggregateBy=TFlowSimpleAggregation, Aggregation="&amp;K1&amp;"","Close",,A35,,,,,"T"),VALUE(TEXT(RTD("cqg.rtd",,"StudyData",$K$2,"TFlow","AggregateBy=TFlowSimpleAggregation, Aggregation="&amp;K1&amp;"","Close",,A35),Chart!$AH$12))))</f>
        <v>2076.25</v>
      </c>
      <c r="G35" s="49">
        <f xml:space="preserve"> RTD("cqg.rtd",,"StudyData","BAVolCr.BidVol^(TFlowSimpleAggregation(TFlowOp("&amp;$K$2&amp;", 0, 0),"&amp;K1&amp;"),5)",  "Bar",,"Close",,A35)</f>
        <v>3417</v>
      </c>
      <c r="H35" s="49">
        <f xml:space="preserve"> RTD("cqg.rtd",,"StudyData","BAVolCr.AskVol^(TFlowSimpleAggregation(TFlowOp("&amp;$K$2&amp;", 0, 0),"&amp;K1&amp;"),5)",  "Bar",,"Close",,A35)</f>
        <v>5099</v>
      </c>
      <c r="I35" s="49">
        <f t="shared" si="1"/>
        <v>1682</v>
      </c>
      <c r="M35" s="53">
        <f t="shared" si="5"/>
        <v>10700</v>
      </c>
      <c r="N35" s="53">
        <f t="shared" si="3"/>
        <v>4513</v>
      </c>
      <c r="O35" s="53">
        <v>1</v>
      </c>
      <c r="P35" s="56" t="e">
        <f t="shared" si="8"/>
        <v>#N/A</v>
      </c>
      <c r="S35" s="53">
        <f t="shared" si="6"/>
        <v>10700</v>
      </c>
      <c r="T35" s="53">
        <f t="shared" si="7"/>
        <v>4399</v>
      </c>
      <c r="U35" s="53">
        <v>0</v>
      </c>
      <c r="V35" s="56" t="e">
        <f t="shared" si="4"/>
        <v>#N/A</v>
      </c>
      <c r="Y35" s="53">
        <f t="shared" si="0"/>
        <v>-7</v>
      </c>
      <c r="Z35" s="55">
        <f xml:space="preserve"> RTD("cqg.rtd",,"StudyData", $K$2,  "Tick", "FlatTicks=0", "Tick","D",Y35,"all")</f>
        <v>2074.25</v>
      </c>
    </row>
    <row r="36" spans="1:26" x14ac:dyDescent="0.25">
      <c r="A36" s="49">
        <f t="shared" si="2"/>
        <v>-34</v>
      </c>
      <c r="B36" s="50">
        <f xml:space="preserve"> RTD("cqg.rtd",,"StudyData","TFlowSimpleAggregation(TFlowOp("&amp;$K$2&amp;", 0, 0), 5)",  "Bar",, "Time",,A36)</f>
        <v>42514.602707777776</v>
      </c>
      <c r="C36" s="54">
        <f>IF(RTD("cqg.rtd",,"StudyData",$K$2,"TFlow","AggregateBy=TFlowSimpleAggregation, Aggregation="&amp;K1&amp;"","Open",,A36)="",NA(),IF(Chart!$G$4="B",RTD("cqg.rtd",,"StudyData",$K$2,"TFlow","AggregateBy=TFlowSimpleAggregation, Aggregation="&amp;K1&amp;"","Open",,A36,,,,,"T"),VALUE(TEXT(RTD("cqg.rtd",,"StudyData",$K$2,"TFlow","AggregateBy=TFlowSimpleAggregation, Aggregation="&amp;K1&amp;"","Open",,A36),Chart!$AH$12))))</f>
        <v>2075.75</v>
      </c>
      <c r="D36" s="51">
        <f>IF(RTD("cqg.rtd",,"StudyData",$K$2,"TFlow","AggregateBy=TFlowSimpleAggregation, Aggregation="&amp;K1&amp;"","High",,A36)="",NA(),IF(Chart!$G$4="B",RTD("cqg.rtd",,"StudyData",$K$2,"TFlow","AggregateBy=TFlowSimpleAggregation, Aggregation="&amp;K1&amp;"","High",,A36,,,,,"T"),VALUE(TEXT(RTD("cqg.rtd",,"StudyData",$K$2,"TFlow","AggregateBy=TFlowSimpleAggregation, Aggregation="&amp;K1&amp;"","High",,A36),Chart!$AH$12))))</f>
        <v>2076.25</v>
      </c>
      <c r="E36" s="51">
        <f>IF(RTD("cqg.rtd",,"StudyData",$K$2,"TFlow","AggregateBy=TFlowSimpleAggregation, Aggregation="&amp;K1&amp;"","Low",,A36)="",NA(),IF(Chart!$G$4="B",RTD("cqg.rtd",,"StudyData",$K$2,"TFlow","AggregateBy=TFlowSimpleAggregation, Aggregation="&amp;K1&amp;"","Low",,A36,,,,,"T"),VALUE(TEXT(RTD("cqg.rtd",,"StudyData",$K$2,"TFlow","AggregateBy=TFlowSimpleAggregation, Aggregation="&amp;K1&amp;"","Low",,A36),Chart!$AH$12))))</f>
        <v>2075.5</v>
      </c>
      <c r="F36" s="51">
        <f>IF(RTD("cqg.rtd",,"StudyData",$K$2,"TFlow","AggregateBy=TFlowSimpleAggregation, Aggregation="&amp;K1&amp;"","Close",,A36)="",NA(),IF(Chart!$G$4="B",RTD("cqg.rtd",,"StudyData",$K$2,"TFlow","AggregateBy=TFlowSimpleAggregation, Aggregation="&amp;K1&amp;"","Close",,A36,,,,,"T"),VALUE(TEXT(RTD("cqg.rtd",,"StudyData",$K$2,"TFlow","AggregateBy=TFlowSimpleAggregation, Aggregation="&amp;K1&amp;"","Close",,A36),Chart!$AH$12))))</f>
        <v>2076</v>
      </c>
      <c r="G36" s="49">
        <f xml:space="preserve"> RTD("cqg.rtd",,"StudyData","BAVolCr.BidVol^(TFlowSimpleAggregation(TFlowOp("&amp;$K$2&amp;", 0, 0),"&amp;K1&amp;"),5)",  "Bar",,"Close",,A36)</f>
        <v>4338</v>
      </c>
      <c r="H36" s="49">
        <f xml:space="preserve"> RTD("cqg.rtd",,"StudyData","BAVolCr.AskVol^(TFlowSimpleAggregation(TFlowOp("&amp;$K$2&amp;", 0, 0),"&amp;K1&amp;"),5)",  "Bar",,"Close",,A36)</f>
        <v>4717</v>
      </c>
      <c r="I36" s="49">
        <f t="shared" si="1"/>
        <v>379</v>
      </c>
      <c r="M36" s="53">
        <f t="shared" si="5"/>
        <v>11000</v>
      </c>
      <c r="N36" s="53">
        <f t="shared" si="3"/>
        <v>3417</v>
      </c>
      <c r="O36" s="53">
        <v>0</v>
      </c>
      <c r="P36" s="56" t="e">
        <f t="shared" si="8"/>
        <v>#N/A</v>
      </c>
      <c r="S36" s="53">
        <f t="shared" si="6"/>
        <v>11000</v>
      </c>
      <c r="T36" s="53">
        <f t="shared" si="7"/>
        <v>5099</v>
      </c>
      <c r="U36" s="53">
        <v>0</v>
      </c>
      <c r="V36" s="56" t="e">
        <f t="shared" si="4"/>
        <v>#N/A</v>
      </c>
      <c r="Y36" s="53">
        <f t="shared" si="0"/>
        <v>-6</v>
      </c>
      <c r="Z36" s="55">
        <f xml:space="preserve"> RTD("cqg.rtd",,"StudyData", $K$2,  "Tick", "FlatTicks=0", "Tick","D",Y36,"all")</f>
        <v>2074.5</v>
      </c>
    </row>
    <row r="37" spans="1:26" x14ac:dyDescent="0.25">
      <c r="A37" s="49">
        <f t="shared" si="2"/>
        <v>-35</v>
      </c>
      <c r="B37" s="50">
        <f xml:space="preserve"> RTD("cqg.rtd",,"StudyData","TFlowSimpleAggregation(TFlowOp("&amp;$K$2&amp;", 0, 0), 5)",  "Bar",, "Time",,A37)</f>
        <v>42514.602572777774</v>
      </c>
      <c r="C37" s="54">
        <f>IF(RTD("cqg.rtd",,"StudyData",$K$2,"TFlow","AggregateBy=TFlowSimpleAggregation, Aggregation="&amp;K1&amp;"","Open",,A37)="",NA(),IF(Chart!$G$4="B",RTD("cqg.rtd",,"StudyData",$K$2,"TFlow","AggregateBy=TFlowSimpleAggregation, Aggregation="&amp;K1&amp;"","Open",,A37,,,,,"T"),VALUE(TEXT(RTD("cqg.rtd",,"StudyData",$K$2,"TFlow","AggregateBy=TFlowSimpleAggregation, Aggregation="&amp;K1&amp;"","Open",,A37),Chart!$AH$12))))</f>
        <v>2075.5</v>
      </c>
      <c r="D37" s="51">
        <f>IF(RTD("cqg.rtd",,"StudyData",$K$2,"TFlow","AggregateBy=TFlowSimpleAggregation, Aggregation="&amp;K1&amp;"","High",,A37)="",NA(),IF(Chart!$G$4="B",RTD("cqg.rtd",,"StudyData",$K$2,"TFlow","AggregateBy=TFlowSimpleAggregation, Aggregation="&amp;K1&amp;"","High",,A37,,,,,"T"),VALUE(TEXT(RTD("cqg.rtd",,"StudyData",$K$2,"TFlow","AggregateBy=TFlowSimpleAggregation, Aggregation="&amp;K1&amp;"","High",,A37),Chart!$AH$12))))</f>
        <v>2076</v>
      </c>
      <c r="E37" s="51">
        <f>IF(RTD("cqg.rtd",,"StudyData",$K$2,"TFlow","AggregateBy=TFlowSimpleAggregation, Aggregation="&amp;K1&amp;"","Low",,A37)="",NA(),IF(Chart!$G$4="B",RTD("cqg.rtd",,"StudyData",$K$2,"TFlow","AggregateBy=TFlowSimpleAggregation, Aggregation="&amp;K1&amp;"","Low",,A37,,,,,"T"),VALUE(TEXT(RTD("cqg.rtd",,"StudyData",$K$2,"TFlow","AggregateBy=TFlowSimpleAggregation, Aggregation="&amp;K1&amp;"","Low",,A37),Chart!$AH$12))))</f>
        <v>2075.25</v>
      </c>
      <c r="F37" s="51">
        <f>IF(RTD("cqg.rtd",,"StudyData",$K$2,"TFlow","AggregateBy=TFlowSimpleAggregation, Aggregation="&amp;K1&amp;"","Close",,A37)="",NA(),IF(Chart!$G$4="B",RTD("cqg.rtd",,"StudyData",$K$2,"TFlow","AggregateBy=TFlowSimpleAggregation, Aggregation="&amp;K1&amp;"","Close",,A37,,,,,"T"),VALUE(TEXT(RTD("cqg.rtd",,"StudyData",$K$2,"TFlow","AggregateBy=TFlowSimpleAggregation, Aggregation="&amp;K1&amp;"","Close",,A37),Chart!$AH$12))))</f>
        <v>2075.75</v>
      </c>
      <c r="G37" s="49">
        <f xml:space="preserve"> RTD("cqg.rtd",,"StudyData","BAVolCr.BidVol^(TFlowSimpleAggregation(TFlowOp("&amp;$K$2&amp;", 0, 0),"&amp;K1&amp;"),5)",  "Bar",,"Close",,A37)</f>
        <v>4802</v>
      </c>
      <c r="H37" s="49">
        <f xml:space="preserve"> RTD("cqg.rtd",,"StudyData","BAVolCr.AskVol^(TFlowSimpleAggregation(TFlowOp("&amp;$K$2&amp;", 0, 0),"&amp;K1&amp;"),5)",  "Bar",,"Close",,A37)</f>
        <v>4789</v>
      </c>
      <c r="I37" s="49">
        <f t="shared" si="1"/>
        <v>-13</v>
      </c>
      <c r="M37" s="53">
        <f t="shared" si="5"/>
        <v>11300</v>
      </c>
      <c r="N37" s="53">
        <f t="shared" si="3"/>
        <v>4338</v>
      </c>
      <c r="O37" s="53">
        <v>0</v>
      </c>
      <c r="P37" s="56" t="e">
        <f t="shared" si="8"/>
        <v>#N/A</v>
      </c>
      <c r="S37" s="53">
        <f t="shared" si="6"/>
        <v>11300</v>
      </c>
      <c r="T37" s="53">
        <f t="shared" si="7"/>
        <v>4717</v>
      </c>
      <c r="U37" s="53">
        <v>1</v>
      </c>
      <c r="V37" s="56" t="e">
        <f t="shared" si="4"/>
        <v>#N/A</v>
      </c>
      <c r="Y37" s="53">
        <f t="shared" si="0"/>
        <v>-5</v>
      </c>
      <c r="Z37" s="55">
        <f xml:space="preserve"> RTD("cqg.rtd",,"StudyData", $K$2,  "Tick", "FlatTicks=0", "Tick","D",Y37,"all")</f>
        <v>2074.25</v>
      </c>
    </row>
    <row r="38" spans="1:26" x14ac:dyDescent="0.25">
      <c r="A38" s="49">
        <f t="shared" si="2"/>
        <v>-36</v>
      </c>
      <c r="B38" s="50">
        <f xml:space="preserve"> RTD("cqg.rtd",,"StudyData","TFlowSimpleAggregation(TFlowOp("&amp;$K$2&amp;", 0, 0), 5)",  "Bar",, "Time",,A38)</f>
        <v>42514.602528333329</v>
      </c>
      <c r="C38" s="54">
        <f>IF(RTD("cqg.rtd",,"StudyData",$K$2,"TFlow","AggregateBy=TFlowSimpleAggregation, Aggregation="&amp;K1&amp;"","Open",,A38)="",NA(),IF(Chart!$G$4="B",RTD("cqg.rtd",,"StudyData",$K$2,"TFlow","AggregateBy=TFlowSimpleAggregation, Aggregation="&amp;K1&amp;"","Open",,A38,,,,,"T"),VALUE(TEXT(RTD("cqg.rtd",,"StudyData",$K$2,"TFlow","AggregateBy=TFlowSimpleAggregation, Aggregation="&amp;K1&amp;"","Open",,A38),Chart!$AH$12))))</f>
        <v>2075.25</v>
      </c>
      <c r="D38" s="51">
        <f>IF(RTD("cqg.rtd",,"StudyData",$K$2,"TFlow","AggregateBy=TFlowSimpleAggregation, Aggregation="&amp;K1&amp;"","High",,A38)="",NA(),IF(Chart!$G$4="B",RTD("cqg.rtd",,"StudyData",$K$2,"TFlow","AggregateBy=TFlowSimpleAggregation, Aggregation="&amp;K1&amp;"","High",,A38,,,,,"T"),VALUE(TEXT(RTD("cqg.rtd",,"StudyData",$K$2,"TFlow","AggregateBy=TFlowSimpleAggregation, Aggregation="&amp;K1&amp;"","High",,A38),Chart!$AH$12))))</f>
        <v>2075.75</v>
      </c>
      <c r="E38" s="51">
        <f>IF(RTD("cqg.rtd",,"StudyData",$K$2,"TFlow","AggregateBy=TFlowSimpleAggregation, Aggregation="&amp;K1&amp;"","Low",,A38)="",NA(),IF(Chart!$G$4="B",RTD("cqg.rtd",,"StudyData",$K$2,"TFlow","AggregateBy=TFlowSimpleAggregation, Aggregation="&amp;K1&amp;"","Low",,A38,,,,,"T"),VALUE(TEXT(RTD("cqg.rtd",,"StudyData",$K$2,"TFlow","AggregateBy=TFlowSimpleAggregation, Aggregation="&amp;K1&amp;"","Low",,A38),Chart!$AH$12))))</f>
        <v>2075</v>
      </c>
      <c r="F38" s="51">
        <f>IF(RTD("cqg.rtd",,"StudyData",$K$2,"TFlow","AggregateBy=TFlowSimpleAggregation, Aggregation="&amp;K1&amp;"","Close",,A38)="",NA(),IF(Chart!$G$4="B",RTD("cqg.rtd",,"StudyData",$K$2,"TFlow","AggregateBy=TFlowSimpleAggregation, Aggregation="&amp;K1&amp;"","Close",,A38,,,,,"T"),VALUE(TEXT(RTD("cqg.rtd",,"StudyData",$K$2,"TFlow","AggregateBy=TFlowSimpleAggregation, Aggregation="&amp;K1&amp;"","Close",,A38),Chart!$AH$12))))</f>
        <v>2075.5</v>
      </c>
      <c r="G38" s="49">
        <f xml:space="preserve"> RTD("cqg.rtd",,"StudyData","BAVolCr.BidVol^(TFlowSimpleAggregation(TFlowOp("&amp;$K$2&amp;", 0, 0),"&amp;K1&amp;"),5)",  "Bar",,"Close",,A38)</f>
        <v>4394</v>
      </c>
      <c r="H38" s="49">
        <f xml:space="preserve"> RTD("cqg.rtd",,"StudyData","BAVolCr.AskVol^(TFlowSimpleAggregation(TFlowOp("&amp;$K$2&amp;", 0, 0),"&amp;K1&amp;"),5)",  "Bar",,"Close",,A38)</f>
        <v>3809</v>
      </c>
      <c r="I38" s="49">
        <f t="shared" si="1"/>
        <v>-585</v>
      </c>
      <c r="M38" s="53">
        <f t="shared" si="5"/>
        <v>11600</v>
      </c>
      <c r="N38" s="53">
        <f t="shared" si="3"/>
        <v>4802</v>
      </c>
      <c r="O38" s="53">
        <v>0</v>
      </c>
      <c r="P38" s="56" t="e">
        <f t="shared" si="8"/>
        <v>#N/A</v>
      </c>
      <c r="S38" s="53">
        <f t="shared" si="6"/>
        <v>11600</v>
      </c>
      <c r="T38" s="53">
        <f t="shared" si="7"/>
        <v>4789</v>
      </c>
      <c r="U38" s="53">
        <v>1</v>
      </c>
      <c r="V38" s="56" t="e">
        <f t="shared" si="4"/>
        <v>#N/A</v>
      </c>
      <c r="Y38" s="53">
        <f t="shared" si="0"/>
        <v>-4</v>
      </c>
      <c r="Z38" s="55">
        <f xml:space="preserve"> RTD("cqg.rtd",,"StudyData", $K$2,  "Tick", "FlatTicks=0", "Tick","D",Y38,"all")</f>
        <v>2074.5</v>
      </c>
    </row>
    <row r="39" spans="1:26" x14ac:dyDescent="0.25">
      <c r="A39" s="49">
        <f t="shared" si="2"/>
        <v>-37</v>
      </c>
      <c r="B39" s="50">
        <f xml:space="preserve"> RTD("cqg.rtd",,"StudyData","TFlowSimpleAggregation(TFlowOp("&amp;$K$2&amp;", 0, 0), 5)",  "Bar",, "Time",,A39)</f>
        <v>42514.602449166661</v>
      </c>
      <c r="C39" s="54">
        <f>IF(RTD("cqg.rtd",,"StudyData",$K$2,"TFlow","AggregateBy=TFlowSimpleAggregation, Aggregation="&amp;K1&amp;"","Open",,A39)="",NA(),IF(Chart!$G$4="B",RTD("cqg.rtd",,"StudyData",$K$2,"TFlow","AggregateBy=TFlowSimpleAggregation, Aggregation="&amp;K1&amp;"","Open",,A39,,,,,"T"),VALUE(TEXT(RTD("cqg.rtd",,"StudyData",$K$2,"TFlow","AggregateBy=TFlowSimpleAggregation, Aggregation="&amp;K1&amp;"","Open",,A39),Chart!$AH$12))))</f>
        <v>2074.75</v>
      </c>
      <c r="D39" s="51">
        <f>IF(RTD("cqg.rtd",,"StudyData",$K$2,"TFlow","AggregateBy=TFlowSimpleAggregation, Aggregation="&amp;K1&amp;"","High",,A39)="",NA(),IF(Chart!$G$4="B",RTD("cqg.rtd",,"StudyData",$K$2,"TFlow","AggregateBy=TFlowSimpleAggregation, Aggregation="&amp;K1&amp;"","High",,A39,,,,,"T"),VALUE(TEXT(RTD("cqg.rtd",,"StudyData",$K$2,"TFlow","AggregateBy=TFlowSimpleAggregation, Aggregation="&amp;K1&amp;"","High",,A39),Chart!$AH$12))))</f>
        <v>2075.5</v>
      </c>
      <c r="E39" s="51">
        <f>IF(RTD("cqg.rtd",,"StudyData",$K$2,"TFlow","AggregateBy=TFlowSimpleAggregation, Aggregation="&amp;K1&amp;"","Low",,A39)="",NA(),IF(Chart!$G$4="B",RTD("cqg.rtd",,"StudyData",$K$2,"TFlow","AggregateBy=TFlowSimpleAggregation, Aggregation="&amp;K1&amp;"","Low",,A39,,,,,"T"),VALUE(TEXT(RTD("cqg.rtd",,"StudyData",$K$2,"TFlow","AggregateBy=TFlowSimpleAggregation, Aggregation="&amp;K1&amp;"","Low",,A39),Chart!$AH$12))))</f>
        <v>2074.5</v>
      </c>
      <c r="F39" s="51">
        <f>IF(RTD("cqg.rtd",,"StudyData",$K$2,"TFlow","AggregateBy=TFlowSimpleAggregation, Aggregation="&amp;K1&amp;"","Close",,A39)="",NA(),IF(Chart!$G$4="B",RTD("cqg.rtd",,"StudyData",$K$2,"TFlow","AggregateBy=TFlowSimpleAggregation, Aggregation="&amp;K1&amp;"","Close",,A39,,,,,"T"),VALUE(TEXT(RTD("cqg.rtd",,"StudyData",$K$2,"TFlow","AggregateBy=TFlowSimpleAggregation, Aggregation="&amp;K1&amp;"","Close",,A39),Chart!$AH$12))))</f>
        <v>2075.25</v>
      </c>
      <c r="G39" s="49">
        <f xml:space="preserve"> RTD("cqg.rtd",,"StudyData","BAVolCr.BidVol^(TFlowSimpleAggregation(TFlowOp("&amp;$K$2&amp;", 0, 0),"&amp;K1&amp;"),5)",  "Bar",,"Close",,A39)</f>
        <v>3928</v>
      </c>
      <c r="H39" s="49">
        <f xml:space="preserve"> RTD("cqg.rtd",,"StudyData","BAVolCr.AskVol^(TFlowSimpleAggregation(TFlowOp("&amp;$K$2&amp;", 0, 0),"&amp;K1&amp;"),5)",  "Bar",,"Close",,A39)</f>
        <v>3645</v>
      </c>
      <c r="I39" s="49">
        <f t="shared" si="1"/>
        <v>-283</v>
      </c>
      <c r="M39" s="53">
        <f t="shared" si="5"/>
        <v>11900</v>
      </c>
      <c r="N39" s="53">
        <f t="shared" si="3"/>
        <v>4394</v>
      </c>
      <c r="O39" s="53">
        <v>0</v>
      </c>
      <c r="P39" s="56" t="e">
        <f t="shared" si="8"/>
        <v>#N/A</v>
      </c>
      <c r="S39" s="53">
        <f t="shared" si="6"/>
        <v>11900</v>
      </c>
      <c r="T39" s="53">
        <f t="shared" si="7"/>
        <v>3809</v>
      </c>
      <c r="U39" s="53">
        <v>1</v>
      </c>
      <c r="V39" s="56" t="e">
        <f t="shared" si="4"/>
        <v>#N/A</v>
      </c>
      <c r="Y39" s="53">
        <f t="shared" si="0"/>
        <v>-3</v>
      </c>
      <c r="Z39" s="55">
        <f xml:space="preserve"> RTD("cqg.rtd",,"StudyData", $K$2,  "Tick", "FlatTicks=0", "Tick","D",Y39,"all")</f>
        <v>2074.25</v>
      </c>
    </row>
    <row r="40" spans="1:26" x14ac:dyDescent="0.25">
      <c r="A40" s="49">
        <f t="shared" si="2"/>
        <v>-38</v>
      </c>
      <c r="B40" s="50">
        <f xml:space="preserve"> RTD("cqg.rtd",,"StudyData","TFlowSimpleAggregation(TFlowOp("&amp;$K$2&amp;", 0, 0), 5)",  "Bar",, "Time",,A40)</f>
        <v>42514.602294490738</v>
      </c>
      <c r="C40" s="54">
        <f>IF(RTD("cqg.rtd",,"StudyData",$K$2,"TFlow","AggregateBy=TFlowSimpleAggregation, Aggregation="&amp;K1&amp;"","Open",,A40)="",NA(),IF(Chart!$G$4="B",RTD("cqg.rtd",,"StudyData",$K$2,"TFlow","AggregateBy=TFlowSimpleAggregation, Aggregation="&amp;K1&amp;"","Open",,A40,,,,,"T"),VALUE(TEXT(RTD("cqg.rtd",,"StudyData",$K$2,"TFlow","AggregateBy=TFlowSimpleAggregation, Aggregation="&amp;K1&amp;"","Open",,A40),Chart!$AH$12))))</f>
        <v>2075</v>
      </c>
      <c r="D40" s="51">
        <f>IF(RTD("cqg.rtd",,"StudyData",$K$2,"TFlow","AggregateBy=TFlowSimpleAggregation, Aggregation="&amp;K1&amp;"","High",,A40)="",NA(),IF(Chart!$G$4="B",RTD("cqg.rtd",,"StudyData",$K$2,"TFlow","AggregateBy=TFlowSimpleAggregation, Aggregation="&amp;K1&amp;"","High",,A40,,,,,"T"),VALUE(TEXT(RTD("cqg.rtd",,"StudyData",$K$2,"TFlow","AggregateBy=TFlowSimpleAggregation, Aggregation="&amp;K1&amp;"","High",,A40),Chart!$AH$12))))</f>
        <v>2075.5</v>
      </c>
      <c r="E40" s="51">
        <f>IF(RTD("cqg.rtd",,"StudyData",$K$2,"TFlow","AggregateBy=TFlowSimpleAggregation, Aggregation="&amp;K1&amp;"","Low",,A40)="",NA(),IF(Chart!$G$4="B",RTD("cqg.rtd",,"StudyData",$K$2,"TFlow","AggregateBy=TFlowSimpleAggregation, Aggregation="&amp;K1&amp;"","Low",,A40,,,,,"T"),VALUE(TEXT(RTD("cqg.rtd",,"StudyData",$K$2,"TFlow","AggregateBy=TFlowSimpleAggregation, Aggregation="&amp;K1&amp;"","Low",,A40),Chart!$AH$12))))</f>
        <v>2074.5</v>
      </c>
      <c r="F40" s="51">
        <f>IF(RTD("cqg.rtd",,"StudyData",$K$2,"TFlow","AggregateBy=TFlowSimpleAggregation, Aggregation="&amp;K1&amp;"","Close",,A40)="",NA(),IF(Chart!$G$4="B",RTD("cqg.rtd",,"StudyData",$K$2,"TFlow","AggregateBy=TFlowSimpleAggregation, Aggregation="&amp;K1&amp;"","Close",,A40,,,,,"T"),VALUE(TEXT(RTD("cqg.rtd",,"StudyData",$K$2,"TFlow","AggregateBy=TFlowSimpleAggregation, Aggregation="&amp;K1&amp;"","Close",,A40),Chart!$AH$12))))</f>
        <v>2074.5</v>
      </c>
      <c r="G40" s="49">
        <f xml:space="preserve"> RTD("cqg.rtd",,"StudyData","BAVolCr.BidVol^(TFlowSimpleAggregation(TFlowOp("&amp;$K$2&amp;", 0, 0),"&amp;K1&amp;"),5)",  "Bar",,"Close",,A40)</f>
        <v>3732</v>
      </c>
      <c r="H40" s="49">
        <f xml:space="preserve"> RTD("cqg.rtd",,"StudyData","BAVolCr.AskVol^(TFlowSimpleAggregation(TFlowOp("&amp;$K$2&amp;", 0, 0),"&amp;K1&amp;"),5)",  "Bar",,"Close",,A40)</f>
        <v>2469</v>
      </c>
      <c r="I40" s="49">
        <f t="shared" si="1"/>
        <v>-1263</v>
      </c>
      <c r="M40" s="53">
        <f t="shared" si="5"/>
        <v>12200</v>
      </c>
      <c r="N40" s="53">
        <f t="shared" si="3"/>
        <v>3928</v>
      </c>
      <c r="O40" s="53">
        <v>0</v>
      </c>
      <c r="P40" s="56" t="e">
        <f t="shared" si="8"/>
        <v>#N/A</v>
      </c>
      <c r="S40" s="53">
        <f t="shared" si="6"/>
        <v>12200</v>
      </c>
      <c r="T40" s="53">
        <f t="shared" si="7"/>
        <v>3645</v>
      </c>
      <c r="U40" s="53">
        <v>0</v>
      </c>
      <c r="V40" s="56" t="e">
        <f t="shared" si="4"/>
        <v>#N/A</v>
      </c>
      <c r="Y40" s="53">
        <f t="shared" si="0"/>
        <v>-2</v>
      </c>
      <c r="Z40" s="55">
        <f xml:space="preserve"> RTD("cqg.rtd",,"StudyData", $K$2,  "Tick", "FlatTicks=0", "Tick","D",Y40,"all")</f>
        <v>2074.5</v>
      </c>
    </row>
    <row r="41" spans="1:26" x14ac:dyDescent="0.25">
      <c r="A41" s="49">
        <f t="shared" si="2"/>
        <v>-39</v>
      </c>
      <c r="B41" s="50">
        <f xml:space="preserve"> RTD("cqg.rtd",,"StudyData","TFlowSimpleAggregation(TFlowOp("&amp;$K$2&amp;", 0, 0), 5)",  "Bar",, "Time",,A41)</f>
        <v>42514.602237546293</v>
      </c>
      <c r="C41" s="54">
        <f>IF(RTD("cqg.rtd",,"StudyData",$K$2,"TFlow","AggregateBy=TFlowSimpleAggregation, Aggregation="&amp;K1&amp;"","Open",,A41)="",NA(),IF(Chart!$G$4="B",RTD("cqg.rtd",,"StudyData",$K$2,"TFlow","AggregateBy=TFlowSimpleAggregation, Aggregation="&amp;K1&amp;"","Open",,A41,,,,,"T"),VALUE(TEXT(RTD("cqg.rtd",,"StudyData",$K$2,"TFlow","AggregateBy=TFlowSimpleAggregation, Aggregation="&amp;K1&amp;"","Open",,A41),Chart!$AH$12))))</f>
        <v>2075.25</v>
      </c>
      <c r="D41" s="51">
        <f>IF(RTD("cqg.rtd",,"StudyData",$K$2,"TFlow","AggregateBy=TFlowSimpleAggregation, Aggregation="&amp;K1&amp;"","High",,A41)="",NA(),IF(Chart!$G$4="B",RTD("cqg.rtd",,"StudyData",$K$2,"TFlow","AggregateBy=TFlowSimpleAggregation, Aggregation="&amp;K1&amp;"","High",,A41,,,,,"T"),VALUE(TEXT(RTD("cqg.rtd",,"StudyData",$K$2,"TFlow","AggregateBy=TFlowSimpleAggregation, Aggregation="&amp;K1&amp;"","High",,A41),Chart!$AH$12))))</f>
        <v>2075.5</v>
      </c>
      <c r="E41" s="51">
        <f>IF(RTD("cqg.rtd",,"StudyData",$K$2,"TFlow","AggregateBy=TFlowSimpleAggregation, Aggregation="&amp;K1&amp;"","Low",,A41)="",NA(),IF(Chart!$G$4="B",RTD("cqg.rtd",,"StudyData",$K$2,"TFlow","AggregateBy=TFlowSimpleAggregation, Aggregation="&amp;K1&amp;"","Low",,A41,,,,,"T"),VALUE(TEXT(RTD("cqg.rtd",,"StudyData",$K$2,"TFlow","AggregateBy=TFlowSimpleAggregation, Aggregation="&amp;K1&amp;"","Low",,A41),Chart!$AH$12))))</f>
        <v>2075</v>
      </c>
      <c r="F41" s="51">
        <f>IF(RTD("cqg.rtd",,"StudyData",$K$2,"TFlow","AggregateBy=TFlowSimpleAggregation, Aggregation="&amp;K1&amp;"","Close",,A41)="",NA(),IF(Chart!$G$4="B",RTD("cqg.rtd",,"StudyData",$K$2,"TFlow","AggregateBy=TFlowSimpleAggregation, Aggregation="&amp;K1&amp;"","Close",,A41,,,,,"T"),VALUE(TEXT(RTD("cqg.rtd",,"StudyData",$K$2,"TFlow","AggregateBy=TFlowSimpleAggregation, Aggregation="&amp;K1&amp;"","Close",,A41),Chart!$AH$12))))</f>
        <v>2075.25</v>
      </c>
      <c r="G41" s="49">
        <f xml:space="preserve"> RTD("cqg.rtd",,"StudyData","BAVolCr.BidVol^(TFlowSimpleAggregation(TFlowOp("&amp;$K$2&amp;", 0, 0),"&amp;K1&amp;"),5)",  "Bar",,"Close",,A41)</f>
        <v>2203</v>
      </c>
      <c r="H41" s="49">
        <f xml:space="preserve"> RTD("cqg.rtd",,"StudyData","BAVolCr.AskVol^(TFlowSimpleAggregation(TFlowOp("&amp;$K$2&amp;", 0, 0),"&amp;K1&amp;"),5)",  "Bar",,"Close",,A41)</f>
        <v>2376</v>
      </c>
      <c r="I41" s="49">
        <f t="shared" si="1"/>
        <v>173</v>
      </c>
      <c r="M41" s="53">
        <f t="shared" si="5"/>
        <v>12500</v>
      </c>
      <c r="N41" s="53">
        <f t="shared" si="3"/>
        <v>3732</v>
      </c>
      <c r="O41" s="53">
        <v>0</v>
      </c>
      <c r="P41" s="56" t="e">
        <f t="shared" si="8"/>
        <v>#N/A</v>
      </c>
      <c r="S41" s="53">
        <f t="shared" si="6"/>
        <v>12500</v>
      </c>
      <c r="T41" s="53">
        <f t="shared" si="7"/>
        <v>2469</v>
      </c>
      <c r="U41" s="53">
        <v>3</v>
      </c>
      <c r="V41" s="56" t="e">
        <f t="shared" si="4"/>
        <v>#N/A</v>
      </c>
      <c r="Y41" s="53">
        <f>Y42-1</f>
        <v>-1</v>
      </c>
      <c r="Z41" s="55">
        <f xml:space="preserve"> RTD("cqg.rtd",,"StudyData", $K$2,  "Tick", "FlatTicks=0", "Tick","D",Y41,"all")</f>
        <v>2074.25</v>
      </c>
    </row>
    <row r="42" spans="1:26" x14ac:dyDescent="0.25">
      <c r="A42" s="49">
        <f t="shared" si="2"/>
        <v>-40</v>
      </c>
      <c r="B42" s="50">
        <f xml:space="preserve"> RTD("cqg.rtd",,"StudyData","TFlowSimpleAggregation(TFlowOp("&amp;$K$2&amp;", 0, 0), 5)",  "Bar",, "Time",,A42)</f>
        <v>42514.602221435183</v>
      </c>
      <c r="C42" s="54">
        <f>IF(RTD("cqg.rtd",,"StudyData",$K$2,"TFlow","AggregateBy=TFlowSimpleAggregation, Aggregation="&amp;K1&amp;"","Open",,A42)="",NA(),IF(Chart!$G$4="B",RTD("cqg.rtd",,"StudyData",$K$2,"TFlow","AggregateBy=TFlowSimpleAggregation, Aggregation="&amp;K1&amp;"","Open",,A42,,,,,"T"),VALUE(TEXT(RTD("cqg.rtd",,"StudyData",$K$2,"TFlow","AggregateBy=TFlowSimpleAggregation, Aggregation="&amp;K1&amp;"","Open",,A42),Chart!$AH$12))))</f>
        <v>2075.5</v>
      </c>
      <c r="D42" s="51">
        <f>IF(RTD("cqg.rtd",,"StudyData",$K$2,"TFlow","AggregateBy=TFlowSimpleAggregation, Aggregation="&amp;K1&amp;"","High",,A42)="",NA(),IF(Chart!$G$4="B",RTD("cqg.rtd",,"StudyData",$K$2,"TFlow","AggregateBy=TFlowSimpleAggregation, Aggregation="&amp;K1&amp;"","High",,A42,,,,,"T"),VALUE(TEXT(RTD("cqg.rtd",,"StudyData",$K$2,"TFlow","AggregateBy=TFlowSimpleAggregation, Aggregation="&amp;K1&amp;"","High",,A42),Chart!$AH$12))))</f>
        <v>2075.75</v>
      </c>
      <c r="E42" s="51">
        <f>IF(RTD("cqg.rtd",,"StudyData",$K$2,"TFlow","AggregateBy=TFlowSimpleAggregation, Aggregation="&amp;K1&amp;"","Low",,A42)="",NA(),IF(Chart!$G$4="B",RTD("cqg.rtd",,"StudyData",$K$2,"TFlow","AggregateBy=TFlowSimpleAggregation, Aggregation="&amp;K1&amp;"","Low",,A42,,,,,"T"),VALUE(TEXT(RTD("cqg.rtd",,"StudyData",$K$2,"TFlow","AggregateBy=TFlowSimpleAggregation, Aggregation="&amp;K1&amp;"","Low",,A42),Chart!$AH$12))))</f>
        <v>2075.25</v>
      </c>
      <c r="F42" s="51">
        <f>IF(RTD("cqg.rtd",,"StudyData",$K$2,"TFlow","AggregateBy=TFlowSimpleAggregation, Aggregation="&amp;K1&amp;"","Close",,A42)="",NA(),IF(Chart!$G$4="B",RTD("cqg.rtd",,"StudyData",$K$2,"TFlow","AggregateBy=TFlowSimpleAggregation, Aggregation="&amp;K1&amp;"","Close",,A42,,,,,"T"),VALUE(TEXT(RTD("cqg.rtd",,"StudyData",$K$2,"TFlow","AggregateBy=TFlowSimpleAggregation, Aggregation="&amp;K1&amp;"","Close",,A42),Chart!$AH$12))))</f>
        <v>2075.5</v>
      </c>
      <c r="G42" s="49">
        <f xml:space="preserve"> RTD("cqg.rtd",,"StudyData","BAVolCr.BidVol^(TFlowSimpleAggregation(TFlowOp("&amp;$K$2&amp;", 0, 0),"&amp;K1&amp;"),5)",  "Bar",,"Close",,A42)</f>
        <v>1423</v>
      </c>
      <c r="H42" s="49">
        <f xml:space="preserve"> RTD("cqg.rtd",,"StudyData","BAVolCr.AskVol^(TFlowSimpleAggregation(TFlowOp("&amp;$K$2&amp;", 0, 0),"&amp;K1&amp;"),5)",  "Bar",,"Close",,A42)</f>
        <v>2257</v>
      </c>
      <c r="I42" s="49">
        <f t="shared" si="1"/>
        <v>834</v>
      </c>
      <c r="M42" s="53">
        <f t="shared" si="5"/>
        <v>12800</v>
      </c>
      <c r="N42" s="53">
        <f t="shared" si="3"/>
        <v>2203</v>
      </c>
      <c r="O42" s="53">
        <v>0</v>
      </c>
      <c r="P42" s="56" t="e">
        <f t="shared" si="8"/>
        <v>#N/A</v>
      </c>
      <c r="S42" s="53">
        <f t="shared" si="6"/>
        <v>12800</v>
      </c>
      <c r="T42" s="53">
        <f t="shared" si="7"/>
        <v>2376</v>
      </c>
      <c r="U42" s="53">
        <v>0</v>
      </c>
      <c r="V42" s="56" t="e">
        <f t="shared" si="4"/>
        <v>#N/A</v>
      </c>
      <c r="Y42" s="53">
        <v>0</v>
      </c>
      <c r="Z42" s="55">
        <f xml:space="preserve"> RTD("cqg.rtd",,"StudyData", $K$2,  "Tick", "FlatTicks=0", "Tick","D",Y42,"all")</f>
        <v>2074.5</v>
      </c>
    </row>
    <row r="43" spans="1:26" x14ac:dyDescent="0.25">
      <c r="A43" s="49">
        <f t="shared" si="2"/>
        <v>-41</v>
      </c>
      <c r="B43" s="50">
        <f xml:space="preserve"> RTD("cqg.rtd",,"StudyData","TFlowSimpleAggregation(TFlowOp("&amp;$K$2&amp;", 0, 0), 5)",  "Bar",, "Time",,A43)</f>
        <v>42514.602218657405</v>
      </c>
      <c r="C43" s="54">
        <f>IF(RTD("cqg.rtd",,"StudyData",$K$2,"TFlow","AggregateBy=TFlowSimpleAggregation, Aggregation="&amp;K1&amp;"","Open",,A43)="",NA(),IF(Chart!$G$4="B",RTD("cqg.rtd",,"StudyData",$K$2,"TFlow","AggregateBy=TFlowSimpleAggregation, Aggregation="&amp;K1&amp;"","Open",,A43,,,,,"T"),VALUE(TEXT(RTD("cqg.rtd",,"StudyData",$K$2,"TFlow","AggregateBy=TFlowSimpleAggregation, Aggregation="&amp;K1&amp;"","Open",,A43),Chart!$AH$12))))</f>
        <v>2075.25</v>
      </c>
      <c r="D43" s="51">
        <f>IF(RTD("cqg.rtd",,"StudyData",$K$2,"TFlow","AggregateBy=TFlowSimpleAggregation, Aggregation="&amp;K1&amp;"","High",,A43)="",NA(),IF(Chart!$G$4="B",RTD("cqg.rtd",,"StudyData",$K$2,"TFlow","AggregateBy=TFlowSimpleAggregation, Aggregation="&amp;K1&amp;"","High",,A43,,,,,"T"),VALUE(TEXT(RTD("cqg.rtd",,"StudyData",$K$2,"TFlow","AggregateBy=TFlowSimpleAggregation, Aggregation="&amp;K1&amp;"","High",,A43),Chart!$AH$12))))</f>
        <v>2075.75</v>
      </c>
      <c r="E43" s="51">
        <f>IF(RTD("cqg.rtd",,"StudyData",$K$2,"TFlow","AggregateBy=TFlowSimpleAggregation, Aggregation="&amp;K1&amp;"","Low",,A43)="",NA(),IF(Chart!$G$4="B",RTD("cqg.rtd",,"StudyData",$K$2,"TFlow","AggregateBy=TFlowSimpleAggregation, Aggregation="&amp;K1&amp;"","Low",,A43,,,,,"T"),VALUE(TEXT(RTD("cqg.rtd",,"StudyData",$K$2,"TFlow","AggregateBy=TFlowSimpleAggregation, Aggregation="&amp;K1&amp;"","Low",,A43),Chart!$AH$12))))</f>
        <v>2075.25</v>
      </c>
      <c r="F43" s="51">
        <f>IF(RTD("cqg.rtd",,"StudyData",$K$2,"TFlow","AggregateBy=TFlowSimpleAggregation, Aggregation="&amp;K1&amp;"","Close",,A43)="",NA(),IF(Chart!$G$4="B",RTD("cqg.rtd",,"StudyData",$K$2,"TFlow","AggregateBy=TFlowSimpleAggregation, Aggregation="&amp;K1&amp;"","Close",,A43,,,,,"T"),VALUE(TEXT(RTD("cqg.rtd",,"StudyData",$K$2,"TFlow","AggregateBy=TFlowSimpleAggregation, Aggregation="&amp;K1&amp;"","Close",,A43),Chart!$AH$12))))</f>
        <v>2075.5</v>
      </c>
      <c r="G43" s="49">
        <f xml:space="preserve"> RTD("cqg.rtd",,"StudyData","BAVolCr.BidVol^(TFlowSimpleAggregation(TFlowOp("&amp;$K$2&amp;", 0, 0),"&amp;K1&amp;"),5)",  "Bar",,"Close",,A43)</f>
        <v>1120</v>
      </c>
      <c r="H43" s="49">
        <f xml:space="preserve"> RTD("cqg.rtd",,"StudyData","BAVolCr.AskVol^(TFlowSimpleAggregation(TFlowOp("&amp;$K$2&amp;", 0, 0),"&amp;K1&amp;"),5)",  "Bar",,"Close",,A43)</f>
        <v>2015</v>
      </c>
      <c r="I43" s="49">
        <f t="shared" si="1"/>
        <v>895</v>
      </c>
      <c r="M43" s="53">
        <f t="shared" si="5"/>
        <v>13100</v>
      </c>
      <c r="N43" s="53">
        <f t="shared" si="3"/>
        <v>1423</v>
      </c>
      <c r="O43" s="53">
        <v>0</v>
      </c>
      <c r="P43" s="56" t="e">
        <f t="shared" si="8"/>
        <v>#N/A</v>
      </c>
      <c r="S43" s="53">
        <f t="shared" si="6"/>
        <v>13100</v>
      </c>
      <c r="T43" s="53">
        <f t="shared" si="7"/>
        <v>2257</v>
      </c>
      <c r="U43" s="53">
        <v>0</v>
      </c>
      <c r="V43" s="56" t="e">
        <f t="shared" si="4"/>
        <v>#N/A</v>
      </c>
    </row>
    <row r="44" spans="1:26" x14ac:dyDescent="0.25">
      <c r="A44" s="49">
        <f t="shared" si="2"/>
        <v>-42</v>
      </c>
      <c r="B44" s="50">
        <f xml:space="preserve"> RTD("cqg.rtd",,"StudyData","TFlowSimpleAggregation(TFlowOp("&amp;$K$2&amp;", 0, 0), 5)",  "Bar",, "Time",,A44)</f>
        <v>42514.602217824075</v>
      </c>
      <c r="C44" s="54">
        <f>IF(RTD("cqg.rtd",,"StudyData",$K$2,"TFlow","AggregateBy=TFlowSimpleAggregation, Aggregation="&amp;K1&amp;"","Open",,A44)="",NA(),IF(Chart!$G$4="B",RTD("cqg.rtd",,"StudyData",$K$2,"TFlow","AggregateBy=TFlowSimpleAggregation, Aggregation="&amp;K1&amp;"","Open",,A44,,,,,"T"),VALUE(TEXT(RTD("cqg.rtd",,"StudyData",$K$2,"TFlow","AggregateBy=TFlowSimpleAggregation, Aggregation="&amp;K1&amp;"","Open",,A44),Chart!$AH$12))))</f>
        <v>2075.75</v>
      </c>
      <c r="D44" s="51">
        <f>IF(RTD("cqg.rtd",,"StudyData",$K$2,"TFlow","AggregateBy=TFlowSimpleAggregation, Aggregation="&amp;K1&amp;"","High",,A44)="",NA(),IF(Chart!$G$4="B",RTD("cqg.rtd",,"StudyData",$K$2,"TFlow","AggregateBy=TFlowSimpleAggregation, Aggregation="&amp;K1&amp;"","High",,A44,,,,,"T"),VALUE(TEXT(RTD("cqg.rtd",,"StudyData",$K$2,"TFlow","AggregateBy=TFlowSimpleAggregation, Aggregation="&amp;K1&amp;"","High",,A44),Chart!$AH$12))))</f>
        <v>2075.75</v>
      </c>
      <c r="E44" s="51">
        <f>IF(RTD("cqg.rtd",,"StudyData",$K$2,"TFlow","AggregateBy=TFlowSimpleAggregation, Aggregation="&amp;K1&amp;"","Low",,A44)="",NA(),IF(Chart!$G$4="B",RTD("cqg.rtd",,"StudyData",$K$2,"TFlow","AggregateBy=TFlowSimpleAggregation, Aggregation="&amp;K1&amp;"","Low",,A44,,,,,"T"),VALUE(TEXT(RTD("cqg.rtd",,"StudyData",$K$2,"TFlow","AggregateBy=TFlowSimpleAggregation, Aggregation="&amp;K1&amp;"","Low",,A44),Chart!$AH$12))))</f>
        <v>2075.25</v>
      </c>
      <c r="F44" s="51">
        <f>IF(RTD("cqg.rtd",,"StudyData",$K$2,"TFlow","AggregateBy=TFlowSimpleAggregation, Aggregation="&amp;K1&amp;"","Close",,A44)="",NA(),IF(Chart!$G$4="B",RTD("cqg.rtd",,"StudyData",$K$2,"TFlow","AggregateBy=TFlowSimpleAggregation, Aggregation="&amp;K1&amp;"","Close",,A44,,,,,"T"),VALUE(TEXT(RTD("cqg.rtd",,"StudyData",$K$2,"TFlow","AggregateBy=TFlowSimpleAggregation, Aggregation="&amp;K1&amp;"","Close",,A44),Chart!$AH$12))))</f>
        <v>2075.5</v>
      </c>
      <c r="G44" s="49">
        <f xml:space="preserve"> RTD("cqg.rtd",,"StudyData","BAVolCr.BidVol^(TFlowSimpleAggregation(TFlowOp("&amp;$K$2&amp;", 0, 0),"&amp;K1&amp;"),5)",  "Bar",,"Close",,A44)</f>
        <v>4412</v>
      </c>
      <c r="H44" s="49">
        <f xml:space="preserve"> RTD("cqg.rtd",,"StudyData","BAVolCr.AskVol^(TFlowSimpleAggregation(TFlowOp("&amp;$K$2&amp;", 0, 0),"&amp;K1&amp;"),5)",  "Bar",,"Close",,A44)</f>
        <v>1519</v>
      </c>
      <c r="I44" s="49">
        <f t="shared" si="1"/>
        <v>-2893</v>
      </c>
      <c r="M44" s="53">
        <f t="shared" si="5"/>
        <v>13400</v>
      </c>
      <c r="N44" s="53">
        <f t="shared" si="3"/>
        <v>1120</v>
      </c>
      <c r="O44" s="53">
        <v>0</v>
      </c>
      <c r="P44" s="56" t="e">
        <f t="shared" si="8"/>
        <v>#N/A</v>
      </c>
      <c r="S44" s="53">
        <f t="shared" si="6"/>
        <v>13400</v>
      </c>
      <c r="T44" s="53">
        <f t="shared" si="7"/>
        <v>2015</v>
      </c>
      <c r="U44" s="53">
        <v>0</v>
      </c>
      <c r="V44" s="56" t="e">
        <f t="shared" si="4"/>
        <v>#N/A</v>
      </c>
    </row>
    <row r="45" spans="1:26" x14ac:dyDescent="0.25">
      <c r="A45" s="49">
        <f t="shared" si="2"/>
        <v>-43</v>
      </c>
      <c r="B45" s="50">
        <f xml:space="preserve"> RTD("cqg.rtd",,"StudyData","TFlowSimpleAggregation(TFlowOp("&amp;$K$2&amp;", 0, 0), 5)",  "Bar",, "Time",,A45)</f>
        <v>42514.602217546293</v>
      </c>
      <c r="C45" s="54">
        <f>IF(RTD("cqg.rtd",,"StudyData",$K$2,"TFlow","AggregateBy=TFlowSimpleAggregation, Aggregation="&amp;K1&amp;"","Open",,A45)="",NA(),IF(Chart!$G$4="B",RTD("cqg.rtd",,"StudyData",$K$2,"TFlow","AggregateBy=TFlowSimpleAggregation, Aggregation="&amp;K1&amp;"","Open",,A45,,,,,"T"),VALUE(TEXT(RTD("cqg.rtd",,"StudyData",$K$2,"TFlow","AggregateBy=TFlowSimpleAggregation, Aggregation="&amp;K1&amp;"","Open",,A45),Chart!$AH$12))))</f>
        <v>2075.75</v>
      </c>
      <c r="D45" s="51">
        <f>IF(RTD("cqg.rtd",,"StudyData",$K$2,"TFlow","AggregateBy=TFlowSimpleAggregation, Aggregation="&amp;K1&amp;"","High",,A45)="",NA(),IF(Chart!$G$4="B",RTD("cqg.rtd",,"StudyData",$K$2,"TFlow","AggregateBy=TFlowSimpleAggregation, Aggregation="&amp;K1&amp;"","High",,A45,,,,,"T"),VALUE(TEXT(RTD("cqg.rtd",,"StudyData",$K$2,"TFlow","AggregateBy=TFlowSimpleAggregation, Aggregation="&amp;K1&amp;"","High",,A45),Chart!$AH$12))))</f>
        <v>2075.75</v>
      </c>
      <c r="E45" s="51">
        <f>IF(RTD("cqg.rtd",,"StudyData",$K$2,"TFlow","AggregateBy=TFlowSimpleAggregation, Aggregation="&amp;K1&amp;"","Low",,A45)="",NA(),IF(Chart!$G$4="B",RTD("cqg.rtd",,"StudyData",$K$2,"TFlow","AggregateBy=TFlowSimpleAggregation, Aggregation="&amp;K1&amp;"","Low",,A45,,,,,"T"),VALUE(TEXT(RTD("cqg.rtd",,"StudyData",$K$2,"TFlow","AggregateBy=TFlowSimpleAggregation, Aggregation="&amp;K1&amp;"","Low",,A45),Chart!$AH$12))))</f>
        <v>2075.25</v>
      </c>
      <c r="F45" s="51">
        <f>IF(RTD("cqg.rtd",,"StudyData",$K$2,"TFlow","AggregateBy=TFlowSimpleAggregation, Aggregation="&amp;K1&amp;"","Close",,A45)="",NA(),IF(Chart!$G$4="B",RTD("cqg.rtd",,"StudyData",$K$2,"TFlow","AggregateBy=TFlowSimpleAggregation, Aggregation="&amp;K1&amp;"","Close",,A45,,,,,"T"),VALUE(TEXT(RTD("cqg.rtd",,"StudyData",$K$2,"TFlow","AggregateBy=TFlowSimpleAggregation, Aggregation="&amp;K1&amp;"","Close",,A45),Chart!$AH$12))))</f>
        <v>2075.5</v>
      </c>
      <c r="G45" s="49">
        <f xml:space="preserve"> RTD("cqg.rtd",,"StudyData","BAVolCr.BidVol^(TFlowSimpleAggregation(TFlowOp("&amp;$K$2&amp;", 0, 0),"&amp;K1&amp;"),5)",  "Bar",,"Close",,A45)</f>
        <v>6743</v>
      </c>
      <c r="H45" s="49">
        <f xml:space="preserve"> RTD("cqg.rtd",,"StudyData","BAVolCr.AskVol^(TFlowSimpleAggregation(TFlowOp("&amp;$K$2&amp;", 0, 0),"&amp;K1&amp;"),5)",  "Bar",,"Close",,A45)</f>
        <v>1644</v>
      </c>
      <c r="I45" s="49">
        <f t="shared" si="1"/>
        <v>-5099</v>
      </c>
      <c r="M45" s="53">
        <f t="shared" si="5"/>
        <v>13700</v>
      </c>
      <c r="N45" s="53">
        <f t="shared" si="3"/>
        <v>4412</v>
      </c>
      <c r="O45" s="53">
        <v>0</v>
      </c>
      <c r="P45" s="56" t="e">
        <f t="shared" si="8"/>
        <v>#N/A</v>
      </c>
      <c r="S45" s="53">
        <f t="shared" si="6"/>
        <v>13700</v>
      </c>
      <c r="T45" s="53">
        <f t="shared" si="7"/>
        <v>1519</v>
      </c>
      <c r="U45" s="53">
        <v>0</v>
      </c>
      <c r="V45" s="56" t="e">
        <f t="shared" si="4"/>
        <v>#N/A</v>
      </c>
    </row>
    <row r="46" spans="1:26" x14ac:dyDescent="0.25">
      <c r="A46" s="49">
        <f t="shared" si="2"/>
        <v>-44</v>
      </c>
      <c r="B46" s="50">
        <f xml:space="preserve"> RTD("cqg.rtd",,"StudyData","TFlowSimpleAggregation(TFlowOp("&amp;$K$2&amp;", 0, 0), 5)",  "Bar",, "Time",,A46)</f>
        <v>42514.602216712963</v>
      </c>
      <c r="C46" s="54">
        <f>IF(RTD("cqg.rtd",,"StudyData",$K$2,"TFlow","AggregateBy=TFlowSimpleAggregation, Aggregation="&amp;K1&amp;"","Open",,A46)="",NA(),IF(Chart!$G$4="B",RTD("cqg.rtd",,"StudyData",$K$2,"TFlow","AggregateBy=TFlowSimpleAggregation, Aggregation="&amp;K1&amp;"","Open",,A46,,,,,"T"),VALUE(TEXT(RTD("cqg.rtd",,"StudyData",$K$2,"TFlow","AggregateBy=TFlowSimpleAggregation, Aggregation="&amp;K1&amp;"","Open",,A46),Chart!$AH$12))))</f>
        <v>2076</v>
      </c>
      <c r="D46" s="51">
        <f>IF(RTD("cqg.rtd",,"StudyData",$K$2,"TFlow","AggregateBy=TFlowSimpleAggregation, Aggregation="&amp;K1&amp;"","High",,A46)="",NA(),IF(Chart!$G$4="B",RTD("cqg.rtd",,"StudyData",$K$2,"TFlow","AggregateBy=TFlowSimpleAggregation, Aggregation="&amp;K1&amp;"","High",,A46,,,,,"T"),VALUE(TEXT(RTD("cqg.rtd",,"StudyData",$K$2,"TFlow","AggregateBy=TFlowSimpleAggregation, Aggregation="&amp;K1&amp;"","High",,A46),Chart!$AH$12))))</f>
        <v>2076.25</v>
      </c>
      <c r="E46" s="51">
        <f>IF(RTD("cqg.rtd",,"StudyData",$K$2,"TFlow","AggregateBy=TFlowSimpleAggregation, Aggregation="&amp;K1&amp;"","Low",,A46)="",NA(),IF(Chart!$G$4="B",RTD("cqg.rtd",,"StudyData",$K$2,"TFlow","AggregateBy=TFlowSimpleAggregation, Aggregation="&amp;K1&amp;"","Low",,A46,,,,,"T"),VALUE(TEXT(RTD("cqg.rtd",,"StudyData",$K$2,"TFlow","AggregateBy=TFlowSimpleAggregation, Aggregation="&amp;K1&amp;"","Low",,A46),Chart!$AH$12))))</f>
        <v>2075.25</v>
      </c>
      <c r="F46" s="51">
        <f>IF(RTD("cqg.rtd",,"StudyData",$K$2,"TFlow","AggregateBy=TFlowSimpleAggregation, Aggregation="&amp;K1&amp;"","Close",,A46)="",NA(),IF(Chart!$G$4="B",RTD("cqg.rtd",,"StudyData",$K$2,"TFlow","AggregateBy=TFlowSimpleAggregation, Aggregation="&amp;K1&amp;"","Close",,A46,,,,,"T"),VALUE(TEXT(RTD("cqg.rtd",,"StudyData",$K$2,"TFlow","AggregateBy=TFlowSimpleAggregation, Aggregation="&amp;K1&amp;"","Close",,A46),Chart!$AH$12))))</f>
        <v>2075.5</v>
      </c>
      <c r="G46" s="49">
        <f xml:space="preserve"> RTD("cqg.rtd",,"StudyData","BAVolCr.BidVol^(TFlowSimpleAggregation(TFlowOp("&amp;$K$2&amp;", 0, 0),"&amp;K1&amp;"),5)",  "Bar",,"Close",,A46)</f>
        <v>8113</v>
      </c>
      <c r="H46" s="49">
        <f xml:space="preserve"> RTD("cqg.rtd",,"StudyData","BAVolCr.AskVol^(TFlowSimpleAggregation(TFlowOp("&amp;$K$2&amp;", 0, 0),"&amp;K1&amp;"),5)",  "Bar",,"Close",,A46)</f>
        <v>3683</v>
      </c>
      <c r="I46" s="49">
        <f t="shared" si="1"/>
        <v>-4430</v>
      </c>
      <c r="M46" s="53">
        <f t="shared" si="5"/>
        <v>14000</v>
      </c>
      <c r="N46" s="53">
        <f t="shared" si="3"/>
        <v>6743</v>
      </c>
      <c r="O46" s="53">
        <v>0</v>
      </c>
      <c r="P46" s="56" t="e">
        <f t="shared" si="8"/>
        <v>#N/A</v>
      </c>
      <c r="S46" s="53">
        <f t="shared" si="6"/>
        <v>14000</v>
      </c>
      <c r="T46" s="53">
        <f t="shared" si="7"/>
        <v>1644</v>
      </c>
      <c r="U46" s="53">
        <v>1</v>
      </c>
      <c r="V46" s="56" t="e">
        <f t="shared" si="4"/>
        <v>#N/A</v>
      </c>
    </row>
    <row r="47" spans="1:26" x14ac:dyDescent="0.25">
      <c r="A47" s="49">
        <f t="shared" si="2"/>
        <v>-45</v>
      </c>
      <c r="B47" s="50">
        <f xml:space="preserve"> RTD("cqg.rtd",,"StudyData","TFlowSimpleAggregation(TFlowOp("&amp;$K$2&amp;", 0, 0), 5)",  "Bar",, "Time",,A47)</f>
        <v>42514.602216620369</v>
      </c>
      <c r="C47" s="54">
        <f>IF(RTD("cqg.rtd",,"StudyData",$K$2,"TFlow","AggregateBy=TFlowSimpleAggregation, Aggregation="&amp;K1&amp;"","Open",,A47)="",NA(),IF(Chart!$G$4="B",RTD("cqg.rtd",,"StudyData",$K$2,"TFlow","AggregateBy=TFlowSimpleAggregation, Aggregation="&amp;K1&amp;"","Open",,A47,,,,,"T"),VALUE(TEXT(RTD("cqg.rtd",,"StudyData",$K$2,"TFlow","AggregateBy=TFlowSimpleAggregation, Aggregation="&amp;K1&amp;"","Open",,A47),Chart!$AH$12))))</f>
        <v>2076.25</v>
      </c>
      <c r="D47" s="51">
        <f>IF(RTD("cqg.rtd",,"StudyData",$K$2,"TFlow","AggregateBy=TFlowSimpleAggregation, Aggregation="&amp;K1&amp;"","High",,A47)="",NA(),IF(Chart!$G$4="B",RTD("cqg.rtd",,"StudyData",$K$2,"TFlow","AggregateBy=TFlowSimpleAggregation, Aggregation="&amp;K1&amp;"","High",,A47,,,,,"T"),VALUE(TEXT(RTD("cqg.rtd",,"StudyData",$K$2,"TFlow","AggregateBy=TFlowSimpleAggregation, Aggregation="&amp;K1&amp;"","High",,A47),Chart!$AH$12))))</f>
        <v>2076.5</v>
      </c>
      <c r="E47" s="51">
        <f>IF(RTD("cqg.rtd",,"StudyData",$K$2,"TFlow","AggregateBy=TFlowSimpleAggregation, Aggregation="&amp;K1&amp;"","Low",,A47)="",NA(),IF(Chart!$G$4="B",RTD("cqg.rtd",,"StudyData",$K$2,"TFlow","AggregateBy=TFlowSimpleAggregation, Aggregation="&amp;K1&amp;"","Low",,A47,,,,,"T"),VALUE(TEXT(RTD("cqg.rtd",,"StudyData",$K$2,"TFlow","AggregateBy=TFlowSimpleAggregation, Aggregation="&amp;K1&amp;"","Low",,A47),Chart!$AH$12))))</f>
        <v>2075.25</v>
      </c>
      <c r="F47" s="51">
        <f>IF(RTD("cqg.rtd",,"StudyData",$K$2,"TFlow","AggregateBy=TFlowSimpleAggregation, Aggregation="&amp;K1&amp;"","Close",,A47)="",NA(),IF(Chart!$G$4="B",RTD("cqg.rtd",,"StudyData",$K$2,"TFlow","AggregateBy=TFlowSimpleAggregation, Aggregation="&amp;K1&amp;"","Close",,A47,,,,,"T"),VALUE(TEXT(RTD("cqg.rtd",,"StudyData",$K$2,"TFlow","AggregateBy=TFlowSimpleAggregation, Aggregation="&amp;K1&amp;"","Close",,A47),Chart!$AH$12))))</f>
        <v>2076.25</v>
      </c>
      <c r="G47" s="49">
        <f xml:space="preserve"> RTD("cqg.rtd",,"StudyData","BAVolCr.BidVol^(TFlowSimpleAggregation(TFlowOp("&amp;$K$2&amp;", 0, 0),"&amp;K1&amp;"),5)",  "Bar",,"Close",,A47)</f>
        <v>9652</v>
      </c>
      <c r="H47" s="49">
        <f xml:space="preserve"> RTD("cqg.rtd",,"StudyData","BAVolCr.AskVol^(TFlowSimpleAggregation(TFlowOp("&amp;$K$2&amp;", 0, 0),"&amp;K1&amp;"),5)",  "Bar",,"Close",,A47)</f>
        <v>6300</v>
      </c>
      <c r="I47" s="49">
        <f t="shared" si="1"/>
        <v>-3352</v>
      </c>
      <c r="M47" s="53">
        <f t="shared" si="5"/>
        <v>14300</v>
      </c>
      <c r="N47" s="53">
        <f t="shared" si="3"/>
        <v>8113</v>
      </c>
      <c r="O47" s="53">
        <v>0</v>
      </c>
      <c r="P47" s="56" t="e">
        <f t="shared" si="8"/>
        <v>#N/A</v>
      </c>
      <c r="S47" s="53">
        <f t="shared" si="6"/>
        <v>14300</v>
      </c>
      <c r="T47" s="53">
        <f t="shared" si="7"/>
        <v>3683</v>
      </c>
      <c r="U47" s="53">
        <v>1</v>
      </c>
      <c r="V47" s="56" t="e">
        <f t="shared" si="4"/>
        <v>#N/A</v>
      </c>
    </row>
    <row r="48" spans="1:26" x14ac:dyDescent="0.25">
      <c r="A48" s="49">
        <f t="shared" si="2"/>
        <v>-46</v>
      </c>
      <c r="B48" s="50">
        <f xml:space="preserve"> RTD("cqg.rtd",,"StudyData","TFlowSimpleAggregation(TFlowOp("&amp;$K$2&amp;", 0, 0), 5)",  "Bar",, "Time",,A48)</f>
        <v>42514.602215601852</v>
      </c>
      <c r="C48" s="54">
        <f>IF(RTD("cqg.rtd",,"StudyData",$K$2,"TFlow","AggregateBy=TFlowSimpleAggregation, Aggregation="&amp;K1&amp;"","Open",,A48)="",NA(),IF(Chart!$G$4="B",RTD("cqg.rtd",,"StudyData",$K$2,"TFlow","AggregateBy=TFlowSimpleAggregation, Aggregation="&amp;K1&amp;"","Open",,A48,,,,,"T"),VALUE(TEXT(RTD("cqg.rtd",,"StudyData",$K$2,"TFlow","AggregateBy=TFlowSimpleAggregation, Aggregation="&amp;K1&amp;"","Open",,A48),Chart!$AH$12))))</f>
        <v>2076.25</v>
      </c>
      <c r="D48" s="51">
        <f>IF(RTD("cqg.rtd",,"StudyData",$K$2,"TFlow","AggregateBy=TFlowSimpleAggregation, Aggregation="&amp;K1&amp;"","High",,A48)="",NA(),IF(Chart!$G$4="B",RTD("cqg.rtd",,"StudyData",$K$2,"TFlow","AggregateBy=TFlowSimpleAggregation, Aggregation="&amp;K1&amp;"","High",,A48,,,,,"T"),VALUE(TEXT(RTD("cqg.rtd",,"StudyData",$K$2,"TFlow","AggregateBy=TFlowSimpleAggregation, Aggregation="&amp;K1&amp;"","High",,A48),Chart!$AH$12))))</f>
        <v>2076.25</v>
      </c>
      <c r="E48" s="51">
        <f>IF(RTD("cqg.rtd",,"StudyData",$K$2,"TFlow","AggregateBy=TFlowSimpleAggregation, Aggregation="&amp;K1&amp;"","Low",,A48)="",NA(),IF(Chart!$G$4="B",RTD("cqg.rtd",,"StudyData",$K$2,"TFlow","AggregateBy=TFlowSimpleAggregation, Aggregation="&amp;K1&amp;"","Low",,A48,,,,,"T"),VALUE(TEXT(RTD("cqg.rtd",,"StudyData",$K$2,"TFlow","AggregateBy=TFlowSimpleAggregation, Aggregation="&amp;K1&amp;"","Low",,A48),Chart!$AH$12))))</f>
        <v>2075.25</v>
      </c>
      <c r="F48" s="51">
        <f>IF(RTD("cqg.rtd",,"StudyData",$K$2,"TFlow","AggregateBy=TFlowSimpleAggregation, Aggregation="&amp;K1&amp;"","Close",,A48)="",NA(),IF(Chart!$G$4="B",RTD("cqg.rtd",,"StudyData",$K$2,"TFlow","AggregateBy=TFlowSimpleAggregation, Aggregation="&amp;K1&amp;"","Close",,A48,,,,,"T"),VALUE(TEXT(RTD("cqg.rtd",,"StudyData",$K$2,"TFlow","AggregateBy=TFlowSimpleAggregation, Aggregation="&amp;K1&amp;"","Close",,A48),Chart!$AH$12))))</f>
        <v>2075.75</v>
      </c>
      <c r="G48" s="49">
        <f xml:space="preserve"> RTD("cqg.rtd",,"StudyData","BAVolCr.BidVol^(TFlowSimpleAggregation(TFlowOp("&amp;$K$2&amp;", 0, 0),"&amp;K1&amp;"),5)",  "Bar",,"Close",,A48)</f>
        <v>10694</v>
      </c>
      <c r="H48" s="49">
        <f xml:space="preserve"> RTD("cqg.rtd",,"StudyData","BAVolCr.AskVol^(TFlowSimpleAggregation(TFlowOp("&amp;$K$2&amp;", 0, 0),"&amp;K1&amp;"),5)",  "Bar",,"Close",,A48)</f>
        <v>7032</v>
      </c>
      <c r="I48" s="49">
        <f t="shared" si="1"/>
        <v>-3662</v>
      </c>
      <c r="M48" s="53">
        <f t="shared" si="5"/>
        <v>14600</v>
      </c>
      <c r="N48" s="53">
        <f t="shared" si="3"/>
        <v>9652</v>
      </c>
      <c r="O48" s="53">
        <v>0</v>
      </c>
      <c r="P48" s="56" t="e">
        <f t="shared" si="8"/>
        <v>#N/A</v>
      </c>
      <c r="S48" s="53">
        <f t="shared" si="6"/>
        <v>14600</v>
      </c>
      <c r="T48" s="53">
        <f t="shared" si="7"/>
        <v>6300</v>
      </c>
      <c r="U48" s="53">
        <v>0</v>
      </c>
      <c r="V48" s="56" t="e">
        <f t="shared" si="4"/>
        <v>#N/A</v>
      </c>
    </row>
    <row r="49" spans="1:22" x14ac:dyDescent="0.25">
      <c r="A49" s="49">
        <f t="shared" si="2"/>
        <v>-47</v>
      </c>
      <c r="B49" s="50">
        <f xml:space="preserve"> RTD("cqg.rtd",,"StudyData","TFlowSimpleAggregation(TFlowOp("&amp;$K$2&amp;", 0, 0), 5)",  "Bar",, "Time",,A49)</f>
        <v>42514.601878333335</v>
      </c>
      <c r="C49" s="54">
        <f>IF(RTD("cqg.rtd",,"StudyData",$K$2,"TFlow","AggregateBy=TFlowSimpleAggregation, Aggregation="&amp;K1&amp;"","Open",,A49)="",NA(),IF(Chart!$G$4="B",RTD("cqg.rtd",,"StudyData",$K$2,"TFlow","AggregateBy=TFlowSimpleAggregation, Aggregation="&amp;K1&amp;"","Open",,A49,,,,,"T"),VALUE(TEXT(RTD("cqg.rtd",,"StudyData",$K$2,"TFlow","AggregateBy=TFlowSimpleAggregation, Aggregation="&amp;K1&amp;"","Open",,A49),Chart!$AH$12))))</f>
        <v>2077</v>
      </c>
      <c r="D49" s="51">
        <f>IF(RTD("cqg.rtd",,"StudyData",$K$2,"TFlow","AggregateBy=TFlowSimpleAggregation, Aggregation="&amp;K1&amp;"","High",,A49)="",NA(),IF(Chart!$G$4="B",RTD("cqg.rtd",,"StudyData",$K$2,"TFlow","AggregateBy=TFlowSimpleAggregation, Aggregation="&amp;K1&amp;"","High",,A49,,,,,"T"),VALUE(TEXT(RTD("cqg.rtd",,"StudyData",$K$2,"TFlow","AggregateBy=TFlowSimpleAggregation, Aggregation="&amp;K1&amp;"","High",,A49),Chart!$AH$12))))</f>
        <v>2077</v>
      </c>
      <c r="E49" s="51">
        <f>IF(RTD("cqg.rtd",,"StudyData",$K$2,"TFlow","AggregateBy=TFlowSimpleAggregation, Aggregation="&amp;K1&amp;"","Low",,A49)="",NA(),IF(Chart!$G$4="B",RTD("cqg.rtd",,"StudyData",$K$2,"TFlow","AggregateBy=TFlowSimpleAggregation, Aggregation="&amp;K1&amp;"","Low",,A49,,,,,"T"),VALUE(TEXT(RTD("cqg.rtd",,"StudyData",$K$2,"TFlow","AggregateBy=TFlowSimpleAggregation, Aggregation="&amp;K1&amp;"","Low",,A49),Chart!$AH$12))))</f>
        <v>2076</v>
      </c>
      <c r="F49" s="51">
        <f>IF(RTD("cqg.rtd",,"StudyData",$K$2,"TFlow","AggregateBy=TFlowSimpleAggregation, Aggregation="&amp;K1&amp;"","Close",,A49)="",NA(),IF(Chart!$G$4="B",RTD("cqg.rtd",,"StudyData",$K$2,"TFlow","AggregateBy=TFlowSimpleAggregation, Aggregation="&amp;K1&amp;"","Close",,A49,,,,,"T"),VALUE(TEXT(RTD("cqg.rtd",,"StudyData",$K$2,"TFlow","AggregateBy=TFlowSimpleAggregation, Aggregation="&amp;K1&amp;"","Close",,A49),Chart!$AH$12))))</f>
        <v>2076.5</v>
      </c>
      <c r="G49" s="49">
        <f xml:space="preserve"> RTD("cqg.rtd",,"StudyData","BAVolCr.BidVol^(TFlowSimpleAggregation(TFlowOp("&amp;$K$2&amp;", 0, 0),"&amp;K1&amp;"),5)",  "Bar",,"Close",,A49)</f>
        <v>8211</v>
      </c>
      <c r="H49" s="49">
        <f xml:space="preserve"> RTD("cqg.rtd",,"StudyData","BAVolCr.AskVol^(TFlowSimpleAggregation(TFlowOp("&amp;$K$2&amp;", 0, 0),"&amp;K1&amp;"),5)",  "Bar",,"Close",,A49)</f>
        <v>9754</v>
      </c>
      <c r="I49" s="49">
        <f t="shared" si="1"/>
        <v>1543</v>
      </c>
      <c r="M49" s="53">
        <f t="shared" si="5"/>
        <v>14900</v>
      </c>
      <c r="N49" s="53">
        <f t="shared" si="3"/>
        <v>10694</v>
      </c>
      <c r="O49" s="53">
        <v>0</v>
      </c>
      <c r="P49" s="56" t="e">
        <f t="shared" si="8"/>
        <v>#N/A</v>
      </c>
      <c r="S49" s="53">
        <f t="shared" si="6"/>
        <v>14900</v>
      </c>
      <c r="T49" s="53">
        <f t="shared" si="7"/>
        <v>7032</v>
      </c>
      <c r="U49" s="53">
        <v>0</v>
      </c>
      <c r="V49" s="56" t="e">
        <f t="shared" si="4"/>
        <v>#N/A</v>
      </c>
    </row>
    <row r="50" spans="1:22" x14ac:dyDescent="0.25">
      <c r="A50" s="49">
        <f t="shared" si="2"/>
        <v>-48</v>
      </c>
      <c r="B50" s="50">
        <f xml:space="preserve"> RTD("cqg.rtd",,"StudyData","TFlowSimpleAggregation(TFlowOp("&amp;$K$2&amp;", 0, 0), 5)",  "Bar",, "Time",,A50)</f>
        <v>42514.601431111114</v>
      </c>
      <c r="C50" s="54">
        <f>IF(RTD("cqg.rtd",,"StudyData",$K$2,"TFlow","AggregateBy=TFlowSimpleAggregation, Aggregation="&amp;K1&amp;"","Open",,A50)="",NA(),IF(Chart!$G$4="B",RTD("cqg.rtd",,"StudyData",$K$2,"TFlow","AggregateBy=TFlowSimpleAggregation, Aggregation="&amp;K1&amp;"","Open",,A50,,,,,"T"),VALUE(TEXT(RTD("cqg.rtd",,"StudyData",$K$2,"TFlow","AggregateBy=TFlowSimpleAggregation, Aggregation="&amp;K1&amp;"","Open",,A50),Chart!$AH$12))))</f>
        <v>2077</v>
      </c>
      <c r="D50" s="51">
        <f>IF(RTD("cqg.rtd",,"StudyData",$K$2,"TFlow","AggregateBy=TFlowSimpleAggregation, Aggregation="&amp;K1&amp;"","High",,A50)="",NA(),IF(Chart!$G$4="B",RTD("cqg.rtd",,"StudyData",$K$2,"TFlow","AggregateBy=TFlowSimpleAggregation, Aggregation="&amp;K1&amp;"","High",,A50,,,,,"T"),VALUE(TEXT(RTD("cqg.rtd",,"StudyData",$K$2,"TFlow","AggregateBy=TFlowSimpleAggregation, Aggregation="&amp;K1&amp;"","High",,A50),Chart!$AH$12))))</f>
        <v>2077.5</v>
      </c>
      <c r="E50" s="51">
        <f>IF(RTD("cqg.rtd",,"StudyData",$K$2,"TFlow","AggregateBy=TFlowSimpleAggregation, Aggregation="&amp;K1&amp;"","Low",,A50)="",NA(),IF(Chart!$G$4="B",RTD("cqg.rtd",,"StudyData",$K$2,"TFlow","AggregateBy=TFlowSimpleAggregation, Aggregation="&amp;K1&amp;"","Low",,A50,,,,,"T"),VALUE(TEXT(RTD("cqg.rtd",,"StudyData",$K$2,"TFlow","AggregateBy=TFlowSimpleAggregation, Aggregation="&amp;K1&amp;"","Low",,A50),Chart!$AH$12))))</f>
        <v>2076.75</v>
      </c>
      <c r="F50" s="51">
        <f>IF(RTD("cqg.rtd",,"StudyData",$K$2,"TFlow","AggregateBy=TFlowSimpleAggregation, Aggregation="&amp;K1&amp;"","Close",,A50)="",NA(),IF(Chart!$G$4="B",RTD("cqg.rtd",,"StudyData",$K$2,"TFlow","AggregateBy=TFlowSimpleAggregation, Aggregation="&amp;K1&amp;"","Close",,A50,,,,,"T"),VALUE(TEXT(RTD("cqg.rtd",,"StudyData",$K$2,"TFlow","AggregateBy=TFlowSimpleAggregation, Aggregation="&amp;K1&amp;"","Close",,A50),Chart!$AH$12))))</f>
        <v>2077</v>
      </c>
      <c r="G50" s="49">
        <f xml:space="preserve"> RTD("cqg.rtd",,"StudyData","BAVolCr.BidVol^(TFlowSimpleAggregation(TFlowOp("&amp;$K$2&amp;", 0, 0),"&amp;K1&amp;"),5)",  "Bar",,"Close",,A50)</f>
        <v>6196</v>
      </c>
      <c r="H50" s="49">
        <f xml:space="preserve"> RTD("cqg.rtd",,"StudyData","BAVolCr.AskVol^(TFlowSimpleAggregation(TFlowOp("&amp;$K$2&amp;", 0, 0),"&amp;K1&amp;"),5)",  "Bar",,"Close",,A50)</f>
        <v>11020</v>
      </c>
      <c r="I50" s="49">
        <f t="shared" si="1"/>
        <v>4824</v>
      </c>
      <c r="M50" s="53">
        <f t="shared" si="5"/>
        <v>15200</v>
      </c>
      <c r="N50" s="53">
        <f t="shared" si="3"/>
        <v>8211</v>
      </c>
      <c r="O50" s="53">
        <v>0</v>
      </c>
      <c r="P50" s="56" t="e">
        <f t="shared" si="8"/>
        <v>#N/A</v>
      </c>
      <c r="S50" s="53">
        <f t="shared" si="6"/>
        <v>15200</v>
      </c>
      <c r="T50" s="53">
        <f t="shared" si="7"/>
        <v>9754</v>
      </c>
      <c r="U50" s="53">
        <v>0</v>
      </c>
      <c r="V50" s="56" t="e">
        <f t="shared" si="4"/>
        <v>#N/A</v>
      </c>
    </row>
    <row r="51" spans="1:22" x14ac:dyDescent="0.25">
      <c r="A51" s="49">
        <f t="shared" si="2"/>
        <v>-49</v>
      </c>
      <c r="B51" s="50">
        <f xml:space="preserve"> RTD("cqg.rtd",,"StudyData","TFlowSimpleAggregation(TFlowOp("&amp;$K$2&amp;", 0, 0), 5)",  "Bar",, "Time",,A51)</f>
        <v>42514.600349398148</v>
      </c>
      <c r="C51" s="54">
        <f>IF(RTD("cqg.rtd",,"StudyData",$K$2,"TFlow","AggregateBy=TFlowSimpleAggregation, Aggregation="&amp;K1&amp;"","Open",,A51)="",NA(),IF(Chart!$G$4="B",RTD("cqg.rtd",,"StudyData",$K$2,"TFlow","AggregateBy=TFlowSimpleAggregation, Aggregation="&amp;K1&amp;"","Open",,A51,,,,,"T"),VALUE(TEXT(RTD("cqg.rtd",,"StudyData",$K$2,"TFlow","AggregateBy=TFlowSimpleAggregation, Aggregation="&amp;K1&amp;"","Open",,A51),Chart!$AH$12))))</f>
        <v>2076.5</v>
      </c>
      <c r="D51" s="51">
        <f>IF(RTD("cqg.rtd",,"StudyData",$K$2,"TFlow","AggregateBy=TFlowSimpleAggregation, Aggregation="&amp;K1&amp;"","High",,A51)="",NA(),IF(Chart!$G$4="B",RTD("cqg.rtd",,"StudyData",$K$2,"TFlow","AggregateBy=TFlowSimpleAggregation, Aggregation="&amp;K1&amp;"","High",,A51,,,,,"T"),VALUE(TEXT(RTD("cqg.rtd",,"StudyData",$K$2,"TFlow","AggregateBy=TFlowSimpleAggregation, Aggregation="&amp;K1&amp;"","High",,A51),Chart!$AH$12))))</f>
        <v>2077</v>
      </c>
      <c r="E51" s="51">
        <f>IF(RTD("cqg.rtd",,"StudyData",$K$2,"TFlow","AggregateBy=TFlowSimpleAggregation, Aggregation="&amp;K1&amp;"","Low",,A51)="",NA(),IF(Chart!$G$4="B",RTD("cqg.rtd",,"StudyData",$K$2,"TFlow","AggregateBy=TFlowSimpleAggregation, Aggregation="&amp;K1&amp;"","Low",,A51,,,,,"T"),VALUE(TEXT(RTD("cqg.rtd",,"StudyData",$K$2,"TFlow","AggregateBy=TFlowSimpleAggregation, Aggregation="&amp;K1&amp;"","Low",,A51),Chart!$AH$12))))</f>
        <v>2076.25</v>
      </c>
      <c r="F51" s="51">
        <f>IF(RTD("cqg.rtd",,"StudyData",$K$2,"TFlow","AggregateBy=TFlowSimpleAggregation, Aggregation="&amp;K1&amp;"","Close",,A51)="",NA(),IF(Chart!$G$4="B",RTD("cqg.rtd",,"StudyData",$K$2,"TFlow","AggregateBy=TFlowSimpleAggregation, Aggregation="&amp;K1&amp;"","Close",,A51,,,,,"T"),VALUE(TEXT(RTD("cqg.rtd",,"StudyData",$K$2,"TFlow","AggregateBy=TFlowSimpleAggregation, Aggregation="&amp;K1&amp;"","Close",,A51),Chart!$AH$12))))</f>
        <v>2077</v>
      </c>
      <c r="G51" s="49">
        <f xml:space="preserve"> RTD("cqg.rtd",,"StudyData","BAVolCr.BidVol^(TFlowSimpleAggregation(TFlowOp("&amp;$K$2&amp;", 0, 0),"&amp;K1&amp;"),5)",  "Bar",,"Close",,A51)</f>
        <v>5261</v>
      </c>
      <c r="H51" s="49">
        <f xml:space="preserve"> RTD("cqg.rtd",,"StudyData","BAVolCr.AskVol^(TFlowSimpleAggregation(TFlowOp("&amp;$K$2&amp;", 0, 0),"&amp;K1&amp;"),5)",  "Bar",,"Close",,A51)</f>
        <v>11778</v>
      </c>
      <c r="I51" s="49">
        <f t="shared" si="1"/>
        <v>6517</v>
      </c>
      <c r="M51" s="53">
        <f t="shared" si="5"/>
        <v>15500</v>
      </c>
      <c r="N51" s="53">
        <f t="shared" si="3"/>
        <v>6196</v>
      </c>
      <c r="O51" s="53">
        <v>0</v>
      </c>
      <c r="P51" s="56" t="e">
        <f t="shared" si="8"/>
        <v>#N/A</v>
      </c>
      <c r="S51" s="53">
        <f t="shared" si="6"/>
        <v>15500</v>
      </c>
      <c r="T51" s="53">
        <f t="shared" si="7"/>
        <v>11020</v>
      </c>
      <c r="U51" s="53">
        <v>1</v>
      </c>
      <c r="V51" s="56" t="e">
        <f t="shared" si="4"/>
        <v>#N/A</v>
      </c>
    </row>
    <row r="52" spans="1:22" x14ac:dyDescent="0.25">
      <c r="A52" s="49">
        <f t="shared" si="2"/>
        <v>-50</v>
      </c>
      <c r="B52" s="50">
        <f xml:space="preserve"> RTD("cqg.rtd",,"StudyData","TFlowSimpleAggregation(TFlowOp("&amp;$K$2&amp;", 0, 0), 5)",  "Bar",, "Time",,A52)</f>
        <v>42514.599913287042</v>
      </c>
      <c r="C52" s="54">
        <f>IF(RTD("cqg.rtd",,"StudyData",$K$2,"TFlow","AggregateBy=TFlowSimpleAggregation, Aggregation="&amp;K1&amp;"","Open",,A52)="",NA(),IF(Chart!$G$4="B",RTD("cqg.rtd",,"StudyData",$K$2,"TFlow","AggregateBy=TFlowSimpleAggregation, Aggregation="&amp;K1&amp;"","Open",,A52,,,,,"T"),VALUE(TEXT(RTD("cqg.rtd",,"StudyData",$K$2,"TFlow","AggregateBy=TFlowSimpleAggregation, Aggregation="&amp;K1&amp;"","Open",,A52),Chart!$AH$12))))</f>
        <v>2076.5</v>
      </c>
      <c r="D52" s="51">
        <f>IF(RTD("cqg.rtd",,"StudyData",$K$2,"TFlow","AggregateBy=TFlowSimpleAggregation, Aggregation="&amp;K1&amp;"","High",,A52)="",NA(),IF(Chart!$G$4="B",RTD("cqg.rtd",,"StudyData",$K$2,"TFlow","AggregateBy=TFlowSimpleAggregation, Aggregation="&amp;K1&amp;"","High",,A52,,,,,"T"),VALUE(TEXT(RTD("cqg.rtd",,"StudyData",$K$2,"TFlow","AggregateBy=TFlowSimpleAggregation, Aggregation="&amp;K1&amp;"","High",,A52),Chart!$AH$12))))</f>
        <v>2076.75</v>
      </c>
      <c r="E52" s="51">
        <f>IF(RTD("cqg.rtd",,"StudyData",$K$2,"TFlow","AggregateBy=TFlowSimpleAggregation, Aggregation="&amp;K1&amp;"","Low",,A52)="",NA(),IF(Chart!$G$4="B",RTD("cqg.rtd",,"StudyData",$K$2,"TFlow","AggregateBy=TFlowSimpleAggregation, Aggregation="&amp;K1&amp;"","Low",,A52,,,,,"T"),VALUE(TEXT(RTD("cqg.rtd",,"StudyData",$K$2,"TFlow","AggregateBy=TFlowSimpleAggregation, Aggregation="&amp;K1&amp;"","Low",,A52),Chart!$AH$12))))</f>
        <v>2076.25</v>
      </c>
      <c r="F52" s="51">
        <f>IF(RTD("cqg.rtd",,"StudyData",$K$2,"TFlow","AggregateBy=TFlowSimpleAggregation, Aggregation="&amp;K1&amp;"","Close",,A52)="",NA(),IF(Chart!$G$4="B",RTD("cqg.rtd",,"StudyData",$K$2,"TFlow","AggregateBy=TFlowSimpleAggregation, Aggregation="&amp;K1&amp;"","Close",,A52,,,,,"T"),VALUE(TEXT(RTD("cqg.rtd",,"StudyData",$K$2,"TFlow","AggregateBy=TFlowSimpleAggregation, Aggregation="&amp;K1&amp;"","Close",,A52),Chart!$AH$12))))</f>
        <v>2076.5</v>
      </c>
      <c r="G52" s="49">
        <f xml:space="preserve"> RTD("cqg.rtd",,"StudyData","BAVolCr.BidVol^(TFlowSimpleAggregation(TFlowOp("&amp;$K$2&amp;", 0, 0),"&amp;K1&amp;"),5)",  "Bar",,"Close",,A52)</f>
        <v>5407</v>
      </c>
      <c r="H52" s="49">
        <f xml:space="preserve"> RTD("cqg.rtd",,"StudyData","BAVolCr.AskVol^(TFlowSimpleAggregation(TFlowOp("&amp;$K$2&amp;", 0, 0),"&amp;K1&amp;"),5)",  "Bar",,"Close",,A52)</f>
        <v>11488</v>
      </c>
      <c r="I52" s="49">
        <f t="shared" si="1"/>
        <v>6081</v>
      </c>
      <c r="M52" s="53">
        <f t="shared" si="5"/>
        <v>15800</v>
      </c>
      <c r="N52" s="53">
        <f t="shared" si="3"/>
        <v>5261</v>
      </c>
      <c r="O52" s="53">
        <v>0</v>
      </c>
      <c r="P52" s="56" t="e">
        <f t="shared" si="8"/>
        <v>#N/A</v>
      </c>
      <c r="S52" s="53">
        <f t="shared" si="6"/>
        <v>15800</v>
      </c>
      <c r="T52" s="53">
        <f t="shared" si="7"/>
        <v>11778</v>
      </c>
      <c r="U52" s="53">
        <v>0</v>
      </c>
      <c r="V52" s="56" t="e">
        <f t="shared" si="4"/>
        <v>#N/A</v>
      </c>
    </row>
    <row r="53" spans="1:22" x14ac:dyDescent="0.25">
      <c r="A53" s="49">
        <f t="shared" si="2"/>
        <v>-51</v>
      </c>
      <c r="B53" s="50">
        <f xml:space="preserve"> RTD("cqg.rtd",,"StudyData","TFlowSimpleAggregation(TFlowOp("&amp;$K$2&amp;", 0, 0), 5)",  "Bar",, "Time",,A53)</f>
        <v>42514.599501342593</v>
      </c>
      <c r="C53" s="54">
        <f>IF(RTD("cqg.rtd",,"StudyData",$K$2,"TFlow","AggregateBy=TFlowSimpleAggregation, Aggregation="&amp;K1&amp;"","Open",,A53)="",NA(),IF(Chart!$G$4="B",RTD("cqg.rtd",,"StudyData",$K$2,"TFlow","AggregateBy=TFlowSimpleAggregation, Aggregation="&amp;K1&amp;"","Open",,A53,,,,,"T"),VALUE(TEXT(RTD("cqg.rtd",,"StudyData",$K$2,"TFlow","AggregateBy=TFlowSimpleAggregation, Aggregation="&amp;K1&amp;"","Open",,A53),Chart!$AH$12))))</f>
        <v>2076.25</v>
      </c>
      <c r="D53" s="51">
        <f>IF(RTD("cqg.rtd",,"StudyData",$K$2,"TFlow","AggregateBy=TFlowSimpleAggregation, Aggregation="&amp;K1&amp;"","High",,A53)="",NA(),IF(Chart!$G$4="B",RTD("cqg.rtd",,"StudyData",$K$2,"TFlow","AggregateBy=TFlowSimpleAggregation, Aggregation="&amp;K1&amp;"","High",,A53,,,,,"T"),VALUE(TEXT(RTD("cqg.rtd",,"StudyData",$K$2,"TFlow","AggregateBy=TFlowSimpleAggregation, Aggregation="&amp;K1&amp;"","High",,A53),Chart!$AH$12))))</f>
        <v>2077</v>
      </c>
      <c r="E53" s="51">
        <f>IF(RTD("cqg.rtd",,"StudyData",$K$2,"TFlow","AggregateBy=TFlowSimpleAggregation, Aggregation="&amp;K1&amp;"","Low",,A53)="",NA(),IF(Chart!$G$4="B",RTD("cqg.rtd",,"StudyData",$K$2,"TFlow","AggregateBy=TFlowSimpleAggregation, Aggregation="&amp;K1&amp;"","Low",,A53,,,,,"T"),VALUE(TEXT(RTD("cqg.rtd",,"StudyData",$K$2,"TFlow","AggregateBy=TFlowSimpleAggregation, Aggregation="&amp;K1&amp;"","Low",,A53),Chart!$AH$12))))</f>
        <v>2076.25</v>
      </c>
      <c r="F53" s="51">
        <f>IF(RTD("cqg.rtd",,"StudyData",$K$2,"TFlow","AggregateBy=TFlowSimpleAggregation, Aggregation="&amp;K1&amp;"","Close",,A53)="",NA(),IF(Chart!$G$4="B",RTD("cqg.rtd",,"StudyData",$K$2,"TFlow","AggregateBy=TFlowSimpleAggregation, Aggregation="&amp;K1&amp;"","Close",,A53,,,,,"T"),VALUE(TEXT(RTD("cqg.rtd",,"StudyData",$K$2,"TFlow","AggregateBy=TFlowSimpleAggregation, Aggregation="&amp;K1&amp;"","Close",,A53),Chart!$AH$12))))</f>
        <v>2076.75</v>
      </c>
      <c r="G53" s="49">
        <f xml:space="preserve"> RTD("cqg.rtd",,"StudyData","BAVolCr.BidVol^(TFlowSimpleAggregation(TFlowOp("&amp;$K$2&amp;", 0, 0),"&amp;K1&amp;"),5)",  "Bar",,"Close",,A53)</f>
        <v>5494</v>
      </c>
      <c r="H53" s="49">
        <f xml:space="preserve"> RTD("cqg.rtd",,"StudyData","BAVolCr.AskVol^(TFlowSimpleAggregation(TFlowOp("&amp;$K$2&amp;", 0, 0),"&amp;K1&amp;"),5)",  "Bar",,"Close",,A53)</f>
        <v>12248</v>
      </c>
      <c r="I53" s="49">
        <f t="shared" si="1"/>
        <v>6754</v>
      </c>
      <c r="N53" s="53">
        <f t="shared" si="3"/>
        <v>5407</v>
      </c>
      <c r="T53" s="53">
        <f t="shared" si="7"/>
        <v>11488</v>
      </c>
    </row>
    <row r="54" spans="1:22" x14ac:dyDescent="0.25">
      <c r="A54" s="49">
        <f t="shared" si="2"/>
        <v>-52</v>
      </c>
      <c r="B54" s="50">
        <f xml:space="preserve"> RTD("cqg.rtd",,"StudyData","TFlowSimpleAggregation(TFlowOp("&amp;$K$2&amp;", 0, 0), 5)",  "Bar",, "Time",,A54)</f>
        <v>42514.599368333336</v>
      </c>
      <c r="C54" s="54">
        <f>IF(RTD("cqg.rtd",,"StudyData",$K$2,"TFlow","AggregateBy=TFlowSimpleAggregation, Aggregation="&amp;K1&amp;"","Open",,A54)="",NA(),IF(Chart!$G$4="B",RTD("cqg.rtd",,"StudyData",$K$2,"TFlow","AggregateBy=TFlowSimpleAggregation, Aggregation="&amp;K1&amp;"","Open",,A54,,,,,"T"),VALUE(TEXT(RTD("cqg.rtd",,"StudyData",$K$2,"TFlow","AggregateBy=TFlowSimpleAggregation, Aggregation="&amp;K1&amp;"","Open",,A54),Chart!$AH$12))))</f>
        <v>2076</v>
      </c>
      <c r="D54" s="51">
        <f>IF(RTD("cqg.rtd",,"StudyData",$K$2,"TFlow","AggregateBy=TFlowSimpleAggregation, Aggregation="&amp;K1&amp;"","High",,A54)="",NA(),IF(Chart!$G$4="B",RTD("cqg.rtd",,"StudyData",$K$2,"TFlow","AggregateBy=TFlowSimpleAggregation, Aggregation="&amp;K1&amp;"","High",,A54,,,,,"T"),VALUE(TEXT(RTD("cqg.rtd",,"StudyData",$K$2,"TFlow","AggregateBy=TFlowSimpleAggregation, Aggregation="&amp;K1&amp;"","High",,A54),Chart!$AH$12))))</f>
        <v>2076.5</v>
      </c>
      <c r="E54" s="51">
        <f>IF(RTD("cqg.rtd",,"StudyData",$K$2,"TFlow","AggregateBy=TFlowSimpleAggregation, Aggregation="&amp;K1&amp;"","Low",,A54)="",NA(),IF(Chart!$G$4="B",RTD("cqg.rtd",,"StudyData",$K$2,"TFlow","AggregateBy=TFlowSimpleAggregation, Aggregation="&amp;K1&amp;"","Low",,A54,,,,,"T"),VALUE(TEXT(RTD("cqg.rtd",,"StudyData",$K$2,"TFlow","AggregateBy=TFlowSimpleAggregation, Aggregation="&amp;K1&amp;"","Low",,A54),Chart!$AH$12))))</f>
        <v>2075.75</v>
      </c>
      <c r="F54" s="51">
        <f>IF(RTD("cqg.rtd",,"StudyData",$K$2,"TFlow","AggregateBy=TFlowSimpleAggregation, Aggregation="&amp;K1&amp;"","Close",,A54)="",NA(),IF(Chart!$G$4="B",RTD("cqg.rtd",,"StudyData",$K$2,"TFlow","AggregateBy=TFlowSimpleAggregation, Aggregation="&amp;K1&amp;"","Close",,A54,,,,,"T"),VALUE(TEXT(RTD("cqg.rtd",,"StudyData",$K$2,"TFlow","AggregateBy=TFlowSimpleAggregation, Aggregation="&amp;K1&amp;"","Close",,A54),Chart!$AH$12))))</f>
        <v>2076.25</v>
      </c>
      <c r="G54" s="49">
        <f xml:space="preserve"> RTD("cqg.rtd",,"StudyData","BAVolCr.BidVol^(TFlowSimpleAggregation(TFlowOp("&amp;$K$2&amp;", 0, 0),"&amp;K1&amp;"),5)",  "Bar",,"Close",,A54)</f>
        <v>6624</v>
      </c>
      <c r="H54" s="49">
        <f xml:space="preserve"> RTD("cqg.rtd",,"StudyData","BAVolCr.AskVol^(TFlowSimpleAggregation(TFlowOp("&amp;$K$2&amp;", 0, 0),"&amp;K1&amp;"),5)",  "Bar",,"Close",,A54)</f>
        <v>12356</v>
      </c>
      <c r="I54" s="49">
        <f t="shared" si="1"/>
        <v>5732</v>
      </c>
      <c r="N54" s="53">
        <f t="shared" si="3"/>
        <v>5494</v>
      </c>
      <c r="T54" s="53">
        <f t="shared" si="7"/>
        <v>12248</v>
      </c>
    </row>
    <row r="55" spans="1:22" x14ac:dyDescent="0.25">
      <c r="A55" s="49">
        <f t="shared" si="2"/>
        <v>-53</v>
      </c>
      <c r="B55" s="50">
        <f xml:space="preserve"> RTD("cqg.rtd",,"StudyData","TFlowSimpleAggregation(TFlowOp("&amp;$K$2&amp;", 0, 0), 5)",  "Bar",, "Time",,A55)</f>
        <v>42514.598782083332</v>
      </c>
      <c r="C55" s="54">
        <f>IF(RTD("cqg.rtd",,"StudyData",$K$2,"TFlow","AggregateBy=TFlowSimpleAggregation, Aggregation="&amp;K1&amp;"","Open",,A55)="",NA(),IF(Chart!$G$4="B",RTD("cqg.rtd",,"StudyData",$K$2,"TFlow","AggregateBy=TFlowSimpleAggregation, Aggregation="&amp;K1&amp;"","Open",,A55,,,,,"T"),VALUE(TEXT(RTD("cqg.rtd",,"StudyData",$K$2,"TFlow","AggregateBy=TFlowSimpleAggregation, Aggregation="&amp;K1&amp;"","Open",,A55),Chart!$AH$12))))</f>
        <v>2075.75</v>
      </c>
      <c r="D55" s="51">
        <f>IF(RTD("cqg.rtd",,"StudyData",$K$2,"TFlow","AggregateBy=TFlowSimpleAggregation, Aggregation="&amp;K1&amp;"","High",,A55)="",NA(),IF(Chart!$G$4="B",RTD("cqg.rtd",,"StudyData",$K$2,"TFlow","AggregateBy=TFlowSimpleAggregation, Aggregation="&amp;K1&amp;"","High",,A55,,,,,"T"),VALUE(TEXT(RTD("cqg.rtd",,"StudyData",$K$2,"TFlow","AggregateBy=TFlowSimpleAggregation, Aggregation="&amp;K1&amp;"","High",,A55),Chart!$AH$12))))</f>
        <v>2076</v>
      </c>
      <c r="E55" s="51">
        <f>IF(RTD("cqg.rtd",,"StudyData",$K$2,"TFlow","AggregateBy=TFlowSimpleAggregation, Aggregation="&amp;K1&amp;"","Low",,A55)="",NA(),IF(Chart!$G$4="B",RTD("cqg.rtd",,"StudyData",$K$2,"TFlow","AggregateBy=TFlowSimpleAggregation, Aggregation="&amp;K1&amp;"","Low",,A55,,,,,"T"),VALUE(TEXT(RTD("cqg.rtd",,"StudyData",$K$2,"TFlow","AggregateBy=TFlowSimpleAggregation, Aggregation="&amp;K1&amp;"","Low",,A55),Chart!$AH$12))))</f>
        <v>2075.5</v>
      </c>
      <c r="F55" s="51">
        <f>IF(RTD("cqg.rtd",,"StudyData",$K$2,"TFlow","AggregateBy=TFlowSimpleAggregation, Aggregation="&amp;K1&amp;"","Close",,A55)="",NA(),IF(Chart!$G$4="B",RTD("cqg.rtd",,"StudyData",$K$2,"TFlow","AggregateBy=TFlowSimpleAggregation, Aggregation="&amp;K1&amp;"","Close",,A55,,,,,"T"),VALUE(TEXT(RTD("cqg.rtd",,"StudyData",$K$2,"TFlow","AggregateBy=TFlowSimpleAggregation, Aggregation="&amp;K1&amp;"","Close",,A55),Chart!$AH$12))))</f>
        <v>2076</v>
      </c>
      <c r="G55" s="49">
        <f xml:space="preserve"> RTD("cqg.rtd",,"StudyData","BAVolCr.BidVol^(TFlowSimpleAggregation(TFlowOp("&amp;$K$2&amp;", 0, 0),"&amp;K1&amp;"),5)",  "Bar",,"Close",,A55)</f>
        <v>6905</v>
      </c>
      <c r="H55" s="49">
        <f xml:space="preserve"> RTD("cqg.rtd",,"StudyData","BAVolCr.AskVol^(TFlowSimpleAggregation(TFlowOp("&amp;$K$2&amp;", 0, 0),"&amp;K1&amp;"),5)",  "Bar",,"Close",,A55)</f>
        <v>15265</v>
      </c>
      <c r="I55" s="49">
        <f t="shared" si="1"/>
        <v>8360</v>
      </c>
      <c r="N55" s="53">
        <f t="shared" si="3"/>
        <v>6624</v>
      </c>
      <c r="T55" s="53">
        <f t="shared" si="7"/>
        <v>12356</v>
      </c>
    </row>
    <row r="56" spans="1:22" x14ac:dyDescent="0.25">
      <c r="A56" s="49">
        <f t="shared" si="2"/>
        <v>-54</v>
      </c>
      <c r="B56" s="50">
        <f xml:space="preserve"> RTD("cqg.rtd",,"StudyData","TFlowSimpleAggregation(TFlowOp("&amp;$K$2&amp;", 0, 0), 5)",  "Bar",, "Time",,A56)</f>
        <v>42514.597759814809</v>
      </c>
      <c r="C56" s="54">
        <f>IF(RTD("cqg.rtd",,"StudyData",$K$2,"TFlow","AggregateBy=TFlowSimpleAggregation, Aggregation="&amp;K1&amp;"","Open",,A56)="",NA(),IF(Chart!$G$4="B",RTD("cqg.rtd",,"StudyData",$K$2,"TFlow","AggregateBy=TFlowSimpleAggregation, Aggregation="&amp;K1&amp;"","Open",,A56,,,,,"T"),VALUE(TEXT(RTD("cqg.rtd",,"StudyData",$K$2,"TFlow","AggregateBy=TFlowSimpleAggregation, Aggregation="&amp;K1&amp;"","Open",,A56),Chart!$AH$12))))</f>
        <v>2075</v>
      </c>
      <c r="D56" s="51">
        <f>IF(RTD("cqg.rtd",,"StudyData",$K$2,"TFlow","AggregateBy=TFlowSimpleAggregation, Aggregation="&amp;K1&amp;"","High",,A56)="",NA(),IF(Chart!$G$4="B",RTD("cqg.rtd",,"StudyData",$K$2,"TFlow","AggregateBy=TFlowSimpleAggregation, Aggregation="&amp;K1&amp;"","High",,A56,,,,,"T"),VALUE(TEXT(RTD("cqg.rtd",,"StudyData",$K$2,"TFlow","AggregateBy=TFlowSimpleAggregation, Aggregation="&amp;K1&amp;"","High",,A56),Chart!$AH$12))))</f>
        <v>2075.75</v>
      </c>
      <c r="E56" s="51">
        <f>IF(RTD("cqg.rtd",,"StudyData",$K$2,"TFlow","AggregateBy=TFlowSimpleAggregation, Aggregation="&amp;K1&amp;"","Low",,A56)="",NA(),IF(Chart!$G$4="B",RTD("cqg.rtd",,"StudyData",$K$2,"TFlow","AggregateBy=TFlowSimpleAggregation, Aggregation="&amp;K1&amp;"","Low",,A56,,,,,"T"),VALUE(TEXT(RTD("cqg.rtd",,"StudyData",$K$2,"TFlow","AggregateBy=TFlowSimpleAggregation, Aggregation="&amp;K1&amp;"","Low",,A56),Chart!$AH$12))))</f>
        <v>2074.75</v>
      </c>
      <c r="F56" s="51">
        <f>IF(RTD("cqg.rtd",,"StudyData",$K$2,"TFlow","AggregateBy=TFlowSimpleAggregation, Aggregation="&amp;K1&amp;"","Close",,A56)="",NA(),IF(Chart!$G$4="B",RTD("cqg.rtd",,"StudyData",$K$2,"TFlow","AggregateBy=TFlowSimpleAggregation, Aggregation="&amp;K1&amp;"","Close",,A56,,,,,"T"),VALUE(TEXT(RTD("cqg.rtd",,"StudyData",$K$2,"TFlow","AggregateBy=TFlowSimpleAggregation, Aggregation="&amp;K1&amp;"","Close",,A56),Chart!$AH$12))))</f>
        <v>2075.75</v>
      </c>
      <c r="G56" s="49">
        <f xml:space="preserve"> RTD("cqg.rtd",,"StudyData","BAVolCr.BidVol^(TFlowSimpleAggregation(TFlowOp("&amp;$K$2&amp;", 0, 0),"&amp;K1&amp;"),5)",  "Bar",,"Close",,A56)</f>
        <v>6944</v>
      </c>
      <c r="H56" s="49">
        <f xml:space="preserve"> RTD("cqg.rtd",,"StudyData","BAVolCr.AskVol^(TFlowSimpleAggregation(TFlowOp("&amp;$K$2&amp;", 0, 0),"&amp;K1&amp;"),5)",  "Bar",,"Close",,A56)</f>
        <v>15912</v>
      </c>
      <c r="I56" s="49">
        <f t="shared" si="1"/>
        <v>8968</v>
      </c>
      <c r="N56" s="53">
        <f t="shared" si="3"/>
        <v>6905</v>
      </c>
      <c r="T56" s="53">
        <f t="shared" si="7"/>
        <v>15265</v>
      </c>
    </row>
    <row r="57" spans="1:22" x14ac:dyDescent="0.25">
      <c r="A57" s="49">
        <f t="shared" si="2"/>
        <v>-55</v>
      </c>
      <c r="B57" s="50">
        <f xml:space="preserve"> RTD("cqg.rtd",,"StudyData","TFlowSimpleAggregation(TFlowOp("&amp;$K$2&amp;", 0, 0), 5)",  "Bar",, "Time",,A57)</f>
        <v>42514.596912222223</v>
      </c>
      <c r="C57" s="54">
        <f>IF(RTD("cqg.rtd",,"StudyData",$K$2,"TFlow","AggregateBy=TFlowSimpleAggregation, Aggregation="&amp;K1&amp;"","Open",,A57)="",NA(),IF(Chart!$G$4="B",RTD("cqg.rtd",,"StudyData",$K$2,"TFlow","AggregateBy=TFlowSimpleAggregation, Aggregation="&amp;K1&amp;"","Open",,A57,,,,,"T"),VALUE(TEXT(RTD("cqg.rtd",,"StudyData",$K$2,"TFlow","AggregateBy=TFlowSimpleAggregation, Aggregation="&amp;K1&amp;"","Open",,A57),Chart!$AH$12))))</f>
        <v>2075.25</v>
      </c>
      <c r="D57" s="51">
        <f>IF(RTD("cqg.rtd",,"StudyData",$K$2,"TFlow","AggregateBy=TFlowSimpleAggregation, Aggregation="&amp;K1&amp;"","High",,A57)="",NA(),IF(Chart!$G$4="B",RTD("cqg.rtd",,"StudyData",$K$2,"TFlow","AggregateBy=TFlowSimpleAggregation, Aggregation="&amp;K1&amp;"","High",,A57,,,,,"T"),VALUE(TEXT(RTD("cqg.rtd",,"StudyData",$K$2,"TFlow","AggregateBy=TFlowSimpleAggregation, Aggregation="&amp;K1&amp;"","High",,A57),Chart!$AH$12))))</f>
        <v>2075.75</v>
      </c>
      <c r="E57" s="51">
        <f>IF(RTD("cqg.rtd",,"StudyData",$K$2,"TFlow","AggregateBy=TFlowSimpleAggregation, Aggregation="&amp;K1&amp;"","Low",,A57)="",NA(),IF(Chart!$G$4="B",RTD("cqg.rtd",,"StudyData",$K$2,"TFlow","AggregateBy=TFlowSimpleAggregation, Aggregation="&amp;K1&amp;"","Low",,A57,,,,,"T"),VALUE(TEXT(RTD("cqg.rtd",,"StudyData",$K$2,"TFlow","AggregateBy=TFlowSimpleAggregation, Aggregation="&amp;K1&amp;"","Low",,A57),Chart!$AH$12))))</f>
        <v>2075</v>
      </c>
      <c r="F57" s="51">
        <f>IF(RTD("cqg.rtd",,"StudyData",$K$2,"TFlow","AggregateBy=TFlowSimpleAggregation, Aggregation="&amp;K1&amp;"","Close",,A57)="",NA(),IF(Chart!$G$4="B",RTD("cqg.rtd",,"StudyData",$K$2,"TFlow","AggregateBy=TFlowSimpleAggregation, Aggregation="&amp;K1&amp;"","Close",,A57,,,,,"T"),VALUE(TEXT(RTD("cqg.rtd",,"StudyData",$K$2,"TFlow","AggregateBy=TFlowSimpleAggregation, Aggregation="&amp;K1&amp;"","Close",,A57),Chart!$AH$12))))</f>
        <v>2075.25</v>
      </c>
      <c r="G57" s="49">
        <f xml:space="preserve"> RTD("cqg.rtd",,"StudyData","BAVolCr.BidVol^(TFlowSimpleAggregation(TFlowOp("&amp;$K$2&amp;", 0, 0),"&amp;K1&amp;"),5)",  "Bar",,"Close",,A57)</f>
        <v>5742</v>
      </c>
      <c r="H57" s="49">
        <f xml:space="preserve"> RTD("cqg.rtd",,"StudyData","BAVolCr.AskVol^(TFlowSimpleAggregation(TFlowOp("&amp;$K$2&amp;", 0, 0),"&amp;K1&amp;"),5)",  "Bar",,"Close",,A57)</f>
        <v>14090</v>
      </c>
      <c r="I57" s="49">
        <f t="shared" si="1"/>
        <v>8348</v>
      </c>
      <c r="N57" s="53">
        <f t="shared" si="3"/>
        <v>6944</v>
      </c>
      <c r="T57" s="53">
        <f t="shared" si="7"/>
        <v>15912</v>
      </c>
    </row>
    <row r="58" spans="1:22" x14ac:dyDescent="0.25">
      <c r="A58" s="49">
        <f t="shared" si="2"/>
        <v>-56</v>
      </c>
      <c r="B58" s="50">
        <f xml:space="preserve"> RTD("cqg.rtd",,"StudyData","TFlowSimpleAggregation(TFlowOp("&amp;$K$2&amp;", 0, 0), 5)",  "Bar",, "Time",,A58)</f>
        <v>42514.595718703698</v>
      </c>
      <c r="C58" s="54">
        <f>IF(RTD("cqg.rtd",,"StudyData",$K$2,"TFlow","AggregateBy=TFlowSimpleAggregation, Aggregation="&amp;K1&amp;"","Open",,A58)="",NA(),IF(Chart!$G$4="B",RTD("cqg.rtd",,"StudyData",$K$2,"TFlow","AggregateBy=TFlowSimpleAggregation, Aggregation="&amp;K1&amp;"","Open",,A58,,,,,"T"),VALUE(TEXT(RTD("cqg.rtd",,"StudyData",$K$2,"TFlow","AggregateBy=TFlowSimpleAggregation, Aggregation="&amp;K1&amp;"","Open",,A58),Chart!$AH$12))))</f>
        <v>2075</v>
      </c>
      <c r="D58" s="51">
        <f>IF(RTD("cqg.rtd",,"StudyData",$K$2,"TFlow","AggregateBy=TFlowSimpleAggregation, Aggregation="&amp;K1&amp;"","High",,A58)="",NA(),IF(Chart!$G$4="B",RTD("cqg.rtd",,"StudyData",$K$2,"TFlow","AggregateBy=TFlowSimpleAggregation, Aggregation="&amp;K1&amp;"","High",,A58,,,,,"T"),VALUE(TEXT(RTD("cqg.rtd",,"StudyData",$K$2,"TFlow","AggregateBy=TFlowSimpleAggregation, Aggregation="&amp;K1&amp;"","High",,A58),Chart!$AH$12))))</f>
        <v>2075.5</v>
      </c>
      <c r="E58" s="51">
        <f>IF(RTD("cqg.rtd",,"StudyData",$K$2,"TFlow","AggregateBy=TFlowSimpleAggregation, Aggregation="&amp;K1&amp;"","Low",,A58)="",NA(),IF(Chart!$G$4="B",RTD("cqg.rtd",,"StudyData",$K$2,"TFlow","AggregateBy=TFlowSimpleAggregation, Aggregation="&amp;K1&amp;"","Low",,A58,,,,,"T"),VALUE(TEXT(RTD("cqg.rtd",,"StudyData",$K$2,"TFlow","AggregateBy=TFlowSimpleAggregation, Aggregation="&amp;K1&amp;"","Low",,A58),Chart!$AH$12))))</f>
        <v>2075</v>
      </c>
      <c r="F58" s="51">
        <f>IF(RTD("cqg.rtd",,"StudyData",$K$2,"TFlow","AggregateBy=TFlowSimpleAggregation, Aggregation="&amp;K1&amp;"","Close",,A58)="",NA(),IF(Chart!$G$4="B",RTD("cqg.rtd",,"StudyData",$K$2,"TFlow","AggregateBy=TFlowSimpleAggregation, Aggregation="&amp;K1&amp;"","Close",,A58,,,,,"T"),VALUE(TEXT(RTD("cqg.rtd",,"StudyData",$K$2,"TFlow","AggregateBy=TFlowSimpleAggregation, Aggregation="&amp;K1&amp;"","Close",,A58),Chart!$AH$12))))</f>
        <v>2075.25</v>
      </c>
      <c r="G58" s="49">
        <f xml:space="preserve"> RTD("cqg.rtd",,"StudyData","BAVolCr.BidVol^(TFlowSimpleAggregation(TFlowOp("&amp;$K$2&amp;", 0, 0),"&amp;K1&amp;"),5)",  "Bar",,"Close",,A58)</f>
        <v>5484</v>
      </c>
      <c r="H58" s="49">
        <f xml:space="preserve"> RTD("cqg.rtd",,"StudyData","BAVolCr.AskVol^(TFlowSimpleAggregation(TFlowOp("&amp;$K$2&amp;", 0, 0),"&amp;K1&amp;"),5)",  "Bar",,"Close",,A58)</f>
        <v>13967</v>
      </c>
      <c r="I58" s="49">
        <f t="shared" si="1"/>
        <v>8483</v>
      </c>
      <c r="N58" s="53">
        <f t="shared" si="3"/>
        <v>5742</v>
      </c>
      <c r="T58" s="53">
        <f t="shared" si="7"/>
        <v>14090</v>
      </c>
    </row>
    <row r="59" spans="1:22" x14ac:dyDescent="0.25">
      <c r="A59" s="49">
        <f t="shared" si="2"/>
        <v>-57</v>
      </c>
      <c r="B59" s="50">
        <f xml:space="preserve"> RTD("cqg.rtd",,"StudyData","TFlowSimpleAggregation(TFlowOp("&amp;$K$2&amp;", 0, 0), 5)",  "Bar",, "Time",,A59)</f>
        <v>42514.594831620372</v>
      </c>
      <c r="C59" s="54">
        <f>IF(RTD("cqg.rtd",,"StudyData",$K$2,"TFlow","AggregateBy=TFlowSimpleAggregation, Aggregation="&amp;K1&amp;"","Open",,A59)="",NA(),IF(Chart!$G$4="B",RTD("cqg.rtd",,"StudyData",$K$2,"TFlow","AggregateBy=TFlowSimpleAggregation, Aggregation="&amp;K1&amp;"","Open",,A59,,,,,"T"),VALUE(TEXT(RTD("cqg.rtd",,"StudyData",$K$2,"TFlow","AggregateBy=TFlowSimpleAggregation, Aggregation="&amp;K1&amp;"","Open",,A59),Chart!$AH$12))))</f>
        <v>2074.75</v>
      </c>
      <c r="D59" s="51">
        <f>IF(RTD("cqg.rtd",,"StudyData",$K$2,"TFlow","AggregateBy=TFlowSimpleAggregation, Aggregation="&amp;K1&amp;"","High",,A59)="",NA(),IF(Chart!$G$4="B",RTD("cqg.rtd",,"StudyData",$K$2,"TFlow","AggregateBy=TFlowSimpleAggregation, Aggregation="&amp;K1&amp;"","High",,A59,,,,,"T"),VALUE(TEXT(RTD("cqg.rtd",,"StudyData",$K$2,"TFlow","AggregateBy=TFlowSimpleAggregation, Aggregation="&amp;K1&amp;"","High",,A59),Chart!$AH$12))))</f>
        <v>2075.5</v>
      </c>
      <c r="E59" s="51">
        <f>IF(RTD("cqg.rtd",,"StudyData",$K$2,"TFlow","AggregateBy=TFlowSimpleAggregation, Aggregation="&amp;K1&amp;"","Low",,A59)="",NA(),IF(Chart!$G$4="B",RTD("cqg.rtd",,"StudyData",$K$2,"TFlow","AggregateBy=TFlowSimpleAggregation, Aggregation="&amp;K1&amp;"","Low",,A59,,,,,"T"),VALUE(TEXT(RTD("cqg.rtd",,"StudyData",$K$2,"TFlow","AggregateBy=TFlowSimpleAggregation, Aggregation="&amp;K1&amp;"","Low",,A59),Chart!$AH$12))))</f>
        <v>2074.5</v>
      </c>
      <c r="F59" s="51">
        <f>IF(RTD("cqg.rtd",,"StudyData",$K$2,"TFlow","AggregateBy=TFlowSimpleAggregation, Aggregation="&amp;K1&amp;"","Close",,A59)="",NA(),IF(Chart!$G$4="B",RTD("cqg.rtd",,"StudyData",$K$2,"TFlow","AggregateBy=TFlowSimpleAggregation, Aggregation="&amp;K1&amp;"","Close",,A59,,,,,"T"),VALUE(TEXT(RTD("cqg.rtd",,"StudyData",$K$2,"TFlow","AggregateBy=TFlowSimpleAggregation, Aggregation="&amp;K1&amp;"","Close",,A59),Chart!$AH$12))))</f>
        <v>2075.25</v>
      </c>
      <c r="G59" s="49">
        <f xml:space="preserve"> RTD("cqg.rtd",,"StudyData","BAVolCr.BidVol^(TFlowSimpleAggregation(TFlowOp("&amp;$K$2&amp;", 0, 0),"&amp;K1&amp;"),5)",  "Bar",,"Close",,A59)</f>
        <v>4476</v>
      </c>
      <c r="H59" s="49">
        <f xml:space="preserve"> RTD("cqg.rtd",,"StudyData","BAVolCr.AskVol^(TFlowSimpleAggregation(TFlowOp("&amp;$K$2&amp;", 0, 0),"&amp;K1&amp;"),5)",  "Bar",,"Close",,A59)</f>
        <v>12220</v>
      </c>
      <c r="I59" s="49">
        <f t="shared" si="1"/>
        <v>7744</v>
      </c>
      <c r="N59" s="53">
        <f t="shared" si="3"/>
        <v>5484</v>
      </c>
      <c r="T59" s="53">
        <f t="shared" si="7"/>
        <v>13967</v>
      </c>
    </row>
    <row r="60" spans="1:22" x14ac:dyDescent="0.25">
      <c r="A60" s="49">
        <f t="shared" si="2"/>
        <v>-58</v>
      </c>
      <c r="B60" s="50">
        <f xml:space="preserve"> RTD("cqg.rtd",,"StudyData","TFlowSimpleAggregation(TFlowOp("&amp;$K$2&amp;", 0, 0), 5)",  "Bar",, "Time",,A60)</f>
        <v>42514.593723518519</v>
      </c>
      <c r="C60" s="54">
        <f>IF(RTD("cqg.rtd",,"StudyData",$K$2,"TFlow","AggregateBy=TFlowSimpleAggregation, Aggregation="&amp;K1&amp;"","Open",,A60)="",NA(),IF(Chart!$G$4="B",RTD("cqg.rtd",,"StudyData",$K$2,"TFlow","AggregateBy=TFlowSimpleAggregation, Aggregation="&amp;K1&amp;"","Open",,A60,,,,,"T"),VALUE(TEXT(RTD("cqg.rtd",,"StudyData",$K$2,"TFlow","AggregateBy=TFlowSimpleAggregation, Aggregation="&amp;K1&amp;"","Open",,A60),Chart!$AH$12))))</f>
        <v>2074</v>
      </c>
      <c r="D60" s="51">
        <f>IF(RTD("cqg.rtd",,"StudyData",$K$2,"TFlow","AggregateBy=TFlowSimpleAggregation, Aggregation="&amp;K1&amp;"","High",,A60)="",NA(),IF(Chart!$G$4="B",RTD("cqg.rtd",,"StudyData",$K$2,"TFlow","AggregateBy=TFlowSimpleAggregation, Aggregation="&amp;K1&amp;"","High",,A60,,,,,"T"),VALUE(TEXT(RTD("cqg.rtd",,"StudyData",$K$2,"TFlow","AggregateBy=TFlowSimpleAggregation, Aggregation="&amp;K1&amp;"","High",,A60),Chart!$AH$12))))</f>
        <v>2075</v>
      </c>
      <c r="E60" s="51">
        <f>IF(RTD("cqg.rtd",,"StudyData",$K$2,"TFlow","AggregateBy=TFlowSimpleAggregation, Aggregation="&amp;K1&amp;"","Low",,A60)="",NA(),IF(Chart!$G$4="B",RTD("cqg.rtd",,"StudyData",$K$2,"TFlow","AggregateBy=TFlowSimpleAggregation, Aggregation="&amp;K1&amp;"","Low",,A60,,,,,"T"),VALUE(TEXT(RTD("cqg.rtd",,"StudyData",$K$2,"TFlow","AggregateBy=TFlowSimpleAggregation, Aggregation="&amp;K1&amp;"","Low",,A60),Chart!$AH$12))))</f>
        <v>2074</v>
      </c>
      <c r="F60" s="51">
        <f>IF(RTD("cqg.rtd",,"StudyData",$K$2,"TFlow","AggregateBy=TFlowSimpleAggregation, Aggregation="&amp;K1&amp;"","Close",,A60)="",NA(),IF(Chart!$G$4="B",RTD("cqg.rtd",,"StudyData",$K$2,"TFlow","AggregateBy=TFlowSimpleAggregation, Aggregation="&amp;K1&amp;"","Close",,A60,,,,,"T"),VALUE(TEXT(RTD("cqg.rtd",,"StudyData",$K$2,"TFlow","AggregateBy=TFlowSimpleAggregation, Aggregation="&amp;K1&amp;"","Close",,A60),Chart!$AH$12))))</f>
        <v>2074.75</v>
      </c>
      <c r="G60" s="49">
        <f xml:space="preserve"> RTD("cqg.rtd",,"StudyData","BAVolCr.BidVol^(TFlowSimpleAggregation(TFlowOp("&amp;$K$2&amp;", 0, 0),"&amp;K1&amp;"),5)",  "Bar",,"Close",,A60)</f>
        <v>4127</v>
      </c>
      <c r="H60" s="49">
        <f xml:space="preserve"> RTD("cqg.rtd",,"StudyData","BAVolCr.AskVol^(TFlowSimpleAggregation(TFlowOp("&amp;$K$2&amp;", 0, 0),"&amp;K1&amp;"),5)",  "Bar",,"Close",,A60)</f>
        <v>9279</v>
      </c>
      <c r="I60" s="49">
        <f t="shared" si="1"/>
        <v>5152</v>
      </c>
      <c r="N60" s="53">
        <f t="shared" si="3"/>
        <v>4476</v>
      </c>
      <c r="T60" s="53">
        <f t="shared" si="7"/>
        <v>12220</v>
      </c>
    </row>
    <row r="61" spans="1:22" x14ac:dyDescent="0.25">
      <c r="A61" s="49">
        <f t="shared" si="2"/>
        <v>-59</v>
      </c>
      <c r="B61" s="50">
        <f xml:space="preserve"> RTD("cqg.rtd",,"StudyData","TFlowSimpleAggregation(TFlowOp("&amp;$K$2&amp;", 0, 0), 5)",  "Bar",, "Time",,A61)</f>
        <v>42514.592544212966</v>
      </c>
      <c r="C61" s="54">
        <f>IF(RTD("cqg.rtd",,"StudyData",$K$2,"TFlow","AggregateBy=TFlowSimpleAggregation, Aggregation="&amp;K1&amp;"","Open",,A61)="",NA(),IF(Chart!$G$4="B",RTD("cqg.rtd",,"StudyData",$K$2,"TFlow","AggregateBy=TFlowSimpleAggregation, Aggregation="&amp;K1&amp;"","Open",,A61,,,,,"T"),VALUE(TEXT(RTD("cqg.rtd",,"StudyData",$K$2,"TFlow","AggregateBy=TFlowSimpleAggregation, Aggregation="&amp;K1&amp;"","Open",,A61),Chart!$AH$12))))</f>
        <v>2074</v>
      </c>
      <c r="D61" s="51">
        <f>IF(RTD("cqg.rtd",,"StudyData",$K$2,"TFlow","AggregateBy=TFlowSimpleAggregation, Aggregation="&amp;K1&amp;"","High",,A61)="",NA(),IF(Chart!$G$4="B",RTD("cqg.rtd",,"StudyData",$K$2,"TFlow","AggregateBy=TFlowSimpleAggregation, Aggregation="&amp;K1&amp;"","High",,A61,,,,,"T"),VALUE(TEXT(RTD("cqg.rtd",,"StudyData",$K$2,"TFlow","AggregateBy=TFlowSimpleAggregation, Aggregation="&amp;K1&amp;"","High",,A61),Chart!$AH$12))))</f>
        <v>2074.25</v>
      </c>
      <c r="E61" s="51">
        <f>IF(RTD("cqg.rtd",,"StudyData",$K$2,"TFlow","AggregateBy=TFlowSimpleAggregation, Aggregation="&amp;K1&amp;"","Low",,A61)="",NA(),IF(Chart!$G$4="B",RTD("cqg.rtd",,"StudyData",$K$2,"TFlow","AggregateBy=TFlowSimpleAggregation, Aggregation="&amp;K1&amp;"","Low",,A61,,,,,"T"),VALUE(TEXT(RTD("cqg.rtd",,"StudyData",$K$2,"TFlow","AggregateBy=TFlowSimpleAggregation, Aggregation="&amp;K1&amp;"","Low",,A61),Chart!$AH$12))))</f>
        <v>2073.75</v>
      </c>
      <c r="F61" s="51">
        <f>IF(RTD("cqg.rtd",,"StudyData",$K$2,"TFlow","AggregateBy=TFlowSimpleAggregation, Aggregation="&amp;K1&amp;"","Close",,A61)="",NA(),IF(Chart!$G$4="B",RTD("cqg.rtd",,"StudyData",$K$2,"TFlow","AggregateBy=TFlowSimpleAggregation, Aggregation="&amp;K1&amp;"","Close",,A61,,,,,"T"),VALUE(TEXT(RTD("cqg.rtd",,"StudyData",$K$2,"TFlow","AggregateBy=TFlowSimpleAggregation, Aggregation="&amp;K1&amp;"","Close",,A61),Chart!$AH$12))))</f>
        <v>2074</v>
      </c>
      <c r="G61" s="49">
        <f xml:space="preserve"> RTD("cqg.rtd",,"StudyData","BAVolCr.BidVol^(TFlowSimpleAggregation(TFlowOp("&amp;$K$2&amp;", 0, 0),"&amp;K1&amp;"),5)",  "Bar",,"Close",,A61)</f>
        <v>4729</v>
      </c>
      <c r="H61" s="49">
        <f xml:space="preserve"> RTD("cqg.rtd",,"StudyData","BAVolCr.AskVol^(TFlowSimpleAggregation(TFlowOp("&amp;$K$2&amp;", 0, 0),"&amp;K1&amp;"),5)",  "Bar",,"Close",,A61)</f>
        <v>6150</v>
      </c>
      <c r="I61" s="49">
        <f t="shared" si="1"/>
        <v>1421</v>
      </c>
      <c r="N61" s="53">
        <f t="shared" si="3"/>
        <v>4127</v>
      </c>
      <c r="T61" s="53">
        <f t="shared" si="7"/>
        <v>9279</v>
      </c>
    </row>
    <row r="62" spans="1:22" x14ac:dyDescent="0.25">
      <c r="A62" s="49">
        <f t="shared" si="2"/>
        <v>-60</v>
      </c>
      <c r="B62" s="50">
        <f xml:space="preserve"> RTD("cqg.rtd",,"StudyData","TFlowSimpleAggregation(TFlowOp("&amp;$K$2&amp;", 0, 0), 5)",  "Bar",, "Time",,A62)</f>
        <v>42514.590877037037</v>
      </c>
      <c r="C62" s="54">
        <f>IF(RTD("cqg.rtd",,"StudyData",$K$2,"TFlow","AggregateBy=TFlowSimpleAggregation, Aggregation="&amp;K1&amp;"","Open",,A62)="",NA(),IF(Chart!$G$4="B",RTD("cqg.rtd",,"StudyData",$K$2,"TFlow","AggregateBy=TFlowSimpleAggregation, Aggregation="&amp;K1&amp;"","Open",,A62,,,,,"T"),VALUE(TEXT(RTD("cqg.rtd",,"StudyData",$K$2,"TFlow","AggregateBy=TFlowSimpleAggregation, Aggregation="&amp;K1&amp;"","Open",,A62),Chart!$AH$12))))</f>
        <v>2073.5</v>
      </c>
      <c r="D62" s="51">
        <f>IF(RTD("cqg.rtd",,"StudyData",$K$2,"TFlow","AggregateBy=TFlowSimpleAggregation, Aggregation="&amp;K1&amp;"","High",,A62)="",NA(),IF(Chart!$G$4="B",RTD("cqg.rtd",,"StudyData",$K$2,"TFlow","AggregateBy=TFlowSimpleAggregation, Aggregation="&amp;K1&amp;"","High",,A62,,,,,"T"),VALUE(TEXT(RTD("cqg.rtd",,"StudyData",$K$2,"TFlow","AggregateBy=TFlowSimpleAggregation, Aggregation="&amp;K1&amp;"","High",,A62),Chart!$AH$12))))</f>
        <v>2074.25</v>
      </c>
      <c r="E62" s="51">
        <f>IF(RTD("cqg.rtd",,"StudyData",$K$2,"TFlow","AggregateBy=TFlowSimpleAggregation, Aggregation="&amp;K1&amp;"","Low",,A62)="",NA(),IF(Chart!$G$4="B",RTD("cqg.rtd",,"StudyData",$K$2,"TFlow","AggregateBy=TFlowSimpleAggregation, Aggregation="&amp;K1&amp;"","Low",,A62,,,,,"T"),VALUE(TEXT(RTD("cqg.rtd",,"StudyData",$K$2,"TFlow","AggregateBy=TFlowSimpleAggregation, Aggregation="&amp;K1&amp;"","Low",,A62),Chart!$AH$12))))</f>
        <v>2073.5</v>
      </c>
      <c r="F62" s="51">
        <f>IF(RTD("cqg.rtd",,"StudyData",$K$2,"TFlow","AggregateBy=TFlowSimpleAggregation, Aggregation="&amp;K1&amp;"","Close",,A62)="",NA(),IF(Chart!$G$4="B",RTD("cqg.rtd",,"StudyData",$K$2,"TFlow","AggregateBy=TFlowSimpleAggregation, Aggregation="&amp;K1&amp;"","Close",,A62,,,,,"T"),VALUE(TEXT(RTD("cqg.rtd",,"StudyData",$K$2,"TFlow","AggregateBy=TFlowSimpleAggregation, Aggregation="&amp;K1&amp;"","Close",,A62),Chart!$AH$12))))</f>
        <v>2074</v>
      </c>
      <c r="G62" s="49">
        <f xml:space="preserve"> RTD("cqg.rtd",,"StudyData","BAVolCr.BidVol^(TFlowSimpleAggregation(TFlowOp("&amp;$K$2&amp;", 0, 0),"&amp;K1&amp;"),5)",  "Bar",,"Close",,A62)</f>
        <v>4946</v>
      </c>
      <c r="H62" s="49">
        <f xml:space="preserve"> RTD("cqg.rtd",,"StudyData","BAVolCr.AskVol^(TFlowSimpleAggregation(TFlowOp("&amp;$K$2&amp;", 0, 0),"&amp;K1&amp;"),5)",  "Bar",,"Close",,A62)</f>
        <v>5992</v>
      </c>
      <c r="I62" s="49">
        <f t="shared" si="1"/>
        <v>1046</v>
      </c>
      <c r="N62" s="53">
        <f t="shared" si="3"/>
        <v>4729</v>
      </c>
      <c r="T62" s="53">
        <f t="shared" si="7"/>
        <v>6150</v>
      </c>
    </row>
    <row r="63" spans="1:22" x14ac:dyDescent="0.25">
      <c r="A63" s="49">
        <f t="shared" si="2"/>
        <v>-61</v>
      </c>
      <c r="B63" s="50">
        <f xml:space="preserve"> RTD("cqg.rtd",,"StudyData","TFlowSimpleAggregation(TFlowOp("&amp;$K$2&amp;", 0, 0), 5)",  "Bar",, "Time",,A63)</f>
        <v>42514.590540231482</v>
      </c>
      <c r="C63" s="54">
        <f>IF(RTD("cqg.rtd",,"StudyData",$K$2,"TFlow","AggregateBy=TFlowSimpleAggregation, Aggregation="&amp;K1&amp;"","Open",,A63)="",NA(),IF(Chart!$G$4="B",RTD("cqg.rtd",,"StudyData",$K$2,"TFlow","AggregateBy=TFlowSimpleAggregation, Aggregation="&amp;K1&amp;"","Open",,A63,,,,,"T"),VALUE(TEXT(RTD("cqg.rtd",,"StudyData",$K$2,"TFlow","AggregateBy=TFlowSimpleAggregation, Aggregation="&amp;K1&amp;"","Open",,A63),Chart!$AH$12))))</f>
        <v>2073.75</v>
      </c>
      <c r="D63" s="51">
        <f>IF(RTD("cqg.rtd",,"StudyData",$K$2,"TFlow","AggregateBy=TFlowSimpleAggregation, Aggregation="&amp;K1&amp;"","High",,A63)="",NA(),IF(Chart!$G$4="B",RTD("cqg.rtd",,"StudyData",$K$2,"TFlow","AggregateBy=TFlowSimpleAggregation, Aggregation="&amp;K1&amp;"","High",,A63,,,,,"T"),VALUE(TEXT(RTD("cqg.rtd",,"StudyData",$K$2,"TFlow","AggregateBy=TFlowSimpleAggregation, Aggregation="&amp;K1&amp;"","High",,A63),Chart!$AH$12))))</f>
        <v>2074.25</v>
      </c>
      <c r="E63" s="51">
        <f>IF(RTD("cqg.rtd",,"StudyData",$K$2,"TFlow","AggregateBy=TFlowSimpleAggregation, Aggregation="&amp;K1&amp;"","Low",,A63)="",NA(),IF(Chart!$G$4="B",RTD("cqg.rtd",,"StudyData",$K$2,"TFlow","AggregateBy=TFlowSimpleAggregation, Aggregation="&amp;K1&amp;"","Low",,A63,,,,,"T"),VALUE(TEXT(RTD("cqg.rtd",,"StudyData",$K$2,"TFlow","AggregateBy=TFlowSimpleAggregation, Aggregation="&amp;K1&amp;"","Low",,A63),Chart!$AH$12))))</f>
        <v>2073.5</v>
      </c>
      <c r="F63" s="51">
        <f>IF(RTD("cqg.rtd",,"StudyData",$K$2,"TFlow","AggregateBy=TFlowSimpleAggregation, Aggregation="&amp;K1&amp;"","Close",,A63)="",NA(),IF(Chart!$G$4="B",RTD("cqg.rtd",,"StudyData",$K$2,"TFlow","AggregateBy=TFlowSimpleAggregation, Aggregation="&amp;K1&amp;"","Close",,A63,,,,,"T"),VALUE(TEXT(RTD("cqg.rtd",,"StudyData",$K$2,"TFlow","AggregateBy=TFlowSimpleAggregation, Aggregation="&amp;K1&amp;"","Close",,A63),Chart!$AH$12))))</f>
        <v>2073.75</v>
      </c>
      <c r="G63" s="49">
        <f xml:space="preserve"> RTD("cqg.rtd",,"StudyData","BAVolCr.BidVol^(TFlowSimpleAggregation(TFlowOp("&amp;$K$2&amp;", 0, 0),"&amp;K1&amp;"),5)",  "Bar",,"Close",,A63)</f>
        <v>4822</v>
      </c>
      <c r="H63" s="49">
        <f xml:space="preserve"> RTD("cqg.rtd",,"StudyData","BAVolCr.AskVol^(TFlowSimpleAggregation(TFlowOp("&amp;$K$2&amp;", 0, 0),"&amp;K1&amp;"),5)",  "Bar",,"Close",,A63)</f>
        <v>6014</v>
      </c>
      <c r="I63" s="49">
        <f t="shared" si="1"/>
        <v>1192</v>
      </c>
      <c r="N63" s="53">
        <f t="shared" si="3"/>
        <v>4946</v>
      </c>
      <c r="T63" s="53">
        <f t="shared" si="7"/>
        <v>5992</v>
      </c>
    </row>
    <row r="64" spans="1:22" x14ac:dyDescent="0.25">
      <c r="A64" s="49">
        <f t="shared" si="2"/>
        <v>-62</v>
      </c>
      <c r="B64" s="50">
        <f xml:space="preserve"> RTD("cqg.rtd",,"StudyData","TFlowSimpleAggregation(TFlowOp("&amp;$K$2&amp;", 0, 0), 5)",  "Bar",, "Time",,A64)</f>
        <v>42514.588703796289</v>
      </c>
      <c r="C64" s="54">
        <f>IF(RTD("cqg.rtd",,"StudyData",$K$2,"TFlow","AggregateBy=TFlowSimpleAggregation, Aggregation="&amp;K1&amp;"","Open",,A64)="",NA(),IF(Chart!$G$4="B",RTD("cqg.rtd",,"StudyData",$K$2,"TFlow","AggregateBy=TFlowSimpleAggregation, Aggregation="&amp;K1&amp;"","Open",,A64,,,,,"T"),VALUE(TEXT(RTD("cqg.rtd",,"StudyData",$K$2,"TFlow","AggregateBy=TFlowSimpleAggregation, Aggregation="&amp;K1&amp;"","Open",,A64),Chart!$AH$12))))</f>
        <v>2073.25</v>
      </c>
      <c r="D64" s="51">
        <f>IF(RTD("cqg.rtd",,"StudyData",$K$2,"TFlow","AggregateBy=TFlowSimpleAggregation, Aggregation="&amp;K1&amp;"","High",,A64)="",NA(),IF(Chart!$G$4="B",RTD("cqg.rtd",,"StudyData",$K$2,"TFlow","AggregateBy=TFlowSimpleAggregation, Aggregation="&amp;K1&amp;"","High",,A64,,,,,"T"),VALUE(TEXT(RTD("cqg.rtd",,"StudyData",$K$2,"TFlow","AggregateBy=TFlowSimpleAggregation, Aggregation="&amp;K1&amp;"","High",,A64),Chart!$AH$12))))</f>
        <v>2074.25</v>
      </c>
      <c r="E64" s="51">
        <f>IF(RTD("cqg.rtd",,"StudyData",$K$2,"TFlow","AggregateBy=TFlowSimpleAggregation, Aggregation="&amp;K1&amp;"","Low",,A64)="",NA(),IF(Chart!$G$4="B",RTD("cqg.rtd",,"StudyData",$K$2,"TFlow","AggregateBy=TFlowSimpleAggregation, Aggregation="&amp;K1&amp;"","Low",,A64,,,,,"T"),VALUE(TEXT(RTD("cqg.rtd",,"StudyData",$K$2,"TFlow","AggregateBy=TFlowSimpleAggregation, Aggregation="&amp;K1&amp;"","Low",,A64),Chart!$AH$12))))</f>
        <v>2073</v>
      </c>
      <c r="F64" s="51">
        <f>IF(RTD("cqg.rtd",,"StudyData",$K$2,"TFlow","AggregateBy=TFlowSimpleAggregation, Aggregation="&amp;K1&amp;"","Close",,A64)="",NA(),IF(Chart!$G$4="B",RTD("cqg.rtd",,"StudyData",$K$2,"TFlow","AggregateBy=TFlowSimpleAggregation, Aggregation="&amp;K1&amp;"","Close",,A64,,,,,"T"),VALUE(TEXT(RTD("cqg.rtd",,"StudyData",$K$2,"TFlow","AggregateBy=TFlowSimpleAggregation, Aggregation="&amp;K1&amp;"","Close",,A64),Chart!$AH$12))))</f>
        <v>2074</v>
      </c>
      <c r="G64" s="49">
        <f xml:space="preserve"> RTD("cqg.rtd",,"StudyData","BAVolCr.BidVol^(TFlowSimpleAggregation(TFlowOp("&amp;$K$2&amp;", 0, 0),"&amp;K1&amp;"),5)",  "Bar",,"Close",,A64)</f>
        <v>4516</v>
      </c>
      <c r="H64" s="49">
        <f xml:space="preserve"> RTD("cqg.rtd",,"StudyData","BAVolCr.AskVol^(TFlowSimpleAggregation(TFlowOp("&amp;$K$2&amp;", 0, 0),"&amp;K1&amp;"),5)",  "Bar",,"Close",,A64)</f>
        <v>6039</v>
      </c>
      <c r="I64" s="49">
        <f t="shared" si="1"/>
        <v>1523</v>
      </c>
      <c r="N64" s="53">
        <f t="shared" si="3"/>
        <v>4822</v>
      </c>
      <c r="T64" s="53">
        <f t="shared" si="7"/>
        <v>6014</v>
      </c>
    </row>
    <row r="65" spans="1:20" x14ac:dyDescent="0.25">
      <c r="A65" s="49">
        <f t="shared" si="2"/>
        <v>-63</v>
      </c>
      <c r="B65" s="50">
        <f xml:space="preserve"> RTD("cqg.rtd",,"StudyData","TFlowSimpleAggregation(TFlowOp("&amp;$K$2&amp;", 0, 0), 5)",  "Bar",, "Time",,A65)</f>
        <v>42514.587472222222</v>
      </c>
      <c r="C65" s="54">
        <f>IF(RTD("cqg.rtd",,"StudyData",$K$2,"TFlow","AggregateBy=TFlowSimpleAggregation, Aggregation="&amp;K1&amp;"","Open",,A65)="",NA(),IF(Chart!$G$4="B",RTD("cqg.rtd",,"StudyData",$K$2,"TFlow","AggregateBy=TFlowSimpleAggregation, Aggregation="&amp;K1&amp;"","Open",,A65,,,,,"T"),VALUE(TEXT(RTD("cqg.rtd",,"StudyData",$K$2,"TFlow","AggregateBy=TFlowSimpleAggregation, Aggregation="&amp;K1&amp;"","Open",,A65),Chart!$AH$12))))</f>
        <v>2074</v>
      </c>
      <c r="D65" s="51">
        <f>IF(RTD("cqg.rtd",,"StudyData",$K$2,"TFlow","AggregateBy=TFlowSimpleAggregation, Aggregation="&amp;K1&amp;"","High",,A65)="",NA(),IF(Chart!$G$4="B",RTD("cqg.rtd",,"StudyData",$K$2,"TFlow","AggregateBy=TFlowSimpleAggregation, Aggregation="&amp;K1&amp;"","High",,A65,,,,,"T"),VALUE(TEXT(RTD("cqg.rtd",,"StudyData",$K$2,"TFlow","AggregateBy=TFlowSimpleAggregation, Aggregation="&amp;K1&amp;"","High",,A65),Chart!$AH$12))))</f>
        <v>2074</v>
      </c>
      <c r="E65" s="51">
        <f>IF(RTD("cqg.rtd",,"StudyData",$K$2,"TFlow","AggregateBy=TFlowSimpleAggregation, Aggregation="&amp;K1&amp;"","Low",,A65)="",NA(),IF(Chart!$G$4="B",RTD("cqg.rtd",,"StudyData",$K$2,"TFlow","AggregateBy=TFlowSimpleAggregation, Aggregation="&amp;K1&amp;"","Low",,A65,,,,,"T"),VALUE(TEXT(RTD("cqg.rtd",,"StudyData",$K$2,"TFlow","AggregateBy=TFlowSimpleAggregation, Aggregation="&amp;K1&amp;"","Low",,A65),Chart!$AH$12))))</f>
        <v>2073</v>
      </c>
      <c r="F65" s="51">
        <f>IF(RTD("cqg.rtd",,"StudyData",$K$2,"TFlow","AggregateBy=TFlowSimpleAggregation, Aggregation="&amp;K1&amp;"","Close",,A65)="",NA(),IF(Chart!$G$4="B",RTD("cqg.rtd",,"StudyData",$K$2,"TFlow","AggregateBy=TFlowSimpleAggregation, Aggregation="&amp;K1&amp;"","Close",,A65,,,,,"T"),VALUE(TEXT(RTD("cqg.rtd",,"StudyData",$K$2,"TFlow","AggregateBy=TFlowSimpleAggregation, Aggregation="&amp;K1&amp;"","Close",,A65),Chart!$AH$12))))</f>
        <v>2073.25</v>
      </c>
      <c r="G65" s="49">
        <f xml:space="preserve"> RTD("cqg.rtd",,"StudyData","BAVolCr.BidVol^(TFlowSimpleAggregation(TFlowOp("&amp;$K$2&amp;", 0, 0),"&amp;K1&amp;"),5)",  "Bar",,"Close",,A65)</f>
        <v>4350</v>
      </c>
      <c r="H65" s="49">
        <f xml:space="preserve"> RTD("cqg.rtd",,"StudyData","BAVolCr.AskVol^(TFlowSimpleAggregation(TFlowOp("&amp;$K$2&amp;", 0, 0),"&amp;K1&amp;"),5)",  "Bar",,"Close",,A65)</f>
        <v>5506</v>
      </c>
      <c r="I65" s="49">
        <f t="shared" si="1"/>
        <v>1156</v>
      </c>
      <c r="N65" s="53">
        <f t="shared" si="3"/>
        <v>4516</v>
      </c>
      <c r="T65" s="53">
        <f t="shared" si="7"/>
        <v>6039</v>
      </c>
    </row>
    <row r="66" spans="1:20" x14ac:dyDescent="0.25">
      <c r="A66" s="49">
        <f t="shared" si="2"/>
        <v>-64</v>
      </c>
      <c r="B66" s="50">
        <f xml:space="preserve"> RTD("cqg.rtd",,"StudyData","TFlowSimpleAggregation(TFlowOp("&amp;$K$2&amp;", 0, 0), 5)",  "Bar",, "Time",,A66)</f>
        <v>42514.586639675923</v>
      </c>
      <c r="C66" s="54">
        <f>IF(RTD("cqg.rtd",,"StudyData",$K$2,"TFlow","AggregateBy=TFlowSimpleAggregation, Aggregation="&amp;K1&amp;"","Open",,A66)="",NA(),IF(Chart!$G$4="B",RTD("cqg.rtd",,"StudyData",$K$2,"TFlow","AggregateBy=TFlowSimpleAggregation, Aggregation="&amp;K1&amp;"","Open",,A66,,,,,"T"),VALUE(TEXT(RTD("cqg.rtd",,"StudyData",$K$2,"TFlow","AggregateBy=TFlowSimpleAggregation, Aggregation="&amp;K1&amp;"","Open",,A66),Chart!$AH$12))))</f>
        <v>2073.75</v>
      </c>
      <c r="D66" s="51">
        <f>IF(RTD("cqg.rtd",,"StudyData",$K$2,"TFlow","AggregateBy=TFlowSimpleAggregation, Aggregation="&amp;K1&amp;"","High",,A66)="",NA(),IF(Chart!$G$4="B",RTD("cqg.rtd",,"StudyData",$K$2,"TFlow","AggregateBy=TFlowSimpleAggregation, Aggregation="&amp;K1&amp;"","High",,A66,,,,,"T"),VALUE(TEXT(RTD("cqg.rtd",,"StudyData",$K$2,"TFlow","AggregateBy=TFlowSimpleAggregation, Aggregation="&amp;K1&amp;"","High",,A66),Chart!$AH$12))))</f>
        <v>2074</v>
      </c>
      <c r="E66" s="51">
        <f>IF(RTD("cqg.rtd",,"StudyData",$K$2,"TFlow","AggregateBy=TFlowSimpleAggregation, Aggregation="&amp;K1&amp;"","Low",,A66)="",NA(),IF(Chart!$G$4="B",RTD("cqg.rtd",,"StudyData",$K$2,"TFlow","AggregateBy=TFlowSimpleAggregation, Aggregation="&amp;K1&amp;"","Low",,A66,,,,,"T"),VALUE(TEXT(RTD("cqg.rtd",,"StudyData",$K$2,"TFlow","AggregateBy=TFlowSimpleAggregation, Aggregation="&amp;K1&amp;"","Low",,A66),Chart!$AH$12))))</f>
        <v>2073.25</v>
      </c>
      <c r="F66" s="51">
        <f>IF(RTD("cqg.rtd",,"StudyData",$K$2,"TFlow","AggregateBy=TFlowSimpleAggregation, Aggregation="&amp;K1&amp;"","Close",,A66)="",NA(),IF(Chart!$G$4="B",RTD("cqg.rtd",,"StudyData",$K$2,"TFlow","AggregateBy=TFlowSimpleAggregation, Aggregation="&amp;K1&amp;"","Close",,A66,,,,,"T"),VALUE(TEXT(RTD("cqg.rtd",,"StudyData",$K$2,"TFlow","AggregateBy=TFlowSimpleAggregation, Aggregation="&amp;K1&amp;"","Close",,A66),Chart!$AH$12))))</f>
        <v>2073.75</v>
      </c>
      <c r="G66" s="49">
        <f xml:space="preserve"> RTD("cqg.rtd",,"StudyData","BAVolCr.BidVol^(TFlowSimpleAggregation(TFlowOp("&amp;$K$2&amp;", 0, 0),"&amp;K1&amp;"),5)",  "Bar",,"Close",,A66)</f>
        <v>3405</v>
      </c>
      <c r="H66" s="49">
        <f xml:space="preserve"> RTD("cqg.rtd",,"StudyData","BAVolCr.AskVol^(TFlowSimpleAggregation(TFlowOp("&amp;$K$2&amp;", 0, 0),"&amp;K1&amp;"),5)",  "Bar",,"Close",,A66)</f>
        <v>6436</v>
      </c>
      <c r="I66" s="49">
        <f t="shared" si="1"/>
        <v>3031</v>
      </c>
      <c r="N66" s="53">
        <f t="shared" si="3"/>
        <v>4350</v>
      </c>
      <c r="T66" s="53">
        <f t="shared" si="7"/>
        <v>5506</v>
      </c>
    </row>
    <row r="67" spans="1:20" x14ac:dyDescent="0.25">
      <c r="A67" s="49">
        <f t="shared" si="2"/>
        <v>-65</v>
      </c>
      <c r="B67" s="50">
        <f xml:space="preserve"> RTD("cqg.rtd",,"StudyData","TFlowSimpleAggregation(TFlowOp("&amp;$K$2&amp;", 0, 0), 5)",  "Bar",, "Time",,A67)</f>
        <v>42514.585977546296</v>
      </c>
      <c r="C67" s="54">
        <f>IF(RTD("cqg.rtd",,"StudyData",$K$2,"TFlow","AggregateBy=TFlowSimpleAggregation, Aggregation="&amp;K1&amp;"","Open",,A67)="",NA(),IF(Chart!$G$4="B",RTD("cqg.rtd",,"StudyData",$K$2,"TFlow","AggregateBy=TFlowSimpleAggregation, Aggregation="&amp;K1&amp;"","Open",,A67,,,,,"T"),VALUE(TEXT(RTD("cqg.rtd",,"StudyData",$K$2,"TFlow","AggregateBy=TFlowSimpleAggregation, Aggregation="&amp;K1&amp;"","Open",,A67),Chart!$AH$12))))</f>
        <v>2073.25</v>
      </c>
      <c r="D67" s="51">
        <f>IF(RTD("cqg.rtd",,"StudyData",$K$2,"TFlow","AggregateBy=TFlowSimpleAggregation, Aggregation="&amp;K1&amp;"","High",,A67)="",NA(),IF(Chart!$G$4="B",RTD("cqg.rtd",,"StudyData",$K$2,"TFlow","AggregateBy=TFlowSimpleAggregation, Aggregation="&amp;K1&amp;"","High",,A67,,,,,"T"),VALUE(TEXT(RTD("cqg.rtd",,"StudyData",$K$2,"TFlow","AggregateBy=TFlowSimpleAggregation, Aggregation="&amp;K1&amp;"","High",,A67),Chart!$AH$12))))</f>
        <v>2074</v>
      </c>
      <c r="E67" s="51">
        <f>IF(RTD("cqg.rtd",,"StudyData",$K$2,"TFlow","AggregateBy=TFlowSimpleAggregation, Aggregation="&amp;K1&amp;"","Low",,A67)="",NA(),IF(Chart!$G$4="B",RTD("cqg.rtd",,"StudyData",$K$2,"TFlow","AggregateBy=TFlowSimpleAggregation, Aggregation="&amp;K1&amp;"","Low",,A67,,,,,"T"),VALUE(TEXT(RTD("cqg.rtd",,"StudyData",$K$2,"TFlow","AggregateBy=TFlowSimpleAggregation, Aggregation="&amp;K1&amp;"","Low",,A67),Chart!$AH$12))))</f>
        <v>2073.25</v>
      </c>
      <c r="F67" s="51">
        <f>IF(RTD("cqg.rtd",,"StudyData",$K$2,"TFlow","AggregateBy=TFlowSimpleAggregation, Aggregation="&amp;K1&amp;"","Close",,A67)="",NA(),IF(Chart!$G$4="B",RTD("cqg.rtd",,"StudyData",$K$2,"TFlow","AggregateBy=TFlowSimpleAggregation, Aggregation="&amp;K1&amp;"","Close",,A67,,,,,"T"),VALUE(TEXT(RTD("cqg.rtd",,"StudyData",$K$2,"TFlow","AggregateBy=TFlowSimpleAggregation, Aggregation="&amp;K1&amp;"","Close",,A67),Chart!$AH$12))))</f>
        <v>2073.75</v>
      </c>
      <c r="G67" s="49">
        <f xml:space="preserve"> RTD("cqg.rtd",,"StudyData","BAVolCr.BidVol^(TFlowSimpleAggregation(TFlowOp("&amp;$K$2&amp;", 0, 0),"&amp;K1&amp;"),5)",  "Bar",,"Close",,A67)</f>
        <v>3190</v>
      </c>
      <c r="H67" s="49">
        <f xml:space="preserve"> RTD("cqg.rtd",,"StudyData","BAVolCr.AskVol^(TFlowSimpleAggregation(TFlowOp("&amp;$K$2&amp;", 0, 0),"&amp;K1&amp;"),5)",  "Bar",,"Close",,A67)</f>
        <v>6041</v>
      </c>
      <c r="I67" s="49">
        <f t="shared" ref="I67:I102" si="9">H67-G67</f>
        <v>2851</v>
      </c>
      <c r="N67" s="53">
        <f t="shared" si="3"/>
        <v>3405</v>
      </c>
      <c r="T67" s="53">
        <f t="shared" si="7"/>
        <v>6436</v>
      </c>
    </row>
    <row r="68" spans="1:20" x14ac:dyDescent="0.25">
      <c r="A68" s="49">
        <f t="shared" ref="A68:A101" si="10">A67-1</f>
        <v>-66</v>
      </c>
      <c r="B68" s="50">
        <f xml:space="preserve"> RTD("cqg.rtd",,"StudyData","TFlowSimpleAggregation(TFlowOp("&amp;$K$2&amp;", 0, 0), 5)",  "Bar",, "Time",,A68)</f>
        <v>42514.585141805554</v>
      </c>
      <c r="C68" s="54">
        <f>IF(RTD("cqg.rtd",,"StudyData",$K$2,"TFlow","AggregateBy=TFlowSimpleAggregation, Aggregation="&amp;K1&amp;"","Open",,A68)="",NA(),IF(Chart!$G$4="B",RTD("cqg.rtd",,"StudyData",$K$2,"TFlow","AggregateBy=TFlowSimpleAggregation, Aggregation="&amp;K1&amp;"","Open",,A68,,,,,"T"),VALUE(TEXT(RTD("cqg.rtd",,"StudyData",$K$2,"TFlow","AggregateBy=TFlowSimpleAggregation, Aggregation="&amp;K1&amp;"","Open",,A68),Chart!$AH$12))))</f>
        <v>2073.5</v>
      </c>
      <c r="D68" s="51">
        <f>IF(RTD("cqg.rtd",,"StudyData",$K$2,"TFlow","AggregateBy=TFlowSimpleAggregation, Aggregation="&amp;K1&amp;"","High",,A68)="",NA(),IF(Chart!$G$4="B",RTD("cqg.rtd",,"StudyData",$K$2,"TFlow","AggregateBy=TFlowSimpleAggregation, Aggregation="&amp;K1&amp;"","High",,A68,,,,,"T"),VALUE(TEXT(RTD("cqg.rtd",,"StudyData",$K$2,"TFlow","AggregateBy=TFlowSimpleAggregation, Aggregation="&amp;K1&amp;"","High",,A68),Chart!$AH$12))))</f>
        <v>2073.75</v>
      </c>
      <c r="E68" s="51">
        <f>IF(RTD("cqg.rtd",,"StudyData",$K$2,"TFlow","AggregateBy=TFlowSimpleAggregation, Aggregation="&amp;K1&amp;"","Low",,A68)="",NA(),IF(Chart!$G$4="B",RTD("cqg.rtd",,"StudyData",$K$2,"TFlow","AggregateBy=TFlowSimpleAggregation, Aggregation="&amp;K1&amp;"","Low",,A68,,,,,"T"),VALUE(TEXT(RTD("cqg.rtd",,"StudyData",$K$2,"TFlow","AggregateBy=TFlowSimpleAggregation, Aggregation="&amp;K1&amp;"","Low",,A68),Chart!$AH$12))))</f>
        <v>2073.25</v>
      </c>
      <c r="F68" s="51">
        <f>IF(RTD("cqg.rtd",,"StudyData",$K$2,"TFlow","AggregateBy=TFlowSimpleAggregation, Aggregation="&amp;K1&amp;"","Close",,A68)="",NA(),IF(Chart!$G$4="B",RTD("cqg.rtd",,"StudyData",$K$2,"TFlow","AggregateBy=TFlowSimpleAggregation, Aggregation="&amp;K1&amp;"","Close",,A68,,,,,"T"),VALUE(TEXT(RTD("cqg.rtd",,"StudyData",$K$2,"TFlow","AggregateBy=TFlowSimpleAggregation, Aggregation="&amp;K1&amp;"","Close",,A68),Chart!$AH$12))))</f>
        <v>2073.5</v>
      </c>
      <c r="G68" s="49">
        <f xml:space="preserve"> RTD("cqg.rtd",,"StudyData","BAVolCr.BidVol^(TFlowSimpleAggregation(TFlowOp("&amp;$K$2&amp;", 0, 0),"&amp;K1&amp;"),5)",  "Bar",,"Close",,A68)</f>
        <v>2937</v>
      </c>
      <c r="H68" s="49">
        <f xml:space="preserve"> RTD("cqg.rtd",,"StudyData","BAVolCr.AskVol^(TFlowSimpleAggregation(TFlowOp("&amp;$K$2&amp;", 0, 0),"&amp;K1&amp;"),5)",  "Bar",,"Close",,A68)</f>
        <v>4736</v>
      </c>
      <c r="I68" s="49">
        <f t="shared" si="9"/>
        <v>1799</v>
      </c>
      <c r="N68" s="53">
        <f t="shared" ref="N68:N102" si="11">G67</f>
        <v>3190</v>
      </c>
      <c r="T68" s="53">
        <f t="shared" si="7"/>
        <v>6041</v>
      </c>
    </row>
    <row r="69" spans="1:20" x14ac:dyDescent="0.25">
      <c r="A69" s="49">
        <f t="shared" si="10"/>
        <v>-67</v>
      </c>
      <c r="B69" s="50">
        <f xml:space="preserve"> RTD("cqg.rtd",,"StudyData","TFlowSimpleAggregation(TFlowOp("&amp;$K$2&amp;", 0, 0), 5)",  "Bar",, "Time",,A69)</f>
        <v>42514.58434898148</v>
      </c>
      <c r="C69" s="54">
        <f>IF(RTD("cqg.rtd",,"StudyData",$K$2,"TFlow","AggregateBy=TFlowSimpleAggregation, Aggregation="&amp;K1&amp;"","Open",,A69)="",NA(),IF(Chart!$G$4="B",RTD("cqg.rtd",,"StudyData",$K$2,"TFlow","AggregateBy=TFlowSimpleAggregation, Aggregation="&amp;K1&amp;"","Open",,A69,,,,,"T"),VALUE(TEXT(RTD("cqg.rtd",,"StudyData",$K$2,"TFlow","AggregateBy=TFlowSimpleAggregation, Aggregation="&amp;K1&amp;"","Open",,A69),Chart!$AH$12))))</f>
        <v>2073.25</v>
      </c>
      <c r="D69" s="51">
        <f>IF(RTD("cqg.rtd",,"StudyData",$K$2,"TFlow","AggregateBy=TFlowSimpleAggregation, Aggregation="&amp;K1&amp;"","High",,A69)="",NA(),IF(Chart!$G$4="B",RTD("cqg.rtd",,"StudyData",$K$2,"TFlow","AggregateBy=TFlowSimpleAggregation, Aggregation="&amp;K1&amp;"","High",,A69,,,,,"T"),VALUE(TEXT(RTD("cqg.rtd",,"StudyData",$K$2,"TFlow","AggregateBy=TFlowSimpleAggregation, Aggregation="&amp;K1&amp;"","High",,A69),Chart!$AH$12))))</f>
        <v>2074</v>
      </c>
      <c r="E69" s="51">
        <f>IF(RTD("cqg.rtd",,"StudyData",$K$2,"TFlow","AggregateBy=TFlowSimpleAggregation, Aggregation="&amp;K1&amp;"","Low",,A69)="",NA(),IF(Chart!$G$4="B",RTD("cqg.rtd",,"StudyData",$K$2,"TFlow","AggregateBy=TFlowSimpleAggregation, Aggregation="&amp;K1&amp;"","Low",,A69,,,,,"T"),VALUE(TEXT(RTD("cqg.rtd",,"StudyData",$K$2,"TFlow","AggregateBy=TFlowSimpleAggregation, Aggregation="&amp;K1&amp;"","Low",,A69),Chart!$AH$12))))</f>
        <v>2073.25</v>
      </c>
      <c r="F69" s="51">
        <f>IF(RTD("cqg.rtd",,"StudyData",$K$2,"TFlow","AggregateBy=TFlowSimpleAggregation, Aggregation="&amp;K1&amp;"","Close",,A69)="",NA(),IF(Chart!$G$4="B",RTD("cqg.rtd",,"StudyData",$K$2,"TFlow","AggregateBy=TFlowSimpleAggregation, Aggregation="&amp;K1&amp;"","Close",,A69,,,,,"T"),VALUE(TEXT(RTD("cqg.rtd",,"StudyData",$K$2,"TFlow","AggregateBy=TFlowSimpleAggregation, Aggregation="&amp;K1&amp;"","Close",,A69),Chart!$AH$12))))</f>
        <v>2073.75</v>
      </c>
      <c r="G69" s="49">
        <f xml:space="preserve"> RTD("cqg.rtd",,"StudyData","BAVolCr.BidVol^(TFlowSimpleAggregation(TFlowOp("&amp;$K$2&amp;", 0, 0),"&amp;K1&amp;"),5)",  "Bar",,"Close",,A69)</f>
        <v>2578</v>
      </c>
      <c r="H69" s="49">
        <f xml:space="preserve"> RTD("cqg.rtd",,"StudyData","BAVolCr.AskVol^(TFlowSimpleAggregation(TFlowOp("&amp;$K$2&amp;", 0, 0),"&amp;K1&amp;"),5)",  "Bar",,"Close",,A69)</f>
        <v>3956</v>
      </c>
      <c r="I69" s="49">
        <f t="shared" si="9"/>
        <v>1378</v>
      </c>
      <c r="N69" s="53">
        <f t="shared" si="11"/>
        <v>2937</v>
      </c>
      <c r="T69" s="53">
        <f t="shared" ref="T69:T102" si="12">H68</f>
        <v>4736</v>
      </c>
    </row>
    <row r="70" spans="1:20" x14ac:dyDescent="0.25">
      <c r="A70" s="49">
        <f t="shared" si="10"/>
        <v>-68</v>
      </c>
      <c r="B70" s="50">
        <f xml:space="preserve"> RTD("cqg.rtd",,"StudyData","TFlowSimpleAggregation(TFlowOp("&amp;$K$2&amp;", 0, 0), 5)",  "Bar",, "Time",,A70)</f>
        <v>42514.583311342591</v>
      </c>
      <c r="C70" s="54">
        <f>IF(RTD("cqg.rtd",,"StudyData",$K$2,"TFlow","AggregateBy=TFlowSimpleAggregation, Aggregation="&amp;K1&amp;"","Open",,A70)="",NA(),IF(Chart!$G$4="B",RTD("cqg.rtd",,"StudyData",$K$2,"TFlow","AggregateBy=TFlowSimpleAggregation, Aggregation="&amp;K1&amp;"","Open",,A70,,,,,"T"),VALUE(TEXT(RTD("cqg.rtd",,"StudyData",$K$2,"TFlow","AggregateBy=TFlowSimpleAggregation, Aggregation="&amp;K1&amp;"","Open",,A70),Chart!$AH$12))))</f>
        <v>2072.5</v>
      </c>
      <c r="D70" s="51">
        <f>IF(RTD("cqg.rtd",,"StudyData",$K$2,"TFlow","AggregateBy=TFlowSimpleAggregation, Aggregation="&amp;K1&amp;"","High",,A70)="",NA(),IF(Chart!$G$4="B",RTD("cqg.rtd",,"StudyData",$K$2,"TFlow","AggregateBy=TFlowSimpleAggregation, Aggregation="&amp;K1&amp;"","High",,A70,,,,,"T"),VALUE(TEXT(RTD("cqg.rtd",,"StudyData",$K$2,"TFlow","AggregateBy=TFlowSimpleAggregation, Aggregation="&amp;K1&amp;"","High",,A70),Chart!$AH$12))))</f>
        <v>2073.25</v>
      </c>
      <c r="E70" s="51">
        <f>IF(RTD("cqg.rtd",,"StudyData",$K$2,"TFlow","AggregateBy=TFlowSimpleAggregation, Aggregation="&amp;K1&amp;"","Low",,A70)="",NA(),IF(Chart!$G$4="B",RTD("cqg.rtd",,"StudyData",$K$2,"TFlow","AggregateBy=TFlowSimpleAggregation, Aggregation="&amp;K1&amp;"","Low",,A70,,,,,"T"),VALUE(TEXT(RTD("cqg.rtd",,"StudyData",$K$2,"TFlow","AggregateBy=TFlowSimpleAggregation, Aggregation="&amp;K1&amp;"","Low",,A70),Chart!$AH$12))))</f>
        <v>2072.5</v>
      </c>
      <c r="F70" s="51">
        <f>IF(RTD("cqg.rtd",,"StudyData",$K$2,"TFlow","AggregateBy=TFlowSimpleAggregation, Aggregation="&amp;K1&amp;"","Close",,A70)="",NA(),IF(Chart!$G$4="B",RTD("cqg.rtd",,"StudyData",$K$2,"TFlow","AggregateBy=TFlowSimpleAggregation, Aggregation="&amp;K1&amp;"","Close",,A70,,,,,"T"),VALUE(TEXT(RTD("cqg.rtd",,"StudyData",$K$2,"TFlow","AggregateBy=TFlowSimpleAggregation, Aggregation="&amp;K1&amp;"","Close",,A70),Chart!$AH$12))))</f>
        <v>2073.25</v>
      </c>
      <c r="G70" s="49">
        <f xml:space="preserve"> RTD("cqg.rtd",,"StudyData","BAVolCr.BidVol^(TFlowSimpleAggregation(TFlowOp("&amp;$K$2&amp;", 0, 0),"&amp;K1&amp;"),5)",  "Bar",,"Close",,A70)</f>
        <v>2612</v>
      </c>
      <c r="H70" s="49">
        <f xml:space="preserve"> RTD("cqg.rtd",,"StudyData","BAVolCr.AskVol^(TFlowSimpleAggregation(TFlowOp("&amp;$K$2&amp;", 0, 0),"&amp;K1&amp;"),5)",  "Bar",,"Close",,A70)</f>
        <v>3322</v>
      </c>
      <c r="I70" s="49">
        <f t="shared" si="9"/>
        <v>710</v>
      </c>
      <c r="N70" s="53">
        <f t="shared" si="11"/>
        <v>2578</v>
      </c>
      <c r="T70" s="53">
        <f t="shared" si="12"/>
        <v>3956</v>
      </c>
    </row>
    <row r="71" spans="1:20" x14ac:dyDescent="0.25">
      <c r="A71" s="49">
        <f t="shared" si="10"/>
        <v>-69</v>
      </c>
      <c r="B71" s="50">
        <f xml:space="preserve"> RTD("cqg.rtd",,"StudyData","TFlowSimpleAggregation(TFlowOp("&amp;$K$2&amp;", 0, 0), 5)",  "Bar",, "Time",,A71)</f>
        <v>42514.583075740738</v>
      </c>
      <c r="C71" s="54">
        <f>IF(RTD("cqg.rtd",,"StudyData",$K$2,"TFlow","AggregateBy=TFlowSimpleAggregation, Aggregation="&amp;K1&amp;"","Open",,A71)="",NA(),IF(Chart!$G$4="B",RTD("cqg.rtd",,"StudyData",$K$2,"TFlow","AggregateBy=TFlowSimpleAggregation, Aggregation="&amp;K1&amp;"","Open",,A71,,,,,"T"),VALUE(TEXT(RTD("cqg.rtd",,"StudyData",$K$2,"TFlow","AggregateBy=TFlowSimpleAggregation, Aggregation="&amp;K1&amp;"","Open",,A71),Chart!$AH$12))))</f>
        <v>2072.75</v>
      </c>
      <c r="D71" s="51">
        <f>IF(RTD("cqg.rtd",,"StudyData",$K$2,"TFlow","AggregateBy=TFlowSimpleAggregation, Aggregation="&amp;K1&amp;"","High",,A71)="",NA(),IF(Chart!$G$4="B",RTD("cqg.rtd",,"StudyData",$K$2,"TFlow","AggregateBy=TFlowSimpleAggregation, Aggregation="&amp;K1&amp;"","High",,A71,,,,,"T"),VALUE(TEXT(RTD("cqg.rtd",,"StudyData",$K$2,"TFlow","AggregateBy=TFlowSimpleAggregation, Aggregation="&amp;K1&amp;"","High",,A71),Chart!$AH$12))))</f>
        <v>2073.25</v>
      </c>
      <c r="E71" s="51">
        <f>IF(RTD("cqg.rtd",,"StudyData",$K$2,"TFlow","AggregateBy=TFlowSimpleAggregation, Aggregation="&amp;K1&amp;"","Low",,A71)="",NA(),IF(Chart!$G$4="B",RTD("cqg.rtd",,"StudyData",$K$2,"TFlow","AggregateBy=TFlowSimpleAggregation, Aggregation="&amp;K1&amp;"","Low",,A71,,,,,"T"),VALUE(TEXT(RTD("cqg.rtd",,"StudyData",$K$2,"TFlow","AggregateBy=TFlowSimpleAggregation, Aggregation="&amp;K1&amp;"","Low",,A71),Chart!$AH$12))))</f>
        <v>2072.5</v>
      </c>
      <c r="F71" s="51">
        <f>IF(RTD("cqg.rtd",,"StudyData",$K$2,"TFlow","AggregateBy=TFlowSimpleAggregation, Aggregation="&amp;K1&amp;"","Close",,A71)="",NA(),IF(Chart!$G$4="B",RTD("cqg.rtd",,"StudyData",$K$2,"TFlow","AggregateBy=TFlowSimpleAggregation, Aggregation="&amp;K1&amp;"","Close",,A71,,,,,"T"),VALUE(TEXT(RTD("cqg.rtd",,"StudyData",$K$2,"TFlow","AggregateBy=TFlowSimpleAggregation, Aggregation="&amp;K1&amp;"","Close",,A71),Chart!$AH$12))))</f>
        <v>2072.75</v>
      </c>
      <c r="G71" s="49">
        <f xml:space="preserve"> RTD("cqg.rtd",,"StudyData","BAVolCr.BidVol^(TFlowSimpleAggregation(TFlowOp("&amp;$K$2&amp;", 0, 0),"&amp;K1&amp;"),5)",  "Bar",,"Close",,A71)</f>
        <v>2839</v>
      </c>
      <c r="H71" s="49">
        <f xml:space="preserve"> RTD("cqg.rtd",,"StudyData","BAVolCr.AskVol^(TFlowSimpleAggregation(TFlowOp("&amp;$K$2&amp;", 0, 0),"&amp;K1&amp;"),5)",  "Bar",,"Close",,A71)</f>
        <v>3190</v>
      </c>
      <c r="I71" s="49">
        <f t="shared" si="9"/>
        <v>351</v>
      </c>
      <c r="N71" s="53">
        <f t="shared" si="11"/>
        <v>2612</v>
      </c>
      <c r="T71" s="53">
        <f t="shared" si="12"/>
        <v>3322</v>
      </c>
    </row>
    <row r="72" spans="1:20" x14ac:dyDescent="0.25">
      <c r="A72" s="49">
        <f t="shared" si="10"/>
        <v>-70</v>
      </c>
      <c r="B72" s="50">
        <f xml:space="preserve"> RTD("cqg.rtd",,"StudyData","TFlowSimpleAggregation(TFlowOp("&amp;$K$2&amp;", 0, 0), 5)",  "Bar",, "Time",,A72)</f>
        <v>42514.582720138889</v>
      </c>
      <c r="C72" s="54">
        <f>IF(RTD("cqg.rtd",,"StudyData",$K$2,"TFlow","AggregateBy=TFlowSimpleAggregation, Aggregation="&amp;K1&amp;"","Open",,A72)="",NA(),IF(Chart!$G$4="B",RTD("cqg.rtd",,"StudyData",$K$2,"TFlow","AggregateBy=TFlowSimpleAggregation, Aggregation="&amp;K1&amp;"","Open",,A72,,,,,"T"),VALUE(TEXT(RTD("cqg.rtd",,"StudyData",$K$2,"TFlow","AggregateBy=TFlowSimpleAggregation, Aggregation="&amp;K1&amp;"","Open",,A72),Chart!$AH$12))))</f>
        <v>2073.25</v>
      </c>
      <c r="D72" s="51">
        <f>IF(RTD("cqg.rtd",,"StudyData",$K$2,"TFlow","AggregateBy=TFlowSimpleAggregation, Aggregation="&amp;K1&amp;"","High",,A72)="",NA(),IF(Chart!$G$4="B",RTD("cqg.rtd",,"StudyData",$K$2,"TFlow","AggregateBy=TFlowSimpleAggregation, Aggregation="&amp;K1&amp;"","High",,A72,,,,,"T"),VALUE(TEXT(RTD("cqg.rtd",,"StudyData",$K$2,"TFlow","AggregateBy=TFlowSimpleAggregation, Aggregation="&amp;K1&amp;"","High",,A72),Chart!$AH$12))))</f>
        <v>2073.5</v>
      </c>
      <c r="E72" s="51">
        <f>IF(RTD("cqg.rtd",,"StudyData",$K$2,"TFlow","AggregateBy=TFlowSimpleAggregation, Aggregation="&amp;K1&amp;"","Low",,A72)="",NA(),IF(Chart!$G$4="B",RTD("cqg.rtd",,"StudyData",$K$2,"TFlow","AggregateBy=TFlowSimpleAggregation, Aggregation="&amp;K1&amp;"","Low",,A72,,,,,"T"),VALUE(TEXT(RTD("cqg.rtd",,"StudyData",$K$2,"TFlow","AggregateBy=TFlowSimpleAggregation, Aggregation="&amp;K1&amp;"","Low",,A72),Chart!$AH$12))))</f>
        <v>2072.75</v>
      </c>
      <c r="F72" s="51">
        <f>IF(RTD("cqg.rtd",,"StudyData",$K$2,"TFlow","AggregateBy=TFlowSimpleAggregation, Aggregation="&amp;K1&amp;"","Close",,A72)="",NA(),IF(Chart!$G$4="B",RTD("cqg.rtd",,"StudyData",$K$2,"TFlow","AggregateBy=TFlowSimpleAggregation, Aggregation="&amp;K1&amp;"","Close",,A72,,,,,"T"),VALUE(TEXT(RTD("cqg.rtd",,"StudyData",$K$2,"TFlow","AggregateBy=TFlowSimpleAggregation, Aggregation="&amp;K1&amp;"","Close",,A72),Chart!$AH$12))))</f>
        <v>2073</v>
      </c>
      <c r="G72" s="49">
        <f xml:space="preserve"> RTD("cqg.rtd",,"StudyData","BAVolCr.BidVol^(TFlowSimpleAggregation(TFlowOp("&amp;$K$2&amp;", 0, 0),"&amp;K1&amp;"),5)",  "Bar",,"Close",,A72)</f>
        <v>3509</v>
      </c>
      <c r="H72" s="49">
        <f xml:space="preserve"> RTD("cqg.rtd",,"StudyData","BAVolCr.AskVol^(TFlowSimpleAggregation(TFlowOp("&amp;$K$2&amp;", 0, 0),"&amp;K1&amp;"),5)",  "Bar",,"Close",,A72)</f>
        <v>3664</v>
      </c>
      <c r="I72" s="49">
        <f t="shared" si="9"/>
        <v>155</v>
      </c>
      <c r="N72" s="53">
        <f t="shared" si="11"/>
        <v>2839</v>
      </c>
      <c r="T72" s="53">
        <f t="shared" si="12"/>
        <v>3190</v>
      </c>
    </row>
    <row r="73" spans="1:20" x14ac:dyDescent="0.25">
      <c r="A73" s="49">
        <f t="shared" si="10"/>
        <v>-71</v>
      </c>
      <c r="B73" s="50">
        <f xml:space="preserve"> RTD("cqg.rtd",,"StudyData","TFlowSimpleAggregation(TFlowOp("&amp;$K$2&amp;", 0, 0), 5)",  "Bar",, "Time",,A73)</f>
        <v>42514.582536249996</v>
      </c>
      <c r="C73" s="54">
        <f>IF(RTD("cqg.rtd",,"StudyData",$K$2,"TFlow","AggregateBy=TFlowSimpleAggregation, Aggregation="&amp;K1&amp;"","Open",,A73)="",NA(),IF(Chart!$G$4="B",RTD("cqg.rtd",,"StudyData",$K$2,"TFlow","AggregateBy=TFlowSimpleAggregation, Aggregation="&amp;K1&amp;"","Open",,A73,,,,,"T"),VALUE(TEXT(RTD("cqg.rtd",,"StudyData",$K$2,"TFlow","AggregateBy=TFlowSimpleAggregation, Aggregation="&amp;K1&amp;"","Open",,A73),Chart!$AH$12))))</f>
        <v>2073.25</v>
      </c>
      <c r="D73" s="51">
        <f>IF(RTD("cqg.rtd",,"StudyData",$K$2,"TFlow","AggregateBy=TFlowSimpleAggregation, Aggregation="&amp;K1&amp;"","High",,A73)="",NA(),IF(Chart!$G$4="B",RTD("cqg.rtd",,"StudyData",$K$2,"TFlow","AggregateBy=TFlowSimpleAggregation, Aggregation="&amp;K1&amp;"","High",,A73,,,,,"T"),VALUE(TEXT(RTD("cqg.rtd",,"StudyData",$K$2,"TFlow","AggregateBy=TFlowSimpleAggregation, Aggregation="&amp;K1&amp;"","High",,A73),Chart!$AH$12))))</f>
        <v>2073.5</v>
      </c>
      <c r="E73" s="51">
        <f>IF(RTD("cqg.rtd",,"StudyData",$K$2,"TFlow","AggregateBy=TFlowSimpleAggregation, Aggregation="&amp;K1&amp;"","Low",,A73)="",NA(),IF(Chart!$G$4="B",RTD("cqg.rtd",,"StudyData",$K$2,"TFlow","AggregateBy=TFlowSimpleAggregation, Aggregation="&amp;K1&amp;"","Low",,A73,,,,,"T"),VALUE(TEXT(RTD("cqg.rtd",,"StudyData",$K$2,"TFlow","AggregateBy=TFlowSimpleAggregation, Aggregation="&amp;K1&amp;"","Low",,A73),Chart!$AH$12))))</f>
        <v>2073</v>
      </c>
      <c r="F73" s="51">
        <f>IF(RTD("cqg.rtd",,"StudyData",$K$2,"TFlow","AggregateBy=TFlowSimpleAggregation, Aggregation="&amp;K1&amp;"","Close",,A73)="",NA(),IF(Chart!$G$4="B",RTD("cqg.rtd",,"StudyData",$K$2,"TFlow","AggregateBy=TFlowSimpleAggregation, Aggregation="&amp;K1&amp;"","Close",,A73,,,,,"T"),VALUE(TEXT(RTD("cqg.rtd",,"StudyData",$K$2,"TFlow","AggregateBy=TFlowSimpleAggregation, Aggregation="&amp;K1&amp;"","Close",,A73),Chart!$AH$12))))</f>
        <v>2073.25</v>
      </c>
      <c r="G73" s="49">
        <f xml:space="preserve"> RTD("cqg.rtd",,"StudyData","BAVolCr.BidVol^(TFlowSimpleAggregation(TFlowOp("&amp;$K$2&amp;", 0, 0),"&amp;K1&amp;"),5)",  "Bar",,"Close",,A73)</f>
        <v>3394</v>
      </c>
      <c r="H73" s="49">
        <f xml:space="preserve"> RTD("cqg.rtd",,"StudyData","BAVolCr.AskVol^(TFlowSimpleAggregation(TFlowOp("&amp;$K$2&amp;", 0, 0),"&amp;K1&amp;"),5)",  "Bar",,"Close",,A73)</f>
        <v>4250</v>
      </c>
      <c r="I73" s="49">
        <f t="shared" si="9"/>
        <v>856</v>
      </c>
      <c r="N73" s="53">
        <f t="shared" si="11"/>
        <v>3509</v>
      </c>
      <c r="T73" s="53">
        <f t="shared" si="12"/>
        <v>3664</v>
      </c>
    </row>
    <row r="74" spans="1:20" x14ac:dyDescent="0.25">
      <c r="A74" s="49">
        <f t="shared" si="10"/>
        <v>-72</v>
      </c>
      <c r="B74" s="50">
        <f xml:space="preserve"> RTD("cqg.rtd",,"StudyData","TFlowSimpleAggregation(TFlowOp("&amp;$K$2&amp;", 0, 0), 5)",  "Bar",, "Time",,A74)</f>
        <v>42514.582200462959</v>
      </c>
      <c r="C74" s="54">
        <f>IF(RTD("cqg.rtd",,"StudyData",$K$2,"TFlow","AggregateBy=TFlowSimpleAggregation, Aggregation="&amp;K1&amp;"","Open",,A74)="",NA(),IF(Chart!$G$4="B",RTD("cqg.rtd",,"StudyData",$K$2,"TFlow","AggregateBy=TFlowSimpleAggregation, Aggregation="&amp;K1&amp;"","Open",,A74,,,,,"T"),VALUE(TEXT(RTD("cqg.rtd",,"StudyData",$K$2,"TFlow","AggregateBy=TFlowSimpleAggregation, Aggregation="&amp;K1&amp;"","Open",,A74),Chart!$AH$12))))</f>
        <v>2073.75</v>
      </c>
      <c r="D74" s="51">
        <f>IF(RTD("cqg.rtd",,"StudyData",$K$2,"TFlow","AggregateBy=TFlowSimpleAggregation, Aggregation="&amp;K1&amp;"","High",,A74)="",NA(),IF(Chart!$G$4="B",RTD("cqg.rtd",,"StudyData",$K$2,"TFlow","AggregateBy=TFlowSimpleAggregation, Aggregation="&amp;K1&amp;"","High",,A74,,,,,"T"),VALUE(TEXT(RTD("cqg.rtd",,"StudyData",$K$2,"TFlow","AggregateBy=TFlowSimpleAggregation, Aggregation="&amp;K1&amp;"","High",,A74),Chart!$AH$12))))</f>
        <v>2073.75</v>
      </c>
      <c r="E74" s="51">
        <f>IF(RTD("cqg.rtd",,"StudyData",$K$2,"TFlow","AggregateBy=TFlowSimpleAggregation, Aggregation="&amp;K1&amp;"","Low",,A74)="",NA(),IF(Chart!$G$4="B",RTD("cqg.rtd",,"StudyData",$K$2,"TFlow","AggregateBy=TFlowSimpleAggregation, Aggregation="&amp;K1&amp;"","Low",,A74,,,,,"T"),VALUE(TEXT(RTD("cqg.rtd",,"StudyData",$K$2,"TFlow","AggregateBy=TFlowSimpleAggregation, Aggregation="&amp;K1&amp;"","Low",,A74),Chart!$AH$12))))</f>
        <v>2073</v>
      </c>
      <c r="F74" s="51">
        <f>IF(RTD("cqg.rtd",,"StudyData",$K$2,"TFlow","AggregateBy=TFlowSimpleAggregation, Aggregation="&amp;K1&amp;"","Close",,A74)="",NA(),IF(Chart!$G$4="B",RTD("cqg.rtd",,"StudyData",$K$2,"TFlow","AggregateBy=TFlowSimpleAggregation, Aggregation="&amp;K1&amp;"","Close",,A74,,,,,"T"),VALUE(TEXT(RTD("cqg.rtd",,"StudyData",$K$2,"TFlow","AggregateBy=TFlowSimpleAggregation, Aggregation="&amp;K1&amp;"","Close",,A74),Chart!$AH$12))))</f>
        <v>2073.25</v>
      </c>
      <c r="G74" s="49">
        <f xml:space="preserve"> RTD("cqg.rtd",,"StudyData","BAVolCr.BidVol^(TFlowSimpleAggregation(TFlowOp("&amp;$K$2&amp;", 0, 0),"&amp;K1&amp;"),5)",  "Bar",,"Close",,A74)</f>
        <v>3608</v>
      </c>
      <c r="H74" s="49">
        <f xml:space="preserve"> RTD("cqg.rtd",,"StudyData","BAVolCr.AskVol^(TFlowSimpleAggregation(TFlowOp("&amp;$K$2&amp;", 0, 0),"&amp;K1&amp;"),5)",  "Bar",,"Close",,A74)</f>
        <v>4989</v>
      </c>
      <c r="I74" s="49">
        <f t="shared" si="9"/>
        <v>1381</v>
      </c>
      <c r="N74" s="53">
        <f t="shared" si="11"/>
        <v>3394</v>
      </c>
      <c r="T74" s="53">
        <f t="shared" si="12"/>
        <v>4250</v>
      </c>
    </row>
    <row r="75" spans="1:20" x14ac:dyDescent="0.25">
      <c r="A75" s="49">
        <f t="shared" si="10"/>
        <v>-73</v>
      </c>
      <c r="B75" s="50">
        <f xml:space="preserve"> RTD("cqg.rtd",,"StudyData","TFlowSimpleAggregation(TFlowOp("&amp;$K$2&amp;", 0, 0), 5)",  "Bar",, "Time",,A75)</f>
        <v>42514.581597129632</v>
      </c>
      <c r="C75" s="54">
        <f>IF(RTD("cqg.rtd",,"StudyData",$K$2,"TFlow","AggregateBy=TFlowSimpleAggregation, Aggregation="&amp;K1&amp;"","Open",,A75)="",NA(),IF(Chart!$G$4="B",RTD("cqg.rtd",,"StudyData",$K$2,"TFlow","AggregateBy=TFlowSimpleAggregation, Aggregation="&amp;K1&amp;"","Open",,A75,,,,,"T"),VALUE(TEXT(RTD("cqg.rtd",,"StudyData",$K$2,"TFlow","AggregateBy=TFlowSimpleAggregation, Aggregation="&amp;K1&amp;"","Open",,A75),Chart!$AH$12))))</f>
        <v>2073.5</v>
      </c>
      <c r="D75" s="51">
        <f>IF(RTD("cqg.rtd",,"StudyData",$K$2,"TFlow","AggregateBy=TFlowSimpleAggregation, Aggregation="&amp;K1&amp;"","High",,A75)="",NA(),IF(Chart!$G$4="B",RTD("cqg.rtd",,"StudyData",$K$2,"TFlow","AggregateBy=TFlowSimpleAggregation, Aggregation="&amp;K1&amp;"","High",,A75,,,,,"T"),VALUE(TEXT(RTD("cqg.rtd",,"StudyData",$K$2,"TFlow","AggregateBy=TFlowSimpleAggregation, Aggregation="&amp;K1&amp;"","High",,A75),Chart!$AH$12))))</f>
        <v>2074</v>
      </c>
      <c r="E75" s="51">
        <f>IF(RTD("cqg.rtd",,"StudyData",$K$2,"TFlow","AggregateBy=TFlowSimpleAggregation, Aggregation="&amp;K1&amp;"","Low",,A75)="",NA(),IF(Chart!$G$4="B",RTD("cqg.rtd",,"StudyData",$K$2,"TFlow","AggregateBy=TFlowSimpleAggregation, Aggregation="&amp;K1&amp;"","Low",,A75,,,,,"T"),VALUE(TEXT(RTD("cqg.rtd",,"StudyData",$K$2,"TFlow","AggregateBy=TFlowSimpleAggregation, Aggregation="&amp;K1&amp;"","Low",,A75),Chart!$AH$12))))</f>
        <v>2073</v>
      </c>
      <c r="F75" s="51">
        <f>IF(RTD("cqg.rtd",,"StudyData",$K$2,"TFlow","AggregateBy=TFlowSimpleAggregation, Aggregation="&amp;K1&amp;"","Close",,A75)="",NA(),IF(Chart!$G$4="B",RTD("cqg.rtd",,"StudyData",$K$2,"TFlow","AggregateBy=TFlowSimpleAggregation, Aggregation="&amp;K1&amp;"","Close",,A75,,,,,"T"),VALUE(TEXT(RTD("cqg.rtd",,"StudyData",$K$2,"TFlow","AggregateBy=TFlowSimpleAggregation, Aggregation="&amp;K1&amp;"","Close",,A75),Chart!$AH$12))))</f>
        <v>2073.75</v>
      </c>
      <c r="G75" s="49">
        <f xml:space="preserve"> RTD("cqg.rtd",,"StudyData","BAVolCr.BidVol^(TFlowSimpleAggregation(TFlowOp("&amp;$K$2&amp;", 0, 0),"&amp;K1&amp;"),5)",  "Bar",,"Close",,A75)</f>
        <v>3517</v>
      </c>
      <c r="H75" s="49">
        <f xml:space="preserve"> RTD("cqg.rtd",,"StudyData","BAVolCr.AskVol^(TFlowSimpleAggregation(TFlowOp("&amp;$K$2&amp;", 0, 0),"&amp;K1&amp;"),5)",  "Bar",,"Close",,A75)</f>
        <v>5030</v>
      </c>
      <c r="I75" s="49">
        <f t="shared" si="9"/>
        <v>1513</v>
      </c>
      <c r="N75" s="53">
        <f t="shared" si="11"/>
        <v>3608</v>
      </c>
      <c r="T75" s="53">
        <f t="shared" si="12"/>
        <v>4989</v>
      </c>
    </row>
    <row r="76" spans="1:20" x14ac:dyDescent="0.25">
      <c r="A76" s="49">
        <f t="shared" si="10"/>
        <v>-74</v>
      </c>
      <c r="B76" s="50">
        <f xml:space="preserve"> RTD("cqg.rtd",,"StudyData","TFlowSimpleAggregation(TFlowOp("&amp;$K$2&amp;", 0, 0), 5)",  "Bar",, "Time",,A76)</f>
        <v>42514.5806175463</v>
      </c>
      <c r="C76" s="54">
        <f>IF(RTD("cqg.rtd",,"StudyData",$K$2,"TFlow","AggregateBy=TFlowSimpleAggregation, Aggregation="&amp;K1&amp;"","Open",,A76)="",NA(),IF(Chart!$G$4="B",RTD("cqg.rtd",,"StudyData",$K$2,"TFlow","AggregateBy=TFlowSimpleAggregation, Aggregation="&amp;K1&amp;"","Open",,A76,,,,,"T"),VALUE(TEXT(RTD("cqg.rtd",,"StudyData",$K$2,"TFlow","AggregateBy=TFlowSimpleAggregation, Aggregation="&amp;K1&amp;"","Open",,A76),Chart!$AH$12))))</f>
        <v>2073.5</v>
      </c>
      <c r="D76" s="51">
        <f>IF(RTD("cqg.rtd",,"StudyData",$K$2,"TFlow","AggregateBy=TFlowSimpleAggregation, Aggregation="&amp;K1&amp;"","High",,A76)="",NA(),IF(Chart!$G$4="B",RTD("cqg.rtd",,"StudyData",$K$2,"TFlow","AggregateBy=TFlowSimpleAggregation, Aggregation="&amp;K1&amp;"","High",,A76,,,,,"T"),VALUE(TEXT(RTD("cqg.rtd",,"StudyData",$K$2,"TFlow","AggregateBy=TFlowSimpleAggregation, Aggregation="&amp;K1&amp;"","High",,A76),Chart!$AH$12))))</f>
        <v>2073.75</v>
      </c>
      <c r="E76" s="51">
        <f>IF(RTD("cqg.rtd",,"StudyData",$K$2,"TFlow","AggregateBy=TFlowSimpleAggregation, Aggregation="&amp;K1&amp;"","Low",,A76)="",NA(),IF(Chart!$G$4="B",RTD("cqg.rtd",,"StudyData",$K$2,"TFlow","AggregateBy=TFlowSimpleAggregation, Aggregation="&amp;K1&amp;"","Low",,A76,,,,,"T"),VALUE(TEXT(RTD("cqg.rtd",,"StudyData",$K$2,"TFlow","AggregateBy=TFlowSimpleAggregation, Aggregation="&amp;K1&amp;"","Low",,A76),Chart!$AH$12))))</f>
        <v>2073</v>
      </c>
      <c r="F76" s="51">
        <f>IF(RTD("cqg.rtd",,"StudyData",$K$2,"TFlow","AggregateBy=TFlowSimpleAggregation, Aggregation="&amp;K1&amp;"","Close",,A76)="",NA(),IF(Chart!$G$4="B",RTD("cqg.rtd",,"StudyData",$K$2,"TFlow","AggregateBy=TFlowSimpleAggregation, Aggregation="&amp;K1&amp;"","Close",,A76,,,,,"T"),VALUE(TEXT(RTD("cqg.rtd",,"StudyData",$K$2,"TFlow","AggregateBy=TFlowSimpleAggregation, Aggregation="&amp;K1&amp;"","Close",,A76),Chart!$AH$12))))</f>
        <v>2073.25</v>
      </c>
      <c r="G76" s="49">
        <f xml:space="preserve"> RTD("cqg.rtd",,"StudyData","BAVolCr.BidVol^(TFlowSimpleAggregation(TFlowOp("&amp;$K$2&amp;", 0, 0),"&amp;K1&amp;"),5)",  "Bar",,"Close",,A76)</f>
        <v>4284</v>
      </c>
      <c r="H76" s="49">
        <f xml:space="preserve"> RTD("cqg.rtd",,"StudyData","BAVolCr.AskVol^(TFlowSimpleAggregation(TFlowOp("&amp;$K$2&amp;", 0, 0),"&amp;K1&amp;"),5)",  "Bar",,"Close",,A76)</f>
        <v>4854</v>
      </c>
      <c r="I76" s="49">
        <f t="shared" si="9"/>
        <v>570</v>
      </c>
      <c r="N76" s="53">
        <f t="shared" si="11"/>
        <v>3517</v>
      </c>
      <c r="T76" s="53">
        <f t="shared" si="12"/>
        <v>5030</v>
      </c>
    </row>
    <row r="77" spans="1:20" x14ac:dyDescent="0.25">
      <c r="A77" s="49">
        <f t="shared" si="10"/>
        <v>-75</v>
      </c>
      <c r="B77" s="50">
        <f xml:space="preserve"> RTD("cqg.rtd",,"StudyData","TFlowSimpleAggregation(TFlowOp("&amp;$K$2&amp;", 0, 0), 5)",  "Bar",, "Time",,A77)</f>
        <v>42514.579965879631</v>
      </c>
      <c r="C77" s="54">
        <f>IF(RTD("cqg.rtd",,"StudyData",$K$2,"TFlow","AggregateBy=TFlowSimpleAggregation, Aggregation="&amp;K1&amp;"","Open",,A77)="",NA(),IF(Chart!$G$4="B",RTD("cqg.rtd",,"StudyData",$K$2,"TFlow","AggregateBy=TFlowSimpleAggregation, Aggregation="&amp;K1&amp;"","Open",,A77,,,,,"T"),VALUE(TEXT(RTD("cqg.rtd",,"StudyData",$K$2,"TFlow","AggregateBy=TFlowSimpleAggregation, Aggregation="&amp;K1&amp;"","Open",,A77),Chart!$AH$12))))</f>
        <v>2073.5</v>
      </c>
      <c r="D77" s="51">
        <f>IF(RTD("cqg.rtd",,"StudyData",$K$2,"TFlow","AggregateBy=TFlowSimpleAggregation, Aggregation="&amp;K1&amp;"","High",,A77)="",NA(),IF(Chart!$G$4="B",RTD("cqg.rtd",,"StudyData",$K$2,"TFlow","AggregateBy=TFlowSimpleAggregation, Aggregation="&amp;K1&amp;"","High",,A77,,,,,"T"),VALUE(TEXT(RTD("cqg.rtd",,"StudyData",$K$2,"TFlow","AggregateBy=TFlowSimpleAggregation, Aggregation="&amp;K1&amp;"","High",,A77),Chart!$AH$12))))</f>
        <v>2073.75</v>
      </c>
      <c r="E77" s="51">
        <f>IF(RTD("cqg.rtd",,"StudyData",$K$2,"TFlow","AggregateBy=TFlowSimpleAggregation, Aggregation="&amp;K1&amp;"","Low",,A77)="",NA(),IF(Chart!$G$4="B",RTD("cqg.rtd",,"StudyData",$K$2,"TFlow","AggregateBy=TFlowSimpleAggregation, Aggregation="&amp;K1&amp;"","Low",,A77,,,,,"T"),VALUE(TEXT(RTD("cqg.rtd",,"StudyData",$K$2,"TFlow","AggregateBy=TFlowSimpleAggregation, Aggregation="&amp;K1&amp;"","Low",,A77),Chart!$AH$12))))</f>
        <v>2073</v>
      </c>
      <c r="F77" s="51">
        <f>IF(RTD("cqg.rtd",,"StudyData",$K$2,"TFlow","AggregateBy=TFlowSimpleAggregation, Aggregation="&amp;K1&amp;"","Close",,A77)="",NA(),IF(Chart!$G$4="B",RTD("cqg.rtd",,"StudyData",$K$2,"TFlow","AggregateBy=TFlowSimpleAggregation, Aggregation="&amp;K1&amp;"","Close",,A77,,,,,"T"),VALUE(TEXT(RTD("cqg.rtd",,"StudyData",$K$2,"TFlow","AggregateBy=TFlowSimpleAggregation, Aggregation="&amp;K1&amp;"","Close",,A77),Chart!$AH$12))))</f>
        <v>2073.5</v>
      </c>
      <c r="G77" s="49">
        <f xml:space="preserve"> RTD("cqg.rtd",,"StudyData","BAVolCr.BidVol^(TFlowSimpleAggregation(TFlowOp("&amp;$K$2&amp;", 0, 0),"&amp;K1&amp;"),5)",  "Bar",,"Close",,A77)</f>
        <v>4042</v>
      </c>
      <c r="H77" s="49">
        <f xml:space="preserve"> RTD("cqg.rtd",,"StudyData","BAVolCr.AskVol^(TFlowSimpleAggregation(TFlowOp("&amp;$K$2&amp;", 0, 0),"&amp;K1&amp;"),5)",  "Bar",,"Close",,A77)</f>
        <v>5070</v>
      </c>
      <c r="I77" s="49">
        <f t="shared" si="9"/>
        <v>1028</v>
      </c>
      <c r="N77" s="53">
        <f t="shared" si="11"/>
        <v>4284</v>
      </c>
      <c r="T77" s="53">
        <f t="shared" si="12"/>
        <v>4854</v>
      </c>
    </row>
    <row r="78" spans="1:20" x14ac:dyDescent="0.25">
      <c r="A78" s="49">
        <f t="shared" si="10"/>
        <v>-76</v>
      </c>
      <c r="B78" s="50">
        <f xml:space="preserve"> RTD("cqg.rtd",,"StudyData","TFlowSimpleAggregation(TFlowOp("&amp;$K$2&amp;", 0, 0), 5)",  "Bar",, "Time",,A78)</f>
        <v>42514.578963101856</v>
      </c>
      <c r="C78" s="54">
        <f>IF(RTD("cqg.rtd",,"StudyData",$K$2,"TFlow","AggregateBy=TFlowSimpleAggregation, Aggregation="&amp;K1&amp;"","Open",,A78)="",NA(),IF(Chart!$G$4="B",RTD("cqg.rtd",,"StudyData",$K$2,"TFlow","AggregateBy=TFlowSimpleAggregation, Aggregation="&amp;K1&amp;"","Open",,A78,,,,,"T"),VALUE(TEXT(RTD("cqg.rtd",,"StudyData",$K$2,"TFlow","AggregateBy=TFlowSimpleAggregation, Aggregation="&amp;K1&amp;"","Open",,A78),Chart!$AH$12))))</f>
        <v>2073</v>
      </c>
      <c r="D78" s="51">
        <f>IF(RTD("cqg.rtd",,"StudyData",$K$2,"TFlow","AggregateBy=TFlowSimpleAggregation, Aggregation="&amp;K1&amp;"","High",,A78)="",NA(),IF(Chart!$G$4="B",RTD("cqg.rtd",,"StudyData",$K$2,"TFlow","AggregateBy=TFlowSimpleAggregation, Aggregation="&amp;K1&amp;"","High",,A78,,,,,"T"),VALUE(TEXT(RTD("cqg.rtd",,"StudyData",$K$2,"TFlow","AggregateBy=TFlowSimpleAggregation, Aggregation="&amp;K1&amp;"","High",,A78),Chart!$AH$12))))</f>
        <v>2073.25</v>
      </c>
      <c r="E78" s="51">
        <f>IF(RTD("cqg.rtd",,"StudyData",$K$2,"TFlow","AggregateBy=TFlowSimpleAggregation, Aggregation="&amp;K1&amp;"","Low",,A78)="",NA(),IF(Chart!$G$4="B",RTD("cqg.rtd",,"StudyData",$K$2,"TFlow","AggregateBy=TFlowSimpleAggregation, Aggregation="&amp;K1&amp;"","Low",,A78,,,,,"T"),VALUE(TEXT(RTD("cqg.rtd",,"StudyData",$K$2,"TFlow","AggregateBy=TFlowSimpleAggregation, Aggregation="&amp;K1&amp;"","Low",,A78),Chart!$AH$12))))</f>
        <v>2072.5</v>
      </c>
      <c r="F78" s="51">
        <f>IF(RTD("cqg.rtd",,"StudyData",$K$2,"TFlow","AggregateBy=TFlowSimpleAggregation, Aggregation="&amp;K1&amp;"","Close",,A78)="",NA(),IF(Chart!$G$4="B",RTD("cqg.rtd",,"StudyData",$K$2,"TFlow","AggregateBy=TFlowSimpleAggregation, Aggregation="&amp;K1&amp;"","Close",,A78,,,,,"T"),VALUE(TEXT(RTD("cqg.rtd",,"StudyData",$K$2,"TFlow","AggregateBy=TFlowSimpleAggregation, Aggregation="&amp;K1&amp;"","Close",,A78),Chart!$AH$12))))</f>
        <v>2073.25</v>
      </c>
      <c r="G78" s="49">
        <f xml:space="preserve"> RTD("cqg.rtd",,"StudyData","BAVolCr.BidVol^(TFlowSimpleAggregation(TFlowOp("&amp;$K$2&amp;", 0, 0),"&amp;K1&amp;"),5)",  "Bar",,"Close",,A78)</f>
        <v>4862</v>
      </c>
      <c r="H78" s="49">
        <f xml:space="preserve"> RTD("cqg.rtd",,"StudyData","BAVolCr.AskVol^(TFlowSimpleAggregation(TFlowOp("&amp;$K$2&amp;", 0, 0),"&amp;K1&amp;"),5)",  "Bar",,"Close",,A78)</f>
        <v>7331</v>
      </c>
      <c r="I78" s="49">
        <f t="shared" si="9"/>
        <v>2469</v>
      </c>
      <c r="N78" s="53">
        <f t="shared" si="11"/>
        <v>4042</v>
      </c>
      <c r="T78" s="53">
        <f t="shared" si="12"/>
        <v>5070</v>
      </c>
    </row>
    <row r="79" spans="1:20" x14ac:dyDescent="0.25">
      <c r="A79" s="49">
        <f t="shared" si="10"/>
        <v>-77</v>
      </c>
      <c r="B79" s="50">
        <f xml:space="preserve"> RTD("cqg.rtd",,"StudyData","TFlowSimpleAggregation(TFlowOp("&amp;$K$2&amp;", 0, 0), 5)",  "Bar",, "Time",,A79)</f>
        <v>42514.578299212961</v>
      </c>
      <c r="C79" s="54">
        <f>IF(RTD("cqg.rtd",,"StudyData",$K$2,"TFlow","AggregateBy=TFlowSimpleAggregation, Aggregation="&amp;K1&amp;"","Open",,A79)="",NA(),IF(Chart!$G$4="B",RTD("cqg.rtd",,"StudyData",$K$2,"TFlow","AggregateBy=TFlowSimpleAggregation, Aggregation="&amp;K1&amp;"","Open",,A79,,,,,"T"),VALUE(TEXT(RTD("cqg.rtd",,"StudyData",$K$2,"TFlow","AggregateBy=TFlowSimpleAggregation, Aggregation="&amp;K1&amp;"","Open",,A79),Chart!$AH$12))))</f>
        <v>2072.75</v>
      </c>
      <c r="D79" s="51">
        <f>IF(RTD("cqg.rtd",,"StudyData",$K$2,"TFlow","AggregateBy=TFlowSimpleAggregation, Aggregation="&amp;K1&amp;"","High",,A79)="",NA(),IF(Chart!$G$4="B",RTD("cqg.rtd",,"StudyData",$K$2,"TFlow","AggregateBy=TFlowSimpleAggregation, Aggregation="&amp;K1&amp;"","High",,A79,,,,,"T"),VALUE(TEXT(RTD("cqg.rtd",,"StudyData",$K$2,"TFlow","AggregateBy=TFlowSimpleAggregation, Aggregation="&amp;K1&amp;"","High",,A79),Chart!$AH$12))))</f>
        <v>2073.25</v>
      </c>
      <c r="E79" s="51">
        <f>IF(RTD("cqg.rtd",,"StudyData",$K$2,"TFlow","AggregateBy=TFlowSimpleAggregation, Aggregation="&amp;K1&amp;"","Low",,A79)="",NA(),IF(Chart!$G$4="B",RTD("cqg.rtd",,"StudyData",$K$2,"TFlow","AggregateBy=TFlowSimpleAggregation, Aggregation="&amp;K1&amp;"","Low",,A79,,,,,"T"),VALUE(TEXT(RTD("cqg.rtd",,"StudyData",$K$2,"TFlow","AggregateBy=TFlowSimpleAggregation, Aggregation="&amp;K1&amp;"","Low",,A79),Chart!$AH$12))))</f>
        <v>2072.5</v>
      </c>
      <c r="F79" s="51">
        <f>IF(RTD("cqg.rtd",,"StudyData",$K$2,"TFlow","AggregateBy=TFlowSimpleAggregation, Aggregation="&amp;K1&amp;"","Close",,A79)="",NA(),IF(Chart!$G$4="B",RTD("cqg.rtd",,"StudyData",$K$2,"TFlow","AggregateBy=TFlowSimpleAggregation, Aggregation="&amp;K1&amp;"","Close",,A79,,,,,"T"),VALUE(TEXT(RTD("cqg.rtd",,"StudyData",$K$2,"TFlow","AggregateBy=TFlowSimpleAggregation, Aggregation="&amp;K1&amp;"","Close",,A79),Chart!$AH$12))))</f>
        <v>2073</v>
      </c>
      <c r="G79" s="49">
        <f xml:space="preserve"> RTD("cqg.rtd",,"StudyData","BAVolCr.BidVol^(TFlowSimpleAggregation(TFlowOp("&amp;$K$2&amp;", 0, 0),"&amp;K1&amp;"),5)",  "Bar",,"Close",,A79)</f>
        <v>4741</v>
      </c>
      <c r="H79" s="49">
        <f xml:space="preserve"> RTD("cqg.rtd",,"StudyData","BAVolCr.AskVol^(TFlowSimpleAggregation(TFlowOp("&amp;$K$2&amp;", 0, 0),"&amp;K1&amp;"),5)",  "Bar",,"Close",,A79)</f>
        <v>7968</v>
      </c>
      <c r="I79" s="49">
        <f t="shared" si="9"/>
        <v>3227</v>
      </c>
      <c r="N79" s="53">
        <f t="shared" si="11"/>
        <v>4862</v>
      </c>
      <c r="T79" s="53">
        <f t="shared" si="12"/>
        <v>7331</v>
      </c>
    </row>
    <row r="80" spans="1:20" x14ac:dyDescent="0.25">
      <c r="A80" s="49">
        <f t="shared" si="10"/>
        <v>-78</v>
      </c>
      <c r="B80" s="50">
        <f xml:space="preserve"> RTD("cqg.rtd",,"StudyData","TFlowSimpleAggregation(TFlowOp("&amp;$K$2&amp;", 0, 0), 5)",  "Bar",, "Time",,A80)</f>
        <v>42514.577748148142</v>
      </c>
      <c r="C80" s="54">
        <f>IF(RTD("cqg.rtd",,"StudyData",$K$2,"TFlow","AggregateBy=TFlowSimpleAggregation, Aggregation="&amp;K1&amp;"","Open",,A80)="",NA(),IF(Chart!$G$4="B",RTD("cqg.rtd",,"StudyData",$K$2,"TFlow","AggregateBy=TFlowSimpleAggregation, Aggregation="&amp;K1&amp;"","Open",,A80,,,,,"T"),VALUE(TEXT(RTD("cqg.rtd",,"StudyData",$K$2,"TFlow","AggregateBy=TFlowSimpleAggregation, Aggregation="&amp;K1&amp;"","Open",,A80),Chart!$AH$12))))</f>
        <v>2073.25</v>
      </c>
      <c r="D80" s="51">
        <f>IF(RTD("cqg.rtd",,"StudyData",$K$2,"TFlow","AggregateBy=TFlowSimpleAggregation, Aggregation="&amp;K1&amp;"","High",,A80)="",NA(),IF(Chart!$G$4="B",RTD("cqg.rtd",,"StudyData",$K$2,"TFlow","AggregateBy=TFlowSimpleAggregation, Aggregation="&amp;K1&amp;"","High",,A80,,,,,"T"),VALUE(TEXT(RTD("cqg.rtd",,"StudyData",$K$2,"TFlow","AggregateBy=TFlowSimpleAggregation, Aggregation="&amp;K1&amp;"","High",,A80),Chart!$AH$12))))</f>
        <v>2073.25</v>
      </c>
      <c r="E80" s="51">
        <f>IF(RTD("cqg.rtd",,"StudyData",$K$2,"TFlow","AggregateBy=TFlowSimpleAggregation, Aggregation="&amp;K1&amp;"","Low",,A80)="",NA(),IF(Chart!$G$4="B",RTD("cqg.rtd",,"StudyData",$K$2,"TFlow","AggregateBy=TFlowSimpleAggregation, Aggregation="&amp;K1&amp;"","Low",,A80,,,,,"T"),VALUE(TEXT(RTD("cqg.rtd",,"StudyData",$K$2,"TFlow","AggregateBy=TFlowSimpleAggregation, Aggregation="&amp;K1&amp;"","Low",,A80),Chart!$AH$12))))</f>
        <v>2072.5</v>
      </c>
      <c r="F80" s="51">
        <f>IF(RTD("cqg.rtd",,"StudyData",$K$2,"TFlow","AggregateBy=TFlowSimpleAggregation, Aggregation="&amp;K1&amp;"","Close",,A80)="",NA(),IF(Chart!$G$4="B",RTD("cqg.rtd",,"StudyData",$K$2,"TFlow","AggregateBy=TFlowSimpleAggregation, Aggregation="&amp;K1&amp;"","Close",,A80,,,,,"T"),VALUE(TEXT(RTD("cqg.rtd",,"StudyData",$K$2,"TFlow","AggregateBy=TFlowSimpleAggregation, Aggregation="&amp;K1&amp;"","Close",,A80),Chart!$AH$12))))</f>
        <v>2073</v>
      </c>
      <c r="G80" s="49">
        <f xml:space="preserve"> RTD("cqg.rtd",,"StudyData","BAVolCr.BidVol^(TFlowSimpleAggregation(TFlowOp("&amp;$K$2&amp;", 0, 0),"&amp;K1&amp;"),5)",  "Bar",,"Close",,A80)</f>
        <v>5229</v>
      </c>
      <c r="H80" s="49">
        <f xml:space="preserve"> RTD("cqg.rtd",,"StudyData","BAVolCr.AskVol^(TFlowSimpleAggregation(TFlowOp("&amp;$K$2&amp;", 0, 0),"&amp;K1&amp;"),5)",  "Bar",,"Close",,A80)</f>
        <v>8359</v>
      </c>
      <c r="I80" s="49">
        <f t="shared" si="9"/>
        <v>3130</v>
      </c>
      <c r="N80" s="53">
        <f t="shared" si="11"/>
        <v>4741</v>
      </c>
      <c r="T80" s="53">
        <f t="shared" si="12"/>
        <v>7968</v>
      </c>
    </row>
    <row r="81" spans="1:20" x14ac:dyDescent="0.25">
      <c r="A81" s="49">
        <f t="shared" si="10"/>
        <v>-79</v>
      </c>
      <c r="B81" s="50">
        <f xml:space="preserve"> RTD("cqg.rtd",,"StudyData","TFlowSimpleAggregation(TFlowOp("&amp;$K$2&amp;", 0, 0), 5)",  "Bar",, "Time",,A81)</f>
        <v>42514.576988703702</v>
      </c>
      <c r="C81" s="54">
        <f>IF(RTD("cqg.rtd",,"StudyData",$K$2,"TFlow","AggregateBy=TFlowSimpleAggregation, Aggregation="&amp;K1&amp;"","Open",,A81)="",NA(),IF(Chart!$G$4="B",RTD("cqg.rtd",,"StudyData",$K$2,"TFlow","AggregateBy=TFlowSimpleAggregation, Aggregation="&amp;K1&amp;"","Open",,A81,,,,,"T"),VALUE(TEXT(RTD("cqg.rtd",,"StudyData",$K$2,"TFlow","AggregateBy=TFlowSimpleAggregation, Aggregation="&amp;K1&amp;"","Open",,A81),Chart!$AH$12))))</f>
        <v>2073.25</v>
      </c>
      <c r="D81" s="51">
        <f>IF(RTD("cqg.rtd",,"StudyData",$K$2,"TFlow","AggregateBy=TFlowSimpleAggregation, Aggregation="&amp;K1&amp;"","High",,A81)="",NA(),IF(Chart!$G$4="B",RTD("cqg.rtd",,"StudyData",$K$2,"TFlow","AggregateBy=TFlowSimpleAggregation, Aggregation="&amp;K1&amp;"","High",,A81,,,,,"T"),VALUE(TEXT(RTD("cqg.rtd",,"StudyData",$K$2,"TFlow","AggregateBy=TFlowSimpleAggregation, Aggregation="&amp;K1&amp;"","High",,A81),Chart!$AH$12))))</f>
        <v>2073.75</v>
      </c>
      <c r="E81" s="51">
        <f>IF(RTD("cqg.rtd",,"StudyData",$K$2,"TFlow","AggregateBy=TFlowSimpleAggregation, Aggregation="&amp;K1&amp;"","Low",,A81)="",NA(),IF(Chart!$G$4="B",RTD("cqg.rtd",,"StudyData",$K$2,"TFlow","AggregateBy=TFlowSimpleAggregation, Aggregation="&amp;K1&amp;"","Low",,A81,,,,,"T"),VALUE(TEXT(RTD("cqg.rtd",,"StudyData",$K$2,"TFlow","AggregateBy=TFlowSimpleAggregation, Aggregation="&amp;K1&amp;"","Low",,A81),Chart!$AH$12))))</f>
        <v>2073.25</v>
      </c>
      <c r="F81" s="51">
        <f>IF(RTD("cqg.rtd",,"StudyData",$K$2,"TFlow","AggregateBy=TFlowSimpleAggregation, Aggregation="&amp;K1&amp;"","Close",,A81)="",NA(),IF(Chart!$G$4="B",RTD("cqg.rtd",,"StudyData",$K$2,"TFlow","AggregateBy=TFlowSimpleAggregation, Aggregation="&amp;K1&amp;"","Close",,A81,,,,,"T"),VALUE(TEXT(RTD("cqg.rtd",,"StudyData",$K$2,"TFlow","AggregateBy=TFlowSimpleAggregation, Aggregation="&amp;K1&amp;"","Close",,A81),Chart!$AH$12))))</f>
        <v>2073.25</v>
      </c>
      <c r="G81" s="49">
        <f xml:space="preserve"> RTD("cqg.rtd",,"StudyData","BAVolCr.BidVol^(TFlowSimpleAggregation(TFlowOp("&amp;$K$2&amp;", 0, 0),"&amp;K1&amp;"),5)",  "Bar",,"Close",,A81)</f>
        <v>4177</v>
      </c>
      <c r="H81" s="49">
        <f xml:space="preserve"> RTD("cqg.rtd",,"StudyData","BAVolCr.AskVol^(TFlowSimpleAggregation(TFlowOp("&amp;$K$2&amp;", 0, 0),"&amp;K1&amp;"),5)",  "Bar",,"Close",,A81)</f>
        <v>7869</v>
      </c>
      <c r="I81" s="49">
        <f t="shared" si="9"/>
        <v>3692</v>
      </c>
      <c r="N81" s="53">
        <f t="shared" si="11"/>
        <v>5229</v>
      </c>
      <c r="T81" s="53">
        <f t="shared" si="12"/>
        <v>8359</v>
      </c>
    </row>
    <row r="82" spans="1:20" x14ac:dyDescent="0.25">
      <c r="A82" s="49">
        <f t="shared" si="10"/>
        <v>-80</v>
      </c>
      <c r="B82" s="50">
        <f xml:space="preserve"> RTD("cqg.rtd",,"StudyData","TFlowSimpleAggregation(TFlowOp("&amp;$K$2&amp;", 0, 0), 5)",  "Bar",, "Time",,A82)</f>
        <v>42514.576501898147</v>
      </c>
      <c r="C82" s="54">
        <f>IF(RTD("cqg.rtd",,"StudyData",$K$2,"TFlow","AggregateBy=TFlowSimpleAggregation, Aggregation="&amp;K1&amp;"","Open",,A82)="",NA(),IF(Chart!$G$4="B",RTD("cqg.rtd",,"StudyData",$K$2,"TFlow","AggregateBy=TFlowSimpleAggregation, Aggregation="&amp;K1&amp;"","Open",,A82,,,,,"T"),VALUE(TEXT(RTD("cqg.rtd",,"StudyData",$K$2,"TFlow","AggregateBy=TFlowSimpleAggregation, Aggregation="&amp;K1&amp;"","Open",,A82),Chart!$AH$12))))</f>
        <v>2072.5</v>
      </c>
      <c r="D82" s="51">
        <f>IF(RTD("cqg.rtd",,"StudyData",$K$2,"TFlow","AggregateBy=TFlowSimpleAggregation, Aggregation="&amp;K1&amp;"","High",,A82)="",NA(),IF(Chart!$G$4="B",RTD("cqg.rtd",,"StudyData",$K$2,"TFlow","AggregateBy=TFlowSimpleAggregation, Aggregation="&amp;K1&amp;"","High",,A82,,,,,"T"),VALUE(TEXT(RTD("cqg.rtd",,"StudyData",$K$2,"TFlow","AggregateBy=TFlowSimpleAggregation, Aggregation="&amp;K1&amp;"","High",,A82),Chart!$AH$12))))</f>
        <v>2073.5</v>
      </c>
      <c r="E82" s="51">
        <f>IF(RTD("cqg.rtd",,"StudyData",$K$2,"TFlow","AggregateBy=TFlowSimpleAggregation, Aggregation="&amp;K1&amp;"","Low",,A82)="",NA(),IF(Chart!$G$4="B",RTD("cqg.rtd",,"StudyData",$K$2,"TFlow","AggregateBy=TFlowSimpleAggregation, Aggregation="&amp;K1&amp;"","Low",,A82,,,,,"T"),VALUE(TEXT(RTD("cqg.rtd",,"StudyData",$K$2,"TFlow","AggregateBy=TFlowSimpleAggregation, Aggregation="&amp;K1&amp;"","Low",,A82),Chart!$AH$12))))</f>
        <v>2072.5</v>
      </c>
      <c r="F82" s="51">
        <f>IF(RTD("cqg.rtd",,"StudyData",$K$2,"TFlow","AggregateBy=TFlowSimpleAggregation, Aggregation="&amp;K1&amp;"","Close",,A82)="",NA(),IF(Chart!$G$4="B",RTD("cqg.rtd",,"StudyData",$K$2,"TFlow","AggregateBy=TFlowSimpleAggregation, Aggregation="&amp;K1&amp;"","Close",,A82,,,,,"T"),VALUE(TEXT(RTD("cqg.rtd",,"StudyData",$K$2,"TFlow","AggregateBy=TFlowSimpleAggregation, Aggregation="&amp;K1&amp;"","Close",,A82),Chart!$AH$12))))</f>
        <v>2073.25</v>
      </c>
      <c r="G82" s="49">
        <f xml:space="preserve"> RTD("cqg.rtd",,"StudyData","BAVolCr.BidVol^(TFlowSimpleAggregation(TFlowOp("&amp;$K$2&amp;", 0, 0),"&amp;K1&amp;"),5)",  "Bar",,"Close",,A82)</f>
        <v>4982</v>
      </c>
      <c r="H82" s="49">
        <f xml:space="preserve"> RTD("cqg.rtd",,"StudyData","BAVolCr.AskVol^(TFlowSimpleAggregation(TFlowOp("&amp;$K$2&amp;", 0, 0),"&amp;K1&amp;"),5)",  "Bar",,"Close",,A82)</f>
        <v>8272</v>
      </c>
      <c r="I82" s="49">
        <f t="shared" si="9"/>
        <v>3290</v>
      </c>
      <c r="N82" s="53">
        <f t="shared" si="11"/>
        <v>4177</v>
      </c>
      <c r="T82" s="53">
        <f t="shared" si="12"/>
        <v>7869</v>
      </c>
    </row>
    <row r="83" spans="1:20" x14ac:dyDescent="0.25">
      <c r="A83" s="49">
        <f t="shared" si="10"/>
        <v>-81</v>
      </c>
      <c r="B83" s="50">
        <f xml:space="preserve"> RTD("cqg.rtd",,"StudyData","TFlowSimpleAggregation(TFlowOp("&amp;$K$2&amp;", 0, 0), 5)",  "Bar",, "Time",,A83)</f>
        <v>42514.57587990741</v>
      </c>
      <c r="C83" s="54">
        <f>IF(RTD("cqg.rtd",,"StudyData",$K$2,"TFlow","AggregateBy=TFlowSimpleAggregation, Aggregation="&amp;K1&amp;"","Open",,A83)="",NA(),IF(Chart!$G$4="B",RTD("cqg.rtd",,"StudyData",$K$2,"TFlow","AggregateBy=TFlowSimpleAggregation, Aggregation="&amp;K1&amp;"","Open",,A83,,,,,"T"),VALUE(TEXT(RTD("cqg.rtd",,"StudyData",$K$2,"TFlow","AggregateBy=TFlowSimpleAggregation, Aggregation="&amp;K1&amp;"","Open",,A83),Chart!$AH$12))))</f>
        <v>2072</v>
      </c>
      <c r="D83" s="51">
        <f>IF(RTD("cqg.rtd",,"StudyData",$K$2,"TFlow","AggregateBy=TFlowSimpleAggregation, Aggregation="&amp;K1&amp;"","High",,A83)="",NA(),IF(Chart!$G$4="B",RTD("cqg.rtd",,"StudyData",$K$2,"TFlow","AggregateBy=TFlowSimpleAggregation, Aggregation="&amp;K1&amp;"","High",,A83,,,,,"T"),VALUE(TEXT(RTD("cqg.rtd",,"StudyData",$K$2,"TFlow","AggregateBy=TFlowSimpleAggregation, Aggregation="&amp;K1&amp;"","High",,A83),Chart!$AH$12))))</f>
        <v>2072.5</v>
      </c>
      <c r="E83" s="51">
        <f>IF(RTD("cqg.rtd",,"StudyData",$K$2,"TFlow","AggregateBy=TFlowSimpleAggregation, Aggregation="&amp;K1&amp;"","Low",,A83)="",NA(),IF(Chart!$G$4="B",RTD("cqg.rtd",,"StudyData",$K$2,"TFlow","AggregateBy=TFlowSimpleAggregation, Aggregation="&amp;K1&amp;"","Low",,A83,,,,,"T"),VALUE(TEXT(RTD("cqg.rtd",,"StudyData",$K$2,"TFlow","AggregateBy=TFlowSimpleAggregation, Aggregation="&amp;K1&amp;"","Low",,A83),Chart!$AH$12))))</f>
        <v>2071.75</v>
      </c>
      <c r="F83" s="51">
        <f>IF(RTD("cqg.rtd",,"StudyData",$K$2,"TFlow","AggregateBy=TFlowSimpleAggregation, Aggregation="&amp;K1&amp;"","Close",,A83)="",NA(),IF(Chart!$G$4="B",RTD("cqg.rtd",,"StudyData",$K$2,"TFlow","AggregateBy=TFlowSimpleAggregation, Aggregation="&amp;K1&amp;"","Close",,A83,,,,,"T"),VALUE(TEXT(RTD("cqg.rtd",,"StudyData",$K$2,"TFlow","AggregateBy=TFlowSimpleAggregation, Aggregation="&amp;K1&amp;"","Close",,A83),Chart!$AH$12))))</f>
        <v>2072.5</v>
      </c>
      <c r="G83" s="49">
        <f xml:space="preserve"> RTD("cqg.rtd",,"StudyData","BAVolCr.BidVol^(TFlowSimpleAggregation(TFlowOp("&amp;$K$2&amp;", 0, 0),"&amp;K1&amp;"),5)",  "Bar",,"Close",,A83)</f>
        <v>4443</v>
      </c>
      <c r="H83" s="49">
        <f xml:space="preserve"> RTD("cqg.rtd",,"StudyData","BAVolCr.AskVol^(TFlowSimpleAggregation(TFlowOp("&amp;$K$2&amp;", 0, 0),"&amp;K1&amp;"),5)",  "Bar",,"Close",,A83)</f>
        <v>6106</v>
      </c>
      <c r="I83" s="49">
        <f t="shared" si="9"/>
        <v>1663</v>
      </c>
      <c r="N83" s="53">
        <f t="shared" si="11"/>
        <v>4982</v>
      </c>
      <c r="T83" s="53">
        <f t="shared" si="12"/>
        <v>8272</v>
      </c>
    </row>
    <row r="84" spans="1:20" x14ac:dyDescent="0.25">
      <c r="A84" s="49">
        <f t="shared" si="10"/>
        <v>-82</v>
      </c>
      <c r="B84" s="50">
        <f xml:space="preserve"> RTD("cqg.rtd",,"StudyData","TFlowSimpleAggregation(TFlowOp("&amp;$K$2&amp;", 0, 0), 5)",  "Bar",, "Time",,A84)</f>
        <v>42514.575561388883</v>
      </c>
      <c r="C84" s="54">
        <f>IF(RTD("cqg.rtd",,"StudyData",$K$2,"TFlow","AggregateBy=TFlowSimpleAggregation, Aggregation="&amp;K1&amp;"","Open",,A84)="",NA(),IF(Chart!$G$4="B",RTD("cqg.rtd",,"StudyData",$K$2,"TFlow","AggregateBy=TFlowSimpleAggregation, Aggregation="&amp;K1&amp;"","Open",,A84,,,,,"T"),VALUE(TEXT(RTD("cqg.rtd",,"StudyData",$K$2,"TFlow","AggregateBy=TFlowSimpleAggregation, Aggregation="&amp;K1&amp;"","Open",,A84),Chart!$AH$12))))</f>
        <v>2072</v>
      </c>
      <c r="D84" s="51">
        <f>IF(RTD("cqg.rtd",,"StudyData",$K$2,"TFlow","AggregateBy=TFlowSimpleAggregation, Aggregation="&amp;K1&amp;"","High",,A84)="",NA(),IF(Chart!$G$4="B",RTD("cqg.rtd",,"StudyData",$K$2,"TFlow","AggregateBy=TFlowSimpleAggregation, Aggregation="&amp;K1&amp;"","High",,A84,,,,,"T"),VALUE(TEXT(RTD("cqg.rtd",,"StudyData",$K$2,"TFlow","AggregateBy=TFlowSimpleAggregation, Aggregation="&amp;K1&amp;"","High",,A84),Chart!$AH$12))))</f>
        <v>2072.5</v>
      </c>
      <c r="E84" s="51">
        <f>IF(RTD("cqg.rtd",,"StudyData",$K$2,"TFlow","AggregateBy=TFlowSimpleAggregation, Aggregation="&amp;K1&amp;"","Low",,A84)="",NA(),IF(Chart!$G$4="B",RTD("cqg.rtd",,"StudyData",$K$2,"TFlow","AggregateBy=TFlowSimpleAggregation, Aggregation="&amp;K1&amp;"","Low",,A84,,,,,"T"),VALUE(TEXT(RTD("cqg.rtd",,"StudyData",$K$2,"TFlow","AggregateBy=TFlowSimpleAggregation, Aggregation="&amp;K1&amp;"","Low",,A84),Chart!$AH$12))))</f>
        <v>2071.75</v>
      </c>
      <c r="F84" s="51">
        <f>IF(RTD("cqg.rtd",,"StudyData",$K$2,"TFlow","AggregateBy=TFlowSimpleAggregation, Aggregation="&amp;K1&amp;"","Close",,A84)="",NA(),IF(Chart!$G$4="B",RTD("cqg.rtd",,"StudyData",$K$2,"TFlow","AggregateBy=TFlowSimpleAggregation, Aggregation="&amp;K1&amp;"","Close",,A84,,,,,"T"),VALUE(TEXT(RTD("cqg.rtd",,"StudyData",$K$2,"TFlow","AggregateBy=TFlowSimpleAggregation, Aggregation="&amp;K1&amp;"","Close",,A84),Chart!$AH$12))))</f>
        <v>2072</v>
      </c>
      <c r="G84" s="49">
        <f xml:space="preserve"> RTD("cqg.rtd",,"StudyData","BAVolCr.BidVol^(TFlowSimpleAggregation(TFlowOp("&amp;$K$2&amp;", 0, 0),"&amp;K1&amp;"),5)",  "Bar",,"Close",,A84)</f>
        <v>4956</v>
      </c>
      <c r="H84" s="49">
        <f xml:space="preserve"> RTD("cqg.rtd",,"StudyData","BAVolCr.AskVol^(TFlowSimpleAggregation(TFlowOp("&amp;$K$2&amp;", 0, 0),"&amp;K1&amp;"),5)",  "Bar",,"Close",,A84)</f>
        <v>5132</v>
      </c>
      <c r="I84" s="49">
        <f t="shared" si="9"/>
        <v>176</v>
      </c>
      <c r="N84" s="53">
        <f t="shared" si="11"/>
        <v>4443</v>
      </c>
      <c r="T84" s="53">
        <f t="shared" si="12"/>
        <v>6106</v>
      </c>
    </row>
    <row r="85" spans="1:20" x14ac:dyDescent="0.25">
      <c r="A85" s="49">
        <f t="shared" si="10"/>
        <v>-83</v>
      </c>
      <c r="B85" s="50">
        <f xml:space="preserve"> RTD("cqg.rtd",,"StudyData","TFlowSimpleAggregation(TFlowOp("&amp;$K$2&amp;", 0, 0), 5)",  "Bar",, "Time",,A85)</f>
        <v>42514.575242314815</v>
      </c>
      <c r="C85" s="54">
        <f>IF(RTD("cqg.rtd",,"StudyData",$K$2,"TFlow","AggregateBy=TFlowSimpleAggregation, Aggregation="&amp;K1&amp;"","Open",,A85)="",NA(),IF(Chart!$G$4="B",RTD("cqg.rtd",,"StudyData",$K$2,"TFlow","AggregateBy=TFlowSimpleAggregation, Aggregation="&amp;K1&amp;"","Open",,A85,,,,,"T"),VALUE(TEXT(RTD("cqg.rtd",,"StudyData",$K$2,"TFlow","AggregateBy=TFlowSimpleAggregation, Aggregation="&amp;K1&amp;"","Open",,A85),Chart!$AH$12))))</f>
        <v>2072</v>
      </c>
      <c r="D85" s="51">
        <f>IF(RTD("cqg.rtd",,"StudyData",$K$2,"TFlow","AggregateBy=TFlowSimpleAggregation, Aggregation="&amp;K1&amp;"","High",,A85)="",NA(),IF(Chart!$G$4="B",RTD("cqg.rtd",,"StudyData",$K$2,"TFlow","AggregateBy=TFlowSimpleAggregation, Aggregation="&amp;K1&amp;"","High",,A85,,,,,"T"),VALUE(TEXT(RTD("cqg.rtd",,"StudyData",$K$2,"TFlow","AggregateBy=TFlowSimpleAggregation, Aggregation="&amp;K1&amp;"","High",,A85),Chart!$AH$12))))</f>
        <v>2072.5</v>
      </c>
      <c r="E85" s="51">
        <f>IF(RTD("cqg.rtd",,"StudyData",$K$2,"TFlow","AggregateBy=TFlowSimpleAggregation, Aggregation="&amp;K1&amp;"","Low",,A85)="",NA(),IF(Chart!$G$4="B",RTD("cqg.rtd",,"StudyData",$K$2,"TFlow","AggregateBy=TFlowSimpleAggregation, Aggregation="&amp;K1&amp;"","Low",,A85,,,,,"T"),VALUE(TEXT(RTD("cqg.rtd",,"StudyData",$K$2,"TFlow","AggregateBy=TFlowSimpleAggregation, Aggregation="&amp;K1&amp;"","Low",,A85),Chart!$AH$12))))</f>
        <v>2071.75</v>
      </c>
      <c r="F85" s="51">
        <f>IF(RTD("cqg.rtd",,"StudyData",$K$2,"TFlow","AggregateBy=TFlowSimpleAggregation, Aggregation="&amp;K1&amp;"","Close",,A85)="",NA(),IF(Chart!$G$4="B",RTD("cqg.rtd",,"StudyData",$K$2,"TFlow","AggregateBy=TFlowSimpleAggregation, Aggregation="&amp;K1&amp;"","Close",,A85,,,,,"T"),VALUE(TEXT(RTD("cqg.rtd",,"StudyData",$K$2,"TFlow","AggregateBy=TFlowSimpleAggregation, Aggregation="&amp;K1&amp;"","Close",,A85),Chart!$AH$12))))</f>
        <v>2072.25</v>
      </c>
      <c r="G85" s="49">
        <f xml:space="preserve"> RTD("cqg.rtd",,"StudyData","BAVolCr.BidVol^(TFlowSimpleAggregation(TFlowOp("&amp;$K$2&amp;", 0, 0),"&amp;K1&amp;"),5)",  "Bar",,"Close",,A85)</f>
        <v>4795</v>
      </c>
      <c r="H85" s="49">
        <f xml:space="preserve"> RTD("cqg.rtd",,"StudyData","BAVolCr.AskVol^(TFlowSimpleAggregation(TFlowOp("&amp;$K$2&amp;", 0, 0),"&amp;K1&amp;"),5)",  "Bar",,"Close",,A85)</f>
        <v>4982</v>
      </c>
      <c r="I85" s="49">
        <f t="shared" si="9"/>
        <v>187</v>
      </c>
      <c r="N85" s="53">
        <f t="shared" si="11"/>
        <v>4956</v>
      </c>
      <c r="T85" s="53">
        <f t="shared" si="12"/>
        <v>5132</v>
      </c>
    </row>
    <row r="86" spans="1:20" x14ac:dyDescent="0.25">
      <c r="A86" s="49">
        <f t="shared" si="10"/>
        <v>-84</v>
      </c>
      <c r="B86" s="50">
        <f xml:space="preserve"> RTD("cqg.rtd",,"StudyData","TFlowSimpleAggregation(TFlowOp("&amp;$K$2&amp;", 0, 0), 5)",  "Bar",, "Time",,A86)</f>
        <v>42514.574482592594</v>
      </c>
      <c r="C86" s="54">
        <f>IF(RTD("cqg.rtd",,"StudyData",$K$2,"TFlow","AggregateBy=TFlowSimpleAggregation, Aggregation="&amp;K1&amp;"","Open",,A86)="",NA(),IF(Chart!$G$4="B",RTD("cqg.rtd",,"StudyData",$K$2,"TFlow","AggregateBy=TFlowSimpleAggregation, Aggregation="&amp;K1&amp;"","Open",,A86,,,,,"T"),VALUE(TEXT(RTD("cqg.rtd",,"StudyData",$K$2,"TFlow","AggregateBy=TFlowSimpleAggregation, Aggregation="&amp;K1&amp;"","Open",,A86),Chart!$AH$12))))</f>
        <v>2071.75</v>
      </c>
      <c r="D86" s="51">
        <f>IF(RTD("cqg.rtd",,"StudyData",$K$2,"TFlow","AggregateBy=TFlowSimpleAggregation, Aggregation="&amp;K1&amp;"","High",,A86)="",NA(),IF(Chart!$G$4="B",RTD("cqg.rtd",,"StudyData",$K$2,"TFlow","AggregateBy=TFlowSimpleAggregation, Aggregation="&amp;K1&amp;"","High",,A86,,,,,"T"),VALUE(TEXT(RTD("cqg.rtd",,"StudyData",$K$2,"TFlow","AggregateBy=TFlowSimpleAggregation, Aggregation="&amp;K1&amp;"","High",,A86),Chart!$AH$12))))</f>
        <v>2072.25</v>
      </c>
      <c r="E86" s="51">
        <f>IF(RTD("cqg.rtd",,"StudyData",$K$2,"TFlow","AggregateBy=TFlowSimpleAggregation, Aggregation="&amp;K1&amp;"","Low",,A86)="",NA(),IF(Chart!$G$4="B",RTD("cqg.rtd",,"StudyData",$K$2,"TFlow","AggregateBy=TFlowSimpleAggregation, Aggregation="&amp;K1&amp;"","Low",,A86,,,,,"T"),VALUE(TEXT(RTD("cqg.rtd",,"StudyData",$K$2,"TFlow","AggregateBy=TFlowSimpleAggregation, Aggregation="&amp;K1&amp;"","Low",,A86),Chart!$AH$12))))</f>
        <v>2071.25</v>
      </c>
      <c r="F86" s="51">
        <f>IF(RTD("cqg.rtd",,"StudyData",$K$2,"TFlow","AggregateBy=TFlowSimpleAggregation, Aggregation="&amp;K1&amp;"","Close",,A86)="",NA(),IF(Chart!$G$4="B",RTD("cqg.rtd",,"StudyData",$K$2,"TFlow","AggregateBy=TFlowSimpleAggregation, Aggregation="&amp;K1&amp;"","Close",,A86,,,,,"T"),VALUE(TEXT(RTD("cqg.rtd",,"StudyData",$K$2,"TFlow","AggregateBy=TFlowSimpleAggregation, Aggregation="&amp;K1&amp;"","Close",,A86),Chart!$AH$12))))</f>
        <v>2072</v>
      </c>
      <c r="G86" s="49">
        <f xml:space="preserve"> RTD("cqg.rtd",,"StudyData","BAVolCr.BidVol^(TFlowSimpleAggregation(TFlowOp("&amp;$K$2&amp;", 0, 0),"&amp;K1&amp;"),5)",  "Bar",,"Close",,A86)</f>
        <v>6018</v>
      </c>
      <c r="H86" s="49">
        <f xml:space="preserve"> RTD("cqg.rtd",,"StudyData","BAVolCr.AskVol^(TFlowSimpleAggregation(TFlowOp("&amp;$K$2&amp;", 0, 0),"&amp;K1&amp;"),5)",  "Bar",,"Close",,A86)</f>
        <v>5033</v>
      </c>
      <c r="I86" s="49">
        <f t="shared" si="9"/>
        <v>-985</v>
      </c>
      <c r="N86" s="53">
        <f t="shared" si="11"/>
        <v>4795</v>
      </c>
      <c r="T86" s="53">
        <f t="shared" si="12"/>
        <v>4982</v>
      </c>
    </row>
    <row r="87" spans="1:20" x14ac:dyDescent="0.25">
      <c r="A87" s="49">
        <f t="shared" si="10"/>
        <v>-85</v>
      </c>
      <c r="B87" s="50">
        <f xml:space="preserve"> RTD("cqg.rtd",,"StudyData","TFlowSimpleAggregation(TFlowOp("&amp;$K$2&amp;", 0, 0), 5)",  "Bar",, "Time",,A87)</f>
        <v>42514.573562407408</v>
      </c>
      <c r="C87" s="54">
        <f>IF(RTD("cqg.rtd",,"StudyData",$K$2,"TFlow","AggregateBy=TFlowSimpleAggregation, Aggregation="&amp;K1&amp;"","Open",,A87)="",NA(),IF(Chart!$G$4="B",RTD("cqg.rtd",,"StudyData",$K$2,"TFlow","AggregateBy=TFlowSimpleAggregation, Aggregation="&amp;K1&amp;"","Open",,A87,,,,,"T"),VALUE(TEXT(RTD("cqg.rtd",,"StudyData",$K$2,"TFlow","AggregateBy=TFlowSimpleAggregation, Aggregation="&amp;K1&amp;"","Open",,A87),Chart!$AH$12))))</f>
        <v>2071.25</v>
      </c>
      <c r="D87" s="51">
        <f>IF(RTD("cqg.rtd",,"StudyData",$K$2,"TFlow","AggregateBy=TFlowSimpleAggregation, Aggregation="&amp;K1&amp;"","High",,A87)="",NA(),IF(Chart!$G$4="B",RTD("cqg.rtd",,"StudyData",$K$2,"TFlow","AggregateBy=TFlowSimpleAggregation, Aggregation="&amp;K1&amp;"","High",,A87,,,,,"T"),VALUE(TEXT(RTD("cqg.rtd",,"StudyData",$K$2,"TFlow","AggregateBy=TFlowSimpleAggregation, Aggregation="&amp;K1&amp;"","High",,A87),Chart!$AH$12))))</f>
        <v>2072</v>
      </c>
      <c r="E87" s="51">
        <f>IF(RTD("cqg.rtd",,"StudyData",$K$2,"TFlow","AggregateBy=TFlowSimpleAggregation, Aggregation="&amp;K1&amp;"","Low",,A87)="",NA(),IF(Chart!$G$4="B",RTD("cqg.rtd",,"StudyData",$K$2,"TFlow","AggregateBy=TFlowSimpleAggregation, Aggregation="&amp;K1&amp;"","Low",,A87,,,,,"T"),VALUE(TEXT(RTD("cqg.rtd",,"StudyData",$K$2,"TFlow","AggregateBy=TFlowSimpleAggregation, Aggregation="&amp;K1&amp;"","Low",,A87),Chart!$AH$12))))</f>
        <v>2071</v>
      </c>
      <c r="F87" s="51">
        <f>IF(RTD("cqg.rtd",,"StudyData",$K$2,"TFlow","AggregateBy=TFlowSimpleAggregation, Aggregation="&amp;K1&amp;"","Close",,A87)="",NA(),IF(Chart!$G$4="B",RTD("cqg.rtd",,"StudyData",$K$2,"TFlow","AggregateBy=TFlowSimpleAggregation, Aggregation="&amp;K1&amp;"","Close",,A87,,,,,"T"),VALUE(TEXT(RTD("cqg.rtd",,"StudyData",$K$2,"TFlow","AggregateBy=TFlowSimpleAggregation, Aggregation="&amp;K1&amp;"","Close",,A87),Chart!$AH$12))))</f>
        <v>2071.75</v>
      </c>
      <c r="G87" s="49">
        <f xml:space="preserve"> RTD("cqg.rtd",,"StudyData","BAVolCr.BidVol^(TFlowSimpleAggregation(TFlowOp("&amp;$K$2&amp;", 0, 0),"&amp;K1&amp;"),5)",  "Bar",,"Close",,A87)</f>
        <v>4356</v>
      </c>
      <c r="H87" s="49">
        <f xml:space="preserve"> RTD("cqg.rtd",,"StudyData","BAVolCr.AskVol^(TFlowSimpleAggregation(TFlowOp("&amp;$K$2&amp;", 0, 0),"&amp;K1&amp;"),5)",  "Bar",,"Close",,A87)</f>
        <v>4495</v>
      </c>
      <c r="I87" s="49">
        <f t="shared" si="9"/>
        <v>139</v>
      </c>
      <c r="N87" s="53">
        <f t="shared" si="11"/>
        <v>6018</v>
      </c>
      <c r="T87" s="53">
        <f t="shared" si="12"/>
        <v>5033</v>
      </c>
    </row>
    <row r="88" spans="1:20" x14ac:dyDescent="0.25">
      <c r="A88" s="49">
        <f t="shared" si="10"/>
        <v>-86</v>
      </c>
      <c r="B88" s="50">
        <f xml:space="preserve"> RTD("cqg.rtd",,"StudyData","TFlowSimpleAggregation(TFlowOp("&amp;$K$2&amp;", 0, 0), 5)",  "Bar",, "Time",,A88)</f>
        <v>42514.57265800926</v>
      </c>
      <c r="C88" s="54">
        <f>IF(RTD("cqg.rtd",,"StudyData",$K$2,"TFlow","AggregateBy=TFlowSimpleAggregation, Aggregation="&amp;K1&amp;"","Open",,A88)="",NA(),IF(Chart!$G$4="B",RTD("cqg.rtd",,"StudyData",$K$2,"TFlow","AggregateBy=TFlowSimpleAggregation, Aggregation="&amp;K1&amp;"","Open",,A88,,,,,"T"),VALUE(TEXT(RTD("cqg.rtd",,"StudyData",$K$2,"TFlow","AggregateBy=TFlowSimpleAggregation, Aggregation="&amp;K1&amp;"","Open",,A88),Chart!$AH$12))))</f>
        <v>2071</v>
      </c>
      <c r="D88" s="51">
        <f>IF(RTD("cqg.rtd",,"StudyData",$K$2,"TFlow","AggregateBy=TFlowSimpleAggregation, Aggregation="&amp;K1&amp;"","High",,A88)="",NA(),IF(Chart!$G$4="B",RTD("cqg.rtd",,"StudyData",$K$2,"TFlow","AggregateBy=TFlowSimpleAggregation, Aggregation="&amp;K1&amp;"","High",,A88,,,,,"T"),VALUE(TEXT(RTD("cqg.rtd",,"StudyData",$K$2,"TFlow","AggregateBy=TFlowSimpleAggregation, Aggregation="&amp;K1&amp;"","High",,A88),Chart!$AH$12))))</f>
        <v>2071.25</v>
      </c>
      <c r="E88" s="51">
        <f>IF(RTD("cqg.rtd",,"StudyData",$K$2,"TFlow","AggregateBy=TFlowSimpleAggregation, Aggregation="&amp;K1&amp;"","Low",,A88)="",NA(),IF(Chart!$G$4="B",RTD("cqg.rtd",,"StudyData",$K$2,"TFlow","AggregateBy=TFlowSimpleAggregation, Aggregation="&amp;K1&amp;"","Low",,A88,,,,,"T"),VALUE(TEXT(RTD("cqg.rtd",,"StudyData",$K$2,"TFlow","AggregateBy=TFlowSimpleAggregation, Aggregation="&amp;K1&amp;"","Low",,A88),Chart!$AH$12))))</f>
        <v>2070.75</v>
      </c>
      <c r="F88" s="51">
        <f>IF(RTD("cqg.rtd",,"StudyData",$K$2,"TFlow","AggregateBy=TFlowSimpleAggregation, Aggregation="&amp;K1&amp;"","Close",,A88)="",NA(),IF(Chart!$G$4="B",RTD("cqg.rtd",,"StudyData",$K$2,"TFlow","AggregateBy=TFlowSimpleAggregation, Aggregation="&amp;K1&amp;"","Close",,A88,,,,,"T"),VALUE(TEXT(RTD("cqg.rtd",,"StudyData",$K$2,"TFlow","AggregateBy=TFlowSimpleAggregation, Aggregation="&amp;K1&amp;"","Close",,A88),Chart!$AH$12))))</f>
        <v>2071.25</v>
      </c>
      <c r="G88" s="49">
        <f xml:space="preserve"> RTD("cqg.rtd",,"StudyData","BAVolCr.BidVol^(TFlowSimpleAggregation(TFlowOp("&amp;$K$2&amp;", 0, 0),"&amp;K1&amp;"),5)",  "Bar",,"Close",,A88)</f>
        <v>3984</v>
      </c>
      <c r="H88" s="49">
        <f xml:space="preserve"> RTD("cqg.rtd",,"StudyData","BAVolCr.AskVol^(TFlowSimpleAggregation(TFlowOp("&amp;$K$2&amp;", 0, 0),"&amp;K1&amp;"),5)",  "Bar",,"Close",,A88)</f>
        <v>3990</v>
      </c>
      <c r="I88" s="49">
        <f t="shared" si="9"/>
        <v>6</v>
      </c>
      <c r="N88" s="53">
        <f t="shared" si="11"/>
        <v>4356</v>
      </c>
      <c r="T88" s="53">
        <f t="shared" si="12"/>
        <v>4495</v>
      </c>
    </row>
    <row r="89" spans="1:20" x14ac:dyDescent="0.25">
      <c r="A89" s="49">
        <f t="shared" si="10"/>
        <v>-87</v>
      </c>
      <c r="B89" s="50">
        <f xml:space="preserve"> RTD("cqg.rtd",,"StudyData","TFlowSimpleAggregation(TFlowOp("&amp;$K$2&amp;", 0, 0), 5)",  "Bar",, "Time",,A89)</f>
        <v>42514.572004351852</v>
      </c>
      <c r="C89" s="54">
        <f>IF(RTD("cqg.rtd",,"StudyData",$K$2,"TFlow","AggregateBy=TFlowSimpleAggregation, Aggregation="&amp;K1&amp;"","Open",,A89)="",NA(),IF(Chart!$G$4="B",RTD("cqg.rtd",,"StudyData",$K$2,"TFlow","AggregateBy=TFlowSimpleAggregation, Aggregation="&amp;K1&amp;"","Open",,A89,,,,,"T"),VALUE(TEXT(RTD("cqg.rtd",,"StudyData",$K$2,"TFlow","AggregateBy=TFlowSimpleAggregation, Aggregation="&amp;K1&amp;"","Open",,A89),Chart!$AH$12))))</f>
        <v>2071.25</v>
      </c>
      <c r="D89" s="51">
        <f>IF(RTD("cqg.rtd",,"StudyData",$K$2,"TFlow","AggregateBy=TFlowSimpleAggregation, Aggregation="&amp;K1&amp;"","High",,A89)="",NA(),IF(Chart!$G$4="B",RTD("cqg.rtd",,"StudyData",$K$2,"TFlow","AggregateBy=TFlowSimpleAggregation, Aggregation="&amp;K1&amp;"","High",,A89,,,,,"T"),VALUE(TEXT(RTD("cqg.rtd",,"StudyData",$K$2,"TFlow","AggregateBy=TFlowSimpleAggregation, Aggregation="&amp;K1&amp;"","High",,A89),Chart!$AH$12))))</f>
        <v>2071.5</v>
      </c>
      <c r="E89" s="51">
        <f>IF(RTD("cqg.rtd",,"StudyData",$K$2,"TFlow","AggregateBy=TFlowSimpleAggregation, Aggregation="&amp;K1&amp;"","Low",,A89)="",NA(),IF(Chart!$G$4="B",RTD("cqg.rtd",,"StudyData",$K$2,"TFlow","AggregateBy=TFlowSimpleAggregation, Aggregation="&amp;K1&amp;"","Low",,A89,,,,,"T"),VALUE(TEXT(RTD("cqg.rtd",,"StudyData",$K$2,"TFlow","AggregateBy=TFlowSimpleAggregation, Aggregation="&amp;K1&amp;"","Low",,A89),Chart!$AH$12))))</f>
        <v>2071</v>
      </c>
      <c r="F89" s="51">
        <f>IF(RTD("cqg.rtd",,"StudyData",$K$2,"TFlow","AggregateBy=TFlowSimpleAggregation, Aggregation="&amp;K1&amp;"","Close",,A89)="",NA(),IF(Chart!$G$4="B",RTD("cqg.rtd",,"StudyData",$K$2,"TFlow","AggregateBy=TFlowSimpleAggregation, Aggregation="&amp;K1&amp;"","Close",,A89,,,,,"T"),VALUE(TEXT(RTD("cqg.rtd",,"StudyData",$K$2,"TFlow","AggregateBy=TFlowSimpleAggregation, Aggregation="&amp;K1&amp;"","Close",,A89),Chart!$AH$12))))</f>
        <v>2071.25</v>
      </c>
      <c r="G89" s="49">
        <f xml:space="preserve"> RTD("cqg.rtd",,"StudyData","BAVolCr.BidVol^(TFlowSimpleAggregation(TFlowOp("&amp;$K$2&amp;", 0, 0),"&amp;K1&amp;"),5)",  "Bar",,"Close",,A89)</f>
        <v>3379</v>
      </c>
      <c r="H89" s="49">
        <f xml:space="preserve"> RTD("cqg.rtd",,"StudyData","BAVolCr.AskVol^(TFlowSimpleAggregation(TFlowOp("&amp;$K$2&amp;", 0, 0),"&amp;K1&amp;"),5)",  "Bar",,"Close",,A89)</f>
        <v>3544</v>
      </c>
      <c r="I89" s="49">
        <f t="shared" si="9"/>
        <v>165</v>
      </c>
      <c r="N89" s="53">
        <f t="shared" si="11"/>
        <v>3984</v>
      </c>
      <c r="T89" s="53">
        <f t="shared" si="12"/>
        <v>3990</v>
      </c>
    </row>
    <row r="90" spans="1:20" x14ac:dyDescent="0.25">
      <c r="A90" s="49">
        <f t="shared" si="10"/>
        <v>-88</v>
      </c>
      <c r="B90" s="50">
        <f xml:space="preserve"> RTD("cqg.rtd",,"StudyData","TFlowSimpleAggregation(TFlowOp("&amp;$K$2&amp;", 0, 0), 5)",  "Bar",, "Time",,A90)</f>
        <v>42514.570117129631</v>
      </c>
      <c r="C90" s="54">
        <f>IF(RTD("cqg.rtd",,"StudyData",$K$2,"TFlow","AggregateBy=TFlowSimpleAggregation, Aggregation="&amp;K1&amp;"","Open",,A90)="",NA(),IF(Chart!$G$4="B",RTD("cqg.rtd",,"StudyData",$K$2,"TFlow","AggregateBy=TFlowSimpleAggregation, Aggregation="&amp;K1&amp;"","Open",,A90,,,,,"T"),VALUE(TEXT(RTD("cqg.rtd",,"StudyData",$K$2,"TFlow","AggregateBy=TFlowSimpleAggregation, Aggregation="&amp;K1&amp;"","Open",,A90),Chart!$AH$12))))</f>
        <v>2072</v>
      </c>
      <c r="D90" s="51">
        <f>IF(RTD("cqg.rtd",,"StudyData",$K$2,"TFlow","AggregateBy=TFlowSimpleAggregation, Aggregation="&amp;K1&amp;"","High",,A90)="",NA(),IF(Chart!$G$4="B",RTD("cqg.rtd",,"StudyData",$K$2,"TFlow","AggregateBy=TFlowSimpleAggregation, Aggregation="&amp;K1&amp;"","High",,A90,,,,,"T"),VALUE(TEXT(RTD("cqg.rtd",,"StudyData",$K$2,"TFlow","AggregateBy=TFlowSimpleAggregation, Aggregation="&amp;K1&amp;"","High",,A90),Chart!$AH$12))))</f>
        <v>2072.25</v>
      </c>
      <c r="E90" s="51">
        <f>IF(RTD("cqg.rtd",,"StudyData",$K$2,"TFlow","AggregateBy=TFlowSimpleAggregation, Aggregation="&amp;K1&amp;"","Low",,A90)="",NA(),IF(Chart!$G$4="B",RTD("cqg.rtd",,"StudyData",$K$2,"TFlow","AggregateBy=TFlowSimpleAggregation, Aggregation="&amp;K1&amp;"","Low",,A90,,,,,"T"),VALUE(TEXT(RTD("cqg.rtd",,"StudyData",$K$2,"TFlow","AggregateBy=TFlowSimpleAggregation, Aggregation="&amp;K1&amp;"","Low",,A90),Chart!$AH$12))))</f>
        <v>2071.5</v>
      </c>
      <c r="F90" s="51">
        <f>IF(RTD("cqg.rtd",,"StudyData",$K$2,"TFlow","AggregateBy=TFlowSimpleAggregation, Aggregation="&amp;K1&amp;"","Close",,A90)="",NA(),IF(Chart!$G$4="B",RTD("cqg.rtd",,"StudyData",$K$2,"TFlow","AggregateBy=TFlowSimpleAggregation, Aggregation="&amp;K1&amp;"","Close",,A90,,,,,"T"),VALUE(TEXT(RTD("cqg.rtd",,"StudyData",$K$2,"TFlow","AggregateBy=TFlowSimpleAggregation, Aggregation="&amp;K1&amp;"","Close",,A90),Chart!$AH$12))))</f>
        <v>2071.5</v>
      </c>
      <c r="G90" s="49">
        <f xml:space="preserve"> RTD("cqg.rtd",,"StudyData","BAVolCr.BidVol^(TFlowSimpleAggregation(TFlowOp("&amp;$K$2&amp;", 0, 0),"&amp;K1&amp;"),5)",  "Bar",,"Close",,A90)</f>
        <v>3201</v>
      </c>
      <c r="H90" s="49">
        <f xml:space="preserve"> RTD("cqg.rtd",,"StudyData","BAVolCr.AskVol^(TFlowSimpleAggregation(TFlowOp("&amp;$K$2&amp;", 0, 0),"&amp;K1&amp;"),5)",  "Bar",,"Close",,A90)</f>
        <v>3431</v>
      </c>
      <c r="I90" s="49">
        <f t="shared" si="9"/>
        <v>230</v>
      </c>
      <c r="N90" s="53">
        <f t="shared" si="11"/>
        <v>3379</v>
      </c>
      <c r="T90" s="53">
        <f t="shared" si="12"/>
        <v>3544</v>
      </c>
    </row>
    <row r="91" spans="1:20" x14ac:dyDescent="0.25">
      <c r="A91" s="49">
        <f t="shared" si="10"/>
        <v>-89</v>
      </c>
      <c r="B91" s="50">
        <f xml:space="preserve"> RTD("cqg.rtd",,"StudyData","TFlowSimpleAggregation(TFlowOp("&amp;$K$2&amp;", 0, 0), 5)",  "Bar",, "Time",,A91)</f>
        <v>42514.569473657408</v>
      </c>
      <c r="C91" s="54">
        <f>IF(RTD("cqg.rtd",,"StudyData",$K$2,"TFlow","AggregateBy=TFlowSimpleAggregation, Aggregation="&amp;K1&amp;"","Open",,A91)="",NA(),IF(Chart!$G$4="B",RTD("cqg.rtd",,"StudyData",$K$2,"TFlow","AggregateBy=TFlowSimpleAggregation, Aggregation="&amp;K1&amp;"","Open",,A91,,,,,"T"),VALUE(TEXT(RTD("cqg.rtd",,"StudyData",$K$2,"TFlow","AggregateBy=TFlowSimpleAggregation, Aggregation="&amp;K1&amp;"","Open",,A91),Chart!$AH$12))))</f>
        <v>2071.25</v>
      </c>
      <c r="D91" s="51">
        <f>IF(RTD("cqg.rtd",,"StudyData",$K$2,"TFlow","AggregateBy=TFlowSimpleAggregation, Aggregation="&amp;K1&amp;"","High",,A91)="",NA(),IF(Chart!$G$4="B",RTD("cqg.rtd",,"StudyData",$K$2,"TFlow","AggregateBy=TFlowSimpleAggregation, Aggregation="&amp;K1&amp;"","High",,A91,,,,,"T"),VALUE(TEXT(RTD("cqg.rtd",,"StudyData",$K$2,"TFlow","AggregateBy=TFlowSimpleAggregation, Aggregation="&amp;K1&amp;"","High",,A91),Chart!$AH$12))))</f>
        <v>2072</v>
      </c>
      <c r="E91" s="51">
        <f>IF(RTD("cqg.rtd",,"StudyData",$K$2,"TFlow","AggregateBy=TFlowSimpleAggregation, Aggregation="&amp;K1&amp;"","Low",,A91)="",NA(),IF(Chart!$G$4="B",RTD("cqg.rtd",,"StudyData",$K$2,"TFlow","AggregateBy=TFlowSimpleAggregation, Aggregation="&amp;K1&amp;"","Low",,A91,,,,,"T"),VALUE(TEXT(RTD("cqg.rtd",,"StudyData",$K$2,"TFlow","AggregateBy=TFlowSimpleAggregation, Aggregation="&amp;K1&amp;"","Low",,A91),Chart!$AH$12))))</f>
        <v>2071.25</v>
      </c>
      <c r="F91" s="51">
        <f>IF(RTD("cqg.rtd",,"StudyData",$K$2,"TFlow","AggregateBy=TFlowSimpleAggregation, Aggregation="&amp;K1&amp;"","Close",,A91)="",NA(),IF(Chart!$G$4="B",RTD("cqg.rtd",,"StudyData",$K$2,"TFlow","AggregateBy=TFlowSimpleAggregation, Aggregation="&amp;K1&amp;"","Close",,A91,,,,,"T"),VALUE(TEXT(RTD("cqg.rtd",,"StudyData",$K$2,"TFlow","AggregateBy=TFlowSimpleAggregation, Aggregation="&amp;K1&amp;"","Close",,A91),Chart!$AH$12))))</f>
        <v>2072</v>
      </c>
      <c r="G91" s="49">
        <f xml:space="preserve"> RTD("cqg.rtd",,"StudyData","BAVolCr.BidVol^(TFlowSimpleAggregation(TFlowOp("&amp;$K$2&amp;", 0, 0),"&amp;K1&amp;"),5)",  "Bar",,"Close",,A91)</f>
        <v>2300</v>
      </c>
      <c r="H91" s="49">
        <f xml:space="preserve"> RTD("cqg.rtd",,"StudyData","BAVolCr.AskVol^(TFlowSimpleAggregation(TFlowOp("&amp;$K$2&amp;", 0, 0),"&amp;K1&amp;"),5)",  "Bar",,"Close",,A91)</f>
        <v>2918</v>
      </c>
      <c r="I91" s="49">
        <f t="shared" si="9"/>
        <v>618</v>
      </c>
      <c r="N91" s="53">
        <f t="shared" si="11"/>
        <v>3201</v>
      </c>
      <c r="T91" s="53">
        <f t="shared" si="12"/>
        <v>3431</v>
      </c>
    </row>
    <row r="92" spans="1:20" x14ac:dyDescent="0.25">
      <c r="A92" s="49">
        <f t="shared" si="10"/>
        <v>-90</v>
      </c>
      <c r="B92" s="50">
        <f xml:space="preserve"> RTD("cqg.rtd",,"StudyData","TFlowSimpleAggregation(TFlowOp("&amp;$K$2&amp;", 0, 0), 5)",  "Bar",, "Time",,A92)</f>
        <v>42514.569115509257</v>
      </c>
      <c r="C92" s="54">
        <f>IF(RTD("cqg.rtd",,"StudyData",$K$2,"TFlow","AggregateBy=TFlowSimpleAggregation, Aggregation="&amp;K1&amp;"","Open",,A92)="",NA(),IF(Chart!$G$4="B",RTD("cqg.rtd",,"StudyData",$K$2,"TFlow","AggregateBy=TFlowSimpleAggregation, Aggregation="&amp;K1&amp;"","Open",,A92,,,,,"T"),VALUE(TEXT(RTD("cqg.rtd",,"StudyData",$K$2,"TFlow","AggregateBy=TFlowSimpleAggregation, Aggregation="&amp;K1&amp;"","Open",,A92),Chart!$AH$12))))</f>
        <v>2071.25</v>
      </c>
      <c r="D92" s="51">
        <f>IF(RTD("cqg.rtd",,"StudyData",$K$2,"TFlow","AggregateBy=TFlowSimpleAggregation, Aggregation="&amp;K1&amp;"","High",,A92)="",NA(),IF(Chart!$G$4="B",RTD("cqg.rtd",,"StudyData",$K$2,"TFlow","AggregateBy=TFlowSimpleAggregation, Aggregation="&amp;K1&amp;"","High",,A92,,,,,"T"),VALUE(TEXT(RTD("cqg.rtd",,"StudyData",$K$2,"TFlow","AggregateBy=TFlowSimpleAggregation, Aggregation="&amp;K1&amp;"","High",,A92),Chart!$AH$12))))</f>
        <v>2071.5</v>
      </c>
      <c r="E92" s="51">
        <f>IF(RTD("cqg.rtd",,"StudyData",$K$2,"TFlow","AggregateBy=TFlowSimpleAggregation, Aggregation="&amp;K1&amp;"","Low",,A92)="",NA(),IF(Chart!$G$4="B",RTD("cqg.rtd",,"StudyData",$K$2,"TFlow","AggregateBy=TFlowSimpleAggregation, Aggregation="&amp;K1&amp;"","Low",,A92,,,,,"T"),VALUE(TEXT(RTD("cqg.rtd",,"StudyData",$K$2,"TFlow","AggregateBy=TFlowSimpleAggregation, Aggregation="&amp;K1&amp;"","Low",,A92),Chart!$AH$12))))</f>
        <v>2071</v>
      </c>
      <c r="F92" s="51">
        <f>IF(RTD("cqg.rtd",,"StudyData",$K$2,"TFlow","AggregateBy=TFlowSimpleAggregation, Aggregation="&amp;K1&amp;"","Close",,A92)="",NA(),IF(Chart!$G$4="B",RTD("cqg.rtd",,"StudyData",$K$2,"TFlow","AggregateBy=TFlowSimpleAggregation, Aggregation="&amp;K1&amp;"","Close",,A92,,,,,"T"),VALUE(TEXT(RTD("cqg.rtd",,"StudyData",$K$2,"TFlow","AggregateBy=TFlowSimpleAggregation, Aggregation="&amp;K1&amp;"","Close",,A92),Chart!$AH$12))))</f>
        <v>2071.25</v>
      </c>
      <c r="G92" s="49">
        <f xml:space="preserve"> RTD("cqg.rtd",,"StudyData","BAVolCr.BidVol^(TFlowSimpleAggregation(TFlowOp("&amp;$K$2&amp;", 0, 0),"&amp;K1&amp;"),5)",  "Bar",,"Close",,A92)</f>
        <v>3038</v>
      </c>
      <c r="H92" s="49">
        <f xml:space="preserve"> RTD("cqg.rtd",,"StudyData","BAVolCr.AskVol^(TFlowSimpleAggregation(TFlowOp("&amp;$K$2&amp;", 0, 0),"&amp;K1&amp;"),5)",  "Bar",,"Close",,A92)</f>
        <v>2531</v>
      </c>
      <c r="I92" s="49">
        <f t="shared" si="9"/>
        <v>-507</v>
      </c>
      <c r="N92" s="53">
        <f t="shared" si="11"/>
        <v>2300</v>
      </c>
      <c r="T92" s="53">
        <f t="shared" si="12"/>
        <v>2918</v>
      </c>
    </row>
    <row r="93" spans="1:20" x14ac:dyDescent="0.25">
      <c r="A93" s="49">
        <f t="shared" si="10"/>
        <v>-91</v>
      </c>
      <c r="B93" s="50">
        <f xml:space="preserve"> RTD("cqg.rtd",,"StudyData","TFlowSimpleAggregation(TFlowOp("&amp;$K$2&amp;", 0, 0), 5)",  "Bar",, "Time",,A93)</f>
        <v>42514.56829555556</v>
      </c>
      <c r="C93" s="54">
        <f>IF(RTD("cqg.rtd",,"StudyData",$K$2,"TFlow","AggregateBy=TFlowSimpleAggregation, Aggregation="&amp;K1&amp;"","Open",,A93)="",NA(),IF(Chart!$G$4="B",RTD("cqg.rtd",,"StudyData",$K$2,"TFlow","AggregateBy=TFlowSimpleAggregation, Aggregation="&amp;K1&amp;"","Open",,A93,,,,,"T"),VALUE(TEXT(RTD("cqg.rtd",,"StudyData",$K$2,"TFlow","AggregateBy=TFlowSimpleAggregation, Aggregation="&amp;K1&amp;"","Open",,A93),Chart!$AH$12))))</f>
        <v>2071.25</v>
      </c>
      <c r="D93" s="51">
        <f>IF(RTD("cqg.rtd",,"StudyData",$K$2,"TFlow","AggregateBy=TFlowSimpleAggregation, Aggregation="&amp;K1&amp;"","High",,A93)="",NA(),IF(Chart!$G$4="B",RTD("cqg.rtd",,"StudyData",$K$2,"TFlow","AggregateBy=TFlowSimpleAggregation, Aggregation="&amp;K1&amp;"","High",,A93,,,,,"T"),VALUE(TEXT(RTD("cqg.rtd",,"StudyData",$K$2,"TFlow","AggregateBy=TFlowSimpleAggregation, Aggregation="&amp;K1&amp;"","High",,A93),Chart!$AH$12))))</f>
        <v>2071.75</v>
      </c>
      <c r="E93" s="51">
        <f>IF(RTD("cqg.rtd",,"StudyData",$K$2,"TFlow","AggregateBy=TFlowSimpleAggregation, Aggregation="&amp;K1&amp;"","Low",,A93)="",NA(),IF(Chart!$G$4="B",RTD("cqg.rtd",,"StudyData",$K$2,"TFlow","AggregateBy=TFlowSimpleAggregation, Aggregation="&amp;K1&amp;"","Low",,A93,,,,,"T"),VALUE(TEXT(RTD("cqg.rtd",,"StudyData",$K$2,"TFlow","AggregateBy=TFlowSimpleAggregation, Aggregation="&amp;K1&amp;"","Low",,A93),Chart!$AH$12))))</f>
        <v>2071</v>
      </c>
      <c r="F93" s="51">
        <f>IF(RTD("cqg.rtd",,"StudyData",$K$2,"TFlow","AggregateBy=TFlowSimpleAggregation, Aggregation="&amp;K1&amp;"","Close",,A93)="",NA(),IF(Chart!$G$4="B",RTD("cqg.rtd",,"StudyData",$K$2,"TFlow","AggregateBy=TFlowSimpleAggregation, Aggregation="&amp;K1&amp;"","Close",,A93,,,,,"T"),VALUE(TEXT(RTD("cqg.rtd",,"StudyData",$K$2,"TFlow","AggregateBy=TFlowSimpleAggregation, Aggregation="&amp;K1&amp;"","Close",,A93),Chart!$AH$12))))</f>
        <v>2071.25</v>
      </c>
      <c r="G93" s="49">
        <f xml:space="preserve"> RTD("cqg.rtd",,"StudyData","BAVolCr.BidVol^(TFlowSimpleAggregation(TFlowOp("&amp;$K$2&amp;", 0, 0),"&amp;K1&amp;"),5)",  "Bar",,"Close",,A93)</f>
        <v>3653</v>
      </c>
      <c r="H93" s="49">
        <f xml:space="preserve"> RTD("cqg.rtd",,"StudyData","BAVolCr.AskVol^(TFlowSimpleAggregation(TFlowOp("&amp;$K$2&amp;", 0, 0),"&amp;K1&amp;"),5)",  "Bar",,"Close",,A93)</f>
        <v>2592</v>
      </c>
      <c r="I93" s="49">
        <f t="shared" si="9"/>
        <v>-1061</v>
      </c>
      <c r="N93" s="53">
        <f t="shared" si="11"/>
        <v>3038</v>
      </c>
      <c r="T93" s="53">
        <f t="shared" si="12"/>
        <v>2531</v>
      </c>
    </row>
    <row r="94" spans="1:20" x14ac:dyDescent="0.25">
      <c r="A94" s="49">
        <f t="shared" si="10"/>
        <v>-92</v>
      </c>
      <c r="B94" s="50">
        <f xml:space="preserve"> RTD("cqg.rtd",,"StudyData","TFlowSimpleAggregation(TFlowOp("&amp;$K$2&amp;", 0, 0), 5)",  "Bar",, "Time",,A94)</f>
        <v>42514.568091898152</v>
      </c>
      <c r="C94" s="54">
        <f>IF(RTD("cqg.rtd",,"StudyData",$K$2,"TFlow","AggregateBy=TFlowSimpleAggregation, Aggregation="&amp;K1&amp;"","Open",,A94)="",NA(),IF(Chart!$G$4="B",RTD("cqg.rtd",,"StudyData",$K$2,"TFlow","AggregateBy=TFlowSimpleAggregation, Aggregation="&amp;K1&amp;"","Open",,A94,,,,,"T"),VALUE(TEXT(RTD("cqg.rtd",,"StudyData",$K$2,"TFlow","AggregateBy=TFlowSimpleAggregation, Aggregation="&amp;K1&amp;"","Open",,A94),Chart!$AH$12))))</f>
        <v>2071.25</v>
      </c>
      <c r="D94" s="51">
        <f>IF(RTD("cqg.rtd",,"StudyData",$K$2,"TFlow","AggregateBy=TFlowSimpleAggregation, Aggregation="&amp;K1&amp;"","High",,A94)="",NA(),IF(Chart!$G$4="B",RTD("cqg.rtd",,"StudyData",$K$2,"TFlow","AggregateBy=TFlowSimpleAggregation, Aggregation="&amp;K1&amp;"","High",,A94,,,,,"T"),VALUE(TEXT(RTD("cqg.rtd",,"StudyData",$K$2,"TFlow","AggregateBy=TFlowSimpleAggregation, Aggregation="&amp;K1&amp;"","High",,A94),Chart!$AH$12))))</f>
        <v>2071.75</v>
      </c>
      <c r="E94" s="51">
        <f>IF(RTD("cqg.rtd",,"StudyData",$K$2,"TFlow","AggregateBy=TFlowSimpleAggregation, Aggregation="&amp;K1&amp;"","Low",,A94)="",NA(),IF(Chart!$G$4="B",RTD("cqg.rtd",,"StudyData",$K$2,"TFlow","AggregateBy=TFlowSimpleAggregation, Aggregation="&amp;K1&amp;"","Low",,A94,,,,,"T"),VALUE(TEXT(RTD("cqg.rtd",,"StudyData",$K$2,"TFlow","AggregateBy=TFlowSimpleAggregation, Aggregation="&amp;K1&amp;"","Low",,A94),Chart!$AH$12))))</f>
        <v>2071</v>
      </c>
      <c r="F94" s="51">
        <f>IF(RTD("cqg.rtd",,"StudyData",$K$2,"TFlow","AggregateBy=TFlowSimpleAggregation, Aggregation="&amp;K1&amp;"","Close",,A94)="",NA(),IF(Chart!$G$4="B",RTD("cqg.rtd",,"StudyData",$K$2,"TFlow","AggregateBy=TFlowSimpleAggregation, Aggregation="&amp;K1&amp;"","Close",,A94,,,,,"T"),VALUE(TEXT(RTD("cqg.rtd",,"StudyData",$K$2,"TFlow","AggregateBy=TFlowSimpleAggregation, Aggregation="&amp;K1&amp;"","Close",,A94),Chart!$AH$12))))</f>
        <v>2071.5</v>
      </c>
      <c r="G94" s="49">
        <f xml:space="preserve"> RTD("cqg.rtd",,"StudyData","BAVolCr.BidVol^(TFlowSimpleAggregation(TFlowOp("&amp;$K$2&amp;", 0, 0),"&amp;K1&amp;"),5)",  "Bar",,"Close",,A94)</f>
        <v>5429</v>
      </c>
      <c r="H94" s="49">
        <f xml:space="preserve"> RTD("cqg.rtd",,"StudyData","BAVolCr.AskVol^(TFlowSimpleAggregation(TFlowOp("&amp;$K$2&amp;", 0, 0),"&amp;K1&amp;"),5)",  "Bar",,"Close",,A94)</f>
        <v>3189</v>
      </c>
      <c r="I94" s="49">
        <f t="shared" si="9"/>
        <v>-2240</v>
      </c>
      <c r="N94" s="53">
        <f t="shared" si="11"/>
        <v>3653</v>
      </c>
      <c r="T94" s="53">
        <f t="shared" si="12"/>
        <v>2592</v>
      </c>
    </row>
    <row r="95" spans="1:20" x14ac:dyDescent="0.25">
      <c r="A95" s="49">
        <f t="shared" si="10"/>
        <v>-93</v>
      </c>
      <c r="B95" s="50">
        <f xml:space="preserve"> RTD("cqg.rtd",,"StudyData","TFlowSimpleAggregation(TFlowOp("&amp;$K$2&amp;", 0, 0), 5)",  "Bar",, "Time",,A95)</f>
        <v>42514.566977453702</v>
      </c>
      <c r="C95" s="54">
        <f>IF(RTD("cqg.rtd",,"StudyData",$K$2,"TFlow","AggregateBy=TFlowSimpleAggregation, Aggregation="&amp;K1&amp;"","Open",,A95)="",NA(),IF(Chart!$G$4="B",RTD("cqg.rtd",,"StudyData",$K$2,"TFlow","AggregateBy=TFlowSimpleAggregation, Aggregation="&amp;K1&amp;"","Open",,A95,,,,,"T"),VALUE(TEXT(RTD("cqg.rtd",,"StudyData",$K$2,"TFlow","AggregateBy=TFlowSimpleAggregation, Aggregation="&amp;K1&amp;"","Open",,A95),Chart!$AH$12))))</f>
        <v>2071.5</v>
      </c>
      <c r="D95" s="51">
        <f>IF(RTD("cqg.rtd",,"StudyData",$K$2,"TFlow","AggregateBy=TFlowSimpleAggregation, Aggregation="&amp;K1&amp;"","High",,A95)="",NA(),IF(Chart!$G$4="B",RTD("cqg.rtd",,"StudyData",$K$2,"TFlow","AggregateBy=TFlowSimpleAggregation, Aggregation="&amp;K1&amp;"","High",,A95,,,,,"T"),VALUE(TEXT(RTD("cqg.rtd",,"StudyData",$K$2,"TFlow","AggregateBy=TFlowSimpleAggregation, Aggregation="&amp;K1&amp;"","High",,A95),Chart!$AH$12))))</f>
        <v>2071.75</v>
      </c>
      <c r="E95" s="51">
        <f>IF(RTD("cqg.rtd",,"StudyData",$K$2,"TFlow","AggregateBy=TFlowSimpleAggregation, Aggregation="&amp;K1&amp;"","Low",,A95)="",NA(),IF(Chart!$G$4="B",RTD("cqg.rtd",,"StudyData",$K$2,"TFlow","AggregateBy=TFlowSimpleAggregation, Aggregation="&amp;K1&amp;"","Low",,A95,,,,,"T"),VALUE(TEXT(RTD("cqg.rtd",,"StudyData",$K$2,"TFlow","AggregateBy=TFlowSimpleAggregation, Aggregation="&amp;K1&amp;"","Low",,A95),Chart!$AH$12))))</f>
        <v>2071.25</v>
      </c>
      <c r="F95" s="51">
        <f>IF(RTD("cqg.rtd",,"StudyData",$K$2,"TFlow","AggregateBy=TFlowSimpleAggregation, Aggregation="&amp;K1&amp;"","Close",,A95)="",NA(),IF(Chart!$G$4="B",RTD("cqg.rtd",,"StudyData",$K$2,"TFlow","AggregateBy=TFlowSimpleAggregation, Aggregation="&amp;K1&amp;"","Close",,A95,,,,,"T"),VALUE(TEXT(RTD("cqg.rtd",,"StudyData",$K$2,"TFlow","AggregateBy=TFlowSimpleAggregation, Aggregation="&amp;K1&amp;"","Close",,A95),Chart!$AH$12))))</f>
        <v>2071.25</v>
      </c>
      <c r="G95" s="49">
        <f xml:space="preserve"> RTD("cqg.rtd",,"StudyData","BAVolCr.BidVol^(TFlowSimpleAggregation(TFlowOp("&amp;$K$2&amp;", 0, 0),"&amp;K1&amp;"),5)",  "Bar",,"Close",,A95)</f>
        <v>5417</v>
      </c>
      <c r="H95" s="49">
        <f xml:space="preserve"> RTD("cqg.rtd",,"StudyData","BAVolCr.AskVol^(TFlowSimpleAggregation(TFlowOp("&amp;$K$2&amp;", 0, 0),"&amp;K1&amp;"),5)",  "Bar",,"Close",,A95)</f>
        <v>3498</v>
      </c>
      <c r="I95" s="49">
        <f t="shared" si="9"/>
        <v>-1919</v>
      </c>
      <c r="N95" s="53">
        <f t="shared" si="11"/>
        <v>5429</v>
      </c>
      <c r="T95" s="53">
        <f t="shared" si="12"/>
        <v>3189</v>
      </c>
    </row>
    <row r="96" spans="1:20" x14ac:dyDescent="0.25">
      <c r="A96" s="49">
        <f t="shared" si="10"/>
        <v>-94</v>
      </c>
      <c r="B96" s="50">
        <f xml:space="preserve"> RTD("cqg.rtd",,"StudyData","TFlowSimpleAggregation(TFlowOp("&amp;$K$2&amp;", 0, 0), 5)",  "Bar",, "Time",,A96)</f>
        <v>42514.565511990746</v>
      </c>
      <c r="C96" s="54">
        <f>IF(RTD("cqg.rtd",,"StudyData",$K$2,"TFlow","AggregateBy=TFlowSimpleAggregation, Aggregation="&amp;K1&amp;"","Open",,A96)="",NA(),IF(Chart!$G$4="B",RTD("cqg.rtd",,"StudyData",$K$2,"TFlow","AggregateBy=TFlowSimpleAggregation, Aggregation="&amp;K1&amp;"","Open",,A96,,,,,"T"),VALUE(TEXT(RTD("cqg.rtd",,"StudyData",$K$2,"TFlow","AggregateBy=TFlowSimpleAggregation, Aggregation="&amp;K1&amp;"","Open",,A96),Chart!$AH$12))))</f>
        <v>2071.5</v>
      </c>
      <c r="D96" s="51">
        <f>IF(RTD("cqg.rtd",,"StudyData",$K$2,"TFlow","AggregateBy=TFlowSimpleAggregation, Aggregation="&amp;K1&amp;"","High",,A96)="",NA(),IF(Chart!$G$4="B",RTD("cqg.rtd",,"StudyData",$K$2,"TFlow","AggregateBy=TFlowSimpleAggregation, Aggregation="&amp;K1&amp;"","High",,A96,,,,,"T"),VALUE(TEXT(RTD("cqg.rtd",,"StudyData",$K$2,"TFlow","AggregateBy=TFlowSimpleAggregation, Aggregation="&amp;K1&amp;"","High",,A96),Chart!$AH$12))))</f>
        <v>2072</v>
      </c>
      <c r="E96" s="51">
        <f>IF(RTD("cqg.rtd",,"StudyData",$K$2,"TFlow","AggregateBy=TFlowSimpleAggregation, Aggregation="&amp;K1&amp;"","Low",,A96)="",NA(),IF(Chart!$G$4="B",RTD("cqg.rtd",,"StudyData",$K$2,"TFlow","AggregateBy=TFlowSimpleAggregation, Aggregation="&amp;K1&amp;"","Low",,A96,,,,,"T"),VALUE(TEXT(RTD("cqg.rtd",,"StudyData",$K$2,"TFlow","AggregateBy=TFlowSimpleAggregation, Aggregation="&amp;K1&amp;"","Low",,A96),Chart!$AH$12))))</f>
        <v>2071.5</v>
      </c>
      <c r="F96" s="51">
        <f>IF(RTD("cqg.rtd",,"StudyData",$K$2,"TFlow","AggregateBy=TFlowSimpleAggregation, Aggregation="&amp;K1&amp;"","Close",,A96)="",NA(),IF(Chart!$G$4="B",RTD("cqg.rtd",,"StudyData",$K$2,"TFlow","AggregateBy=TFlowSimpleAggregation, Aggregation="&amp;K1&amp;"","Close",,A96,,,,,"T"),VALUE(TEXT(RTD("cqg.rtd",,"StudyData",$K$2,"TFlow","AggregateBy=TFlowSimpleAggregation, Aggregation="&amp;K1&amp;"","Close",,A96),Chart!$AH$12))))</f>
        <v>2071.5</v>
      </c>
      <c r="G96" s="49">
        <f xml:space="preserve"> RTD("cqg.rtd",,"StudyData","BAVolCr.BidVol^(TFlowSimpleAggregation(TFlowOp("&amp;$K$2&amp;", 0, 0),"&amp;K1&amp;"),5)",  "Bar",,"Close",,A96)</f>
        <v>5796</v>
      </c>
      <c r="H96" s="49">
        <f xml:space="preserve"> RTD("cqg.rtd",,"StudyData","BAVolCr.AskVol^(TFlowSimpleAggregation(TFlowOp("&amp;$K$2&amp;", 0, 0),"&amp;K1&amp;"),5)",  "Bar",,"Close",,A96)</f>
        <v>4627</v>
      </c>
      <c r="I96" s="49">
        <f t="shared" si="9"/>
        <v>-1169</v>
      </c>
      <c r="N96" s="53">
        <f t="shared" si="11"/>
        <v>5417</v>
      </c>
      <c r="T96" s="53">
        <f t="shared" si="12"/>
        <v>3498</v>
      </c>
    </row>
    <row r="97" spans="1:20" x14ac:dyDescent="0.25">
      <c r="A97" s="49">
        <f t="shared" si="10"/>
        <v>-95</v>
      </c>
      <c r="B97" s="50">
        <f xml:space="preserve"> RTD("cqg.rtd",,"StudyData","TFlowSimpleAggregation(TFlowOp("&amp;$K$2&amp;", 0, 0), 5)",  "Bar",, "Time",,A97)</f>
        <v>42514.564655694441</v>
      </c>
      <c r="C97" s="54">
        <f>IF(RTD("cqg.rtd",,"StudyData",$K$2,"TFlow","AggregateBy=TFlowSimpleAggregation, Aggregation="&amp;K1&amp;"","Open",,A97)="",NA(),IF(Chart!$G$4="B",RTD("cqg.rtd",,"StudyData",$K$2,"TFlow","AggregateBy=TFlowSimpleAggregation, Aggregation="&amp;K1&amp;"","Open",,A97,,,,,"T"),VALUE(TEXT(RTD("cqg.rtd",,"StudyData",$K$2,"TFlow","AggregateBy=TFlowSimpleAggregation, Aggregation="&amp;K1&amp;"","Open",,A97),Chart!$AH$12))))</f>
        <v>2071.75</v>
      </c>
      <c r="D97" s="51">
        <f>IF(RTD("cqg.rtd",,"StudyData",$K$2,"TFlow","AggregateBy=TFlowSimpleAggregation, Aggregation="&amp;K1&amp;"","High",,A97)="",NA(),IF(Chart!$G$4="B",RTD("cqg.rtd",,"StudyData",$K$2,"TFlow","AggregateBy=TFlowSimpleAggregation, Aggregation="&amp;K1&amp;"","High",,A97,,,,,"T"),VALUE(TEXT(RTD("cqg.rtd",,"StudyData",$K$2,"TFlow","AggregateBy=TFlowSimpleAggregation, Aggregation="&amp;K1&amp;"","High",,A97),Chart!$AH$12))))</f>
        <v>2072.25</v>
      </c>
      <c r="E97" s="51">
        <f>IF(RTD("cqg.rtd",,"StudyData",$K$2,"TFlow","AggregateBy=TFlowSimpleAggregation, Aggregation="&amp;K1&amp;"","Low",,A97)="",NA(),IF(Chart!$G$4="B",RTD("cqg.rtd",,"StudyData",$K$2,"TFlow","AggregateBy=TFlowSimpleAggregation, Aggregation="&amp;K1&amp;"","Low",,A97,,,,,"T"),VALUE(TEXT(RTD("cqg.rtd",,"StudyData",$K$2,"TFlow","AggregateBy=TFlowSimpleAggregation, Aggregation="&amp;K1&amp;"","Low",,A97),Chart!$AH$12))))</f>
        <v>2071.75</v>
      </c>
      <c r="F97" s="51">
        <f>IF(RTD("cqg.rtd",,"StudyData",$K$2,"TFlow","AggregateBy=TFlowSimpleAggregation, Aggregation="&amp;K1&amp;"","Close",,A97)="",NA(),IF(Chart!$G$4="B",RTD("cqg.rtd",,"StudyData",$K$2,"TFlow","AggregateBy=TFlowSimpleAggregation, Aggregation="&amp;K1&amp;"","Close",,A97,,,,,"T"),VALUE(TEXT(RTD("cqg.rtd",,"StudyData",$K$2,"TFlow","AggregateBy=TFlowSimpleAggregation, Aggregation="&amp;K1&amp;"","Close",,A97),Chart!$AH$12))))</f>
        <v>2071.75</v>
      </c>
      <c r="G97" s="49">
        <f xml:space="preserve"> RTD("cqg.rtd",,"StudyData","BAVolCr.BidVol^(TFlowSimpleAggregation(TFlowOp("&amp;$K$2&amp;", 0, 0),"&amp;K1&amp;"),5)",  "Bar",,"Close",,A97)</f>
        <v>5059</v>
      </c>
      <c r="H97" s="49">
        <f xml:space="preserve"> RTD("cqg.rtd",,"StudyData","BAVolCr.AskVol^(TFlowSimpleAggregation(TFlowOp("&amp;$K$2&amp;", 0, 0),"&amp;K1&amp;"),5)",  "Bar",,"Close",,A97)</f>
        <v>4420</v>
      </c>
      <c r="I97" s="49">
        <f t="shared" si="9"/>
        <v>-639</v>
      </c>
      <c r="N97" s="53">
        <f t="shared" si="11"/>
        <v>5796</v>
      </c>
      <c r="T97" s="53">
        <f t="shared" si="12"/>
        <v>4627</v>
      </c>
    </row>
    <row r="98" spans="1:20" x14ac:dyDescent="0.25">
      <c r="A98" s="49">
        <f t="shared" si="10"/>
        <v>-96</v>
      </c>
      <c r="B98" s="50">
        <f xml:space="preserve"> RTD("cqg.rtd",,"StudyData","TFlowSimpleAggregation(TFlowOp("&amp;$K$2&amp;", 0, 0), 5)",  "Bar",, "Time",,A98)</f>
        <v>42514.563497731484</v>
      </c>
      <c r="C98" s="54">
        <f>IF(RTD("cqg.rtd",,"StudyData",$K$2,"TFlow","AggregateBy=TFlowSimpleAggregation, Aggregation="&amp;K1&amp;"","Open",,A98)="",NA(),IF(Chart!$G$4="B",RTD("cqg.rtd",,"StudyData",$K$2,"TFlow","AggregateBy=TFlowSimpleAggregation, Aggregation="&amp;K1&amp;"","Open",,A98,,,,,"T"),VALUE(TEXT(RTD("cqg.rtd",,"StudyData",$K$2,"TFlow","AggregateBy=TFlowSimpleAggregation, Aggregation="&amp;K1&amp;"","Open",,A98),Chart!$AH$12))))</f>
        <v>2072.25</v>
      </c>
      <c r="D98" s="51">
        <f>IF(RTD("cqg.rtd",,"StudyData",$K$2,"TFlow","AggregateBy=TFlowSimpleAggregation, Aggregation="&amp;K1&amp;"","High",,A98)="",NA(),IF(Chart!$G$4="B",RTD("cqg.rtd",,"StudyData",$K$2,"TFlow","AggregateBy=TFlowSimpleAggregation, Aggregation="&amp;K1&amp;"","High",,A98,,,,,"T"),VALUE(TEXT(RTD("cqg.rtd",,"StudyData",$K$2,"TFlow","AggregateBy=TFlowSimpleAggregation, Aggregation="&amp;K1&amp;"","High",,A98),Chart!$AH$12))))</f>
        <v>2072.25</v>
      </c>
      <c r="E98" s="51">
        <f>IF(RTD("cqg.rtd",,"StudyData",$K$2,"TFlow","AggregateBy=TFlowSimpleAggregation, Aggregation="&amp;K1&amp;"","Low",,A98)="",NA(),IF(Chart!$G$4="B",RTD("cqg.rtd",,"StudyData",$K$2,"TFlow","AggregateBy=TFlowSimpleAggregation, Aggregation="&amp;K1&amp;"","Low",,A98,,,,,"T"),VALUE(TEXT(RTD("cqg.rtd",,"StudyData",$K$2,"TFlow","AggregateBy=TFlowSimpleAggregation, Aggregation="&amp;K1&amp;"","Low",,A98),Chart!$AH$12))))</f>
        <v>2071.5</v>
      </c>
      <c r="F98" s="51">
        <f>IF(RTD("cqg.rtd",,"StudyData",$K$2,"TFlow","AggregateBy=TFlowSimpleAggregation, Aggregation="&amp;K1&amp;"","Close",,A98)="",NA(),IF(Chart!$G$4="B",RTD("cqg.rtd",,"StudyData",$K$2,"TFlow","AggregateBy=TFlowSimpleAggregation, Aggregation="&amp;K1&amp;"","Close",,A98,,,,,"T"),VALUE(TEXT(RTD("cqg.rtd",,"StudyData",$K$2,"TFlow","AggregateBy=TFlowSimpleAggregation, Aggregation="&amp;K1&amp;"","Close",,A98),Chart!$AH$12))))</f>
        <v>2071.75</v>
      </c>
      <c r="G98" s="49">
        <f xml:space="preserve"> RTD("cqg.rtd",,"StudyData","BAVolCr.BidVol^(TFlowSimpleAggregation(TFlowOp("&amp;$K$2&amp;", 0, 0),"&amp;K1&amp;"),5)",  "Bar",,"Close",,A98)</f>
        <v>4480</v>
      </c>
      <c r="H98" s="49">
        <f xml:space="preserve"> RTD("cqg.rtd",,"StudyData","BAVolCr.AskVol^(TFlowSimpleAggregation(TFlowOp("&amp;$K$2&amp;", 0, 0),"&amp;K1&amp;"),5)",  "Bar",,"Close",,A98)</f>
        <v>4000</v>
      </c>
      <c r="I98" s="49">
        <f t="shared" si="9"/>
        <v>-480</v>
      </c>
      <c r="N98" s="53">
        <f t="shared" si="11"/>
        <v>5059</v>
      </c>
      <c r="T98" s="53">
        <f t="shared" si="12"/>
        <v>4420</v>
      </c>
    </row>
    <row r="99" spans="1:20" x14ac:dyDescent="0.25">
      <c r="A99" s="49">
        <f t="shared" si="10"/>
        <v>-97</v>
      </c>
      <c r="B99" s="50">
        <f xml:space="preserve"> RTD("cqg.rtd",,"StudyData","TFlowSimpleAggregation(TFlowOp("&amp;$K$2&amp;", 0, 0), 5)",  "Bar",, "Time",,A99)</f>
        <v>42514.563412592594</v>
      </c>
      <c r="C99" s="54">
        <f>IF(RTD("cqg.rtd",,"StudyData",$K$2,"TFlow","AggregateBy=TFlowSimpleAggregation, Aggregation="&amp;K1&amp;"","Open",,A99)="",NA(),IF(Chart!$G$4="B",RTD("cqg.rtd",,"StudyData",$K$2,"TFlow","AggregateBy=TFlowSimpleAggregation, Aggregation="&amp;K1&amp;"","Open",,A99,,,,,"T"),VALUE(TEXT(RTD("cqg.rtd",,"StudyData",$K$2,"TFlow","AggregateBy=TFlowSimpleAggregation, Aggregation="&amp;K1&amp;"","Open",,A99),Chart!$AH$12))))</f>
        <v>2072</v>
      </c>
      <c r="D99" s="51">
        <f>IF(RTD("cqg.rtd",,"StudyData",$K$2,"TFlow","AggregateBy=TFlowSimpleAggregation, Aggregation="&amp;K1&amp;"","High",,A99)="",NA(),IF(Chart!$G$4="B",RTD("cqg.rtd",,"StudyData",$K$2,"TFlow","AggregateBy=TFlowSimpleAggregation, Aggregation="&amp;K1&amp;"","High",,A99,,,,,"T"),VALUE(TEXT(RTD("cqg.rtd",,"StudyData",$K$2,"TFlow","AggregateBy=TFlowSimpleAggregation, Aggregation="&amp;K1&amp;"","High",,A99),Chart!$AH$12))))</f>
        <v>2072.25</v>
      </c>
      <c r="E99" s="51">
        <f>IF(RTD("cqg.rtd",,"StudyData",$K$2,"TFlow","AggregateBy=TFlowSimpleAggregation, Aggregation="&amp;K1&amp;"","Low",,A99)="",NA(),IF(Chart!$G$4="B",RTD("cqg.rtd",,"StudyData",$K$2,"TFlow","AggregateBy=TFlowSimpleAggregation, Aggregation="&amp;K1&amp;"","Low",,A99,,,,,"T"),VALUE(TEXT(RTD("cqg.rtd",,"StudyData",$K$2,"TFlow","AggregateBy=TFlowSimpleAggregation, Aggregation="&amp;K1&amp;"","Low",,A99),Chart!$AH$12))))</f>
        <v>2071.75</v>
      </c>
      <c r="F99" s="51">
        <f>IF(RTD("cqg.rtd",,"StudyData",$K$2,"TFlow","AggregateBy=TFlowSimpleAggregation, Aggregation="&amp;K1&amp;"","Close",,A99)="",NA(),IF(Chart!$G$4="B",RTD("cqg.rtd",,"StudyData",$K$2,"TFlow","AggregateBy=TFlowSimpleAggregation, Aggregation="&amp;K1&amp;"","Close",,A99,,,,,"T"),VALUE(TEXT(RTD("cqg.rtd",,"StudyData",$K$2,"TFlow","AggregateBy=TFlowSimpleAggregation, Aggregation="&amp;K1&amp;"","Close",,A99),Chart!$AH$12))))</f>
        <v>2072</v>
      </c>
      <c r="G99" s="49">
        <f xml:space="preserve"> RTD("cqg.rtd",,"StudyData","BAVolCr.BidVol^(TFlowSimpleAggregation(TFlowOp("&amp;$K$2&amp;", 0, 0),"&amp;K1&amp;"),5)",  "Bar",,"Close",,A99)</f>
        <v>2935</v>
      </c>
      <c r="H99" s="49">
        <f xml:space="preserve"> RTD("cqg.rtd",,"StudyData","BAVolCr.AskVol^(TFlowSimpleAggregation(TFlowOp("&amp;$K$2&amp;", 0, 0),"&amp;K1&amp;"),5)",  "Bar",,"Close",,A99)</f>
        <v>3636</v>
      </c>
      <c r="I99" s="49">
        <f t="shared" si="9"/>
        <v>701</v>
      </c>
      <c r="N99" s="53">
        <f t="shared" si="11"/>
        <v>4480</v>
      </c>
      <c r="T99" s="53">
        <f t="shared" si="12"/>
        <v>4000</v>
      </c>
    </row>
    <row r="100" spans="1:20" x14ac:dyDescent="0.25">
      <c r="A100" s="49">
        <f t="shared" si="10"/>
        <v>-98</v>
      </c>
      <c r="B100" s="50">
        <f xml:space="preserve"> RTD("cqg.rtd",,"StudyData","TFlowSimpleAggregation(TFlowOp("&amp;$K$2&amp;", 0, 0), 5)",  "Bar",, "Time",,A100)</f>
        <v>42514.561563240743</v>
      </c>
      <c r="C100" s="54">
        <f>IF(RTD("cqg.rtd",,"StudyData",$K$2,"TFlow","AggregateBy=TFlowSimpleAggregation, Aggregation="&amp;K1&amp;"","Open",,A100)="",NA(),IF(Chart!$G$4="B",RTD("cqg.rtd",,"StudyData",$K$2,"TFlow","AggregateBy=TFlowSimpleAggregation, Aggregation="&amp;K1&amp;"","Open",,A100,,,,,"T"),VALUE(TEXT(RTD("cqg.rtd",,"StudyData",$K$2,"TFlow","AggregateBy=TFlowSimpleAggregation, Aggregation="&amp;K1&amp;"","Open",,A100),Chart!$AH$12))))</f>
        <v>2071.5</v>
      </c>
      <c r="D100" s="51">
        <f>IF(RTD("cqg.rtd",,"StudyData",$K$2,"TFlow","AggregateBy=TFlowSimpleAggregation, Aggregation="&amp;K1&amp;"","High",,A100)="",NA(),IF(Chart!$G$4="B",RTD("cqg.rtd",,"StudyData",$K$2,"TFlow","AggregateBy=TFlowSimpleAggregation, Aggregation="&amp;K1&amp;"","High",,A100,,,,,"T"),VALUE(TEXT(RTD("cqg.rtd",,"StudyData",$K$2,"TFlow","AggregateBy=TFlowSimpleAggregation, Aggregation="&amp;K1&amp;"","High",,A100),Chart!$AH$12))))</f>
        <v>2071.75</v>
      </c>
      <c r="E100" s="51">
        <f>IF(RTD("cqg.rtd",,"StudyData",$K$2,"TFlow","AggregateBy=TFlowSimpleAggregation, Aggregation="&amp;K1&amp;"","Low",,A100)="",NA(),IF(Chart!$G$4="B",RTD("cqg.rtd",,"StudyData",$K$2,"TFlow","AggregateBy=TFlowSimpleAggregation, Aggregation="&amp;K1&amp;"","Low",,A100,,,,,"T"),VALUE(TEXT(RTD("cqg.rtd",,"StudyData",$K$2,"TFlow","AggregateBy=TFlowSimpleAggregation, Aggregation="&amp;K1&amp;"","Low",,A100),Chart!$AH$12))))</f>
        <v>2071.25</v>
      </c>
      <c r="F100" s="51">
        <f>IF(RTD("cqg.rtd",,"StudyData",$K$2,"TFlow","AggregateBy=TFlowSimpleAggregation, Aggregation="&amp;K1&amp;"","Close",,A100)="",NA(),IF(Chart!$G$4="B",RTD("cqg.rtd",,"StudyData",$K$2,"TFlow","AggregateBy=TFlowSimpleAggregation, Aggregation="&amp;K1&amp;"","Close",,A100,,,,,"T"),VALUE(TEXT(RTD("cqg.rtd",,"StudyData",$K$2,"TFlow","AggregateBy=TFlowSimpleAggregation, Aggregation="&amp;K1&amp;"","Close",,A100),Chart!$AH$12))))</f>
        <v>2071.75</v>
      </c>
      <c r="G100" s="49">
        <f xml:space="preserve"> RTD("cqg.rtd",,"StudyData","BAVolCr.BidVol^(TFlowSimpleAggregation(TFlowOp("&amp;$K$2&amp;", 0, 0),"&amp;K1&amp;"),5)",  "Bar",,"Close",,A100)</f>
        <v>3403</v>
      </c>
      <c r="H100" s="49">
        <f xml:space="preserve"> RTD("cqg.rtd",,"StudyData","BAVolCr.AskVol^(TFlowSimpleAggregation(TFlowOp("&amp;$K$2&amp;", 0, 0),"&amp;K1&amp;"),5)",  "Bar",,"Close",,A100)</f>
        <v>3002</v>
      </c>
      <c r="I100" s="49">
        <f t="shared" si="9"/>
        <v>-401</v>
      </c>
      <c r="N100" s="53">
        <f t="shared" si="11"/>
        <v>2935</v>
      </c>
      <c r="T100" s="53">
        <f t="shared" si="12"/>
        <v>3636</v>
      </c>
    </row>
    <row r="101" spans="1:20" x14ac:dyDescent="0.25">
      <c r="A101" s="49">
        <f t="shared" si="10"/>
        <v>-99</v>
      </c>
      <c r="B101" s="50">
        <f xml:space="preserve"> RTD("cqg.rtd",,"StudyData","TFlowSimpleAggregation(TFlowOp("&amp;$K$2&amp;", 0, 0), 5)",  "Bar",, "Time",,A101)</f>
        <v>42514.561004722222</v>
      </c>
      <c r="C101" s="54">
        <f>IF(RTD("cqg.rtd",,"StudyData",$K$2,"TFlow","AggregateBy=TFlowSimpleAggregation, Aggregation="&amp;K1&amp;"","Open",,A101)="",NA(),IF(Chart!$G$4="B",RTD("cqg.rtd",,"StudyData",$K$2,"TFlow","AggregateBy=TFlowSimpleAggregation, Aggregation="&amp;K1&amp;"","Open",,A101,,,,,"T"),VALUE(TEXT(RTD("cqg.rtd",,"StudyData",$K$2,"TFlow","AggregateBy=TFlowSimpleAggregation, Aggregation="&amp;K1&amp;"","Open",,A101),Chart!$AH$12))))</f>
        <v>2071.5</v>
      </c>
      <c r="D101" s="51">
        <f>IF(RTD("cqg.rtd",,"StudyData",$K$2,"TFlow","AggregateBy=TFlowSimpleAggregation, Aggregation="&amp;K1&amp;"","High",,A101)="",NA(),IF(Chart!$G$4="B",RTD("cqg.rtd",,"StudyData",$K$2,"TFlow","AggregateBy=TFlowSimpleAggregation, Aggregation="&amp;K1&amp;"","High",,A101,,,,,"T"),VALUE(TEXT(RTD("cqg.rtd",,"StudyData",$K$2,"TFlow","AggregateBy=TFlowSimpleAggregation, Aggregation="&amp;K1&amp;"","High",,A101),Chart!$AH$12))))</f>
        <v>2072</v>
      </c>
      <c r="E101" s="51">
        <f>IF(RTD("cqg.rtd",,"StudyData",$K$2,"TFlow","AggregateBy=TFlowSimpleAggregation, Aggregation="&amp;K1&amp;"","Low",,A101)="",NA(),IF(Chart!$G$4="B",RTD("cqg.rtd",,"StudyData",$K$2,"TFlow","AggregateBy=TFlowSimpleAggregation, Aggregation="&amp;K1&amp;"","Low",,A101,,,,,"T"),VALUE(TEXT(RTD("cqg.rtd",,"StudyData",$K$2,"TFlow","AggregateBy=TFlowSimpleAggregation, Aggregation="&amp;K1&amp;"","Low",,A101),Chart!$AH$12))))</f>
        <v>2071.25</v>
      </c>
      <c r="F101" s="51">
        <f>IF(RTD("cqg.rtd",,"StudyData",$K$2,"TFlow","AggregateBy=TFlowSimpleAggregation, Aggregation="&amp;K1&amp;"","Close",,A101)="",NA(),IF(Chart!$G$4="B",RTD("cqg.rtd",,"StudyData",$K$2,"TFlow","AggregateBy=TFlowSimpleAggregation, Aggregation="&amp;K1&amp;"","Close",,A101,,,,,"T"),VALUE(TEXT(RTD("cqg.rtd",,"StudyData",$K$2,"TFlow","AggregateBy=TFlowSimpleAggregation, Aggregation="&amp;K1&amp;"","Close",,A101),Chart!$AH$12))))</f>
        <v>2071.75</v>
      </c>
      <c r="G101" s="49">
        <f xml:space="preserve"> RTD("cqg.rtd",,"StudyData","BAVolCr.BidVol^(TFlowSimpleAggregation(TFlowOp("&amp;$K$2&amp;", 0, 0),"&amp;K1&amp;"),5)",  "Bar",,"Close",,A101)</f>
        <v>2990</v>
      </c>
      <c r="H101" s="49">
        <f xml:space="preserve"> RTD("cqg.rtd",,"StudyData","BAVolCr.AskVol^(TFlowSimpleAggregation(TFlowOp("&amp;$K$2&amp;", 0, 0),"&amp;K1&amp;"),5)",  "Bar",,"Close",,A101)</f>
        <v>2463</v>
      </c>
      <c r="I101" s="49">
        <f t="shared" si="9"/>
        <v>-527</v>
      </c>
      <c r="N101" s="53">
        <f t="shared" si="11"/>
        <v>3403</v>
      </c>
      <c r="T101" s="53">
        <f t="shared" si="12"/>
        <v>3002</v>
      </c>
    </row>
    <row r="102" spans="1:20" x14ac:dyDescent="0.25">
      <c r="A102" s="49">
        <f t="shared" ref="A102" si="13">A101-1</f>
        <v>-100</v>
      </c>
      <c r="B102" s="50">
        <f xml:space="preserve"> RTD("cqg.rtd",,"StudyData","TFlowSimpleAggregation(TFlowOp("&amp;$K$2&amp;", 0, 0), 5)",  "Bar",, "Time",,A102)</f>
        <v>42514.560448240743</v>
      </c>
      <c r="C102" s="54">
        <f>IF(RTD("cqg.rtd",,"StudyData",$K$2,"TFlow","AggregateBy=TFlowSimpleAggregation, Aggregation="&amp;K1&amp;"","Open",,A102)="",NA(),IF(Chart!$G$4="B",RTD("cqg.rtd",,"StudyData",$K$2,"TFlow","AggregateBy=TFlowSimpleAggregation, Aggregation="&amp;K1&amp;"","Open",,A102,,,,,"T"),VALUE(TEXT(RTD("cqg.rtd",,"StudyData",$K$2,"TFlow","AggregateBy=TFlowSimpleAggregation, Aggregation="&amp;K1&amp;"","Open",,A102),Chart!$AH$12))))</f>
        <v>2071.75</v>
      </c>
      <c r="D102" s="51">
        <f>IF(RTD("cqg.rtd",,"StudyData",$K$2,"TFlow","AggregateBy=TFlowSimpleAggregation, Aggregation="&amp;K1&amp;"","High",,A102)="",NA(),IF(Chart!$G$4="B",RTD("cqg.rtd",,"StudyData",$K$2,"TFlow","AggregateBy=TFlowSimpleAggregation, Aggregation="&amp;K1&amp;"","High",,A102,,,,,"T"),VALUE(TEXT(RTD("cqg.rtd",,"StudyData",$K$2,"TFlow","AggregateBy=TFlowSimpleAggregation, Aggregation="&amp;K1&amp;"","High",,A102),Chart!$AH$12))))</f>
        <v>2072</v>
      </c>
      <c r="E102" s="51">
        <f>IF(RTD("cqg.rtd",,"StudyData",$K$2,"TFlow","AggregateBy=TFlowSimpleAggregation, Aggregation="&amp;K1&amp;"","Low",,A102)="",NA(),IF(Chart!$G$4="B",RTD("cqg.rtd",,"StudyData",$K$2,"TFlow","AggregateBy=TFlowSimpleAggregation, Aggregation="&amp;K1&amp;"","Low",,A102,,,,,"T"),VALUE(TEXT(RTD("cqg.rtd",,"StudyData",$K$2,"TFlow","AggregateBy=TFlowSimpleAggregation, Aggregation="&amp;K1&amp;"","Low",,A102),Chart!$AH$12))))</f>
        <v>2071.5</v>
      </c>
      <c r="F102" s="51">
        <f>IF(RTD("cqg.rtd",,"StudyData",$K$2,"TFlow","AggregateBy=TFlowSimpleAggregation, Aggregation="&amp;K1&amp;"","Close",,A102)="",NA(),IF(Chart!$G$4="B",RTD("cqg.rtd",,"StudyData",$K$2,"TFlow","AggregateBy=TFlowSimpleAggregation, Aggregation="&amp;K1&amp;"","Close",,A102,,,,,"T"),VALUE(TEXT(RTD("cqg.rtd",,"StudyData",$K$2,"TFlow","AggregateBy=TFlowSimpleAggregation, Aggregation="&amp;K1&amp;"","Close",,A102),Chart!$AH$12))))</f>
        <v>2071.5</v>
      </c>
      <c r="G102" s="49">
        <f xml:space="preserve"> RTD("cqg.rtd",,"StudyData","BAVolCr.BidVol^(TFlowSimpleAggregation(TFlowOp("&amp;$K$2&amp;", 0, 0),"&amp;K1&amp;"),5)",  "Bar",,"Close",,A102)</f>
        <v>3271</v>
      </c>
      <c r="H102" s="49">
        <f xml:space="preserve"> RTD("cqg.rtd",,"StudyData","BAVolCr.AskVol^(TFlowSimpleAggregation(TFlowOp("&amp;$K$2&amp;", 0, 0),"&amp;K1&amp;"),5)",  "Bar",,"Close",,A102)</f>
        <v>2730</v>
      </c>
      <c r="I102" s="49">
        <f t="shared" si="9"/>
        <v>-541</v>
      </c>
      <c r="N102" s="53">
        <f t="shared" si="11"/>
        <v>2990</v>
      </c>
      <c r="T102" s="53">
        <f t="shared" si="12"/>
        <v>2463</v>
      </c>
    </row>
  </sheetData>
  <sheetProtection algorithmName="SHA-512" hashValue="5mN1h+vu6rjYtCzt3EvDKYdjg6V+xZ3D5PaaMT5OYw6WlYhC9qB2kvtVRVb9JcoPBKL9lvWiYWep7SRQTKtH4A==" saltValue="rDV3T3z5EIJEo6dqeoQLk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2"/>
  <sheetViews>
    <sheetView showGridLines="0" showRowColHeaders="0" workbookViewId="0">
      <selection sqref="A1:XFD1048576"/>
    </sheetView>
  </sheetViews>
  <sheetFormatPr defaultRowHeight="15" x14ac:dyDescent="0.25"/>
  <cols>
    <col min="1" max="1" width="9.140625" style="49"/>
    <col min="2" max="2" width="11.5703125" style="50" bestFit="1" customWidth="1"/>
    <col min="3" max="3" width="15.7109375" style="57" customWidth="1"/>
    <col min="4" max="6" width="9.140625" style="57"/>
    <col min="7" max="8" width="9.140625" style="49"/>
    <col min="9" max="9" width="9.140625" style="52"/>
    <col min="10" max="16384" width="9.140625" style="53"/>
  </cols>
  <sheetData>
    <row r="1" spans="1:26" x14ac:dyDescent="0.25">
      <c r="K1" s="53">
        <f>Chart!$G$7</f>
        <v>1</v>
      </c>
      <c r="M1" s="53">
        <f>ROUNDUP(N1/100,0)*100</f>
        <v>-500</v>
      </c>
      <c r="N1" s="53">
        <f>MIN(F2:F102)</f>
        <v>-432</v>
      </c>
    </row>
    <row r="2" spans="1:26" x14ac:dyDescent="0.25">
      <c r="A2" s="49">
        <v>0</v>
      </c>
      <c r="B2" s="50">
        <f xml:space="preserve"> IF(RTD("cqg.rtd",,"StudyData",$K$2, "Bar",, "Time",$K$1,A2)="",NA(),RTD("cqg.rtd",,"StudyData",$K$2, "Bar",, "Time",$K$1,A2))</f>
        <v>42514.618055555555</v>
      </c>
      <c r="C2" s="58">
        <f>IFERROR(IF( RTD("cqg.rtd",,"StudyData", $K$2,  "Bar",, "Open",$K$1,A2,,,,,"T")="",NA(), RTD("cqg.rtd",,"StudyData", $K$2,  "Bar",, "Open",$K$1,A2,,,,,"T")),"")</f>
        <v>-50</v>
      </c>
      <c r="D2" s="57">
        <f>IFERROR(IF( RTD("cqg.rtd",,"StudyData", $K$2,  "Bar",, "High",$K$1,A2,,,,,"T")="",NA(), RTD("cqg.rtd",,"StudyData", $K$2,  "Bar",, "High",$K$1,A2,,,,,"T")),"")</f>
        <v>292</v>
      </c>
      <c r="E2" s="57">
        <f>IFERROR(IF( RTD("cqg.rtd",,"StudyData", $K$2,  "Bar",, "Low",$K$1,A2,,,,,"T")="",NA(), RTD("cqg.rtd",,"StudyData", $K$2,  "Bar",, "Low",$K$1,A2,,,,,"T")),"")</f>
        <v>-62</v>
      </c>
      <c r="F2" s="57">
        <f>IFERROR(IF( RTD("cqg.rtd",,"StudyData", $K$2,  "Bar",, "Close",$K$1,A2,,,,,"T")="",NA(), RTD("cqg.rtd",,"StudyData", $K$2,  "Bar",, "Close",$K$1,A2,,,,,"T")),"")</f>
        <v>292</v>
      </c>
      <c r="I2" s="49"/>
      <c r="J2" s="53" t="s">
        <v>0</v>
      </c>
      <c r="K2" s="53" t="s">
        <v>22</v>
      </c>
      <c r="L2" s="53">
        <f>L5</f>
        <v>30</v>
      </c>
      <c r="M2" s="53">
        <f>ROUNDUP(N2/100,0)*100</f>
        <v>900</v>
      </c>
      <c r="N2" s="53">
        <f>MAX(F2:F102)</f>
        <v>808</v>
      </c>
      <c r="Z2" s="55"/>
    </row>
    <row r="3" spans="1:26" x14ac:dyDescent="0.25">
      <c r="A3" s="49">
        <f>A2-1</f>
        <v>-1</v>
      </c>
      <c r="B3" s="50">
        <f xml:space="preserve"> IF(RTD("cqg.rtd",,"StudyData",$K$2, "Bar",, "Time",$K$1,A3)="",NA(),RTD("cqg.rtd",,"StudyData",$K$2, "Bar",, "Time",$K$1,A3))</f>
        <v>42514.617361111108</v>
      </c>
      <c r="C3" s="58">
        <f>IFERROR(IF( RTD("cqg.rtd",,"StudyData", $K$2,  "Bar",, "Open",$K$1,A3,,,,,"T")="",NA(), RTD("cqg.rtd",,"StudyData", $K$2,  "Bar",, "Open",$K$1,A3,,,,,"T")),"")</f>
        <v>5</v>
      </c>
      <c r="D3" s="57">
        <f>IFERROR(IF( RTD("cqg.rtd",,"StudyData", $K$2,  "Bar",, "High",$K$1,A3,,,,,"T")="",NA(), RTD("cqg.rtd",,"StudyData", $K$2,  "Bar",, "High",$K$1,A3,,,,,"T")),"")</f>
        <v>64</v>
      </c>
      <c r="E3" s="57">
        <f>IFERROR(IF( RTD("cqg.rtd",,"StudyData", $K$2,  "Bar",, "Low",$K$1,A3,,,,,"T")="",NA(), RTD("cqg.rtd",,"StudyData", $K$2,  "Bar",, "Low",$K$1,A3,,,,,"T")),"")</f>
        <v>-262</v>
      </c>
      <c r="F3" s="57">
        <f>IFERROR(IF( RTD("cqg.rtd",,"StudyData", $K$2,  "Bar",, "Close",$K$1,A3,,,,,"T")="",NA(), RTD("cqg.rtd",,"StudyData", $K$2,  "Bar",, "Close",$K$1,A3,,,,,"T")),"")</f>
        <v>-46</v>
      </c>
      <c r="I3" s="49"/>
      <c r="M3" s="53">
        <f>M1</f>
        <v>-500</v>
      </c>
      <c r="O3" s="53">
        <f t="array" ref="O3:O52">FREQUENCY(N3:N102,M2:M52)</f>
        <v>0</v>
      </c>
      <c r="P3" s="56" t="e">
        <f>IF(AND($F$2&gt;=M3,$F$2&lt;M4),IF(O3=0,1,O3),NA())</f>
        <v>#N/A</v>
      </c>
      <c r="V3" s="56"/>
      <c r="Z3" s="55"/>
    </row>
    <row r="4" spans="1:26" x14ac:dyDescent="0.25">
      <c r="A4" s="49">
        <f t="shared" ref="A4:A67" si="0">A3-1</f>
        <v>-2</v>
      </c>
      <c r="B4" s="50">
        <f xml:space="preserve"> IF(RTD("cqg.rtd",,"StudyData",$K$2, "Bar",, "Time",$K$1,A4)="",NA(),RTD("cqg.rtd",,"StudyData",$K$2, "Bar",, "Time",$K$1,A4))</f>
        <v>42514.616666666669</v>
      </c>
      <c r="C4" s="58">
        <f>IFERROR(IF( RTD("cqg.rtd",,"StudyData", $K$2,  "Bar",, "Open",$K$1,A4,,,,,"T")="",NA(), RTD("cqg.rtd",,"StudyData", $K$2,  "Bar",, "Open",$K$1,A4,,,,,"T")),"")</f>
        <v>213</v>
      </c>
      <c r="D4" s="57">
        <f>IFERROR(IF( RTD("cqg.rtd",,"StudyData", $K$2,  "Bar",, "High",$K$1,A4,,,,,"T")="",NA(), RTD("cqg.rtd",,"StudyData", $K$2,  "Bar",, "High",$K$1,A4,,,,,"T")),"")</f>
        <v>213</v>
      </c>
      <c r="E4" s="57">
        <f>IFERROR(IF( RTD("cqg.rtd",,"StudyData", $K$2,  "Bar",, "Low",$K$1,A4,,,,,"T")="",NA(), RTD("cqg.rtd",,"StudyData", $K$2,  "Bar",, "Low",$K$1,A4,,,,,"T")),"")</f>
        <v>-1</v>
      </c>
      <c r="F4" s="57">
        <f>IFERROR(IF( RTD("cqg.rtd",,"StudyData", $K$2,  "Bar",, "Close",$K$1,A4,,,,,"T")="",NA(), RTD("cqg.rtd",,"StudyData", $K$2,  "Bar",, "Close",$K$1,A4,,,,,"T")),"")</f>
        <v>53</v>
      </c>
      <c r="I4" s="49"/>
      <c r="L4" s="53">
        <f>ABS(M1-M2)/50</f>
        <v>28</v>
      </c>
      <c r="M4" s="53">
        <f>M3+$L$2</f>
        <v>-470</v>
      </c>
      <c r="N4" s="53">
        <f t="shared" ref="N4:N67" si="1">F3</f>
        <v>-46</v>
      </c>
      <c r="O4" s="53">
        <v>0</v>
      </c>
      <c r="P4" s="56" t="e">
        <f t="shared" ref="P4:P52" si="2">IF(AND($F$2&gt;=M4,$F$2&lt;M5),IF(O4=0,1,O4),NA())</f>
        <v>#N/A</v>
      </c>
      <c r="V4" s="56"/>
      <c r="Z4" s="55"/>
    </row>
    <row r="5" spans="1:26" x14ac:dyDescent="0.25">
      <c r="A5" s="49">
        <f t="shared" si="0"/>
        <v>-3</v>
      </c>
      <c r="B5" s="50">
        <f xml:space="preserve"> IF(RTD("cqg.rtd",,"StudyData",$K$2, "Bar",, "Time",$K$1,A5)="",NA(),RTD("cqg.rtd",,"StudyData",$K$2, "Bar",, "Time",$K$1,A5))</f>
        <v>42514.615972222222</v>
      </c>
      <c r="C5" s="58">
        <f>IFERROR(IF( RTD("cqg.rtd",,"StudyData", $K$2,  "Bar",, "Open",$K$1,A5,,,,,"T")="",NA(), RTD("cqg.rtd",,"StudyData", $K$2,  "Bar",, "Open",$K$1,A5,,,,,"T")),"")</f>
        <v>335</v>
      </c>
      <c r="D5" s="57">
        <f>IFERROR(IF( RTD("cqg.rtd",,"StudyData", $K$2,  "Bar",, "High",$K$1,A5,,,,,"T")="",NA(), RTD("cqg.rtd",,"StudyData", $K$2,  "Bar",, "High",$K$1,A5,,,,,"T")),"")</f>
        <v>427</v>
      </c>
      <c r="E5" s="57">
        <f>IFERROR(IF( RTD("cqg.rtd",,"StudyData", $K$2,  "Bar",, "Low",$K$1,A5,,,,,"T")="",NA(), RTD("cqg.rtd",,"StudyData", $K$2,  "Bar",, "Low",$K$1,A5,,,,,"T")),"")</f>
        <v>-23</v>
      </c>
      <c r="F5" s="57">
        <f>IFERROR(IF( RTD("cqg.rtd",,"StudyData", $K$2,  "Bar",, "Close",$K$1,A5,,,,,"T")="",NA(), RTD("cqg.rtd",,"StudyData", $K$2,  "Bar",, "Close",$K$1,A5,,,,,"T")),"")</f>
        <v>213</v>
      </c>
      <c r="I5" s="49"/>
      <c r="L5" s="53">
        <f>IF(L4&lt;=15,15,IF(AND(L4&gt;15,L4&lt;=20),20,IF(AND(L4&gt;20,L4&lt;=25),25,IF(AND(L4&gt;25,L4&lt;=30),30,IF(AND(L4&gt;30,L4&lt;=35),35,IF(AND(L4&gt;35,L4&lt;=40),40,IF(AND(L4&gt;40,L4&lt;=45),45,IF(AND(L4&gt;45,L4&lt;=50),50,IF(AND(L4&gt;50,L4&lt;=55),55,IF(AND(L4&gt;55,L4&lt;=60),60,IF(AND(L4&gt;60,L4&lt;=65),65,IF(AND(L4&gt;65,L4&lt;=70),70,IF(AND(L4&gt;70,L4&lt;=75),75,IF(AND(L4&gt;75,L4&lt;=100),100))))))))))))))</f>
        <v>30</v>
      </c>
      <c r="M5" s="53">
        <f>M4+$L$2</f>
        <v>-440</v>
      </c>
      <c r="N5" s="53">
        <f t="shared" si="1"/>
        <v>53</v>
      </c>
      <c r="O5" s="53">
        <v>0</v>
      </c>
      <c r="P5" s="56" t="e">
        <f t="shared" si="2"/>
        <v>#N/A</v>
      </c>
      <c r="V5" s="56"/>
      <c r="Z5" s="55"/>
    </row>
    <row r="6" spans="1:26" x14ac:dyDescent="0.25">
      <c r="A6" s="49">
        <f t="shared" si="0"/>
        <v>-4</v>
      </c>
      <c r="B6" s="50">
        <f xml:space="preserve"> IF(RTD("cqg.rtd",,"StudyData",$K$2, "Bar",, "Time",$K$1,A6)="",NA(),RTD("cqg.rtd",,"StudyData",$K$2, "Bar",, "Time",$K$1,A6))</f>
        <v>42514.615277777775</v>
      </c>
      <c r="C6" s="58">
        <f>IFERROR(IF( RTD("cqg.rtd",,"StudyData", $K$2,  "Bar",, "Open",$K$1,A6,,,,,"T")="",NA(), RTD("cqg.rtd",,"StudyData", $K$2,  "Bar",, "Open",$K$1,A6,,,,,"T")),"")</f>
        <v>-81</v>
      </c>
      <c r="D6" s="57">
        <f>IFERROR(IF( RTD("cqg.rtd",,"StudyData", $K$2,  "Bar",, "High",$K$1,A6,,,,,"T")="",NA(), RTD("cqg.rtd",,"StudyData", $K$2,  "Bar",, "High",$K$1,A6,,,,,"T")),"")</f>
        <v>429</v>
      </c>
      <c r="E6" s="57">
        <f>IFERROR(IF( RTD("cqg.rtd",,"StudyData", $K$2,  "Bar",, "Low",$K$1,A6,,,,,"T")="",NA(), RTD("cqg.rtd",,"StudyData", $K$2,  "Bar",, "Low",$K$1,A6,,,,,"T")),"")</f>
        <v>-81</v>
      </c>
      <c r="F6" s="57">
        <f>IFERROR(IF( RTD("cqg.rtd",,"StudyData", $K$2,  "Bar",, "Close",$K$1,A6,,,,,"T")="",NA(), RTD("cqg.rtd",,"StudyData", $K$2,  "Bar",, "Close",$K$1,A6,,,,,"T")),"")</f>
        <v>319</v>
      </c>
      <c r="I6" s="49"/>
      <c r="M6" s="53">
        <f t="shared" ref="M6:M52" si="3">M5+$L$2</f>
        <v>-410</v>
      </c>
      <c r="N6" s="53">
        <f t="shared" si="1"/>
        <v>213</v>
      </c>
      <c r="O6" s="53">
        <v>0</v>
      </c>
      <c r="P6" s="56" t="e">
        <f t="shared" si="2"/>
        <v>#N/A</v>
      </c>
      <c r="V6" s="56"/>
      <c r="Z6" s="55"/>
    </row>
    <row r="7" spans="1:26" x14ac:dyDescent="0.25">
      <c r="A7" s="49">
        <f t="shared" si="0"/>
        <v>-5</v>
      </c>
      <c r="B7" s="50">
        <f xml:space="preserve"> IF(RTD("cqg.rtd",,"StudyData",$K$2, "Bar",, "Time",$K$1,A7)="",NA(),RTD("cqg.rtd",,"StudyData",$K$2, "Bar",, "Time",$K$1,A7))</f>
        <v>42514.614583333336</v>
      </c>
      <c r="C7" s="58">
        <f>IFERROR(IF( RTD("cqg.rtd",,"StudyData", $K$2,  "Bar",, "Open",$K$1,A7,,,,,"T")="",NA(), RTD("cqg.rtd",,"StudyData", $K$2,  "Bar",, "Open",$K$1,A7,,,,,"T")),"")</f>
        <v>-17</v>
      </c>
      <c r="D7" s="57">
        <f>IFERROR(IF( RTD("cqg.rtd",,"StudyData", $K$2,  "Bar",, "High",$K$1,A7,,,,,"T")="",NA(), RTD("cqg.rtd",,"StudyData", $K$2,  "Bar",, "High",$K$1,A7,,,,,"T")),"")</f>
        <v>265</v>
      </c>
      <c r="E7" s="57">
        <f>IFERROR(IF( RTD("cqg.rtd",,"StudyData", $K$2,  "Bar",, "Low",$K$1,A7,,,,,"T")="",NA(), RTD("cqg.rtd",,"StudyData", $K$2,  "Bar",, "Low",$K$1,A7,,,,,"T")),"")</f>
        <v>-151</v>
      </c>
      <c r="F7" s="57">
        <f>IFERROR(IF( RTD("cqg.rtd",,"StudyData", $K$2,  "Bar",, "Close",$K$1,A7,,,,,"T")="",NA(), RTD("cqg.rtd",,"StudyData", $K$2,  "Bar",, "Close",$K$1,A7,,,,,"T")),"")</f>
        <v>-83</v>
      </c>
      <c r="I7" s="49"/>
      <c r="M7" s="53">
        <f t="shared" si="3"/>
        <v>-380</v>
      </c>
      <c r="N7" s="53">
        <f t="shared" si="1"/>
        <v>319</v>
      </c>
      <c r="O7" s="53">
        <v>1</v>
      </c>
      <c r="P7" s="56" t="e">
        <f t="shared" si="2"/>
        <v>#N/A</v>
      </c>
      <c r="V7" s="56"/>
      <c r="Z7" s="55"/>
    </row>
    <row r="8" spans="1:26" x14ac:dyDescent="0.25">
      <c r="A8" s="49">
        <f t="shared" si="0"/>
        <v>-6</v>
      </c>
      <c r="B8" s="50">
        <f xml:space="preserve"> IF(RTD("cqg.rtd",,"StudyData",$K$2, "Bar",, "Time",$K$1,A8)="",NA(),RTD("cqg.rtd",,"StudyData",$K$2, "Bar",, "Time",$K$1,A8))</f>
        <v>42514.613888888889</v>
      </c>
      <c r="C8" s="58">
        <f>IFERROR(IF( RTD("cqg.rtd",,"StudyData", $K$2,  "Bar",, "Open",$K$1,A8,,,,,"T")="",NA(), RTD("cqg.rtd",,"StudyData", $K$2,  "Bar",, "Open",$K$1,A8,,,,,"T")),"")</f>
        <v>253</v>
      </c>
      <c r="D8" s="57">
        <f>IFERROR(IF( RTD("cqg.rtd",,"StudyData", $K$2,  "Bar",, "High",$K$1,A8,,,,,"T")="",NA(), RTD("cqg.rtd",,"StudyData", $K$2,  "Bar",, "High",$K$1,A8,,,,,"T")),"")</f>
        <v>253</v>
      </c>
      <c r="E8" s="57">
        <f>IFERROR(IF( RTD("cqg.rtd",,"StudyData", $K$2,  "Bar",, "Low",$K$1,A8,,,,,"T")="",NA(), RTD("cqg.rtd",,"StudyData", $K$2,  "Bar",, "Low",$K$1,A8,,,,,"T")),"")</f>
        <v>-313</v>
      </c>
      <c r="F8" s="57">
        <f>IFERROR(IF( RTD("cqg.rtd",,"StudyData", $K$2,  "Bar",, "Close",$K$1,A8,,,,,"T")="",NA(), RTD("cqg.rtd",,"StudyData", $K$2,  "Bar",, "Close",$K$1,A8,,,,,"T")),"")</f>
        <v>-27</v>
      </c>
      <c r="I8" s="49"/>
      <c r="M8" s="53">
        <f t="shared" si="3"/>
        <v>-350</v>
      </c>
      <c r="N8" s="53">
        <f t="shared" si="1"/>
        <v>-83</v>
      </c>
      <c r="O8" s="53">
        <v>0</v>
      </c>
      <c r="P8" s="56" t="e">
        <f t="shared" si="2"/>
        <v>#N/A</v>
      </c>
      <c r="V8" s="56"/>
      <c r="Z8" s="55"/>
    </row>
    <row r="9" spans="1:26" x14ac:dyDescent="0.25">
      <c r="A9" s="49">
        <f t="shared" si="0"/>
        <v>-7</v>
      </c>
      <c r="B9" s="50">
        <f xml:space="preserve"> IF(RTD("cqg.rtd",,"StudyData",$K$2, "Bar",, "Time",$K$1,A9)="",NA(),RTD("cqg.rtd",,"StudyData",$K$2, "Bar",, "Time",$K$1,A9))</f>
        <v>42514.613194444442</v>
      </c>
      <c r="C9" s="58">
        <f>IFERROR(IF( RTD("cqg.rtd",,"StudyData", $K$2,  "Bar",, "Open",$K$1,A9,,,,,"T")="",NA(), RTD("cqg.rtd",,"StudyData", $K$2,  "Bar",, "Open",$K$1,A9,,,,,"T")),"")</f>
        <v>337</v>
      </c>
      <c r="D9" s="57">
        <f>IFERROR(IF( RTD("cqg.rtd",,"StudyData", $K$2,  "Bar",, "High",$K$1,A9,,,,,"T")="",NA(), RTD("cqg.rtd",,"StudyData", $K$2,  "Bar",, "High",$K$1,A9,,,,,"T")),"")</f>
        <v>455</v>
      </c>
      <c r="E9" s="57">
        <f>IFERROR(IF( RTD("cqg.rtd",,"StudyData", $K$2,  "Bar",, "Low",$K$1,A9,,,,,"T")="",NA(), RTD("cqg.rtd",,"StudyData", $K$2,  "Bar",, "Low",$K$1,A9,,,,,"T")),"")</f>
        <v>97</v>
      </c>
      <c r="F9" s="57">
        <f>IFERROR(IF( RTD("cqg.rtd",,"StudyData", $K$2,  "Bar",, "Close",$K$1,A9,,,,,"T")="",NA(), RTD("cqg.rtd",,"StudyData", $K$2,  "Bar",, "Close",$K$1,A9,,,,,"T")),"")</f>
        <v>251</v>
      </c>
      <c r="I9" s="49"/>
      <c r="M9" s="53">
        <f t="shared" si="3"/>
        <v>-320</v>
      </c>
      <c r="N9" s="53">
        <f t="shared" si="1"/>
        <v>-27</v>
      </c>
      <c r="O9" s="53">
        <v>0</v>
      </c>
      <c r="P9" s="56" t="e">
        <f t="shared" si="2"/>
        <v>#N/A</v>
      </c>
      <c r="V9" s="56"/>
      <c r="Z9" s="55"/>
    </row>
    <row r="10" spans="1:26" x14ac:dyDescent="0.25">
      <c r="A10" s="49">
        <f t="shared" si="0"/>
        <v>-8</v>
      </c>
      <c r="B10" s="50">
        <f xml:space="preserve"> IF(RTD("cqg.rtd",,"StudyData",$K$2, "Bar",, "Time",$K$1,A10)="",NA(),RTD("cqg.rtd",,"StudyData",$K$2, "Bar",, "Time",$K$1,A10))</f>
        <v>42514.612500000003</v>
      </c>
      <c r="C10" s="58">
        <f>IFERROR(IF( RTD("cqg.rtd",,"StudyData", $K$2,  "Bar",, "Open",$K$1,A10,,,,,"T")="",NA(), RTD("cqg.rtd",,"StudyData", $K$2,  "Bar",, "Open",$K$1,A10,,,,,"T")),"")</f>
        <v>-57</v>
      </c>
      <c r="D10" s="57">
        <f>IFERROR(IF( RTD("cqg.rtd",,"StudyData", $K$2,  "Bar",, "High",$K$1,A10,,,,,"T")="",NA(), RTD("cqg.rtd",,"StudyData", $K$2,  "Bar",, "High",$K$1,A10,,,,,"T")),"")</f>
        <v>299</v>
      </c>
      <c r="E10" s="57">
        <f>IFERROR(IF( RTD("cqg.rtd",,"StudyData", $K$2,  "Bar",, "Low",$K$1,A10,,,,,"T")="",NA(), RTD("cqg.rtd",,"StudyData", $K$2,  "Bar",, "Low",$K$1,A10,,,,,"T")),"")</f>
        <v>-459</v>
      </c>
      <c r="F10" s="57">
        <f>IFERROR(IF( RTD("cqg.rtd",,"StudyData", $K$2,  "Bar",, "Close",$K$1,A10,,,,,"T")="",NA(), RTD("cqg.rtd",,"StudyData", $K$2,  "Bar",, "Close",$K$1,A10,,,,,"T")),"")</f>
        <v>299</v>
      </c>
      <c r="I10" s="49"/>
      <c r="M10" s="53">
        <f t="shared" si="3"/>
        <v>-290</v>
      </c>
      <c r="N10" s="53">
        <f t="shared" si="1"/>
        <v>251</v>
      </c>
      <c r="O10" s="53">
        <v>0</v>
      </c>
      <c r="P10" s="56" t="e">
        <f t="shared" si="2"/>
        <v>#N/A</v>
      </c>
      <c r="V10" s="56"/>
      <c r="Z10" s="55"/>
    </row>
    <row r="11" spans="1:26" x14ac:dyDescent="0.25">
      <c r="A11" s="49">
        <f t="shared" si="0"/>
        <v>-9</v>
      </c>
      <c r="B11" s="50">
        <f xml:space="preserve"> IF(RTD("cqg.rtd",,"StudyData",$K$2, "Bar",, "Time",$K$1,A11)="",NA(),RTD("cqg.rtd",,"StudyData",$K$2, "Bar",, "Time",$K$1,A11))</f>
        <v>42514.611805555556</v>
      </c>
      <c r="C11" s="58">
        <f>IFERROR(IF( RTD("cqg.rtd",,"StudyData", $K$2,  "Bar",, "Open",$K$1,A11,,,,,"T")="",NA(), RTD("cqg.rtd",,"StudyData", $K$2,  "Bar",, "Open",$K$1,A11,,,,,"T")),"")</f>
        <v>297</v>
      </c>
      <c r="D11" s="57">
        <f>IFERROR(IF( RTD("cqg.rtd",,"StudyData", $K$2,  "Bar",, "High",$K$1,A11,,,,,"T")="",NA(), RTD("cqg.rtd",,"StudyData", $K$2,  "Bar",, "High",$K$1,A11,,,,,"T")),"")</f>
        <v>493</v>
      </c>
      <c r="E11" s="57">
        <f>IFERROR(IF( RTD("cqg.rtd",,"StudyData", $K$2,  "Bar",, "Low",$K$1,A11,,,,,"T")="",NA(), RTD("cqg.rtd",,"StudyData", $K$2,  "Bar",, "Low",$K$1,A11,,,,,"T")),"")</f>
        <v>83</v>
      </c>
      <c r="F11" s="57">
        <f>IFERROR(IF( RTD("cqg.rtd",,"StudyData", $K$2,  "Bar",, "Close",$K$1,A11,,,,,"T")="",NA(), RTD("cqg.rtd",,"StudyData", $K$2,  "Bar",, "Close",$K$1,A11,,,,,"T")),"")</f>
        <v>83</v>
      </c>
      <c r="I11" s="49"/>
      <c r="M11" s="53">
        <f t="shared" si="3"/>
        <v>-260</v>
      </c>
      <c r="N11" s="53">
        <f t="shared" si="1"/>
        <v>299</v>
      </c>
      <c r="O11" s="53">
        <v>1</v>
      </c>
      <c r="P11" s="56" t="e">
        <f t="shared" si="2"/>
        <v>#N/A</v>
      </c>
      <c r="V11" s="56"/>
      <c r="Z11" s="55"/>
    </row>
    <row r="12" spans="1:26" x14ac:dyDescent="0.25">
      <c r="A12" s="49">
        <f t="shared" si="0"/>
        <v>-10</v>
      </c>
      <c r="B12" s="50">
        <f xml:space="preserve"> IF(RTD("cqg.rtd",,"StudyData",$K$2, "Bar",, "Time",$K$1,A12)="",NA(),RTD("cqg.rtd",,"StudyData",$K$2, "Bar",, "Time",$K$1,A12))</f>
        <v>42514.611111111109</v>
      </c>
      <c r="C12" s="58">
        <f>IFERROR(IF( RTD("cqg.rtd",,"StudyData", $K$2,  "Bar",, "Open",$K$1,A12,,,,,"T")="",NA(), RTD("cqg.rtd",,"StudyData", $K$2,  "Bar",, "Open",$K$1,A12,,,,,"T")),"")</f>
        <v>-53</v>
      </c>
      <c r="D12" s="57">
        <f>IFERROR(IF( RTD("cqg.rtd",,"StudyData", $K$2,  "Bar",, "High",$K$1,A12,,,,,"T")="",NA(), RTD("cqg.rtd",,"StudyData", $K$2,  "Bar",, "High",$K$1,A12,,,,,"T")),"")</f>
        <v>375</v>
      </c>
      <c r="E12" s="57">
        <f>IFERROR(IF( RTD("cqg.rtd",,"StudyData", $K$2,  "Bar",, "Low",$K$1,A12,,,,,"T")="",NA(), RTD("cqg.rtd",,"StudyData", $K$2,  "Bar",, "Low",$K$1,A12,,,,,"T")),"")</f>
        <v>-53</v>
      </c>
      <c r="F12" s="57">
        <f>IFERROR(IF( RTD("cqg.rtd",,"StudyData", $K$2,  "Bar",, "Close",$K$1,A12,,,,,"T")="",NA(), RTD("cqg.rtd",,"StudyData", $K$2,  "Bar",, "Close",$K$1,A12,,,,,"T")),"")</f>
        <v>325</v>
      </c>
      <c r="I12" s="49"/>
      <c r="M12" s="53">
        <f t="shared" si="3"/>
        <v>-230</v>
      </c>
      <c r="N12" s="53">
        <f t="shared" si="1"/>
        <v>83</v>
      </c>
      <c r="O12" s="53">
        <v>0</v>
      </c>
      <c r="P12" s="56" t="e">
        <f t="shared" si="2"/>
        <v>#N/A</v>
      </c>
      <c r="V12" s="56"/>
      <c r="Z12" s="55"/>
    </row>
    <row r="13" spans="1:26" x14ac:dyDescent="0.25">
      <c r="A13" s="49">
        <f t="shared" si="0"/>
        <v>-11</v>
      </c>
      <c r="B13" s="50">
        <f xml:space="preserve"> IF(RTD("cqg.rtd",,"StudyData",$K$2, "Bar",, "Time",$K$1,A13)="",NA(),RTD("cqg.rtd",,"StudyData",$K$2, "Bar",, "Time",$K$1,A13))</f>
        <v>42514.61041666667</v>
      </c>
      <c r="C13" s="58">
        <f>IFERROR(IF( RTD("cqg.rtd",,"StudyData", $K$2,  "Bar",, "Open",$K$1,A13,,,,,"T")="",NA(), RTD("cqg.rtd",,"StudyData", $K$2,  "Bar",, "Open",$K$1,A13,,,,,"T")),"")</f>
        <v>1</v>
      </c>
      <c r="D13" s="57">
        <f>IFERROR(IF( RTD("cqg.rtd",,"StudyData", $K$2,  "Bar",, "High",$K$1,A13,,,,,"T")="",NA(), RTD("cqg.rtd",,"StudyData", $K$2,  "Bar",, "High",$K$1,A13,,,,,"T")),"")</f>
        <v>359</v>
      </c>
      <c r="E13" s="57">
        <f>IFERROR(IF( RTD("cqg.rtd",,"StudyData", $K$2,  "Bar",, "Low",$K$1,A13,,,,,"T")="",NA(), RTD("cqg.rtd",,"StudyData", $K$2,  "Bar",, "Low",$K$1,A13,,,,,"T")),"")</f>
        <v>-67</v>
      </c>
      <c r="F13" s="57">
        <f>IFERROR(IF( RTD("cqg.rtd",,"StudyData", $K$2,  "Bar",, "Close",$K$1,A13,,,,,"T")="",NA(), RTD("cqg.rtd",,"StudyData", $K$2,  "Bar",, "Close",$K$1,A13,,,,,"T")),"")</f>
        <v>-67</v>
      </c>
      <c r="I13" s="49"/>
      <c r="M13" s="53">
        <f t="shared" si="3"/>
        <v>-200</v>
      </c>
      <c r="N13" s="53">
        <f t="shared" si="1"/>
        <v>325</v>
      </c>
      <c r="O13" s="53">
        <v>2</v>
      </c>
      <c r="P13" s="56" t="e">
        <f t="shared" si="2"/>
        <v>#N/A</v>
      </c>
      <c r="V13" s="56"/>
      <c r="Z13" s="55"/>
    </row>
    <row r="14" spans="1:26" x14ac:dyDescent="0.25">
      <c r="A14" s="49">
        <f t="shared" si="0"/>
        <v>-12</v>
      </c>
      <c r="B14" s="50">
        <f xml:space="preserve"> IF(RTD("cqg.rtd",,"StudyData",$K$2, "Bar",, "Time",$K$1,A14)="",NA(),RTD("cqg.rtd",,"StudyData",$K$2, "Bar",, "Time",$K$1,A14))</f>
        <v>42514.609722222223</v>
      </c>
      <c r="C14" s="58">
        <f>IFERROR(IF( RTD("cqg.rtd",,"StudyData", $K$2,  "Bar",, "Open",$K$1,A14,,,,,"T")="",NA(), RTD("cqg.rtd",,"StudyData", $K$2,  "Bar",, "Open",$K$1,A14,,,,,"T")),"")</f>
        <v>162</v>
      </c>
      <c r="D14" s="57">
        <f>IFERROR(IF( RTD("cqg.rtd",,"StudyData", $K$2,  "Bar",, "High",$K$1,A14,,,,,"T")="",NA(), RTD("cqg.rtd",,"StudyData", $K$2,  "Bar",, "High",$K$1,A14,,,,,"T")),"")</f>
        <v>353</v>
      </c>
      <c r="E14" s="57">
        <f>IFERROR(IF( RTD("cqg.rtd",,"StudyData", $K$2,  "Bar",, "Low",$K$1,A14,,,,,"T")="",NA(), RTD("cqg.rtd",,"StudyData", $K$2,  "Bar",, "Low",$K$1,A14,,,,,"T")),"")</f>
        <v>-111</v>
      </c>
      <c r="F14" s="57">
        <f>IFERROR(IF( RTD("cqg.rtd",,"StudyData", $K$2,  "Bar",, "Close",$K$1,A14,,,,,"T")="",NA(), RTD("cqg.rtd",,"StudyData", $K$2,  "Bar",, "Close",$K$1,A14,,,,,"T")),"")</f>
        <v>-9</v>
      </c>
      <c r="I14" s="49"/>
      <c r="M14" s="53">
        <f t="shared" si="3"/>
        <v>-170</v>
      </c>
      <c r="N14" s="53">
        <f t="shared" si="1"/>
        <v>-67</v>
      </c>
      <c r="O14" s="53">
        <v>1</v>
      </c>
      <c r="P14" s="56" t="e">
        <f t="shared" si="2"/>
        <v>#N/A</v>
      </c>
      <c r="V14" s="56"/>
      <c r="Z14" s="55"/>
    </row>
    <row r="15" spans="1:26" x14ac:dyDescent="0.25">
      <c r="A15" s="49">
        <f t="shared" si="0"/>
        <v>-13</v>
      </c>
      <c r="B15" s="50">
        <f xml:space="preserve"> IF(RTD("cqg.rtd",,"StudyData",$K$2, "Bar",, "Time",$K$1,A15)="",NA(),RTD("cqg.rtd",,"StudyData",$K$2, "Bar",, "Time",$K$1,A15))</f>
        <v>42514.609027777777</v>
      </c>
      <c r="C15" s="58">
        <f>IFERROR(IF( RTD("cqg.rtd",,"StudyData", $K$2,  "Bar",, "Open",$K$1,A15,,,,,"T")="",NA(), RTD("cqg.rtd",,"StudyData", $K$2,  "Bar",, "Open",$K$1,A15,,,,,"T")),"")</f>
        <v>87</v>
      </c>
      <c r="D15" s="57">
        <f>IFERROR(IF( RTD("cqg.rtd",,"StudyData", $K$2,  "Bar",, "High",$K$1,A15,,,,,"T")="",NA(), RTD("cqg.rtd",,"StudyData", $K$2,  "Bar",, "High",$K$1,A15,,,,,"T")),"")</f>
        <v>192</v>
      </c>
      <c r="E15" s="57">
        <f>IFERROR(IF( RTD("cqg.rtd",,"StudyData", $K$2,  "Bar",, "Low",$K$1,A15,,,,,"T")="",NA(), RTD("cqg.rtd",,"StudyData", $K$2,  "Bar",, "Low",$K$1,A15,,,,,"T")),"")</f>
        <v>-347</v>
      </c>
      <c r="F15" s="57">
        <f>IFERROR(IF( RTD("cqg.rtd",,"StudyData", $K$2,  "Bar",, "Close",$K$1,A15,,,,,"T")="",NA(), RTD("cqg.rtd",,"StudyData", $K$2,  "Bar",, "Close",$K$1,A15,,,,,"T")),"")</f>
        <v>158</v>
      </c>
      <c r="I15" s="49"/>
      <c r="M15" s="53">
        <f t="shared" si="3"/>
        <v>-140</v>
      </c>
      <c r="N15" s="53">
        <f t="shared" si="1"/>
        <v>-9</v>
      </c>
      <c r="O15" s="53">
        <v>2</v>
      </c>
      <c r="P15" s="56" t="e">
        <f t="shared" si="2"/>
        <v>#N/A</v>
      </c>
      <c r="V15" s="56"/>
      <c r="Z15" s="55"/>
    </row>
    <row r="16" spans="1:26" x14ac:dyDescent="0.25">
      <c r="A16" s="49">
        <f t="shared" si="0"/>
        <v>-14</v>
      </c>
      <c r="B16" s="50">
        <f xml:space="preserve"> IF(RTD("cqg.rtd",,"StudyData",$K$2, "Bar",, "Time",$K$1,A16)="",NA(),RTD("cqg.rtd",,"StudyData",$K$2, "Bar",, "Time",$K$1,A16))</f>
        <v>42514.60833333333</v>
      </c>
      <c r="C16" s="58">
        <f>IFERROR(IF( RTD("cqg.rtd",,"StudyData", $K$2,  "Bar",, "Open",$K$1,A16,,,,,"T")="",NA(), RTD("cqg.rtd",,"StudyData", $K$2,  "Bar",, "Open",$K$1,A16,,,,,"T")),"")</f>
        <v>-169</v>
      </c>
      <c r="D16" s="57">
        <f>IFERROR(IF( RTD("cqg.rtd",,"StudyData", $K$2,  "Bar",, "High",$K$1,A16,,,,,"T")="",NA(), RTD("cqg.rtd",,"StudyData", $K$2,  "Bar",, "High",$K$1,A16,,,,,"T")),"")</f>
        <v>269</v>
      </c>
      <c r="E16" s="57">
        <f>IFERROR(IF( RTD("cqg.rtd",,"StudyData", $K$2,  "Bar",, "Low",$K$1,A16,,,,,"T")="",NA(), RTD("cqg.rtd",,"StudyData", $K$2,  "Bar",, "Low",$K$1,A16,,,,,"T")),"")</f>
        <v>-169</v>
      </c>
      <c r="F16" s="57">
        <f>IFERROR(IF( RTD("cqg.rtd",,"StudyData", $K$2,  "Bar",, "Close",$K$1,A16,,,,,"T")="",NA(), RTD("cqg.rtd",,"StudyData", $K$2,  "Bar",, "Close",$K$1,A16,,,,,"T")),"")</f>
        <v>119</v>
      </c>
      <c r="I16" s="49"/>
      <c r="M16" s="53">
        <f t="shared" si="3"/>
        <v>-110</v>
      </c>
      <c r="N16" s="53">
        <f t="shared" si="1"/>
        <v>158</v>
      </c>
      <c r="O16" s="53">
        <v>2</v>
      </c>
      <c r="P16" s="56" t="e">
        <f t="shared" si="2"/>
        <v>#N/A</v>
      </c>
      <c r="V16" s="56"/>
      <c r="Z16" s="55"/>
    </row>
    <row r="17" spans="1:26" x14ac:dyDescent="0.25">
      <c r="A17" s="49">
        <f t="shared" si="0"/>
        <v>-15</v>
      </c>
      <c r="B17" s="50">
        <f xml:space="preserve"> IF(RTD("cqg.rtd",,"StudyData",$K$2, "Bar",, "Time",$K$1,A17)="",NA(),RTD("cqg.rtd",,"StudyData",$K$2, "Bar",, "Time",$K$1,A17))</f>
        <v>42514.607638888891</v>
      </c>
      <c r="C17" s="58">
        <f>IFERROR(IF( RTD("cqg.rtd",,"StudyData", $K$2,  "Bar",, "Open",$K$1,A17,,,,,"T")="",NA(), RTD("cqg.rtd",,"StudyData", $K$2,  "Bar",, "Open",$K$1,A17,,,,,"T")),"")</f>
        <v>-418</v>
      </c>
      <c r="D17" s="57">
        <f>IFERROR(IF( RTD("cqg.rtd",,"StudyData", $K$2,  "Bar",, "High",$K$1,A17,,,,,"T")="",NA(), RTD("cqg.rtd",,"StudyData", $K$2,  "Bar",, "High",$K$1,A17,,,,,"T")),"")</f>
        <v>77</v>
      </c>
      <c r="E17" s="57">
        <f>IFERROR(IF( RTD("cqg.rtd",,"StudyData", $K$2,  "Bar",, "Low",$K$1,A17,,,,,"T")="",NA(), RTD("cqg.rtd",,"StudyData", $K$2,  "Bar",, "Low",$K$1,A17,,,,,"T")),"")</f>
        <v>-418</v>
      </c>
      <c r="F17" s="57">
        <f>IFERROR(IF( RTD("cqg.rtd",,"StudyData", $K$2,  "Bar",, "Close",$K$1,A17,,,,,"T")="",NA(), RTD("cqg.rtd",,"StudyData", $K$2,  "Bar",, "Close",$K$1,A17,,,,,"T")),"")</f>
        <v>-165</v>
      </c>
      <c r="I17" s="49"/>
      <c r="M17" s="53">
        <f t="shared" si="3"/>
        <v>-80</v>
      </c>
      <c r="N17" s="53">
        <f t="shared" si="1"/>
        <v>119</v>
      </c>
      <c r="O17" s="53">
        <v>6</v>
      </c>
      <c r="P17" s="56" t="e">
        <f t="shared" si="2"/>
        <v>#N/A</v>
      </c>
      <c r="V17" s="56"/>
      <c r="Z17" s="55"/>
    </row>
    <row r="18" spans="1:26" x14ac:dyDescent="0.25">
      <c r="A18" s="49">
        <f t="shared" si="0"/>
        <v>-16</v>
      </c>
      <c r="B18" s="50">
        <f xml:space="preserve"> IF(RTD("cqg.rtd",,"StudyData",$K$2, "Bar",, "Time",$K$1,A18)="",NA(),RTD("cqg.rtd",,"StudyData",$K$2, "Bar",, "Time",$K$1,A18))</f>
        <v>42514.606944444444</v>
      </c>
      <c r="C18" s="58">
        <f>IFERROR(IF( RTD("cqg.rtd",,"StudyData", $K$2,  "Bar",, "Open",$K$1,A18,,,,,"T")="",NA(), RTD("cqg.rtd",,"StudyData", $K$2,  "Bar",, "Open",$K$1,A18,,,,,"T")),"")</f>
        <v>100</v>
      </c>
      <c r="D18" s="57">
        <f>IFERROR(IF( RTD("cqg.rtd",,"StudyData", $K$2,  "Bar",, "High",$K$1,A18,,,,,"T")="",NA(), RTD("cqg.rtd",,"StudyData", $K$2,  "Bar",, "High",$K$1,A18,,,,,"T")),"")</f>
        <v>100</v>
      </c>
      <c r="E18" s="57">
        <f>IFERROR(IF( RTD("cqg.rtd",,"StudyData", $K$2,  "Bar",, "Low",$K$1,A18,,,,,"T")="",NA(), RTD("cqg.rtd",,"StudyData", $K$2,  "Bar",, "Low",$K$1,A18,,,,,"T")),"")</f>
        <v>-442</v>
      </c>
      <c r="F18" s="57">
        <f>IFERROR(IF( RTD("cqg.rtd",,"StudyData", $K$2,  "Bar",, "Close",$K$1,A18,,,,,"T")="",NA(), RTD("cqg.rtd",,"StudyData", $K$2,  "Bar",, "Close",$K$1,A18,,,,,"T")),"")</f>
        <v>-432</v>
      </c>
      <c r="I18" s="49"/>
      <c r="M18" s="53">
        <f t="shared" si="3"/>
        <v>-50</v>
      </c>
      <c r="N18" s="53">
        <f t="shared" si="1"/>
        <v>-165</v>
      </c>
      <c r="O18" s="53">
        <v>5</v>
      </c>
      <c r="P18" s="56" t="e">
        <f t="shared" si="2"/>
        <v>#N/A</v>
      </c>
      <c r="V18" s="56"/>
      <c r="Z18" s="55"/>
    </row>
    <row r="19" spans="1:26" x14ac:dyDescent="0.25">
      <c r="A19" s="49">
        <f t="shared" si="0"/>
        <v>-17</v>
      </c>
      <c r="B19" s="50">
        <f xml:space="preserve"> IF(RTD("cqg.rtd",,"StudyData",$K$2, "Bar",, "Time",$K$1,A19)="",NA(),RTD("cqg.rtd",,"StudyData",$K$2, "Bar",, "Time",$K$1,A19))</f>
        <v>42514.606249999997</v>
      </c>
      <c r="C19" s="58">
        <f>IFERROR(IF( RTD("cqg.rtd",,"StudyData", $K$2,  "Bar",, "Open",$K$1,A19,,,,,"T")="",NA(), RTD("cqg.rtd",,"StudyData", $K$2,  "Bar",, "Open",$K$1,A19,,,,,"T")),"")</f>
        <v>-314</v>
      </c>
      <c r="D19" s="57">
        <f>IFERROR(IF( RTD("cqg.rtd",,"StudyData", $K$2,  "Bar",, "High",$K$1,A19,,,,,"T")="",NA(), RTD("cqg.rtd",,"StudyData", $K$2,  "Bar",, "High",$K$1,A19,,,,,"T")),"")</f>
        <v>244</v>
      </c>
      <c r="E19" s="57">
        <f>IFERROR(IF( RTD("cqg.rtd",,"StudyData", $K$2,  "Bar",, "Low",$K$1,A19,,,,,"T")="",NA(), RTD("cqg.rtd",,"StudyData", $K$2,  "Bar",, "Low",$K$1,A19,,,,,"T")),"")</f>
        <v>-314</v>
      </c>
      <c r="F19" s="57">
        <f>IFERROR(IF( RTD("cqg.rtd",,"StudyData", $K$2,  "Bar",, "Close",$K$1,A19,,,,,"T")="",NA(), RTD("cqg.rtd",,"StudyData", $K$2,  "Bar",, "Close",$K$1,A19,,,,,"T")),"")</f>
        <v>116</v>
      </c>
      <c r="I19" s="49"/>
      <c r="M19" s="53">
        <f t="shared" si="3"/>
        <v>-20</v>
      </c>
      <c r="N19" s="53">
        <f t="shared" si="1"/>
        <v>-432</v>
      </c>
      <c r="O19" s="53">
        <v>3</v>
      </c>
      <c r="P19" s="56" t="e">
        <f t="shared" si="2"/>
        <v>#N/A</v>
      </c>
      <c r="V19" s="56"/>
      <c r="Z19" s="55"/>
    </row>
    <row r="20" spans="1:26" x14ac:dyDescent="0.25">
      <c r="A20" s="49">
        <f t="shared" si="0"/>
        <v>-18</v>
      </c>
      <c r="B20" s="50">
        <f xml:space="preserve"> IF(RTD("cqg.rtd",,"StudyData",$K$2, "Bar",, "Time",$K$1,A20)="",NA(),RTD("cqg.rtd",,"StudyData",$K$2, "Bar",, "Time",$K$1,A20))</f>
        <v>42514.605555555558</v>
      </c>
      <c r="C20" s="58">
        <f>IFERROR(IF( RTD("cqg.rtd",,"StudyData", $K$2,  "Bar",, "Open",$K$1,A20,,,,,"T")="",NA(), RTD("cqg.rtd",,"StudyData", $K$2,  "Bar",, "Open",$K$1,A20,,,,,"T")),"")</f>
        <v>-36</v>
      </c>
      <c r="D20" s="57">
        <f>IFERROR(IF( RTD("cqg.rtd",,"StudyData", $K$2,  "Bar",, "High",$K$1,A20,,,,,"T")="",NA(), RTD("cqg.rtd",,"StudyData", $K$2,  "Bar",, "High",$K$1,A20,,,,,"T")),"")</f>
        <v>98</v>
      </c>
      <c r="E20" s="57">
        <f>IFERROR(IF( RTD("cqg.rtd",,"StudyData", $K$2,  "Bar",, "Low",$K$1,A20,,,,,"T")="",NA(), RTD("cqg.rtd",,"StudyData", $K$2,  "Bar",, "Low",$K$1,A20,,,,,"T")),"")</f>
        <v>-376</v>
      </c>
      <c r="F20" s="57">
        <f>IFERROR(IF( RTD("cqg.rtd",,"StudyData", $K$2,  "Bar",, "Close",$K$1,A20,,,,,"T")="",NA(), RTD("cqg.rtd",,"StudyData", $K$2,  "Bar",, "Close",$K$1,A20,,,,,"T")),"")</f>
        <v>-304</v>
      </c>
      <c r="I20" s="49"/>
      <c r="M20" s="53">
        <f t="shared" si="3"/>
        <v>10</v>
      </c>
      <c r="N20" s="53">
        <f t="shared" si="1"/>
        <v>116</v>
      </c>
      <c r="O20" s="53">
        <v>7</v>
      </c>
      <c r="P20" s="56" t="e">
        <f t="shared" si="2"/>
        <v>#N/A</v>
      </c>
      <c r="V20" s="56"/>
      <c r="Z20" s="55"/>
    </row>
    <row r="21" spans="1:26" x14ac:dyDescent="0.25">
      <c r="A21" s="49">
        <f t="shared" si="0"/>
        <v>-19</v>
      </c>
      <c r="B21" s="50">
        <f xml:space="preserve"> IF(RTD("cqg.rtd",,"StudyData",$K$2, "Bar",, "Time",$K$1,A21)="",NA(),RTD("cqg.rtd",,"StudyData",$K$2, "Bar",, "Time",$K$1,A21))</f>
        <v>42514.604861111111</v>
      </c>
      <c r="C21" s="58">
        <f>IFERROR(IF( RTD("cqg.rtd",,"StudyData", $K$2,  "Bar",, "Open",$K$1,A21,,,,,"T")="",NA(), RTD("cqg.rtd",,"StudyData", $K$2,  "Bar",, "Open",$K$1,A21,,,,,"T")),"")</f>
        <v>-46</v>
      </c>
      <c r="D21" s="57">
        <f>IFERROR(IF( RTD("cqg.rtd",,"StudyData", $K$2,  "Bar",, "High",$K$1,A21,,,,,"T")="",NA(), RTD("cqg.rtd",,"StudyData", $K$2,  "Bar",, "High",$K$1,A21,,,,,"T")),"")</f>
        <v>-26</v>
      </c>
      <c r="E21" s="57">
        <f>IFERROR(IF( RTD("cqg.rtd",,"StudyData", $K$2,  "Bar",, "Low",$K$1,A21,,,,,"T")="",NA(), RTD("cqg.rtd",,"StudyData", $K$2,  "Bar",, "Low",$K$1,A21,,,,,"T")),"")</f>
        <v>-406</v>
      </c>
      <c r="F21" s="57">
        <f>IFERROR(IF( RTD("cqg.rtd",,"StudyData", $K$2,  "Bar",, "Close",$K$1,A21,,,,,"T")="",NA(), RTD("cqg.rtd",,"StudyData", $K$2,  "Bar",, "Close",$K$1,A21,,,,,"T")),"")</f>
        <v>-34</v>
      </c>
      <c r="I21" s="49"/>
      <c r="M21" s="53">
        <f t="shared" si="3"/>
        <v>40</v>
      </c>
      <c r="N21" s="53">
        <f t="shared" si="1"/>
        <v>-304</v>
      </c>
      <c r="O21" s="53">
        <v>5</v>
      </c>
      <c r="P21" s="56" t="e">
        <f t="shared" si="2"/>
        <v>#N/A</v>
      </c>
      <c r="V21" s="56"/>
      <c r="Z21" s="55"/>
    </row>
    <row r="22" spans="1:26" x14ac:dyDescent="0.25">
      <c r="A22" s="49">
        <f t="shared" si="0"/>
        <v>-20</v>
      </c>
      <c r="B22" s="50">
        <f xml:space="preserve"> IF(RTD("cqg.rtd",,"StudyData",$K$2, "Bar",, "Time",$K$1,A22)="",NA(),RTD("cqg.rtd",,"StudyData",$K$2, "Bar",, "Time",$K$1,A22))</f>
        <v>42514.604166666664</v>
      </c>
      <c r="C22" s="58">
        <f>IFERROR(IF( RTD("cqg.rtd",,"StudyData", $K$2,  "Bar",, "Open",$K$1,A22,,,,,"T")="",NA(), RTD("cqg.rtd",,"StudyData", $K$2,  "Bar",, "Open",$K$1,A22,,,,,"T")),"")</f>
        <v>256</v>
      </c>
      <c r="D22" s="57">
        <f>IFERROR(IF( RTD("cqg.rtd",,"StudyData", $K$2,  "Bar",, "High",$K$1,A22,,,,,"T")="",NA(), RTD("cqg.rtd",,"StudyData", $K$2,  "Bar",, "High",$K$1,A22,,,,,"T")),"")</f>
        <v>530</v>
      </c>
      <c r="E22" s="57">
        <f>IFERROR(IF( RTD("cqg.rtd",,"StudyData", $K$2,  "Bar",, "Low",$K$1,A22,,,,,"T")="",NA(), RTD("cqg.rtd",,"StudyData", $K$2,  "Bar",, "Low",$K$1,A22,,,,,"T")),"")</f>
        <v>-24</v>
      </c>
      <c r="F22" s="57">
        <f>IFERROR(IF( RTD("cqg.rtd",,"StudyData", $K$2,  "Bar",, "Close",$K$1,A22,,,,,"T")="",NA(), RTD("cqg.rtd",,"StudyData", $K$2,  "Bar",, "Close",$K$1,A22,,,,,"T")),"")</f>
        <v>-24</v>
      </c>
      <c r="I22" s="49"/>
      <c r="M22" s="53">
        <f t="shared" si="3"/>
        <v>70</v>
      </c>
      <c r="N22" s="53">
        <f t="shared" si="1"/>
        <v>-34</v>
      </c>
      <c r="O22" s="53">
        <v>6</v>
      </c>
      <c r="P22" s="56" t="e">
        <f t="shared" si="2"/>
        <v>#N/A</v>
      </c>
      <c r="V22" s="56"/>
      <c r="Z22" s="55"/>
    </row>
    <row r="23" spans="1:26" x14ac:dyDescent="0.25">
      <c r="A23" s="49">
        <f t="shared" si="0"/>
        <v>-21</v>
      </c>
      <c r="B23" s="50">
        <f xml:space="preserve"> IF(RTD("cqg.rtd",,"StudyData",$K$2, "Bar",, "Time",$K$1,A23)="",NA(),RTD("cqg.rtd",,"StudyData",$K$2, "Bar",, "Time",$K$1,A23))</f>
        <v>42514.603472222225</v>
      </c>
      <c r="C23" s="58">
        <f>IFERROR(IF( RTD("cqg.rtd",,"StudyData", $K$2,  "Bar",, "Open",$K$1,A23,,,,,"T")="",NA(), RTD("cqg.rtd",,"StudyData", $K$2,  "Bar",, "Open",$K$1,A23,,,,,"T")),"")</f>
        <v>416</v>
      </c>
      <c r="D23" s="57">
        <f>IFERROR(IF( RTD("cqg.rtd",,"StudyData", $K$2,  "Bar",, "High",$K$1,A23,,,,,"T")="",NA(), RTD("cqg.rtd",,"StudyData", $K$2,  "Bar",, "High",$K$1,A23,,,,,"T")),"")</f>
        <v>430</v>
      </c>
      <c r="E23" s="57">
        <f>IFERROR(IF( RTD("cqg.rtd",,"StudyData", $K$2,  "Bar",, "Low",$K$1,A23,,,,,"T")="",NA(), RTD("cqg.rtd",,"StudyData", $K$2,  "Bar",, "Low",$K$1,A23,,,,,"T")),"")</f>
        <v>44</v>
      </c>
      <c r="F23" s="57">
        <f>IFERROR(IF( RTD("cqg.rtd",,"StudyData", $K$2,  "Bar",, "Close",$K$1,A23,,,,,"T")="",NA(), RTD("cqg.rtd",,"StudyData", $K$2,  "Bar",, "Close",$K$1,A23,,,,,"T")),"")</f>
        <v>240</v>
      </c>
      <c r="I23" s="49"/>
      <c r="M23" s="53">
        <f t="shared" si="3"/>
        <v>100</v>
      </c>
      <c r="N23" s="53">
        <f t="shared" si="1"/>
        <v>-24</v>
      </c>
      <c r="O23" s="53">
        <v>5</v>
      </c>
      <c r="P23" s="56" t="e">
        <f t="shared" si="2"/>
        <v>#N/A</v>
      </c>
      <c r="V23" s="56"/>
      <c r="Z23" s="55"/>
    </row>
    <row r="24" spans="1:26" x14ac:dyDescent="0.25">
      <c r="A24" s="49">
        <f t="shared" si="0"/>
        <v>-22</v>
      </c>
      <c r="B24" s="50">
        <f xml:space="preserve"> IF(RTD("cqg.rtd",,"StudyData",$K$2, "Bar",, "Time",$K$1,A24)="",NA(),RTD("cqg.rtd",,"StudyData",$K$2, "Bar",, "Time",$K$1,A24))</f>
        <v>42514.602777777778</v>
      </c>
      <c r="C24" s="58">
        <f>IFERROR(IF( RTD("cqg.rtd",,"StudyData", $K$2,  "Bar",, "Open",$K$1,A24,,,,,"T")="",NA(), RTD("cqg.rtd",,"StudyData", $K$2,  "Bar",, "Open",$K$1,A24,,,,,"T")),"")</f>
        <v>816</v>
      </c>
      <c r="D24" s="57">
        <f>IFERROR(IF( RTD("cqg.rtd",,"StudyData", $K$2,  "Bar",, "High",$K$1,A24,,,,,"T")="",NA(), RTD("cqg.rtd",,"StudyData", $K$2,  "Bar",, "High",$K$1,A24,,,,,"T")),"")</f>
        <v>848</v>
      </c>
      <c r="E24" s="57">
        <f>IFERROR(IF( RTD("cqg.rtd",,"StudyData", $K$2,  "Bar",, "Low",$K$1,A24,,,,,"T")="",NA(), RTD("cqg.rtd",,"StudyData", $K$2,  "Bar",, "Low",$K$1,A24,,,,,"T")),"")</f>
        <v>78</v>
      </c>
      <c r="F24" s="57">
        <f>IFERROR(IF( RTD("cqg.rtd",,"StudyData", $K$2,  "Bar",, "Close",$K$1,A24,,,,,"T")="",NA(), RTD("cqg.rtd",,"StudyData", $K$2,  "Bar",, "Close",$K$1,A24,,,,,"T")),"")</f>
        <v>432</v>
      </c>
      <c r="I24" s="49"/>
      <c r="M24" s="53">
        <f t="shared" si="3"/>
        <v>130</v>
      </c>
      <c r="N24" s="53">
        <f t="shared" si="1"/>
        <v>240</v>
      </c>
      <c r="O24" s="53">
        <v>3</v>
      </c>
      <c r="P24" s="56" t="e">
        <f t="shared" si="2"/>
        <v>#N/A</v>
      </c>
      <c r="V24" s="56"/>
      <c r="Z24" s="55"/>
    </row>
    <row r="25" spans="1:26" x14ac:dyDescent="0.25">
      <c r="A25" s="49">
        <f t="shared" si="0"/>
        <v>-23</v>
      </c>
      <c r="B25" s="50">
        <f xml:space="preserve"> IF(RTD("cqg.rtd",,"StudyData",$K$2, "Bar",, "Time",$K$1,A25)="",NA(),RTD("cqg.rtd",,"StudyData",$K$2, "Bar",, "Time",$K$1,A25))</f>
        <v>42514.602083333331</v>
      </c>
      <c r="C25" s="58">
        <f>IFERROR(IF( RTD("cqg.rtd",,"StudyData", $K$2,  "Bar",, "Open",$K$1,A25,,,,,"T")="",NA(), RTD("cqg.rtd",,"StudyData", $K$2,  "Bar",, "Open",$K$1,A25,,,,,"T")),"")</f>
        <v>58</v>
      </c>
      <c r="D25" s="57">
        <f>IFERROR(IF( RTD("cqg.rtd",,"StudyData", $K$2,  "Bar",, "High",$K$1,A25,,,,,"T")="",NA(), RTD("cqg.rtd",,"StudyData", $K$2,  "Bar",, "High",$K$1,A25,,,,,"T")),"")</f>
        <v>862</v>
      </c>
      <c r="E25" s="57">
        <f>IFERROR(IF( RTD("cqg.rtd",,"StudyData", $K$2,  "Bar",, "Low",$K$1,A25,,,,,"T")="",NA(), RTD("cqg.rtd",,"StudyData", $K$2,  "Bar",, "Low",$K$1,A25,,,,,"T")),"")</f>
        <v>-680</v>
      </c>
      <c r="F25" s="57">
        <f>IFERROR(IF( RTD("cqg.rtd",,"StudyData", $K$2,  "Bar",, "Close",$K$1,A25,,,,,"T")="",NA(), RTD("cqg.rtd",,"StudyData", $K$2,  "Bar",, "Close",$K$1,A25,,,,,"T")),"")</f>
        <v>808</v>
      </c>
      <c r="I25" s="49"/>
      <c r="M25" s="53">
        <f t="shared" si="3"/>
        <v>160</v>
      </c>
      <c r="N25" s="53">
        <f t="shared" si="1"/>
        <v>432</v>
      </c>
      <c r="O25" s="53">
        <v>5</v>
      </c>
      <c r="P25" s="56" t="e">
        <f t="shared" si="2"/>
        <v>#N/A</v>
      </c>
      <c r="V25" s="56"/>
      <c r="Z25" s="55"/>
    </row>
    <row r="26" spans="1:26" x14ac:dyDescent="0.25">
      <c r="A26" s="49">
        <f t="shared" si="0"/>
        <v>-24</v>
      </c>
      <c r="B26" s="50">
        <f xml:space="preserve"> IF(RTD("cqg.rtd",,"StudyData",$K$2, "Bar",, "Time",$K$1,A26)="",NA(),RTD("cqg.rtd",,"StudyData",$K$2, "Bar",, "Time",$K$1,A26))</f>
        <v>42514.601388888892</v>
      </c>
      <c r="C26" s="58">
        <f>IFERROR(IF( RTD("cqg.rtd",,"StudyData", $K$2,  "Bar",, "Open",$K$1,A26,,,,,"T")="",NA(), RTD("cqg.rtd",,"StudyData", $K$2,  "Bar",, "Open",$K$1,A26,,,,,"T")),"")</f>
        <v>430</v>
      </c>
      <c r="D26" s="57">
        <f>IFERROR(IF( RTD("cqg.rtd",,"StudyData", $K$2,  "Bar",, "High",$K$1,A26,,,,,"T")="",NA(), RTD("cqg.rtd",,"StudyData", $K$2,  "Bar",, "High",$K$1,A26,,,,,"T")),"")</f>
        <v>628</v>
      </c>
      <c r="E26" s="57">
        <f>IFERROR(IF( RTD("cqg.rtd",,"StudyData", $K$2,  "Bar",, "Low",$K$1,A26,,,,,"T")="",NA(), RTD("cqg.rtd",,"StudyData", $K$2,  "Bar",, "Low",$K$1,A26,,,,,"T")),"")</f>
        <v>14</v>
      </c>
      <c r="F26" s="57">
        <f>IFERROR(IF( RTD("cqg.rtd",,"StudyData", $K$2,  "Bar",, "Close",$K$1,A26,,,,,"T")="",NA(), RTD("cqg.rtd",,"StudyData", $K$2,  "Bar",, "Close",$K$1,A26,,,,,"T")),"")</f>
        <v>22</v>
      </c>
      <c r="I26" s="49"/>
      <c r="M26" s="53">
        <f t="shared" si="3"/>
        <v>190</v>
      </c>
      <c r="N26" s="53">
        <f t="shared" si="1"/>
        <v>808</v>
      </c>
      <c r="O26" s="53">
        <v>3</v>
      </c>
      <c r="P26" s="56" t="e">
        <f t="shared" si="2"/>
        <v>#N/A</v>
      </c>
      <c r="V26" s="56"/>
      <c r="Z26" s="55"/>
    </row>
    <row r="27" spans="1:26" x14ac:dyDescent="0.25">
      <c r="A27" s="49">
        <f t="shared" si="0"/>
        <v>-25</v>
      </c>
      <c r="B27" s="50">
        <f xml:space="preserve"> IF(RTD("cqg.rtd",,"StudyData",$K$2, "Bar",, "Time",$K$1,A27)="",NA(),RTD("cqg.rtd",,"StudyData",$K$2, "Bar",, "Time",$K$1,A27))</f>
        <v>42514.600694444445</v>
      </c>
      <c r="C27" s="58">
        <f>IFERROR(IF( RTD("cqg.rtd",,"StudyData", $K$2,  "Bar",, "Open",$K$1,A27,,,,,"T")="",NA(), RTD("cqg.rtd",,"StudyData", $K$2,  "Bar",, "Open",$K$1,A27,,,,,"T")),"")</f>
        <v>464</v>
      </c>
      <c r="D27" s="57">
        <f>IFERROR(IF( RTD("cqg.rtd",,"StudyData", $K$2,  "Bar",, "High",$K$1,A27,,,,,"T")="",NA(), RTD("cqg.rtd",,"StudyData", $K$2,  "Bar",, "High",$K$1,A27,,,,,"T")),"")</f>
        <v>510</v>
      </c>
      <c r="E27" s="57">
        <f>IFERROR(IF( RTD("cqg.rtd",,"StudyData", $K$2,  "Bar",, "Low",$K$1,A27,,,,,"T")="",NA(), RTD("cqg.rtd",,"StudyData", $K$2,  "Bar",, "Low",$K$1,A27,,,,,"T")),"")</f>
        <v>272</v>
      </c>
      <c r="F27" s="57">
        <f>IFERROR(IF( RTD("cqg.rtd",,"StudyData", $K$2,  "Bar",, "Close",$K$1,A27,,,,,"T")="",NA(), RTD("cqg.rtd",,"StudyData", $K$2,  "Bar",, "Close",$K$1,A27,,,,,"T")),"")</f>
        <v>448</v>
      </c>
      <c r="I27" s="49"/>
      <c r="M27" s="53">
        <f t="shared" si="3"/>
        <v>220</v>
      </c>
      <c r="N27" s="53">
        <f t="shared" si="1"/>
        <v>22</v>
      </c>
      <c r="O27" s="53">
        <v>2</v>
      </c>
      <c r="P27" s="56" t="e">
        <f t="shared" si="2"/>
        <v>#N/A</v>
      </c>
      <c r="V27" s="56"/>
      <c r="Z27" s="55"/>
    </row>
    <row r="28" spans="1:26" x14ac:dyDescent="0.25">
      <c r="A28" s="49">
        <f t="shared" si="0"/>
        <v>-26</v>
      </c>
      <c r="B28" s="50">
        <f xml:space="preserve"> IF(RTD("cqg.rtd",,"StudyData",$K$2, "Bar",, "Time",$K$1,A28)="",NA(),RTD("cqg.rtd",,"StudyData",$K$2, "Bar",, "Time",$K$1,A28))</f>
        <v>42514.6</v>
      </c>
      <c r="C28" s="58">
        <f>IFERROR(IF( RTD("cqg.rtd",,"StudyData", $K$2,  "Bar",, "Open",$K$1,A28,,,,,"T")="",NA(), RTD("cqg.rtd",,"StudyData", $K$2,  "Bar",, "Open",$K$1,A28,,,,,"T")),"")</f>
        <v>612</v>
      </c>
      <c r="D28" s="57">
        <f>IFERROR(IF( RTD("cqg.rtd",,"StudyData", $K$2,  "Bar",, "High",$K$1,A28,,,,,"T")="",NA(), RTD("cqg.rtd",,"StudyData", $K$2,  "Bar",, "High",$K$1,A28,,,,,"T")),"")</f>
        <v>612</v>
      </c>
      <c r="E28" s="57">
        <f>IFERROR(IF( RTD("cqg.rtd",,"StudyData", $K$2,  "Bar",, "Low",$K$1,A28,,,,,"T")="",NA(), RTD("cqg.rtd",,"StudyData", $K$2,  "Bar",, "Low",$K$1,A28,,,,,"T")),"")</f>
        <v>386</v>
      </c>
      <c r="F28" s="57">
        <f>IFERROR(IF( RTD("cqg.rtd",,"StudyData", $K$2,  "Bar",, "Close",$K$1,A28,,,,,"T")="",NA(), RTD("cqg.rtd",,"StudyData", $K$2,  "Bar",, "Close",$K$1,A28,,,,,"T")),"")</f>
        <v>496</v>
      </c>
      <c r="I28" s="49"/>
      <c r="M28" s="53">
        <f t="shared" si="3"/>
        <v>250</v>
      </c>
      <c r="N28" s="53">
        <f t="shared" si="1"/>
        <v>448</v>
      </c>
      <c r="O28" s="53">
        <v>6</v>
      </c>
      <c r="P28" s="56" t="e">
        <f t="shared" si="2"/>
        <v>#N/A</v>
      </c>
      <c r="V28" s="56"/>
      <c r="Z28" s="55"/>
    </row>
    <row r="29" spans="1:26" x14ac:dyDescent="0.25">
      <c r="A29" s="49">
        <f t="shared" si="0"/>
        <v>-27</v>
      </c>
      <c r="B29" s="50">
        <f xml:space="preserve"> IF(RTD("cqg.rtd",,"StudyData",$K$2, "Bar",, "Time",$K$1,A29)="",NA(),RTD("cqg.rtd",,"StudyData",$K$2, "Bar",, "Time",$K$1,A29))</f>
        <v>42514.599305555559</v>
      </c>
      <c r="C29" s="58">
        <f>IFERROR(IF( RTD("cqg.rtd",,"StudyData", $K$2,  "Bar",, "Open",$K$1,A29,,,,,"T")="",NA(), RTD("cqg.rtd",,"StudyData", $K$2,  "Bar",, "Open",$K$1,A29,,,,,"T")),"")</f>
        <v>596</v>
      </c>
      <c r="D29" s="57">
        <f>IFERROR(IF( RTD("cqg.rtd",,"StudyData", $K$2,  "Bar",, "High",$K$1,A29,,,,,"T")="",NA(), RTD("cqg.rtd",,"StudyData", $K$2,  "Bar",, "High",$K$1,A29,,,,,"T")),"")</f>
        <v>874</v>
      </c>
      <c r="E29" s="57">
        <f>IFERROR(IF( RTD("cqg.rtd",,"StudyData", $K$2,  "Bar",, "Low",$K$1,A29,,,,,"T")="",NA(), RTD("cqg.rtd",,"StudyData", $K$2,  "Bar",, "Low",$K$1,A29,,,,,"T")),"")</f>
        <v>596</v>
      </c>
      <c r="F29" s="57">
        <f>IFERROR(IF( RTD("cqg.rtd",,"StudyData", $K$2,  "Bar",, "Close",$K$1,A29,,,,,"T")="",NA(), RTD("cqg.rtd",,"StudyData", $K$2,  "Bar",, "Close",$K$1,A29,,,,,"T")),"")</f>
        <v>618</v>
      </c>
      <c r="I29" s="49"/>
      <c r="M29" s="53">
        <f t="shared" si="3"/>
        <v>280</v>
      </c>
      <c r="N29" s="53">
        <f t="shared" si="1"/>
        <v>496</v>
      </c>
      <c r="O29" s="53">
        <v>6</v>
      </c>
      <c r="P29" s="56">
        <f t="shared" si="2"/>
        <v>6</v>
      </c>
      <c r="V29" s="56"/>
      <c r="Z29" s="55"/>
    </row>
    <row r="30" spans="1:26" x14ac:dyDescent="0.25">
      <c r="A30" s="49">
        <f t="shared" si="0"/>
        <v>-28</v>
      </c>
      <c r="B30" s="50">
        <f xml:space="preserve"> IF(RTD("cqg.rtd",,"StudyData",$K$2, "Bar",, "Time",$K$1,A30)="",NA(),RTD("cqg.rtd",,"StudyData",$K$2, "Bar",, "Time",$K$1,A30))</f>
        <v>42514.598611111112</v>
      </c>
      <c r="C30" s="58">
        <f>IFERROR(IF( RTD("cqg.rtd",,"StudyData", $K$2,  "Bar",, "Open",$K$1,A30,,,,,"T")="",NA(), RTD("cqg.rtd",,"StudyData", $K$2,  "Bar",, "Open",$K$1,A30,,,,,"T")),"")</f>
        <v>636</v>
      </c>
      <c r="D30" s="57">
        <f>IFERROR(IF( RTD("cqg.rtd",,"StudyData", $K$2,  "Bar",, "High",$K$1,A30,,,,,"T")="",NA(), RTD("cqg.rtd",,"StudyData", $K$2,  "Bar",, "High",$K$1,A30,,,,,"T")),"")</f>
        <v>716</v>
      </c>
      <c r="E30" s="57">
        <f>IFERROR(IF( RTD("cqg.rtd",,"StudyData", $K$2,  "Bar",, "Low",$K$1,A30,,,,,"T")="",NA(), RTD("cqg.rtd",,"StudyData", $K$2,  "Bar",, "Low",$K$1,A30,,,,,"T")),"")</f>
        <v>460</v>
      </c>
      <c r="F30" s="57">
        <f>IFERROR(IF( RTD("cqg.rtd",,"StudyData", $K$2,  "Bar",, "Close",$K$1,A30,,,,,"T")="",NA(), RTD("cqg.rtd",,"StudyData", $K$2,  "Bar",, "Close",$K$1,A30,,,,,"T")),"")</f>
        <v>460</v>
      </c>
      <c r="I30" s="49"/>
      <c r="M30" s="53">
        <f t="shared" si="3"/>
        <v>310</v>
      </c>
      <c r="N30" s="53">
        <f t="shared" si="1"/>
        <v>618</v>
      </c>
      <c r="O30" s="53">
        <v>5</v>
      </c>
      <c r="P30" s="56" t="e">
        <f t="shared" si="2"/>
        <v>#N/A</v>
      </c>
      <c r="V30" s="56"/>
      <c r="Z30" s="55"/>
    </row>
    <row r="31" spans="1:26" x14ac:dyDescent="0.25">
      <c r="A31" s="49">
        <f t="shared" si="0"/>
        <v>-29</v>
      </c>
      <c r="B31" s="50">
        <f xml:space="preserve"> IF(RTD("cqg.rtd",,"StudyData",$K$2, "Bar",, "Time",$K$1,A31)="",NA(),RTD("cqg.rtd",,"StudyData",$K$2, "Bar",, "Time",$K$1,A31))</f>
        <v>42514.597916666666</v>
      </c>
      <c r="C31" s="58">
        <f>IFERROR(IF( RTD("cqg.rtd",,"StudyData", $K$2,  "Bar",, "Open",$K$1,A31,,,,,"T")="",NA(), RTD("cqg.rtd",,"StudyData", $K$2,  "Bar",, "Open",$K$1,A31,,,,,"T")),"")</f>
        <v>98</v>
      </c>
      <c r="D31" s="57">
        <f>IFERROR(IF( RTD("cqg.rtd",,"StudyData", $K$2,  "Bar",, "High",$K$1,A31,,,,,"T")="",NA(), RTD("cqg.rtd",,"StudyData", $K$2,  "Bar",, "High",$K$1,A31,,,,,"T")),"")</f>
        <v>644</v>
      </c>
      <c r="E31" s="57">
        <f>IFERROR(IF( RTD("cqg.rtd",,"StudyData", $K$2,  "Bar",, "Low",$K$1,A31,,,,,"T")="",NA(), RTD("cqg.rtd",,"StudyData", $K$2,  "Bar",, "Low",$K$1,A31,,,,,"T")),"")</f>
        <v>-106</v>
      </c>
      <c r="F31" s="57">
        <f>IFERROR(IF( RTD("cqg.rtd",,"StudyData", $K$2,  "Bar",, "Close",$K$1,A31,,,,,"T")="",NA(), RTD("cqg.rtd",,"StudyData", $K$2,  "Bar",, "Close",$K$1,A31,,,,,"T")),"")</f>
        <v>644</v>
      </c>
      <c r="I31" s="49"/>
      <c r="M31" s="53">
        <f t="shared" si="3"/>
        <v>340</v>
      </c>
      <c r="N31" s="53">
        <f t="shared" si="1"/>
        <v>460</v>
      </c>
      <c r="O31" s="53">
        <v>5</v>
      </c>
      <c r="P31" s="56" t="e">
        <f t="shared" si="2"/>
        <v>#N/A</v>
      </c>
      <c r="V31" s="56"/>
      <c r="Z31" s="55"/>
    </row>
    <row r="32" spans="1:26" x14ac:dyDescent="0.25">
      <c r="A32" s="49">
        <f t="shared" si="0"/>
        <v>-30</v>
      </c>
      <c r="B32" s="50">
        <f xml:space="preserve"> IF(RTD("cqg.rtd",,"StudyData",$K$2, "Bar",, "Time",$K$1,A32)="",NA(),RTD("cqg.rtd",,"StudyData",$K$2, "Bar",, "Time",$K$1,A32))</f>
        <v>42514.597222222219</v>
      </c>
      <c r="C32" s="58">
        <f>IFERROR(IF( RTD("cqg.rtd",,"StudyData", $K$2,  "Bar",, "Open",$K$1,A32,,,,,"T")="",NA(), RTD("cqg.rtd",,"StudyData", $K$2,  "Bar",, "Open",$K$1,A32,,,,,"T")),"")</f>
        <v>280</v>
      </c>
      <c r="D32" s="57">
        <f>IFERROR(IF( RTD("cqg.rtd",,"StudyData", $K$2,  "Bar",, "High",$K$1,A32,,,,,"T")="",NA(), RTD("cqg.rtd",,"StudyData", $K$2,  "Bar",, "High",$K$1,A32,,,,,"T")),"")</f>
        <v>324</v>
      </c>
      <c r="E32" s="57">
        <f>IFERROR(IF( RTD("cqg.rtd",,"StudyData", $K$2,  "Bar",, "Low",$K$1,A32,,,,,"T")="",NA(), RTD("cqg.rtd",,"StudyData", $K$2,  "Bar",, "Low",$K$1,A32,,,,,"T")),"")</f>
        <v>-56</v>
      </c>
      <c r="F32" s="57">
        <f>IFERROR(IF( RTD("cqg.rtd",,"StudyData", $K$2,  "Bar",, "Close",$K$1,A32,,,,,"T")="",NA(), RTD("cqg.rtd",,"StudyData", $K$2,  "Bar",, "Close",$K$1,A32,,,,,"T")),"")</f>
        <v>92</v>
      </c>
      <c r="I32" s="49"/>
      <c r="M32" s="53">
        <f t="shared" si="3"/>
        <v>370</v>
      </c>
      <c r="N32" s="53">
        <f t="shared" si="1"/>
        <v>644</v>
      </c>
      <c r="O32" s="53">
        <v>4</v>
      </c>
      <c r="P32" s="56" t="e">
        <f t="shared" si="2"/>
        <v>#N/A</v>
      </c>
      <c r="V32" s="56"/>
      <c r="Z32" s="55"/>
    </row>
    <row r="33" spans="1:26" x14ac:dyDescent="0.25">
      <c r="A33" s="49">
        <f t="shared" si="0"/>
        <v>-31</v>
      </c>
      <c r="B33" s="50">
        <f xml:space="preserve"> IF(RTD("cqg.rtd",,"StudyData",$K$2, "Bar",, "Time",$K$1,A33)="",NA(),RTD("cqg.rtd",,"StudyData",$K$2, "Bar",, "Time",$K$1,A33))</f>
        <v>42514.59652777778</v>
      </c>
      <c r="C33" s="58">
        <f>IFERROR(IF( RTD("cqg.rtd",,"StudyData", $K$2,  "Bar",, "Open",$K$1,A33,,,,,"T")="",NA(), RTD("cqg.rtd",,"StudyData", $K$2,  "Bar",, "Open",$K$1,A33,,,,,"T")),"")</f>
        <v>288</v>
      </c>
      <c r="D33" s="57">
        <f>IFERROR(IF( RTD("cqg.rtd",,"StudyData", $K$2,  "Bar",, "High",$K$1,A33,,,,,"T")="",NA(), RTD("cqg.rtd",,"StudyData", $K$2,  "Bar",, "High",$K$1,A33,,,,,"T")),"")</f>
        <v>288</v>
      </c>
      <c r="E33" s="57">
        <f>IFERROR(IF( RTD("cqg.rtd",,"StudyData", $K$2,  "Bar",, "Low",$K$1,A33,,,,,"T")="",NA(), RTD("cqg.rtd",,"StudyData", $K$2,  "Bar",, "Low",$K$1,A33,,,,,"T")),"")</f>
        <v>10</v>
      </c>
      <c r="F33" s="57">
        <f>IFERROR(IF( RTD("cqg.rtd",,"StudyData", $K$2,  "Bar",, "Close",$K$1,A33,,,,,"T")="",NA(), RTD("cqg.rtd",,"StudyData", $K$2,  "Bar",, "Close",$K$1,A33,,,,,"T")),"")</f>
        <v>250</v>
      </c>
      <c r="I33" s="49"/>
      <c r="M33" s="53">
        <f t="shared" si="3"/>
        <v>400</v>
      </c>
      <c r="N33" s="53">
        <f t="shared" si="1"/>
        <v>92</v>
      </c>
      <c r="O33" s="53">
        <v>1</v>
      </c>
      <c r="P33" s="56" t="e">
        <f t="shared" si="2"/>
        <v>#N/A</v>
      </c>
      <c r="V33" s="56"/>
      <c r="Z33" s="55"/>
    </row>
    <row r="34" spans="1:26" x14ac:dyDescent="0.25">
      <c r="A34" s="49">
        <f t="shared" si="0"/>
        <v>-32</v>
      </c>
      <c r="B34" s="50">
        <f xml:space="preserve"> IF(RTD("cqg.rtd",,"StudyData",$K$2, "Bar",, "Time",$K$1,A34)="",NA(),RTD("cqg.rtd",,"StudyData",$K$2, "Bar",, "Time",$K$1,A34))</f>
        <v>42514.595833333333</v>
      </c>
      <c r="C34" s="58">
        <f>IFERROR(IF( RTD("cqg.rtd",,"StudyData", $K$2,  "Bar",, "Open",$K$1,A34,,,,,"T")="",NA(), RTD("cqg.rtd",,"StudyData", $K$2,  "Bar",, "Open",$K$1,A34,,,,,"T")),"")</f>
        <v>564</v>
      </c>
      <c r="D34" s="57">
        <f>IFERROR(IF( RTD("cqg.rtd",,"StudyData", $K$2,  "Bar",, "High",$K$1,A34,,,,,"T")="",NA(), RTD("cqg.rtd",,"StudyData", $K$2,  "Bar",, "High",$K$1,A34,,,,,"T")),"")</f>
        <v>600</v>
      </c>
      <c r="E34" s="57">
        <f>IFERROR(IF( RTD("cqg.rtd",,"StudyData", $K$2,  "Bar",, "Low",$K$1,A34,,,,,"T")="",NA(), RTD("cqg.rtd",,"StudyData", $K$2,  "Bar",, "Low",$K$1,A34,,,,,"T")),"")</f>
        <v>226</v>
      </c>
      <c r="F34" s="57">
        <f>IFERROR(IF( RTD("cqg.rtd",,"StudyData", $K$2,  "Bar",, "Close",$K$1,A34,,,,,"T")="",NA(), RTD("cqg.rtd",,"StudyData", $K$2,  "Bar",, "Close",$K$1,A34,,,,,"T")),"")</f>
        <v>284</v>
      </c>
      <c r="I34" s="49"/>
      <c r="M34" s="53">
        <f t="shared" si="3"/>
        <v>430</v>
      </c>
      <c r="N34" s="53">
        <f t="shared" si="1"/>
        <v>250</v>
      </c>
      <c r="O34" s="53">
        <v>2</v>
      </c>
      <c r="P34" s="56" t="e">
        <f t="shared" si="2"/>
        <v>#N/A</v>
      </c>
      <c r="V34" s="56"/>
      <c r="Z34" s="55"/>
    </row>
    <row r="35" spans="1:26" x14ac:dyDescent="0.25">
      <c r="A35" s="49">
        <f t="shared" si="0"/>
        <v>-33</v>
      </c>
      <c r="B35" s="50">
        <f xml:space="preserve"> IF(RTD("cqg.rtd",,"StudyData",$K$2, "Bar",, "Time",$K$1,A35)="",NA(),RTD("cqg.rtd",,"StudyData",$K$2, "Bar",, "Time",$K$1,A35))</f>
        <v>42514.595138888886</v>
      </c>
      <c r="C35" s="58">
        <f>IFERROR(IF( RTD("cqg.rtd",,"StudyData", $K$2,  "Bar",, "Open",$K$1,A35,,,,,"T")="",NA(), RTD("cqg.rtd",,"StudyData", $K$2,  "Bar",, "Open",$K$1,A35,,,,,"T")),"")</f>
        <v>408</v>
      </c>
      <c r="D35" s="57">
        <f>IFERROR(IF( RTD("cqg.rtd",,"StudyData", $K$2,  "Bar",, "High",$K$1,A35,,,,,"T")="",NA(), RTD("cqg.rtd",,"StudyData", $K$2,  "Bar",, "High",$K$1,A35,,,,,"T")),"")</f>
        <v>564</v>
      </c>
      <c r="E35" s="57">
        <f>IFERROR(IF( RTD("cqg.rtd",,"StudyData", $K$2,  "Bar",, "Low",$K$1,A35,,,,,"T")="",NA(), RTD("cqg.rtd",,"StudyData", $K$2,  "Bar",, "Low",$K$1,A35,,,,,"T")),"")</f>
        <v>292</v>
      </c>
      <c r="F35" s="57">
        <f>IFERROR(IF( RTD("cqg.rtd",,"StudyData", $K$2,  "Bar",, "Close",$K$1,A35,,,,,"T")="",NA(), RTD("cqg.rtd",,"StudyData", $K$2,  "Bar",, "Close",$K$1,A35,,,,,"T")),"")</f>
        <v>550</v>
      </c>
      <c r="I35" s="49"/>
      <c r="M35" s="53">
        <f t="shared" si="3"/>
        <v>460</v>
      </c>
      <c r="N35" s="53">
        <f t="shared" si="1"/>
        <v>284</v>
      </c>
      <c r="O35" s="53">
        <v>2</v>
      </c>
      <c r="P35" s="56" t="e">
        <f t="shared" si="2"/>
        <v>#N/A</v>
      </c>
      <c r="V35" s="56"/>
      <c r="Z35" s="55"/>
    </row>
    <row r="36" spans="1:26" x14ac:dyDescent="0.25">
      <c r="A36" s="49">
        <f t="shared" si="0"/>
        <v>-34</v>
      </c>
      <c r="B36" s="50">
        <f xml:space="preserve"> IF(RTD("cqg.rtd",,"StudyData",$K$2, "Bar",, "Time",$K$1,A36)="",NA(),RTD("cqg.rtd",,"StudyData",$K$2, "Bar",, "Time",$K$1,A36))</f>
        <v>42514.594444444447</v>
      </c>
      <c r="C36" s="58">
        <f>IFERROR(IF( RTD("cqg.rtd",,"StudyData", $K$2,  "Bar",, "Open",$K$1,A36,,,,,"T")="",NA(), RTD("cqg.rtd",,"StudyData", $K$2,  "Bar",, "Open",$K$1,A36,,,,,"T")),"")</f>
        <v>412</v>
      </c>
      <c r="D36" s="57">
        <f>IFERROR(IF( RTD("cqg.rtd",,"StudyData", $K$2,  "Bar",, "High",$K$1,A36,,,,,"T")="",NA(), RTD("cqg.rtd",,"StudyData", $K$2,  "Bar",, "High",$K$1,A36,,,,,"T")),"")</f>
        <v>626</v>
      </c>
      <c r="E36" s="57">
        <f>IFERROR(IF( RTD("cqg.rtd",,"StudyData", $K$2,  "Bar",, "Low",$K$1,A36,,,,,"T")="",NA(), RTD("cqg.rtd",,"StudyData", $K$2,  "Bar",, "Low",$K$1,A36,,,,,"T")),"")</f>
        <v>372</v>
      </c>
      <c r="F36" s="57">
        <f>IFERROR(IF( RTD("cqg.rtd",,"StudyData", $K$2,  "Bar",, "Close",$K$1,A36,,,,,"T")="",NA(), RTD("cqg.rtd",,"StudyData", $K$2,  "Bar",, "Close",$K$1,A36,,,,,"T")),"")</f>
        <v>386</v>
      </c>
      <c r="I36" s="49"/>
      <c r="M36" s="53">
        <f t="shared" si="3"/>
        <v>490</v>
      </c>
      <c r="N36" s="53">
        <f t="shared" si="1"/>
        <v>550</v>
      </c>
      <c r="O36" s="53">
        <v>4</v>
      </c>
      <c r="P36" s="56" t="e">
        <f t="shared" si="2"/>
        <v>#N/A</v>
      </c>
      <c r="V36" s="56"/>
      <c r="Z36" s="55"/>
    </row>
    <row r="37" spans="1:26" x14ac:dyDescent="0.25">
      <c r="A37" s="49">
        <f t="shared" si="0"/>
        <v>-35</v>
      </c>
      <c r="B37" s="50">
        <f xml:space="preserve"> IF(RTD("cqg.rtd",,"StudyData",$K$2, "Bar",, "Time",$K$1,A37)="",NA(),RTD("cqg.rtd",,"StudyData",$K$2, "Bar",, "Time",$K$1,A37))</f>
        <v>42514.59375</v>
      </c>
      <c r="C37" s="58">
        <f>IFERROR(IF( RTD("cqg.rtd",,"StudyData", $K$2,  "Bar",, "Open",$K$1,A37,,,,,"T")="",NA(), RTD("cqg.rtd",,"StudyData", $K$2,  "Bar",, "Open",$K$1,A37,,,,,"T")),"")</f>
        <v>330</v>
      </c>
      <c r="D37" s="57">
        <f>IFERROR(IF( RTD("cqg.rtd",,"StudyData", $K$2,  "Bar",, "High",$K$1,A37,,,,,"T")="",NA(), RTD("cqg.rtd",,"StudyData", $K$2,  "Bar",, "High",$K$1,A37,,,,,"T")),"")</f>
        <v>466</v>
      </c>
      <c r="E37" s="57">
        <f>IFERROR(IF( RTD("cqg.rtd",,"StudyData", $K$2,  "Bar",, "Low",$K$1,A37,,,,,"T")="",NA(), RTD("cqg.rtd",,"StudyData", $K$2,  "Bar",, "Low",$K$1,A37,,,,,"T")),"")</f>
        <v>232</v>
      </c>
      <c r="F37" s="57">
        <f>IFERROR(IF( RTD("cqg.rtd",,"StudyData", $K$2,  "Bar",, "Close",$K$1,A37,,,,,"T")="",NA(), RTD("cqg.rtd",,"StudyData", $K$2,  "Bar",, "Close",$K$1,A37,,,,,"T")),"")</f>
        <v>416</v>
      </c>
      <c r="I37" s="49"/>
      <c r="M37" s="53">
        <f t="shared" si="3"/>
        <v>520</v>
      </c>
      <c r="N37" s="53">
        <f t="shared" si="1"/>
        <v>386</v>
      </c>
      <c r="O37" s="53">
        <v>0</v>
      </c>
      <c r="P37" s="56" t="e">
        <f t="shared" si="2"/>
        <v>#N/A</v>
      </c>
      <c r="V37" s="56"/>
      <c r="Z37" s="55"/>
    </row>
    <row r="38" spans="1:26" x14ac:dyDescent="0.25">
      <c r="A38" s="49">
        <f t="shared" si="0"/>
        <v>-36</v>
      </c>
      <c r="B38" s="50">
        <f xml:space="preserve"> IF(RTD("cqg.rtd",,"StudyData",$K$2, "Bar",, "Time",$K$1,A38)="",NA(),RTD("cqg.rtd",,"StudyData",$K$2, "Bar",, "Time",$K$1,A38))</f>
        <v>42514.593055555553</v>
      </c>
      <c r="C38" s="58">
        <f>IFERROR(IF( RTD("cqg.rtd",,"StudyData", $K$2,  "Bar",, "Open",$K$1,A38,,,,,"T")="",NA(), RTD("cqg.rtd",,"StudyData", $K$2,  "Bar",, "Open",$K$1,A38,,,,,"T")),"")</f>
        <v>29</v>
      </c>
      <c r="D38" s="57">
        <f>IFERROR(IF( RTD("cqg.rtd",,"StudyData", $K$2,  "Bar",, "High",$K$1,A38,,,,,"T")="",NA(), RTD("cqg.rtd",,"StudyData", $K$2,  "Bar",, "High",$K$1,A38,,,,,"T")),"")</f>
        <v>284</v>
      </c>
      <c r="E38" s="57">
        <f>IFERROR(IF( RTD("cqg.rtd",,"StudyData", $K$2,  "Bar",, "Low",$K$1,A38,,,,,"T")="",NA(), RTD("cqg.rtd",,"StudyData", $K$2,  "Bar",, "Low",$K$1,A38,,,,,"T")),"")</f>
        <v>-11</v>
      </c>
      <c r="F38" s="57">
        <f>IFERROR(IF( RTD("cqg.rtd",,"StudyData", $K$2,  "Bar",, "Close",$K$1,A38,,,,,"T")="",NA(), RTD("cqg.rtd",,"StudyData", $K$2,  "Bar",, "Close",$K$1,A38,,,,,"T")),"")</f>
        <v>284</v>
      </c>
      <c r="I38" s="49"/>
      <c r="M38" s="53">
        <f t="shared" si="3"/>
        <v>550</v>
      </c>
      <c r="N38" s="53">
        <f t="shared" si="1"/>
        <v>416</v>
      </c>
      <c r="O38" s="53">
        <v>1</v>
      </c>
      <c r="P38" s="56" t="e">
        <f t="shared" si="2"/>
        <v>#N/A</v>
      </c>
      <c r="V38" s="56"/>
      <c r="Z38" s="55"/>
    </row>
    <row r="39" spans="1:26" x14ac:dyDescent="0.25">
      <c r="A39" s="49">
        <f t="shared" si="0"/>
        <v>-37</v>
      </c>
      <c r="B39" s="50">
        <f xml:space="preserve"> IF(RTD("cqg.rtd",,"StudyData",$K$2, "Bar",, "Time",$K$1,A39)="",NA(),RTD("cqg.rtd",,"StudyData",$K$2, "Bar",, "Time",$K$1,A39))</f>
        <v>42514.592361111114</v>
      </c>
      <c r="C39" s="58">
        <f>IFERROR(IF( RTD("cqg.rtd",,"StudyData", $K$2,  "Bar",, "Open",$K$1,A39,,,,,"T")="",NA(), RTD("cqg.rtd",,"StudyData", $K$2,  "Bar",, "Open",$K$1,A39,,,,,"T")),"")</f>
        <v>234</v>
      </c>
      <c r="D39" s="57">
        <f>IFERROR(IF( RTD("cqg.rtd",,"StudyData", $K$2,  "Bar",, "High",$K$1,A39,,,,,"T")="",NA(), RTD("cqg.rtd",,"StudyData", $K$2,  "Bar",, "High",$K$1,A39,,,,,"T")),"")</f>
        <v>234</v>
      </c>
      <c r="E39" s="57">
        <f>IFERROR(IF( RTD("cqg.rtd",,"StudyData", $K$2,  "Bar",, "Low",$K$1,A39,,,,,"T")="",NA(), RTD("cqg.rtd",,"StudyData", $K$2,  "Bar",, "Low",$K$1,A39,,,,,"T")),"")</f>
        <v>-87</v>
      </c>
      <c r="F39" s="57">
        <f>IFERROR(IF( RTD("cqg.rtd",,"StudyData", $K$2,  "Bar",, "Close",$K$1,A39,,,,,"T")="",NA(), RTD("cqg.rtd",,"StudyData", $K$2,  "Bar",, "Close",$K$1,A39,,,,,"T")),"")</f>
        <v>13</v>
      </c>
      <c r="I39" s="49"/>
      <c r="M39" s="53">
        <f t="shared" si="3"/>
        <v>580</v>
      </c>
      <c r="N39" s="53">
        <f t="shared" si="1"/>
        <v>284</v>
      </c>
      <c r="O39" s="53">
        <v>1</v>
      </c>
      <c r="P39" s="56" t="e">
        <f t="shared" si="2"/>
        <v>#N/A</v>
      </c>
      <c r="V39" s="56"/>
      <c r="Z39" s="55"/>
    </row>
    <row r="40" spans="1:26" x14ac:dyDescent="0.25">
      <c r="A40" s="49">
        <f t="shared" si="0"/>
        <v>-38</v>
      </c>
      <c r="B40" s="50">
        <f xml:space="preserve"> IF(RTD("cqg.rtd",,"StudyData",$K$2, "Bar",, "Time",$K$1,A40)="",NA(),RTD("cqg.rtd",,"StudyData",$K$2, "Bar",, "Time",$K$1,A40))</f>
        <v>42514.591666666667</v>
      </c>
      <c r="C40" s="58">
        <f>IFERROR(IF( RTD("cqg.rtd",,"StudyData", $K$2,  "Bar",, "Open",$K$1,A40,,,,,"T")="",NA(), RTD("cqg.rtd",,"StudyData", $K$2,  "Bar",, "Open",$K$1,A40,,,,,"T")),"")</f>
        <v>319</v>
      </c>
      <c r="D40" s="57">
        <f>IFERROR(IF( RTD("cqg.rtd",,"StudyData", $K$2,  "Bar",, "High",$K$1,A40,,,,,"T")="",NA(), RTD("cqg.rtd",,"StudyData", $K$2,  "Bar",, "High",$K$1,A40,,,,,"T")),"")</f>
        <v>359</v>
      </c>
      <c r="E40" s="57">
        <f>IFERROR(IF( RTD("cqg.rtd",,"StudyData", $K$2,  "Bar",, "Low",$K$1,A40,,,,,"T")="",NA(), RTD("cqg.rtd",,"StudyData", $K$2,  "Bar",, "Low",$K$1,A40,,,,,"T")),"")</f>
        <v>236</v>
      </c>
      <c r="F40" s="57">
        <f>IFERROR(IF( RTD("cqg.rtd",,"StudyData", $K$2,  "Bar",, "Close",$K$1,A40,,,,,"T")="",NA(), RTD("cqg.rtd",,"StudyData", $K$2,  "Bar",, "Close",$K$1,A40,,,,,"T")),"")</f>
        <v>250</v>
      </c>
      <c r="I40" s="49"/>
      <c r="M40" s="53">
        <f t="shared" si="3"/>
        <v>610</v>
      </c>
      <c r="N40" s="53">
        <f t="shared" si="1"/>
        <v>13</v>
      </c>
      <c r="O40" s="53">
        <v>0</v>
      </c>
      <c r="P40" s="56" t="e">
        <f t="shared" si="2"/>
        <v>#N/A</v>
      </c>
      <c r="V40" s="56"/>
      <c r="Z40" s="55"/>
    </row>
    <row r="41" spans="1:26" x14ac:dyDescent="0.25">
      <c r="A41" s="49">
        <f t="shared" si="0"/>
        <v>-39</v>
      </c>
      <c r="B41" s="50">
        <f xml:space="preserve"> IF(RTD("cqg.rtd",,"StudyData",$K$2, "Bar",, "Time",$K$1,A41)="",NA(),RTD("cqg.rtd",,"StudyData",$K$2, "Bar",, "Time",$K$1,A41))</f>
        <v>42514.59097222222</v>
      </c>
      <c r="C41" s="58">
        <f>IFERROR(IF( RTD("cqg.rtd",,"StudyData", $K$2,  "Bar",, "Open",$K$1,A41,,,,,"T")="",NA(), RTD("cqg.rtd",,"StudyData", $K$2,  "Bar",, "Open",$K$1,A41,,,,,"T")),"")</f>
        <v>7</v>
      </c>
      <c r="D41" s="57">
        <f>IFERROR(IF( RTD("cqg.rtd",,"StudyData", $K$2,  "Bar",, "High",$K$1,A41,,,,,"T")="",NA(), RTD("cqg.rtd",,"StudyData", $K$2,  "Bar",, "High",$K$1,A41,,,,,"T")),"")</f>
        <v>327</v>
      </c>
      <c r="E41" s="57">
        <f>IFERROR(IF( RTD("cqg.rtd",,"StudyData", $K$2,  "Bar",, "Low",$K$1,A41,,,,,"T")="",NA(), RTD("cqg.rtd",,"StudyData", $K$2,  "Bar",, "Low",$K$1,A41,,,,,"T")),"")</f>
        <v>7</v>
      </c>
      <c r="F41" s="57">
        <f>IFERROR(IF( RTD("cqg.rtd",,"StudyData", $K$2,  "Bar",, "Close",$K$1,A41,,,,,"T")="",NA(), RTD("cqg.rtd",,"StudyData", $K$2,  "Bar",, "Close",$K$1,A41,,,,,"T")),"")</f>
        <v>315</v>
      </c>
      <c r="I41" s="49"/>
      <c r="M41" s="53">
        <f t="shared" si="3"/>
        <v>640</v>
      </c>
      <c r="N41" s="53">
        <f t="shared" si="1"/>
        <v>250</v>
      </c>
      <c r="O41" s="53">
        <v>0</v>
      </c>
      <c r="P41" s="56" t="e">
        <f t="shared" si="2"/>
        <v>#N/A</v>
      </c>
      <c r="V41" s="56"/>
      <c r="Z41" s="55"/>
    </row>
    <row r="42" spans="1:26" x14ac:dyDescent="0.25">
      <c r="A42" s="49">
        <f t="shared" si="0"/>
        <v>-40</v>
      </c>
      <c r="B42" s="50">
        <f xml:space="preserve"> IF(RTD("cqg.rtd",,"StudyData",$K$2, "Bar",, "Time",$K$1,A42)="",NA(),RTD("cqg.rtd",,"StudyData",$K$2, "Bar",, "Time",$K$1,A42))</f>
        <v>42514.590277777781</v>
      </c>
      <c r="C42" s="58">
        <f>IFERROR(IF( RTD("cqg.rtd",,"StudyData", $K$2,  "Bar",, "Open",$K$1,A42,,,,,"T")="",NA(), RTD("cqg.rtd",,"StudyData", $K$2,  "Bar",, "Open",$K$1,A42,,,,,"T")),"")</f>
        <v>179</v>
      </c>
      <c r="D42" s="57">
        <f>IFERROR(IF( RTD("cqg.rtd",,"StudyData", $K$2,  "Bar",, "High",$K$1,A42,,,,,"T")="",NA(), RTD("cqg.rtd",,"StudyData", $K$2,  "Bar",, "High",$K$1,A42,,,,,"T")),"")</f>
        <v>429</v>
      </c>
      <c r="E42" s="57">
        <f>IFERROR(IF( RTD("cqg.rtd",,"StudyData", $K$2,  "Bar",, "Low",$K$1,A42,,,,,"T")="",NA(), RTD("cqg.rtd",,"StudyData", $K$2,  "Bar",, "Low",$K$1,A42,,,,,"T")),"")</f>
        <v>21</v>
      </c>
      <c r="F42" s="57">
        <f>IFERROR(IF( RTD("cqg.rtd",,"StudyData", $K$2,  "Bar",, "Close",$K$1,A42,,,,,"T")="",NA(), RTD("cqg.rtd",,"StudyData", $K$2,  "Bar",, "Close",$K$1,A42,,,,,"T")),"")</f>
        <v>21</v>
      </c>
      <c r="I42" s="49"/>
      <c r="M42" s="53">
        <f t="shared" si="3"/>
        <v>670</v>
      </c>
      <c r="N42" s="53">
        <f t="shared" si="1"/>
        <v>315</v>
      </c>
      <c r="O42" s="53">
        <v>1</v>
      </c>
      <c r="P42" s="56" t="e">
        <f t="shared" si="2"/>
        <v>#N/A</v>
      </c>
      <c r="V42" s="56"/>
      <c r="Z42" s="55"/>
    </row>
    <row r="43" spans="1:26" x14ac:dyDescent="0.25">
      <c r="A43" s="49">
        <f t="shared" si="0"/>
        <v>-41</v>
      </c>
      <c r="B43" s="50">
        <f xml:space="preserve"> IF(RTD("cqg.rtd",,"StudyData",$K$2, "Bar",, "Time",$K$1,A43)="",NA(),RTD("cqg.rtd",,"StudyData",$K$2, "Bar",, "Time",$K$1,A43))</f>
        <v>42514.589583333334</v>
      </c>
      <c r="C43" s="58">
        <f>IFERROR(IF( RTD("cqg.rtd",,"StudyData", $K$2,  "Bar",, "Open",$K$1,A43,,,,,"T")="",NA(), RTD("cqg.rtd",,"StudyData", $K$2,  "Bar",, "Open",$K$1,A43,,,,,"T")),"")</f>
        <v>99</v>
      </c>
      <c r="D43" s="57">
        <f>IFERROR(IF( RTD("cqg.rtd",,"StudyData", $K$2,  "Bar",, "High",$K$1,A43,,,,,"T")="",NA(), RTD("cqg.rtd",,"StudyData", $K$2,  "Bar",, "High",$K$1,A43,,,,,"T")),"")</f>
        <v>337</v>
      </c>
      <c r="E43" s="57">
        <f>IFERROR(IF( RTD("cqg.rtd",,"StudyData", $K$2,  "Bar",, "Low",$K$1,A43,,,,,"T")="",NA(), RTD("cqg.rtd",,"StudyData", $K$2,  "Bar",, "Low",$K$1,A43,,,,,"T")),"")</f>
        <v>-39</v>
      </c>
      <c r="F43" s="57">
        <f>IFERROR(IF( RTD("cqg.rtd",,"StudyData", $K$2,  "Bar",, "Close",$K$1,A43,,,,,"T")="",NA(), RTD("cqg.rtd",,"StudyData", $K$2,  "Bar",, "Close",$K$1,A43,,,,,"T")),"")</f>
        <v>183</v>
      </c>
      <c r="I43" s="49"/>
      <c r="M43" s="53">
        <f t="shared" si="3"/>
        <v>700</v>
      </c>
      <c r="N43" s="53">
        <f t="shared" si="1"/>
        <v>21</v>
      </c>
      <c r="O43" s="53">
        <v>1</v>
      </c>
      <c r="P43" s="56" t="e">
        <f t="shared" si="2"/>
        <v>#N/A</v>
      </c>
      <c r="V43" s="56"/>
    </row>
    <row r="44" spans="1:26" x14ac:dyDescent="0.25">
      <c r="A44" s="49">
        <f t="shared" si="0"/>
        <v>-42</v>
      </c>
      <c r="B44" s="50">
        <f xml:space="preserve"> IF(RTD("cqg.rtd",,"StudyData",$K$2, "Bar",, "Time",$K$1,A44)="",NA(),RTD("cqg.rtd",,"StudyData",$K$2, "Bar",, "Time",$K$1,A44))</f>
        <v>42514.588888888888</v>
      </c>
      <c r="C44" s="58">
        <f>IFERROR(IF( RTD("cqg.rtd",,"StudyData", $K$2,  "Bar",, "Open",$K$1,A44,,,,,"T")="",NA(), RTD("cqg.rtd",,"StudyData", $K$2,  "Bar",, "Open",$K$1,A44,,,,,"T")),"")</f>
        <v>75</v>
      </c>
      <c r="D44" s="57">
        <f>IFERROR(IF( RTD("cqg.rtd",,"StudyData", $K$2,  "Bar",, "High",$K$1,A44,,,,,"T")="",NA(), RTD("cqg.rtd",,"StudyData", $K$2,  "Bar",, "High",$K$1,A44,,,,,"T")),"")</f>
        <v>115</v>
      </c>
      <c r="E44" s="57">
        <f>IFERROR(IF( RTD("cqg.rtd",,"StudyData", $K$2,  "Bar",, "Low",$K$1,A44,,,,,"T")="",NA(), RTD("cqg.rtd",,"StudyData", $K$2,  "Bar",, "Low",$K$1,A44,,,,,"T")),"")</f>
        <v>15</v>
      </c>
      <c r="F44" s="57">
        <f>IFERROR(IF( RTD("cqg.rtd",,"StudyData", $K$2,  "Bar",, "Close",$K$1,A44,,,,,"T")="",NA(), RTD("cqg.rtd",,"StudyData", $K$2,  "Bar",, "Close",$K$1,A44,,,,,"T")),"")</f>
        <v>81</v>
      </c>
      <c r="I44" s="49"/>
      <c r="M44" s="53">
        <f t="shared" si="3"/>
        <v>730</v>
      </c>
      <c r="N44" s="53">
        <f t="shared" si="1"/>
        <v>183</v>
      </c>
      <c r="O44" s="53">
        <v>0</v>
      </c>
      <c r="P44" s="56" t="e">
        <f t="shared" si="2"/>
        <v>#N/A</v>
      </c>
      <c r="V44" s="56"/>
    </row>
    <row r="45" spans="1:26" x14ac:dyDescent="0.25">
      <c r="A45" s="49">
        <f t="shared" si="0"/>
        <v>-43</v>
      </c>
      <c r="B45" s="50">
        <f xml:space="preserve"> IF(RTD("cqg.rtd",,"StudyData",$K$2, "Bar",, "Time",$K$1,A45)="",NA(),RTD("cqg.rtd",,"StudyData",$K$2, "Bar",, "Time",$K$1,A45))</f>
        <v>42514.588194444441</v>
      </c>
      <c r="C45" s="58">
        <f>IFERROR(IF( RTD("cqg.rtd",,"StudyData", $K$2,  "Bar",, "Open",$K$1,A45,,,,,"T")="",NA(), RTD("cqg.rtd",,"StudyData", $K$2,  "Bar",, "Open",$K$1,A45,,,,,"T")),"")</f>
        <v>-105</v>
      </c>
      <c r="D45" s="57">
        <f>IFERROR(IF( RTD("cqg.rtd",,"StudyData", $K$2,  "Bar",, "High",$K$1,A45,,,,,"T")="",NA(), RTD("cqg.rtd",,"StudyData", $K$2,  "Bar",, "High",$K$1,A45,,,,,"T")),"")</f>
        <v>85</v>
      </c>
      <c r="E45" s="57">
        <f>IFERROR(IF( RTD("cqg.rtd",,"StudyData", $K$2,  "Bar",, "Low",$K$1,A45,,,,,"T")="",NA(), RTD("cqg.rtd",,"StudyData", $K$2,  "Bar",, "Low",$K$1,A45,,,,,"T")),"")</f>
        <v>-169</v>
      </c>
      <c r="F45" s="57">
        <f>IFERROR(IF( RTD("cqg.rtd",,"StudyData", $K$2,  "Bar",, "Close",$K$1,A45,,,,,"T")="",NA(), RTD("cqg.rtd",,"StudyData", $K$2,  "Bar",, "Close",$K$1,A45,,,,,"T")),"")</f>
        <v>57</v>
      </c>
      <c r="I45" s="49"/>
      <c r="M45" s="53">
        <f t="shared" si="3"/>
        <v>760</v>
      </c>
      <c r="N45" s="53">
        <f t="shared" si="1"/>
        <v>81</v>
      </c>
      <c r="O45" s="53">
        <v>0</v>
      </c>
      <c r="P45" s="56" t="e">
        <f t="shared" si="2"/>
        <v>#N/A</v>
      </c>
      <c r="V45" s="56"/>
    </row>
    <row r="46" spans="1:26" x14ac:dyDescent="0.25">
      <c r="A46" s="49">
        <f t="shared" si="0"/>
        <v>-44</v>
      </c>
      <c r="B46" s="50">
        <f xml:space="preserve"> IF(RTD("cqg.rtd",,"StudyData",$K$2, "Bar",, "Time",$K$1,A46)="",NA(),RTD("cqg.rtd",,"StudyData",$K$2, "Bar",, "Time",$K$1,A46))</f>
        <v>42514.587500000001</v>
      </c>
      <c r="C46" s="58">
        <f>IFERROR(IF( RTD("cqg.rtd",,"StudyData", $K$2,  "Bar",, "Open",$K$1,A46,,,,,"T")="",NA(), RTD("cqg.rtd",,"StudyData", $K$2,  "Bar",, "Open",$K$1,A46,,,,,"T")),"")</f>
        <v>239</v>
      </c>
      <c r="D46" s="57">
        <f>IFERROR(IF( RTD("cqg.rtd",,"StudyData", $K$2,  "Bar",, "High",$K$1,A46,,,,,"T")="",NA(), RTD("cqg.rtd",,"StudyData", $K$2,  "Bar",, "High",$K$1,A46,,,,,"T")),"")</f>
        <v>239</v>
      </c>
      <c r="E46" s="57">
        <f>IFERROR(IF( RTD("cqg.rtd",,"StudyData", $K$2,  "Bar",, "Low",$K$1,A46,,,,,"T")="",NA(), RTD("cqg.rtd",,"StudyData", $K$2,  "Bar",, "Low",$K$1,A46,,,,,"T")),"")</f>
        <v>-149</v>
      </c>
      <c r="F46" s="57">
        <f>IFERROR(IF( RTD("cqg.rtd",,"StudyData", $K$2,  "Bar",, "Close",$K$1,A46,,,,,"T")="",NA(), RTD("cqg.rtd",,"StudyData", $K$2,  "Bar",, "Close",$K$1,A46,,,,,"T")),"")</f>
        <v>-129</v>
      </c>
      <c r="I46" s="49"/>
      <c r="M46" s="53">
        <f t="shared" si="3"/>
        <v>790</v>
      </c>
      <c r="N46" s="53">
        <f t="shared" si="1"/>
        <v>57</v>
      </c>
      <c r="O46" s="53">
        <v>0</v>
      </c>
      <c r="P46" s="56" t="e">
        <f t="shared" si="2"/>
        <v>#N/A</v>
      </c>
      <c r="V46" s="56"/>
    </row>
    <row r="47" spans="1:26" x14ac:dyDescent="0.25">
      <c r="A47" s="49">
        <f t="shared" si="0"/>
        <v>-45</v>
      </c>
      <c r="B47" s="50">
        <f xml:space="preserve"> IF(RTD("cqg.rtd",,"StudyData",$K$2, "Bar",, "Time",$K$1,A47)="",NA(),RTD("cqg.rtd",,"StudyData",$K$2, "Bar",, "Time",$K$1,A47))</f>
        <v>42514.586805555555</v>
      </c>
      <c r="C47" s="58">
        <f>IFERROR(IF( RTD("cqg.rtd",,"StudyData", $K$2,  "Bar",, "Open",$K$1,A47,,,,,"T")="",NA(), RTD("cqg.rtd",,"StudyData", $K$2,  "Bar",, "Open",$K$1,A47,,,,,"T")),"")</f>
        <v>262</v>
      </c>
      <c r="D47" s="57">
        <f>IFERROR(IF( RTD("cqg.rtd",,"StudyData", $K$2,  "Bar",, "High",$K$1,A47,,,,,"T")="",NA(), RTD("cqg.rtd",,"StudyData", $K$2,  "Bar",, "High",$K$1,A47,,,,,"T")),"")</f>
        <v>379</v>
      </c>
      <c r="E47" s="57">
        <f>IFERROR(IF( RTD("cqg.rtd",,"StudyData", $K$2,  "Bar",, "Low",$K$1,A47,,,,,"T")="",NA(), RTD("cqg.rtd",,"StudyData", $K$2,  "Bar",, "Low",$K$1,A47,,,,,"T")),"")</f>
        <v>194</v>
      </c>
      <c r="F47" s="57">
        <f>IFERROR(IF( RTD("cqg.rtd",,"StudyData", $K$2,  "Bar",, "Close",$K$1,A47,,,,,"T")="",NA(), RTD("cqg.rtd",,"StudyData", $K$2,  "Bar",, "Close",$K$1,A47,,,,,"T")),"")</f>
        <v>235</v>
      </c>
      <c r="I47" s="49"/>
      <c r="M47" s="53">
        <f t="shared" si="3"/>
        <v>820</v>
      </c>
      <c r="N47" s="53">
        <f t="shared" si="1"/>
        <v>-129</v>
      </c>
      <c r="O47" s="53">
        <v>0</v>
      </c>
      <c r="P47" s="56" t="e">
        <f t="shared" si="2"/>
        <v>#N/A</v>
      </c>
      <c r="V47" s="56"/>
    </row>
    <row r="48" spans="1:26" x14ac:dyDescent="0.25">
      <c r="A48" s="49">
        <f t="shared" si="0"/>
        <v>-46</v>
      </c>
      <c r="B48" s="50">
        <f xml:space="preserve"> IF(RTD("cqg.rtd",,"StudyData",$K$2, "Bar",, "Time",$K$1,A48)="",NA(),RTD("cqg.rtd",,"StudyData",$K$2, "Bar",, "Time",$K$1,A48))</f>
        <v>42514.586111111108</v>
      </c>
      <c r="C48" s="58">
        <f>IFERROR(IF( RTD("cqg.rtd",,"StudyData", $K$2,  "Bar",, "Open",$K$1,A48,,,,,"T")="",NA(), RTD("cqg.rtd",,"StudyData", $K$2,  "Bar",, "Open",$K$1,A48,,,,,"T")),"")</f>
        <v>328</v>
      </c>
      <c r="D48" s="57">
        <f>IFERROR(IF( RTD("cqg.rtd",,"StudyData", $K$2,  "Bar",, "High",$K$1,A48,,,,,"T")="",NA(), RTD("cqg.rtd",,"StudyData", $K$2,  "Bar",, "High",$K$1,A48,,,,,"T")),"")</f>
        <v>564</v>
      </c>
      <c r="E48" s="57">
        <f>IFERROR(IF( RTD("cqg.rtd",,"StudyData", $K$2,  "Bar",, "Low",$K$1,A48,,,,,"T")="",NA(), RTD("cqg.rtd",,"StudyData", $K$2,  "Bar",, "Low",$K$1,A48,,,,,"T")),"")</f>
        <v>248</v>
      </c>
      <c r="F48" s="57">
        <f>IFERROR(IF( RTD("cqg.rtd",,"StudyData", $K$2,  "Bar",, "Close",$K$1,A48,,,,,"T")="",NA(), RTD("cqg.rtd",,"StudyData", $K$2,  "Bar",, "Close",$K$1,A48,,,,,"T")),"")</f>
        <v>252</v>
      </c>
      <c r="I48" s="49"/>
      <c r="M48" s="53">
        <f t="shared" si="3"/>
        <v>850</v>
      </c>
      <c r="N48" s="53">
        <f t="shared" si="1"/>
        <v>235</v>
      </c>
      <c r="O48" s="53">
        <v>1</v>
      </c>
      <c r="P48" s="56" t="e">
        <f t="shared" si="2"/>
        <v>#N/A</v>
      </c>
      <c r="V48" s="56"/>
    </row>
    <row r="49" spans="1:22" x14ac:dyDescent="0.25">
      <c r="A49" s="49">
        <f t="shared" si="0"/>
        <v>-47</v>
      </c>
      <c r="B49" s="50">
        <f xml:space="preserve"> IF(RTD("cqg.rtd",,"StudyData",$K$2, "Bar",, "Time",$K$1,A49)="",NA(),RTD("cqg.rtd",,"StudyData",$K$2, "Bar",, "Time",$K$1,A49))</f>
        <v>42514.585416666669</v>
      </c>
      <c r="C49" s="58">
        <f>IFERROR(IF( RTD("cqg.rtd",,"StudyData", $K$2,  "Bar",, "Open",$K$1,A49,,,,,"T")="",NA(), RTD("cqg.rtd",,"StudyData", $K$2,  "Bar",, "Open",$K$1,A49,,,,,"T")),"")</f>
        <v>364</v>
      </c>
      <c r="D49" s="57">
        <f>IFERROR(IF( RTD("cqg.rtd",,"StudyData", $K$2,  "Bar",, "High",$K$1,A49,,,,,"T")="",NA(), RTD("cqg.rtd",,"StudyData", $K$2,  "Bar",, "High",$K$1,A49,,,,,"T")),"")</f>
        <v>386</v>
      </c>
      <c r="E49" s="57">
        <f>IFERROR(IF( RTD("cqg.rtd",,"StudyData", $K$2,  "Bar",, "Low",$K$1,A49,,,,,"T")="",NA(), RTD("cqg.rtd",,"StudyData", $K$2,  "Bar",, "Low",$K$1,A49,,,,,"T")),"")</f>
        <v>114</v>
      </c>
      <c r="F49" s="57">
        <f>IFERROR(IF( RTD("cqg.rtd",,"StudyData", $K$2,  "Bar",, "Close",$K$1,A49,,,,,"T")="",NA(), RTD("cqg.rtd",,"StudyData", $K$2,  "Bar",, "Close",$K$1,A49,,,,,"T")),"")</f>
        <v>310</v>
      </c>
      <c r="I49" s="49"/>
      <c r="M49" s="53">
        <f t="shared" si="3"/>
        <v>880</v>
      </c>
      <c r="N49" s="53">
        <f t="shared" si="1"/>
        <v>252</v>
      </c>
      <c r="O49" s="53">
        <v>0</v>
      </c>
      <c r="P49" s="56" t="e">
        <f t="shared" si="2"/>
        <v>#N/A</v>
      </c>
      <c r="V49" s="56"/>
    </row>
    <row r="50" spans="1:22" x14ac:dyDescent="0.25">
      <c r="A50" s="49">
        <f t="shared" si="0"/>
        <v>-48</v>
      </c>
      <c r="B50" s="50">
        <f xml:space="preserve"> IF(RTD("cqg.rtd",,"StudyData",$K$2, "Bar",, "Time",$K$1,A50)="",NA(),RTD("cqg.rtd",,"StudyData",$K$2, "Bar",, "Time",$K$1,A50))</f>
        <v>42514.584722222222</v>
      </c>
      <c r="C50" s="58">
        <f>IFERROR(IF( RTD("cqg.rtd",,"StudyData", $K$2,  "Bar",, "Open",$K$1,A50,,,,,"T")="",NA(), RTD("cqg.rtd",,"StudyData", $K$2,  "Bar",, "Open",$K$1,A50,,,,,"T")),"")</f>
        <v>274</v>
      </c>
      <c r="D50" s="57">
        <f>IFERROR(IF( RTD("cqg.rtd",,"StudyData", $K$2,  "Bar",, "High",$K$1,A50,,,,,"T")="",NA(), RTD("cqg.rtd",,"StudyData", $K$2,  "Bar",, "High",$K$1,A50,,,,,"T")),"")</f>
        <v>548</v>
      </c>
      <c r="E50" s="57">
        <f>IFERROR(IF( RTD("cqg.rtd",,"StudyData", $K$2,  "Bar",, "Low",$K$1,A50,,,,,"T")="",NA(), RTD("cqg.rtd",,"StudyData", $K$2,  "Bar",, "Low",$K$1,A50,,,,,"T")),"")</f>
        <v>220</v>
      </c>
      <c r="F50" s="57">
        <f>IFERROR(IF( RTD("cqg.rtd",,"StudyData", $K$2,  "Bar",, "Close",$K$1,A50,,,,,"T")="",NA(), RTD("cqg.rtd",,"StudyData", $K$2,  "Bar",, "Close",$K$1,A50,,,,,"T")),"")</f>
        <v>366</v>
      </c>
      <c r="I50" s="49"/>
      <c r="M50" s="53">
        <f t="shared" si="3"/>
        <v>910</v>
      </c>
      <c r="N50" s="53">
        <f t="shared" si="1"/>
        <v>310</v>
      </c>
      <c r="O50" s="53">
        <v>0</v>
      </c>
      <c r="P50" s="56" t="e">
        <f t="shared" si="2"/>
        <v>#N/A</v>
      </c>
      <c r="V50" s="56"/>
    </row>
    <row r="51" spans="1:22" x14ac:dyDescent="0.25">
      <c r="A51" s="49">
        <f t="shared" si="0"/>
        <v>-49</v>
      </c>
      <c r="B51" s="50">
        <f xml:space="preserve"> IF(RTD("cqg.rtd",,"StudyData",$K$2, "Bar",, "Time",$K$1,A51)="",NA(),RTD("cqg.rtd",,"StudyData",$K$2, "Bar",, "Time",$K$1,A51))</f>
        <v>42514.584027777775</v>
      </c>
      <c r="C51" s="58">
        <f>IFERROR(IF( RTD("cqg.rtd",,"StudyData", $K$2,  "Bar",, "Open",$K$1,A51,,,,,"T")="",NA(), RTD("cqg.rtd",,"StudyData", $K$2,  "Bar",, "Open",$K$1,A51,,,,,"T")),"")</f>
        <v>200</v>
      </c>
      <c r="D51" s="57">
        <f>IFERROR(IF( RTD("cqg.rtd",,"StudyData", $K$2,  "Bar",, "High",$K$1,A51,,,,,"T")="",NA(), RTD("cqg.rtd",,"StudyData", $K$2,  "Bar",, "High",$K$1,A51,,,,,"T")),"")</f>
        <v>348</v>
      </c>
      <c r="E51" s="57">
        <f>IFERROR(IF( RTD("cqg.rtd",,"StudyData", $K$2,  "Bar",, "Low",$K$1,A51,,,,,"T")="",NA(), RTD("cqg.rtd",,"StudyData", $K$2,  "Bar",, "Low",$K$1,A51,,,,,"T")),"")</f>
        <v>152</v>
      </c>
      <c r="F51" s="57">
        <f>IFERROR(IF( RTD("cqg.rtd",,"StudyData", $K$2,  "Bar",, "Close",$K$1,A51,,,,,"T")="",NA(), RTD("cqg.rtd",,"StudyData", $K$2,  "Bar",, "Close",$K$1,A51,,,,,"T")),"")</f>
        <v>238</v>
      </c>
      <c r="I51" s="49"/>
      <c r="M51" s="53">
        <f t="shared" si="3"/>
        <v>940</v>
      </c>
      <c r="N51" s="53">
        <f t="shared" si="1"/>
        <v>366</v>
      </c>
      <c r="O51" s="53">
        <v>0</v>
      </c>
      <c r="P51" s="56" t="e">
        <f t="shared" si="2"/>
        <v>#N/A</v>
      </c>
      <c r="V51" s="56"/>
    </row>
    <row r="52" spans="1:22" x14ac:dyDescent="0.25">
      <c r="A52" s="49">
        <f t="shared" si="0"/>
        <v>-50</v>
      </c>
      <c r="B52" s="50">
        <f xml:space="preserve"> IF(RTD("cqg.rtd",,"StudyData",$K$2, "Bar",, "Time",$K$1,A52)="",NA(),RTD("cqg.rtd",,"StudyData",$K$2, "Bar",, "Time",$K$1,A52))</f>
        <v>42514.583333333336</v>
      </c>
      <c r="C52" s="58">
        <f>IFERROR(IF( RTD("cqg.rtd",,"StudyData", $K$2,  "Bar",, "Open",$K$1,A52,,,,,"T")="",NA(), RTD("cqg.rtd",,"StudyData", $K$2,  "Bar",, "Open",$K$1,A52,,,,,"T")),"")</f>
        <v>-124</v>
      </c>
      <c r="D52" s="57">
        <f>IFERROR(IF( RTD("cqg.rtd",,"StudyData", $K$2,  "Bar",, "High",$K$1,A52,,,,,"T")="",NA(), RTD("cqg.rtd",,"StudyData", $K$2,  "Bar",, "High",$K$1,A52,,,,,"T")),"")</f>
        <v>300</v>
      </c>
      <c r="E52" s="57">
        <f>IFERROR(IF( RTD("cqg.rtd",,"StudyData", $K$2,  "Bar",, "Low",$K$1,A52,,,,,"T")="",NA(), RTD("cqg.rtd",,"StudyData", $K$2,  "Bar",, "Low",$K$1,A52,,,,,"T")),"")</f>
        <v>-212</v>
      </c>
      <c r="F52" s="57">
        <f>IFERROR(IF( RTD("cqg.rtd",,"StudyData", $K$2,  "Bar",, "Close",$K$1,A52,,,,,"T")="",NA(), RTD("cqg.rtd",,"StudyData", $K$2,  "Bar",, "Close",$K$1,A52,,,,,"T")),"")</f>
        <v>202</v>
      </c>
      <c r="I52" s="49"/>
      <c r="M52" s="53">
        <f t="shared" si="3"/>
        <v>970</v>
      </c>
      <c r="N52" s="53">
        <f t="shared" si="1"/>
        <v>238</v>
      </c>
      <c r="O52" s="53">
        <v>0</v>
      </c>
      <c r="P52" s="56" t="e">
        <f t="shared" si="2"/>
        <v>#N/A</v>
      </c>
      <c r="V52" s="56"/>
    </row>
    <row r="53" spans="1:22" x14ac:dyDescent="0.25">
      <c r="A53" s="49">
        <f t="shared" si="0"/>
        <v>-51</v>
      </c>
      <c r="B53" s="50">
        <f xml:space="preserve"> IF(RTD("cqg.rtd",,"StudyData",$K$2, "Bar",, "Time",$K$1,A53)="",NA(),RTD("cqg.rtd",,"StudyData",$K$2, "Bar",, "Time",$K$1,A53))</f>
        <v>42514.582638888889</v>
      </c>
      <c r="C53" s="58">
        <f>IFERROR(IF( RTD("cqg.rtd",,"StudyData", $K$2,  "Bar",, "Open",$K$1,A53,,,,,"T")="",NA(), RTD("cqg.rtd",,"StudyData", $K$2,  "Bar",, "Open",$K$1,A53,,,,,"T")),"")</f>
        <v>-176</v>
      </c>
      <c r="D53" s="57">
        <f>IFERROR(IF( RTD("cqg.rtd",,"StudyData", $K$2,  "Bar",, "High",$K$1,A53,,,,,"T")="",NA(), RTD("cqg.rtd",,"StudyData", $K$2,  "Bar",, "High",$K$1,A53,,,,,"T")),"")</f>
        <v>-50</v>
      </c>
      <c r="E53" s="57">
        <f>IFERROR(IF( RTD("cqg.rtd",,"StudyData", $K$2,  "Bar",, "Low",$K$1,A53,,,,,"T")="",NA(), RTD("cqg.rtd",,"StudyData", $K$2,  "Bar",, "Low",$K$1,A53,,,,,"T")),"")</f>
        <v>-176</v>
      </c>
      <c r="F53" s="57">
        <f>IFERROR(IF( RTD("cqg.rtd",,"StudyData", $K$2,  "Bar",, "Close",$K$1,A53,,,,,"T")="",NA(), RTD("cqg.rtd",,"StudyData", $K$2,  "Bar",, "Close",$K$1,A53,,,,,"T")),"")</f>
        <v>-122</v>
      </c>
      <c r="I53" s="49"/>
      <c r="N53" s="53">
        <f t="shared" si="1"/>
        <v>202</v>
      </c>
    </row>
    <row r="54" spans="1:22" x14ac:dyDescent="0.25">
      <c r="A54" s="49">
        <f t="shared" si="0"/>
        <v>-52</v>
      </c>
      <c r="B54" s="50">
        <f xml:space="preserve"> IF(RTD("cqg.rtd",,"StudyData",$K$2, "Bar",, "Time",$K$1,A54)="",NA(),RTD("cqg.rtd",,"StudyData",$K$2, "Bar",, "Time",$K$1,A54))</f>
        <v>42514.581944444442</v>
      </c>
      <c r="C54" s="58">
        <f>IFERROR(IF( RTD("cqg.rtd",,"StudyData", $K$2,  "Bar",, "Open",$K$1,A54,,,,,"T")="",NA(), RTD("cqg.rtd",,"StudyData", $K$2,  "Bar",, "Open",$K$1,A54,,,,,"T")),"")</f>
        <v>254</v>
      </c>
      <c r="D54" s="57">
        <f>IFERROR(IF( RTD("cqg.rtd",,"StudyData", $K$2,  "Bar",, "High",$K$1,A54,,,,,"T")="",NA(), RTD("cqg.rtd",,"StudyData", $K$2,  "Bar",, "High",$K$1,A54,,,,,"T")),"")</f>
        <v>276</v>
      </c>
      <c r="E54" s="57">
        <f>IFERROR(IF( RTD("cqg.rtd",,"StudyData", $K$2,  "Bar",, "Low",$K$1,A54,,,,,"T")="",NA(), RTD("cqg.rtd",,"StudyData", $K$2,  "Bar",, "Low",$K$1,A54,,,,,"T")),"")</f>
        <v>-252</v>
      </c>
      <c r="F54" s="57">
        <f>IFERROR(IF( RTD("cqg.rtd",,"StudyData", $K$2,  "Bar",, "Close",$K$1,A54,,,,,"T")="",NA(), RTD("cqg.rtd",,"StudyData", $K$2,  "Bar",, "Close",$K$1,A54,,,,,"T")),"")</f>
        <v>-192</v>
      </c>
      <c r="I54" s="49"/>
      <c r="N54" s="53">
        <f t="shared" si="1"/>
        <v>-122</v>
      </c>
    </row>
    <row r="55" spans="1:22" x14ac:dyDescent="0.25">
      <c r="A55" s="49">
        <f t="shared" si="0"/>
        <v>-53</v>
      </c>
      <c r="B55" s="50">
        <f xml:space="preserve"> IF(RTD("cqg.rtd",,"StudyData",$K$2, "Bar",, "Time",$K$1,A55)="",NA(),RTD("cqg.rtd",,"StudyData",$K$2, "Bar",, "Time",$K$1,A55))</f>
        <v>42514.581250000003</v>
      </c>
      <c r="C55" s="58">
        <f>IFERROR(IF( RTD("cqg.rtd",,"StudyData", $K$2,  "Bar",, "Open",$K$1,A55,,,,,"T")="",NA(), RTD("cqg.rtd",,"StudyData", $K$2,  "Bar",, "Open",$K$1,A55,,,,,"T")),"")</f>
        <v>206</v>
      </c>
      <c r="D55" s="57">
        <f>IFERROR(IF( RTD("cqg.rtd",,"StudyData", $K$2,  "Bar",, "High",$K$1,A55,,,,,"T")="",NA(), RTD("cqg.rtd",,"StudyData", $K$2,  "Bar",, "High",$K$1,A55,,,,,"T")),"")</f>
        <v>208</v>
      </c>
      <c r="E55" s="57">
        <f>IFERROR(IF( RTD("cqg.rtd",,"StudyData", $K$2,  "Bar",, "Low",$K$1,A55,,,,,"T")="",NA(), RTD("cqg.rtd",,"StudyData", $K$2,  "Bar",, "Low",$K$1,A55,,,,,"T")),"")</f>
        <v>-50</v>
      </c>
      <c r="F55" s="57">
        <f>IFERROR(IF( RTD("cqg.rtd",,"StudyData", $K$2,  "Bar",, "Close",$K$1,A55,,,,,"T")="",NA(), RTD("cqg.rtd",,"StudyData", $K$2,  "Bar",, "Close",$K$1,A55,,,,,"T")),"")</f>
        <v>208</v>
      </c>
      <c r="I55" s="49"/>
      <c r="N55" s="53">
        <f t="shared" si="1"/>
        <v>-192</v>
      </c>
    </row>
    <row r="56" spans="1:22" x14ac:dyDescent="0.25">
      <c r="A56" s="49">
        <f t="shared" si="0"/>
        <v>-54</v>
      </c>
      <c r="B56" s="50">
        <f xml:space="preserve"> IF(RTD("cqg.rtd",,"StudyData",$K$2, "Bar",, "Time",$K$1,A56)="",NA(),RTD("cqg.rtd",,"StudyData",$K$2, "Bar",, "Time",$K$1,A56))</f>
        <v>42514.580555555556</v>
      </c>
      <c r="C56" s="58">
        <f>IFERROR(IF( RTD("cqg.rtd",,"StudyData", $K$2,  "Bar",, "Open",$K$1,A56,,,,,"T")="",NA(), RTD("cqg.rtd",,"StudyData", $K$2,  "Bar",, "Open",$K$1,A56,,,,,"T")),"")</f>
        <v>147</v>
      </c>
      <c r="D56" s="57">
        <f>IFERROR(IF( RTD("cqg.rtd",,"StudyData", $K$2,  "Bar",, "High",$K$1,A56,,,,,"T")="",NA(), RTD("cqg.rtd",,"StudyData", $K$2,  "Bar",, "High",$K$1,A56,,,,,"T")),"")</f>
        <v>341</v>
      </c>
      <c r="E56" s="57">
        <f>IFERROR(IF( RTD("cqg.rtd",,"StudyData", $K$2,  "Bar",, "Low",$K$1,A56,,,,,"T")="",NA(), RTD("cqg.rtd",,"StudyData", $K$2,  "Bar",, "Low",$K$1,A56,,,,,"T")),"")</f>
        <v>147</v>
      </c>
      <c r="F56" s="57">
        <f>IFERROR(IF( RTD("cqg.rtd",,"StudyData", $K$2,  "Bar",, "Close",$K$1,A56,,,,,"T")="",NA(), RTD("cqg.rtd",,"StudyData", $K$2,  "Bar",, "Close",$K$1,A56,,,,,"T")),"")</f>
        <v>206</v>
      </c>
      <c r="I56" s="49"/>
      <c r="N56" s="53">
        <f t="shared" si="1"/>
        <v>208</v>
      </c>
    </row>
    <row r="57" spans="1:22" x14ac:dyDescent="0.25">
      <c r="A57" s="49">
        <f t="shared" si="0"/>
        <v>-55</v>
      </c>
      <c r="B57" s="50">
        <f xml:space="preserve"> IF(RTD("cqg.rtd",,"StudyData",$K$2, "Bar",, "Time",$K$1,A57)="",NA(),RTD("cqg.rtd",,"StudyData",$K$2, "Bar",, "Time",$K$1,A57))</f>
        <v>42514.579861111109</v>
      </c>
      <c r="C57" s="58">
        <f>IFERROR(IF( RTD("cqg.rtd",,"StudyData", $K$2,  "Bar",, "Open",$K$1,A57,,,,,"T")="",NA(), RTD("cqg.rtd",,"StudyData", $K$2,  "Bar",, "Open",$K$1,A57,,,,,"T")),"")</f>
        <v>-28</v>
      </c>
      <c r="D57" s="57">
        <f>IFERROR(IF( RTD("cqg.rtd",,"StudyData", $K$2,  "Bar",, "High",$K$1,A57,,,,,"T")="",NA(), RTD("cqg.rtd",,"StudyData", $K$2,  "Bar",, "High",$K$1,A57,,,,,"T")),"")</f>
        <v>285</v>
      </c>
      <c r="E57" s="57">
        <f>IFERROR(IF( RTD("cqg.rtd",,"StudyData", $K$2,  "Bar",, "Low",$K$1,A57,,,,,"T")="",NA(), RTD("cqg.rtd",,"StudyData", $K$2,  "Bar",, "Low",$K$1,A57,,,,,"T")),"")</f>
        <v>-30</v>
      </c>
      <c r="F57" s="57">
        <f>IFERROR(IF( RTD("cqg.rtd",,"StudyData", $K$2,  "Bar",, "Close",$K$1,A57,,,,,"T")="",NA(), RTD("cqg.rtd",,"StudyData", $K$2,  "Bar",, "Close",$K$1,A57,,,,,"T")),"")</f>
        <v>133</v>
      </c>
      <c r="I57" s="49"/>
      <c r="N57" s="53">
        <f t="shared" si="1"/>
        <v>206</v>
      </c>
    </row>
    <row r="58" spans="1:22" x14ac:dyDescent="0.25">
      <c r="A58" s="49">
        <f t="shared" si="0"/>
        <v>-56</v>
      </c>
      <c r="B58" s="50">
        <f xml:space="preserve"> IF(RTD("cqg.rtd",,"StudyData",$K$2, "Bar",, "Time",$K$1,A58)="",NA(),RTD("cqg.rtd",,"StudyData",$K$2, "Bar",, "Time",$K$1,A58))</f>
        <v>42514.57916666667</v>
      </c>
      <c r="C58" s="58">
        <f>IFERROR(IF( RTD("cqg.rtd",,"StudyData", $K$2,  "Bar",, "Open",$K$1,A58,,,,,"T")="",NA(), RTD("cqg.rtd",,"StudyData", $K$2,  "Bar",, "Open",$K$1,A58,,,,,"T")),"")</f>
        <v>-10</v>
      </c>
      <c r="D58" s="57">
        <f>IFERROR(IF( RTD("cqg.rtd",,"StudyData", $K$2,  "Bar",, "High",$K$1,A58,,,,,"T")="",NA(), RTD("cqg.rtd",,"StudyData", $K$2,  "Bar",, "High",$K$1,A58,,,,,"T")),"")</f>
        <v>-8</v>
      </c>
      <c r="E58" s="57">
        <f>IFERROR(IF( RTD("cqg.rtd",,"StudyData", $K$2,  "Bar",, "Low",$K$1,A58,,,,,"T")="",NA(), RTD("cqg.rtd",,"StudyData", $K$2,  "Bar",, "Low",$K$1,A58,,,,,"T")),"")</f>
        <v>-228</v>
      </c>
      <c r="F58" s="57">
        <f>IFERROR(IF( RTD("cqg.rtd",,"StudyData", $K$2,  "Bar",, "Close",$K$1,A58,,,,,"T")="",NA(), RTD("cqg.rtd",,"StudyData", $K$2,  "Bar",, "Close",$K$1,A58,,,,,"T")),"")</f>
        <v>-18</v>
      </c>
      <c r="I58" s="49"/>
      <c r="N58" s="53">
        <f t="shared" si="1"/>
        <v>133</v>
      </c>
    </row>
    <row r="59" spans="1:22" x14ac:dyDescent="0.25">
      <c r="A59" s="49">
        <f t="shared" si="0"/>
        <v>-57</v>
      </c>
      <c r="B59" s="50">
        <f xml:space="preserve"> IF(RTD("cqg.rtd",,"StudyData",$K$2, "Bar",, "Time",$K$1,A59)="",NA(),RTD("cqg.rtd",,"StudyData",$K$2, "Bar",, "Time",$K$1,A59))</f>
        <v>42514.578472222223</v>
      </c>
      <c r="C59" s="58">
        <f>IFERROR(IF( RTD("cqg.rtd",,"StudyData", $K$2,  "Bar",, "Open",$K$1,A59,,,,,"T")="",NA(), RTD("cqg.rtd",,"StudyData", $K$2,  "Bar",, "Open",$K$1,A59,,,,,"T")),"")</f>
        <v>-122</v>
      </c>
      <c r="D59" s="57">
        <f>IFERROR(IF( RTD("cqg.rtd",,"StudyData", $K$2,  "Bar",, "High",$K$1,A59,,,,,"T")="",NA(), RTD("cqg.rtd",,"StudyData", $K$2,  "Bar",, "High",$K$1,A59,,,,,"T")),"")</f>
        <v>190</v>
      </c>
      <c r="E59" s="57">
        <f>IFERROR(IF( RTD("cqg.rtd",,"StudyData", $K$2,  "Bar",, "Low",$K$1,A59,,,,,"T")="",NA(), RTD("cqg.rtd",,"StudyData", $K$2,  "Bar",, "Low",$K$1,A59,,,,,"T")),"")</f>
        <v>-122</v>
      </c>
      <c r="F59" s="57">
        <f>IFERROR(IF( RTD("cqg.rtd",,"StudyData", $K$2,  "Bar",, "Close",$K$1,A59,,,,,"T")="",NA(), RTD("cqg.rtd",,"StudyData", $K$2,  "Bar",, "Close",$K$1,A59,,,,,"T")),"")</f>
        <v>-16</v>
      </c>
      <c r="I59" s="49"/>
      <c r="N59" s="53">
        <f t="shared" si="1"/>
        <v>-18</v>
      </c>
    </row>
    <row r="60" spans="1:22" x14ac:dyDescent="0.25">
      <c r="A60" s="49">
        <f t="shared" si="0"/>
        <v>-58</v>
      </c>
      <c r="B60" s="50">
        <f xml:space="preserve"> IF(RTD("cqg.rtd",,"StudyData",$K$2, "Bar",, "Time",$K$1,A60)="",NA(),RTD("cqg.rtd",,"StudyData",$K$2, "Bar",, "Time",$K$1,A60))</f>
        <v>42514.577777777777</v>
      </c>
      <c r="C60" s="58">
        <f>IFERROR(IF( RTD("cqg.rtd",,"StudyData", $K$2,  "Bar",, "Open",$K$1,A60,,,,,"T")="",NA(), RTD("cqg.rtd",,"StudyData", $K$2,  "Bar",, "Open",$K$1,A60,,,,,"T")),"")</f>
        <v>112</v>
      </c>
      <c r="D60" s="57">
        <f>IFERROR(IF( RTD("cqg.rtd",,"StudyData", $K$2,  "Bar",, "High",$K$1,A60,,,,,"T")="",NA(), RTD("cqg.rtd",,"StudyData", $K$2,  "Bar",, "High",$K$1,A60,,,,,"T")),"")</f>
        <v>112</v>
      </c>
      <c r="E60" s="57">
        <f>IFERROR(IF( RTD("cqg.rtd",,"StudyData", $K$2,  "Bar",, "Low",$K$1,A60,,,,,"T")="",NA(), RTD("cqg.rtd",,"StudyData", $K$2,  "Bar",, "Low",$K$1,A60,,,,,"T")),"")</f>
        <v>-204</v>
      </c>
      <c r="F60" s="57">
        <f>IFERROR(IF( RTD("cqg.rtd",,"StudyData", $K$2,  "Bar",, "Close",$K$1,A60,,,,,"T")="",NA(), RTD("cqg.rtd",,"StudyData", $K$2,  "Bar",, "Close",$K$1,A60,,,,,"T")),"")</f>
        <v>-104</v>
      </c>
      <c r="I60" s="49"/>
      <c r="N60" s="53">
        <f t="shared" si="1"/>
        <v>-16</v>
      </c>
    </row>
    <row r="61" spans="1:22" x14ac:dyDescent="0.25">
      <c r="A61" s="49">
        <f t="shared" si="0"/>
        <v>-59</v>
      </c>
      <c r="B61" s="50">
        <f xml:space="preserve"> IF(RTD("cqg.rtd",,"StudyData",$K$2, "Bar",, "Time",$K$1,A61)="",NA(),RTD("cqg.rtd",,"StudyData",$K$2, "Bar",, "Time",$K$1,A61))</f>
        <v>42514.57708333333</v>
      </c>
      <c r="C61" s="58">
        <f>IFERROR(IF( RTD("cqg.rtd",,"StudyData", $K$2,  "Bar",, "Open",$K$1,A61,,,,,"T")="",NA(), RTD("cqg.rtd",,"StudyData", $K$2,  "Bar",, "Open",$K$1,A61,,,,,"T")),"")</f>
        <v>446</v>
      </c>
      <c r="D61" s="57">
        <f>IFERROR(IF( RTD("cqg.rtd",,"StudyData", $K$2,  "Bar",, "High",$K$1,A61,,,,,"T")="",NA(), RTD("cqg.rtd",,"StudyData", $K$2,  "Bar",, "High",$K$1,A61,,,,,"T")),"")</f>
        <v>508</v>
      </c>
      <c r="E61" s="57">
        <f>IFERROR(IF( RTD("cqg.rtd",,"StudyData", $K$2,  "Bar",, "Low",$K$1,A61,,,,,"T")="",NA(), RTD("cqg.rtd",,"StudyData", $K$2,  "Bar",, "Low",$K$1,A61,,,,,"T")),"")</f>
        <v>100</v>
      </c>
      <c r="F61" s="57">
        <f>IFERROR(IF( RTD("cqg.rtd",,"StudyData", $K$2,  "Bar",, "Close",$K$1,A61,,,,,"T")="",NA(), RTD("cqg.rtd",,"StudyData", $K$2,  "Bar",, "Close",$K$1,A61,,,,,"T")),"")</f>
        <v>108</v>
      </c>
      <c r="I61" s="49"/>
      <c r="N61" s="53">
        <f t="shared" si="1"/>
        <v>-104</v>
      </c>
    </row>
    <row r="62" spans="1:22" x14ac:dyDescent="0.25">
      <c r="A62" s="49">
        <f t="shared" si="0"/>
        <v>-60</v>
      </c>
      <c r="B62" s="50">
        <f xml:space="preserve"> IF(RTD("cqg.rtd",,"StudyData",$K$2, "Bar",, "Time",$K$1,A62)="",NA(),RTD("cqg.rtd",,"StudyData",$K$2, "Bar",, "Time",$K$1,A62))</f>
        <v>42514.576388888891</v>
      </c>
      <c r="C62" s="58">
        <f>IFERROR(IF( RTD("cqg.rtd",,"StudyData", $K$2,  "Bar",, "Open",$K$1,A62,,,,,"T")="",NA(), RTD("cqg.rtd",,"StudyData", $K$2,  "Bar",, "Open",$K$1,A62,,,,,"T")),"")</f>
        <v>274</v>
      </c>
      <c r="D62" s="57">
        <f>IFERROR(IF( RTD("cqg.rtd",,"StudyData", $K$2,  "Bar",, "High",$K$1,A62,,,,,"T")="",NA(), RTD("cqg.rtd",,"StudyData", $K$2,  "Bar",, "High",$K$1,A62,,,,,"T")),"")</f>
        <v>722</v>
      </c>
      <c r="E62" s="57">
        <f>IFERROR(IF( RTD("cqg.rtd",,"StudyData", $K$2,  "Bar",, "Low",$K$1,A62,,,,,"T")="",NA(), RTD("cqg.rtd",,"StudyData", $K$2,  "Bar",, "Low",$K$1,A62,,,,,"T")),"")</f>
        <v>128</v>
      </c>
      <c r="F62" s="57">
        <f>IFERROR(IF( RTD("cqg.rtd",,"StudyData", $K$2,  "Bar",, "Close",$K$1,A62,,,,,"T")="",NA(), RTD("cqg.rtd",,"StudyData", $K$2,  "Bar",, "Close",$K$1,A62,,,,,"T")),"")</f>
        <v>438</v>
      </c>
      <c r="I62" s="49"/>
      <c r="N62" s="53">
        <f t="shared" si="1"/>
        <v>108</v>
      </c>
    </row>
    <row r="63" spans="1:22" x14ac:dyDescent="0.25">
      <c r="A63" s="49">
        <f t="shared" si="0"/>
        <v>-61</v>
      </c>
      <c r="B63" s="50">
        <f xml:space="preserve"> IF(RTD("cqg.rtd",,"StudyData",$K$2, "Bar",, "Time",$K$1,A63)="",NA(),RTD("cqg.rtd",,"StudyData",$K$2, "Bar",, "Time",$K$1,A63))</f>
        <v>42514.575694444444</v>
      </c>
      <c r="C63" s="58">
        <f>IFERROR(IF( RTD("cqg.rtd",,"StudyData", $K$2,  "Bar",, "Open",$K$1,A63,,,,,"T")="",NA(), RTD("cqg.rtd",,"StudyData", $K$2,  "Bar",, "Open",$K$1,A63,,,,,"T")),"")</f>
        <v>268</v>
      </c>
      <c r="D63" s="57">
        <f>IFERROR(IF( RTD("cqg.rtd",,"StudyData", $K$2,  "Bar",, "High",$K$1,A63,,,,,"T")="",NA(), RTD("cqg.rtd",,"StudyData", $K$2,  "Bar",, "High",$K$1,A63,,,,,"T")),"")</f>
        <v>316</v>
      </c>
      <c r="E63" s="57">
        <f>IFERROR(IF( RTD("cqg.rtd",,"StudyData", $K$2,  "Bar",, "Low",$K$1,A63,,,,,"T")="",NA(), RTD("cqg.rtd",,"StudyData", $K$2,  "Bar",, "Low",$K$1,A63,,,,,"T")),"")</f>
        <v>140</v>
      </c>
      <c r="F63" s="57">
        <f>IFERROR(IF( RTD("cqg.rtd",,"StudyData", $K$2,  "Bar",, "Close",$K$1,A63,,,,,"T")="",NA(), RTD("cqg.rtd",,"StudyData", $K$2,  "Bar",, "Close",$K$1,A63,,,,,"T")),"")</f>
        <v>296</v>
      </c>
      <c r="I63" s="49"/>
      <c r="N63" s="53">
        <f t="shared" si="1"/>
        <v>438</v>
      </c>
    </row>
    <row r="64" spans="1:22" x14ac:dyDescent="0.25">
      <c r="A64" s="49">
        <f t="shared" si="0"/>
        <v>-62</v>
      </c>
      <c r="B64" s="50">
        <f xml:space="preserve"> IF(RTD("cqg.rtd",,"StudyData",$K$2, "Bar",, "Time",$K$1,A64)="",NA(),RTD("cqg.rtd",,"StudyData",$K$2, "Bar",, "Time",$K$1,A64))</f>
        <v>42514.574999999997</v>
      </c>
      <c r="C64" s="58">
        <f>IFERROR(IF( RTD("cqg.rtd",,"StudyData", $K$2,  "Bar",, "Open",$K$1,A64,,,,,"T")="",NA(), RTD("cqg.rtd",,"StudyData", $K$2,  "Bar",, "Open",$K$1,A64,,,,,"T")),"")</f>
        <v>285</v>
      </c>
      <c r="D64" s="57">
        <f>IFERROR(IF( RTD("cqg.rtd",,"StudyData", $K$2,  "Bar",, "High",$K$1,A64,,,,,"T")="",NA(), RTD("cqg.rtd",,"StudyData", $K$2,  "Bar",, "High",$K$1,A64,,,,,"T")),"")</f>
        <v>459</v>
      </c>
      <c r="E64" s="57">
        <f>IFERROR(IF( RTD("cqg.rtd",,"StudyData", $K$2,  "Bar",, "Low",$K$1,A64,,,,,"T")="",NA(), RTD("cqg.rtd",,"StudyData", $K$2,  "Bar",, "Low",$K$1,A64,,,,,"T")),"")</f>
        <v>202</v>
      </c>
      <c r="F64" s="57">
        <f>IFERROR(IF( RTD("cqg.rtd",,"StudyData", $K$2,  "Bar",, "Close",$K$1,A64,,,,,"T")="",NA(), RTD("cqg.rtd",,"StudyData", $K$2,  "Bar",, "Close",$K$1,A64,,,,,"T")),"")</f>
        <v>276</v>
      </c>
      <c r="I64" s="49"/>
      <c r="N64" s="53">
        <f t="shared" si="1"/>
        <v>296</v>
      </c>
    </row>
    <row r="65" spans="1:14" x14ac:dyDescent="0.25">
      <c r="A65" s="49">
        <f t="shared" si="0"/>
        <v>-63</v>
      </c>
      <c r="B65" s="50">
        <f xml:space="preserve"> IF(RTD("cqg.rtd",,"StudyData",$K$2, "Bar",, "Time",$K$1,A65)="",NA(),RTD("cqg.rtd",,"StudyData",$K$2, "Bar",, "Time",$K$1,A65))</f>
        <v>42514.574305555558</v>
      </c>
      <c r="C65" s="58">
        <f>IFERROR(IF( RTD("cqg.rtd",,"StudyData", $K$2,  "Bar",, "Open",$K$1,A65,,,,,"T")="",NA(), RTD("cqg.rtd",,"StudyData", $K$2,  "Bar",, "Open",$K$1,A65,,,,,"T")),"")</f>
        <v>209</v>
      </c>
      <c r="D65" s="57">
        <f>IFERROR(IF( RTD("cqg.rtd",,"StudyData", $K$2,  "Bar",, "High",$K$1,A65,,,,,"T")="",NA(), RTD("cqg.rtd",,"StudyData", $K$2,  "Bar",, "High",$K$1,A65,,,,,"T")),"")</f>
        <v>673</v>
      </c>
      <c r="E65" s="57">
        <f>IFERROR(IF( RTD("cqg.rtd",,"StudyData", $K$2,  "Bar",, "Low",$K$1,A65,,,,,"T")="",NA(), RTD("cqg.rtd",,"StudyData", $K$2,  "Bar",, "Low",$K$1,A65,,,,,"T")),"")</f>
        <v>181</v>
      </c>
      <c r="F65" s="57">
        <f>IFERROR(IF( RTD("cqg.rtd",,"StudyData", $K$2,  "Bar",, "Close",$K$1,A65,,,,,"T")="",NA(), RTD("cqg.rtd",,"StudyData", $K$2,  "Bar",, "Close",$K$1,A65,,,,,"T")),"")</f>
        <v>269</v>
      </c>
      <c r="I65" s="49"/>
      <c r="N65" s="53">
        <f t="shared" si="1"/>
        <v>276</v>
      </c>
    </row>
    <row r="66" spans="1:14" x14ac:dyDescent="0.25">
      <c r="A66" s="49">
        <f t="shared" si="0"/>
        <v>-64</v>
      </c>
      <c r="B66" s="50">
        <f xml:space="preserve"> IF(RTD("cqg.rtd",,"StudyData",$K$2, "Bar",, "Time",$K$1,A66)="",NA(),RTD("cqg.rtd",,"StudyData",$K$2, "Bar",, "Time",$K$1,A66))</f>
        <v>42514.573611111111</v>
      </c>
      <c r="C66" s="58">
        <f>IFERROR(IF( RTD("cqg.rtd",,"StudyData", $K$2,  "Bar",, "Open",$K$1,A66,,,,,"T")="",NA(), RTD("cqg.rtd",,"StudyData", $K$2,  "Bar",, "Open",$K$1,A66,,,,,"T")),"")</f>
        <v>45</v>
      </c>
      <c r="D66" s="57">
        <f>IFERROR(IF( RTD("cqg.rtd",,"StudyData", $K$2,  "Bar",, "High",$K$1,A66,,,,,"T")="",NA(), RTD("cqg.rtd",,"StudyData", $K$2,  "Bar",, "High",$K$1,A66,,,,,"T")),"")</f>
        <v>215</v>
      </c>
      <c r="E66" s="57">
        <f>IFERROR(IF( RTD("cqg.rtd",,"StudyData", $K$2,  "Bar",, "Low",$K$1,A66,,,,,"T")="",NA(), RTD("cqg.rtd",,"StudyData", $K$2,  "Bar",, "Low",$K$1,A66,,,,,"T")),"")</f>
        <v>33</v>
      </c>
      <c r="F66" s="57">
        <f>IFERROR(IF( RTD("cqg.rtd",,"StudyData", $K$2,  "Bar",, "Close",$K$1,A66,,,,,"T")="",NA(), RTD("cqg.rtd",,"StudyData", $K$2,  "Bar",, "Close",$K$1,A66,,,,,"T")),"")</f>
        <v>215</v>
      </c>
      <c r="I66" s="49"/>
      <c r="N66" s="53">
        <f t="shared" si="1"/>
        <v>269</v>
      </c>
    </row>
    <row r="67" spans="1:14" x14ac:dyDescent="0.25">
      <c r="A67" s="49">
        <f t="shared" si="0"/>
        <v>-65</v>
      </c>
      <c r="B67" s="50">
        <f xml:space="preserve"> IF(RTD("cqg.rtd",,"StudyData",$K$2, "Bar",, "Time",$K$1,A67)="",NA(),RTD("cqg.rtd",,"StudyData",$K$2, "Bar",, "Time",$K$1,A67))</f>
        <v>42514.572916666664</v>
      </c>
      <c r="C67" s="58">
        <f>IFERROR(IF( RTD("cqg.rtd",,"StudyData", $K$2,  "Bar",, "Open",$K$1,A67,,,,,"T")="",NA(), RTD("cqg.rtd",,"StudyData", $K$2,  "Bar",, "Open",$K$1,A67,,,,,"T")),"")</f>
        <v>-241</v>
      </c>
      <c r="D67" s="57">
        <f>IFERROR(IF( RTD("cqg.rtd",,"StudyData", $K$2,  "Bar",, "High",$K$1,A67,,,,,"T")="",NA(), RTD("cqg.rtd",,"StudyData", $K$2,  "Bar",, "High",$K$1,A67,,,,,"T")),"")</f>
        <v>29</v>
      </c>
      <c r="E67" s="57">
        <f>IFERROR(IF( RTD("cqg.rtd",,"StudyData", $K$2,  "Bar",, "Low",$K$1,A67,,,,,"T")="",NA(), RTD("cqg.rtd",,"StudyData", $K$2,  "Bar",, "Low",$K$1,A67,,,,,"T")),"")</f>
        <v>-307</v>
      </c>
      <c r="F67" s="57">
        <f>IFERROR(IF( RTD("cqg.rtd",,"StudyData", $K$2,  "Bar",, "Close",$K$1,A67,,,,,"T")="",NA(), RTD("cqg.rtd",,"StudyData", $K$2,  "Bar",, "Close",$K$1,A67,,,,,"T")),"")</f>
        <v>29</v>
      </c>
      <c r="I67" s="49"/>
      <c r="N67" s="53">
        <f t="shared" si="1"/>
        <v>215</v>
      </c>
    </row>
    <row r="68" spans="1:14" x14ac:dyDescent="0.25">
      <c r="A68" s="49">
        <f t="shared" ref="A68:A102" si="4">A67-1</f>
        <v>-66</v>
      </c>
      <c r="B68" s="50">
        <f xml:space="preserve"> IF(RTD("cqg.rtd",,"StudyData",$K$2, "Bar",, "Time",$K$1,A68)="",NA(),RTD("cqg.rtd",,"StudyData",$K$2, "Bar",, "Time",$K$1,A68))</f>
        <v>42514.572222222225</v>
      </c>
      <c r="C68" s="58">
        <f>IFERROR(IF( RTD("cqg.rtd",,"StudyData", $K$2,  "Bar",, "Open",$K$1,A68,,,,,"T")="",NA(), RTD("cqg.rtd",,"StudyData", $K$2,  "Bar",, "Open",$K$1,A68,,,,,"T")),"")</f>
        <v>-140</v>
      </c>
      <c r="D68" s="57">
        <f>IFERROR(IF( RTD("cqg.rtd",,"StudyData", $K$2,  "Bar",, "High",$K$1,A68,,,,,"T")="",NA(), RTD("cqg.rtd",,"StudyData", $K$2,  "Bar",, "High",$K$1,A68,,,,,"T")),"")</f>
        <v>-136</v>
      </c>
      <c r="E68" s="57">
        <f>IFERROR(IF( RTD("cqg.rtd",,"StudyData", $K$2,  "Bar",, "Low",$K$1,A68,,,,,"T")="",NA(), RTD("cqg.rtd",,"StudyData", $K$2,  "Bar",, "Low",$K$1,A68,,,,,"T")),"")</f>
        <v>-313</v>
      </c>
      <c r="F68" s="57">
        <f>IFERROR(IF( RTD("cqg.rtd",,"StudyData", $K$2,  "Bar",, "Close",$K$1,A68,,,,,"T")="",NA(), RTD("cqg.rtd",,"StudyData", $K$2,  "Bar",, "Close",$K$1,A68,,,,,"T")),"")</f>
        <v>-245</v>
      </c>
      <c r="I68" s="49"/>
      <c r="N68" s="53">
        <f t="shared" ref="N68:N102" si="5">F67</f>
        <v>29</v>
      </c>
    </row>
    <row r="69" spans="1:14" x14ac:dyDescent="0.25">
      <c r="A69" s="49">
        <f t="shared" si="4"/>
        <v>-67</v>
      </c>
      <c r="B69" s="50">
        <f xml:space="preserve"> IF(RTD("cqg.rtd",,"StudyData",$K$2, "Bar",, "Time",$K$1,A69)="",NA(),RTD("cqg.rtd",,"StudyData",$K$2, "Bar",, "Time",$K$1,A69))</f>
        <v>42514.571527777778</v>
      </c>
      <c r="C69" s="58">
        <f>IFERROR(IF( RTD("cqg.rtd",,"StudyData", $K$2,  "Bar",, "Open",$K$1,A69,,,,,"T")="",NA(), RTD("cqg.rtd",,"StudyData", $K$2,  "Bar",, "Open",$K$1,A69,,,,,"T")),"")</f>
        <v>-96</v>
      </c>
      <c r="D69" s="57">
        <f>IFERROR(IF( RTD("cqg.rtd",,"StudyData", $K$2,  "Bar",, "High",$K$1,A69,,,,,"T")="",NA(), RTD("cqg.rtd",,"StudyData", $K$2,  "Bar",, "High",$K$1,A69,,,,,"T")),"")</f>
        <v>172</v>
      </c>
      <c r="E69" s="57">
        <f>IFERROR(IF( RTD("cqg.rtd",,"StudyData", $K$2,  "Bar",, "Low",$K$1,A69,,,,,"T")="",NA(), RTD("cqg.rtd",,"StudyData", $K$2,  "Bar",, "Low",$K$1,A69,,,,,"T")),"")</f>
        <v>-152</v>
      </c>
      <c r="F69" s="57">
        <f>IFERROR(IF( RTD("cqg.rtd",,"StudyData", $K$2,  "Bar",, "Close",$K$1,A69,,,,,"T")="",NA(), RTD("cqg.rtd",,"StudyData", $K$2,  "Bar",, "Close",$K$1,A69,,,,,"T")),"")</f>
        <v>-128</v>
      </c>
      <c r="I69" s="49"/>
      <c r="N69" s="53">
        <f t="shared" si="5"/>
        <v>-245</v>
      </c>
    </row>
    <row r="70" spans="1:14" x14ac:dyDescent="0.25">
      <c r="A70" s="49">
        <f t="shared" si="4"/>
        <v>-68</v>
      </c>
      <c r="B70" s="50">
        <f xml:space="preserve"> IF(RTD("cqg.rtd",,"StudyData",$K$2, "Bar",, "Time",$K$1,A70)="",NA(),RTD("cqg.rtd",,"StudyData",$K$2, "Bar",, "Time",$K$1,A70))</f>
        <v>42514.570833333331</v>
      </c>
      <c r="C70" s="58">
        <f>IFERROR(IF( RTD("cqg.rtd",,"StudyData", $K$2,  "Bar",, "Open",$K$1,A70,,,,,"T")="",NA(), RTD("cqg.rtd",,"StudyData", $K$2,  "Bar",, "Open",$K$1,A70,,,,,"T")),"")</f>
        <v>122</v>
      </c>
      <c r="D70" s="57">
        <f>IFERROR(IF( RTD("cqg.rtd",,"StudyData", $K$2,  "Bar",, "High",$K$1,A70,,,,,"T")="",NA(), RTD("cqg.rtd",,"StudyData", $K$2,  "Bar",, "High",$K$1,A70,,,,,"T")),"")</f>
        <v>150</v>
      </c>
      <c r="E70" s="57">
        <f>IFERROR(IF( RTD("cqg.rtd",,"StudyData", $K$2,  "Bar",, "Low",$K$1,A70,,,,,"T")="",NA(), RTD("cqg.rtd",,"StudyData", $K$2,  "Bar",, "Low",$K$1,A70,,,,,"T")),"")</f>
        <v>-180</v>
      </c>
      <c r="F70" s="57">
        <f>IFERROR(IF( RTD("cqg.rtd",,"StudyData", $K$2,  "Bar",, "Close",$K$1,A70,,,,,"T")="",NA(), RTD("cqg.rtd",,"StudyData", $K$2,  "Bar",, "Close",$K$1,A70,,,,,"T")),"")</f>
        <v>-108</v>
      </c>
      <c r="I70" s="49"/>
      <c r="N70" s="53">
        <f t="shared" si="5"/>
        <v>-128</v>
      </c>
    </row>
    <row r="71" spans="1:14" x14ac:dyDescent="0.25">
      <c r="A71" s="49">
        <f t="shared" si="4"/>
        <v>-69</v>
      </c>
      <c r="B71" s="50">
        <f xml:space="preserve"> IF(RTD("cqg.rtd",,"StudyData",$K$2, "Bar",, "Time",$K$1,A71)="",NA(),RTD("cqg.rtd",,"StudyData",$K$2, "Bar",, "Time",$K$1,A71))</f>
        <v>42514.570138888892</v>
      </c>
      <c r="C71" s="58">
        <f>IFERROR(IF( RTD("cqg.rtd",,"StudyData", $K$2,  "Bar",, "Open",$K$1,A71,,,,,"T")="",NA(), RTD("cqg.rtd",,"StudyData", $K$2,  "Bar",, "Open",$K$1,A71,,,,,"T")),"")</f>
        <v>374</v>
      </c>
      <c r="D71" s="57">
        <f>IFERROR(IF( RTD("cqg.rtd",,"StudyData", $K$2,  "Bar",, "High",$K$1,A71,,,,,"T")="",NA(), RTD("cqg.rtd",,"StudyData", $K$2,  "Bar",, "High",$K$1,A71,,,,,"T")),"")</f>
        <v>404</v>
      </c>
      <c r="E71" s="57">
        <f>IFERROR(IF( RTD("cqg.rtd",,"StudyData", $K$2,  "Bar",, "Low",$K$1,A71,,,,,"T")="",NA(), RTD("cqg.rtd",,"StudyData", $K$2,  "Bar",, "Low",$K$1,A71,,,,,"T")),"")</f>
        <v>106</v>
      </c>
      <c r="F71" s="57">
        <f>IFERROR(IF( RTD("cqg.rtd",,"StudyData", $K$2,  "Bar",, "Close",$K$1,A71,,,,,"T")="",NA(), RTD("cqg.rtd",,"StudyData", $K$2,  "Bar",, "Close",$K$1,A71,,,,,"T")),"")</f>
        <v>118</v>
      </c>
      <c r="I71" s="49"/>
      <c r="N71" s="53">
        <f t="shared" si="5"/>
        <v>-108</v>
      </c>
    </row>
    <row r="72" spans="1:14" x14ac:dyDescent="0.25">
      <c r="A72" s="49">
        <f t="shared" si="4"/>
        <v>-70</v>
      </c>
      <c r="B72" s="50">
        <f xml:space="preserve"> IF(RTD("cqg.rtd",,"StudyData",$K$2, "Bar",, "Time",$K$1,A72)="",NA(),RTD("cqg.rtd",,"StudyData",$K$2, "Bar",, "Time",$K$1,A72))</f>
        <v>42514.569444444445</v>
      </c>
      <c r="C72" s="58">
        <f>IFERROR(IF( RTD("cqg.rtd",,"StudyData", $K$2,  "Bar",, "Open",$K$1,A72,,,,,"T")="",NA(), RTD("cqg.rtd",,"StudyData", $K$2,  "Bar",, "Open",$K$1,A72,,,,,"T")),"")</f>
        <v>-148</v>
      </c>
      <c r="D72" s="57">
        <f>IFERROR(IF( RTD("cqg.rtd",,"StudyData", $K$2,  "Bar",, "High",$K$1,A72,,,,,"T")="",NA(), RTD("cqg.rtd",,"StudyData", $K$2,  "Bar",, "High",$K$1,A72,,,,,"T")),"")</f>
        <v>446</v>
      </c>
      <c r="E72" s="57">
        <f>IFERROR(IF( RTD("cqg.rtd",,"StudyData", $K$2,  "Bar",, "Low",$K$1,A72,,,,,"T")="",NA(), RTD("cqg.rtd",,"StudyData", $K$2,  "Bar",, "Low",$K$1,A72,,,,,"T")),"")</f>
        <v>-168</v>
      </c>
      <c r="F72" s="57">
        <f>IFERROR(IF( RTD("cqg.rtd",,"StudyData", $K$2,  "Bar",, "Close",$K$1,A72,,,,,"T")="",NA(), RTD("cqg.rtd",,"StudyData", $K$2,  "Bar",, "Close",$K$1,A72,,,,,"T")),"")</f>
        <v>378</v>
      </c>
      <c r="I72" s="49"/>
      <c r="N72" s="53">
        <f t="shared" si="5"/>
        <v>118</v>
      </c>
    </row>
    <row r="73" spans="1:14" x14ac:dyDescent="0.25">
      <c r="A73" s="49">
        <f t="shared" si="4"/>
        <v>-71</v>
      </c>
      <c r="B73" s="50">
        <f xml:space="preserve"> IF(RTD("cqg.rtd",,"StudyData",$K$2, "Bar",, "Time",$K$1,A73)="",NA(),RTD("cqg.rtd",,"StudyData",$K$2, "Bar",, "Time",$K$1,A73))</f>
        <v>42514.568749999999</v>
      </c>
      <c r="C73" s="58">
        <f>IFERROR(IF( RTD("cqg.rtd",,"StudyData", $K$2,  "Bar",, "Open",$K$1,A73,,,,,"T")="",NA(), RTD("cqg.rtd",,"StudyData", $K$2,  "Bar",, "Open",$K$1,A73,,,,,"T")),"")</f>
        <v>-110</v>
      </c>
      <c r="D73" s="57">
        <f>IFERROR(IF( RTD("cqg.rtd",,"StudyData", $K$2,  "Bar",, "High",$K$1,A73,,,,,"T")="",NA(), RTD("cqg.rtd",,"StudyData", $K$2,  "Bar",, "High",$K$1,A73,,,,,"T")),"")</f>
        <v>-96</v>
      </c>
      <c r="E73" s="57">
        <f>IFERROR(IF( RTD("cqg.rtd",,"StudyData", $K$2,  "Bar",, "Low",$K$1,A73,,,,,"T")="",NA(), RTD("cqg.rtd",,"StudyData", $K$2,  "Bar",, "Low",$K$1,A73,,,,,"T")),"")</f>
        <v>-298</v>
      </c>
      <c r="F73" s="57">
        <f>IFERROR(IF( RTD("cqg.rtd",,"StudyData", $K$2,  "Bar",, "Close",$K$1,A73,,,,,"T")="",NA(), RTD("cqg.rtd",,"StudyData", $K$2,  "Bar",, "Close",$K$1,A73,,,,,"T")),"")</f>
        <v>-124</v>
      </c>
      <c r="I73" s="49"/>
      <c r="N73" s="53">
        <f t="shared" si="5"/>
        <v>378</v>
      </c>
    </row>
    <row r="74" spans="1:14" x14ac:dyDescent="0.25">
      <c r="A74" s="49">
        <f t="shared" si="4"/>
        <v>-72</v>
      </c>
      <c r="B74" s="50">
        <f xml:space="preserve"> IF(RTD("cqg.rtd",,"StudyData",$K$2, "Bar",, "Time",$K$1,A74)="",NA(),RTD("cqg.rtd",,"StudyData",$K$2, "Bar",, "Time",$K$1,A74))</f>
        <v>42514.568055555559</v>
      </c>
      <c r="C74" s="58">
        <f>IFERROR(IF( RTD("cqg.rtd",,"StudyData", $K$2,  "Bar",, "Open",$K$1,A74,,,,,"T")="",NA(), RTD("cqg.rtd",,"StudyData", $K$2,  "Bar",, "Open",$K$1,A74,,,,,"T")),"")</f>
        <v>-247</v>
      </c>
      <c r="D74" s="57">
        <f>IFERROR(IF( RTD("cqg.rtd",,"StudyData", $K$2,  "Bar",, "High",$K$1,A74,,,,,"T")="",NA(), RTD("cqg.rtd",,"StudyData", $K$2,  "Bar",, "High",$K$1,A74,,,,,"T")),"")</f>
        <v>118</v>
      </c>
      <c r="E74" s="57">
        <f>IFERROR(IF( RTD("cqg.rtd",,"StudyData", $K$2,  "Bar",, "Low",$K$1,A74,,,,,"T")="",NA(), RTD("cqg.rtd",,"StudyData", $K$2,  "Bar",, "Low",$K$1,A74,,,,,"T")),"")</f>
        <v>-336</v>
      </c>
      <c r="F74" s="57">
        <f>IFERROR(IF( RTD("cqg.rtd",,"StudyData", $K$2,  "Bar",, "Close",$K$1,A74,,,,,"T")="",NA(), RTD("cqg.rtd",,"StudyData", $K$2,  "Bar",, "Close",$K$1,A74,,,,,"T")),"")</f>
        <v>-98</v>
      </c>
      <c r="I74" s="49"/>
      <c r="N74" s="53">
        <f t="shared" si="5"/>
        <v>-124</v>
      </c>
    </row>
    <row r="75" spans="1:14" x14ac:dyDescent="0.25">
      <c r="A75" s="49">
        <f t="shared" si="4"/>
        <v>-73</v>
      </c>
      <c r="B75" s="50">
        <f xml:space="preserve"> IF(RTD("cqg.rtd",,"StudyData",$K$2, "Bar",, "Time",$K$1,A75)="",NA(),RTD("cqg.rtd",,"StudyData",$K$2, "Bar",, "Time",$K$1,A75))</f>
        <v>42514.567361111112</v>
      </c>
      <c r="C75" s="58">
        <f>IFERROR(IF( RTD("cqg.rtd",,"StudyData", $K$2,  "Bar",, "Open",$K$1,A75,,,,,"T")="",NA(), RTD("cqg.rtd",,"StudyData", $K$2,  "Bar",, "Open",$K$1,A75,,,,,"T")),"")</f>
        <v>-145</v>
      </c>
      <c r="D75" s="57">
        <f>IFERROR(IF( RTD("cqg.rtd",,"StudyData", $K$2,  "Bar",, "High",$K$1,A75,,,,,"T")="",NA(), RTD("cqg.rtd",,"StudyData", $K$2,  "Bar",, "High",$K$1,A75,,,,,"T")),"")</f>
        <v>-117</v>
      </c>
      <c r="E75" s="57">
        <f>IFERROR(IF( RTD("cqg.rtd",,"StudyData", $K$2,  "Bar",, "Low",$K$1,A75,,,,,"T")="",NA(), RTD("cqg.rtd",,"StudyData", $K$2,  "Bar",, "Low",$K$1,A75,,,,,"T")),"")</f>
        <v>-255</v>
      </c>
      <c r="F75" s="57">
        <f>IFERROR(IF( RTD("cqg.rtd",,"StudyData", $K$2,  "Bar",, "Close",$K$1,A75,,,,,"T")="",NA(), RTD("cqg.rtd",,"StudyData", $K$2,  "Bar",, "Close",$K$1,A75,,,,,"T")),"")</f>
        <v>-243</v>
      </c>
      <c r="I75" s="49"/>
      <c r="N75" s="53">
        <f t="shared" si="5"/>
        <v>-98</v>
      </c>
    </row>
    <row r="76" spans="1:14" x14ac:dyDescent="0.25">
      <c r="A76" s="49">
        <f t="shared" si="4"/>
        <v>-74</v>
      </c>
      <c r="B76" s="50">
        <f xml:space="preserve"> IF(RTD("cqg.rtd",,"StudyData",$K$2, "Bar",, "Time",$K$1,A76)="",NA(),RTD("cqg.rtd",,"StudyData",$K$2, "Bar",, "Time",$K$1,A76))</f>
        <v>42514.566666666666</v>
      </c>
      <c r="C76" s="58">
        <f>IFERROR(IF( RTD("cqg.rtd",,"StudyData", $K$2,  "Bar",, "Open",$K$1,A76,,,,,"T")="",NA(), RTD("cqg.rtd",,"StudyData", $K$2,  "Bar",, "Open",$K$1,A76,,,,,"T")),"")</f>
        <v>-175</v>
      </c>
      <c r="D76" s="57">
        <f>IFERROR(IF( RTD("cqg.rtd",,"StudyData", $K$2,  "Bar",, "High",$K$1,A76,,,,,"T")="",NA(), RTD("cqg.rtd",,"StudyData", $K$2,  "Bar",, "High",$K$1,A76,,,,,"T")),"")</f>
        <v>-131</v>
      </c>
      <c r="E76" s="57">
        <f>IFERROR(IF( RTD("cqg.rtd",,"StudyData", $K$2,  "Bar",, "Low",$K$1,A76,,,,,"T")="",NA(), RTD("cqg.rtd",,"StudyData", $K$2,  "Bar",, "Low",$K$1,A76,,,,,"T")),"")</f>
        <v>-265</v>
      </c>
      <c r="F76" s="57">
        <f>IFERROR(IF( RTD("cqg.rtd",,"StudyData", $K$2,  "Bar",, "Close",$K$1,A76,,,,,"T")="",NA(), RTD("cqg.rtd",,"StudyData", $K$2,  "Bar",, "Close",$K$1,A76,,,,,"T")),"")</f>
        <v>-131</v>
      </c>
      <c r="I76" s="49"/>
      <c r="N76" s="53">
        <f t="shared" si="5"/>
        <v>-243</v>
      </c>
    </row>
    <row r="77" spans="1:14" x14ac:dyDescent="0.25">
      <c r="A77" s="49">
        <f t="shared" si="4"/>
        <v>-75</v>
      </c>
      <c r="B77" s="50">
        <f xml:space="preserve"> IF(RTD("cqg.rtd",,"StudyData",$K$2, "Bar",, "Time",$K$1,A77)="",NA(),RTD("cqg.rtd",,"StudyData",$K$2, "Bar",, "Time",$K$1,A77))</f>
        <v>42514.565972222219</v>
      </c>
      <c r="C77" s="58">
        <f>IFERROR(IF( RTD("cqg.rtd",,"StudyData", $K$2,  "Bar",, "Open",$K$1,A77,,,,,"T")="",NA(), RTD("cqg.rtd",,"StudyData", $K$2,  "Bar",, "Open",$K$1,A77,,,,,"T")),"")</f>
        <v>-55</v>
      </c>
      <c r="D77" s="57">
        <f>IFERROR(IF( RTD("cqg.rtd",,"StudyData", $K$2,  "Bar",, "High",$K$1,A77,,,,,"T")="",NA(), RTD("cqg.rtd",,"StudyData", $K$2,  "Bar",, "High",$K$1,A77,,,,,"T")),"")</f>
        <v>-17</v>
      </c>
      <c r="E77" s="57">
        <f>IFERROR(IF( RTD("cqg.rtd",,"StudyData", $K$2,  "Bar",, "Low",$K$1,A77,,,,,"T")="",NA(), RTD("cqg.rtd",,"StudyData", $K$2,  "Bar",, "Low",$K$1,A77,,,,,"T")),"")</f>
        <v>-175</v>
      </c>
      <c r="F77" s="57">
        <f>IFERROR(IF( RTD("cqg.rtd",,"StudyData", $K$2,  "Bar",, "Close",$K$1,A77,,,,,"T")="",NA(), RTD("cqg.rtd",,"StudyData", $K$2,  "Bar",, "Close",$K$1,A77,,,,,"T")),"")</f>
        <v>-173</v>
      </c>
      <c r="I77" s="49"/>
      <c r="N77" s="53">
        <f t="shared" si="5"/>
        <v>-131</v>
      </c>
    </row>
    <row r="78" spans="1:14" x14ac:dyDescent="0.25">
      <c r="A78" s="49">
        <f t="shared" si="4"/>
        <v>-76</v>
      </c>
      <c r="B78" s="50">
        <f xml:space="preserve"> IF(RTD("cqg.rtd",,"StudyData",$K$2, "Bar",, "Time",$K$1,A78)="",NA(),RTD("cqg.rtd",,"StudyData",$K$2, "Bar",, "Time",$K$1,A78))</f>
        <v>42514.56527777778</v>
      </c>
      <c r="C78" s="58">
        <f>IFERROR(IF( RTD("cqg.rtd",,"StudyData", $K$2,  "Bar",, "Open",$K$1,A78,,,,,"T")="",NA(), RTD("cqg.rtd",,"StudyData", $K$2,  "Bar",, "Open",$K$1,A78,,,,,"T")),"")</f>
        <v>-13</v>
      </c>
      <c r="D78" s="57">
        <f>IFERROR(IF( RTD("cqg.rtd",,"StudyData", $K$2,  "Bar",, "High",$K$1,A78,,,,,"T")="",NA(), RTD("cqg.rtd",,"StudyData", $K$2,  "Bar",, "High",$K$1,A78,,,,,"T")),"")</f>
        <v>-1</v>
      </c>
      <c r="E78" s="57">
        <f>IFERROR(IF( RTD("cqg.rtd",,"StudyData", $K$2,  "Bar",, "Low",$K$1,A78,,,,,"T")="",NA(), RTD("cqg.rtd",,"StudyData", $K$2,  "Bar",, "Low",$K$1,A78,,,,,"T")),"")</f>
        <v>-263</v>
      </c>
      <c r="F78" s="57">
        <f>IFERROR(IF( RTD("cqg.rtd",,"StudyData", $K$2,  "Bar",, "Close",$K$1,A78,,,,,"T")="",NA(), RTD("cqg.rtd",,"StudyData", $K$2,  "Bar",, "Close",$K$1,A78,,,,,"T")),"")</f>
        <v>-65</v>
      </c>
      <c r="I78" s="49"/>
      <c r="N78" s="53">
        <f t="shared" si="5"/>
        <v>-173</v>
      </c>
    </row>
    <row r="79" spans="1:14" x14ac:dyDescent="0.25">
      <c r="A79" s="49">
        <f t="shared" si="4"/>
        <v>-77</v>
      </c>
      <c r="B79" s="50">
        <f xml:space="preserve"> IF(RTD("cqg.rtd",,"StudyData",$K$2, "Bar",, "Time",$K$1,A79)="",NA(),RTD("cqg.rtd",,"StudyData",$K$2, "Bar",, "Time",$K$1,A79))</f>
        <v>42514.564583333333</v>
      </c>
      <c r="C79" s="58">
        <f>IFERROR(IF( RTD("cqg.rtd",,"StudyData", $K$2,  "Bar",, "Open",$K$1,A79,,,,,"T")="",NA(), RTD("cqg.rtd",,"StudyData", $K$2,  "Bar",, "Open",$K$1,A79,,,,,"T")),"")</f>
        <v>16</v>
      </c>
      <c r="D79" s="57">
        <f>IFERROR(IF( RTD("cqg.rtd",,"StudyData", $K$2,  "Bar",, "High",$K$1,A79,,,,,"T")="",NA(), RTD("cqg.rtd",,"StudyData", $K$2,  "Bar",, "High",$K$1,A79,,,,,"T")),"")</f>
        <v>89</v>
      </c>
      <c r="E79" s="57">
        <f>IFERROR(IF( RTD("cqg.rtd",,"StudyData", $K$2,  "Bar",, "Low",$K$1,A79,,,,,"T")="",NA(), RTD("cqg.rtd",,"StudyData", $K$2,  "Bar",, "Low",$K$1,A79,,,,,"T")),"")</f>
        <v>-91</v>
      </c>
      <c r="F79" s="57">
        <f>IFERROR(IF( RTD("cqg.rtd",,"StudyData", $K$2,  "Bar",, "Close",$K$1,A79,,,,,"T")="",NA(), RTD("cqg.rtd",,"StudyData", $K$2,  "Bar",, "Close",$K$1,A79,,,,,"T")),"")</f>
        <v>-11</v>
      </c>
      <c r="I79" s="49"/>
      <c r="N79" s="53">
        <f t="shared" si="5"/>
        <v>-65</v>
      </c>
    </row>
    <row r="80" spans="1:14" x14ac:dyDescent="0.25">
      <c r="A80" s="49">
        <f t="shared" si="4"/>
        <v>-78</v>
      </c>
      <c r="B80" s="50">
        <f xml:space="preserve"> IF(RTD("cqg.rtd",,"StudyData",$K$2, "Bar",, "Time",$K$1,A80)="",NA(),RTD("cqg.rtd",,"StudyData",$K$2, "Bar",, "Time",$K$1,A80))</f>
        <v>42514.563888888886</v>
      </c>
      <c r="C80" s="58">
        <f>IFERROR(IF( RTD("cqg.rtd",,"StudyData", $K$2,  "Bar",, "Open",$K$1,A80,,,,,"T")="",NA(), RTD("cqg.rtd",,"StudyData", $K$2,  "Bar",, "Open",$K$1,A80,,,,,"T")),"")</f>
        <v>314</v>
      </c>
      <c r="D80" s="57">
        <f>IFERROR(IF( RTD("cqg.rtd",,"StudyData", $K$2,  "Bar",, "High",$K$1,A80,,,,,"T")="",NA(), RTD("cqg.rtd",,"StudyData", $K$2,  "Bar",, "High",$K$1,A80,,,,,"T")),"")</f>
        <v>314</v>
      </c>
      <c r="E80" s="57">
        <f>IFERROR(IF( RTD("cqg.rtd",,"StudyData", $K$2,  "Bar",, "Low",$K$1,A80,,,,,"T")="",NA(), RTD("cqg.rtd",,"StudyData", $K$2,  "Bar",, "Low",$K$1,A80,,,,,"T")),"")</f>
        <v>-18</v>
      </c>
      <c r="F80" s="57">
        <f>IFERROR(IF( RTD("cqg.rtd",,"StudyData", $K$2,  "Bar",, "Close",$K$1,A80,,,,,"T")="",NA(), RTD("cqg.rtd",,"StudyData", $K$2,  "Bar",, "Close",$K$1,A80,,,,,"T")),"")</f>
        <v>12</v>
      </c>
      <c r="I80" s="49"/>
      <c r="N80" s="53">
        <f t="shared" si="5"/>
        <v>-11</v>
      </c>
    </row>
    <row r="81" spans="1:14" x14ac:dyDescent="0.25">
      <c r="A81" s="49">
        <f t="shared" si="4"/>
        <v>-79</v>
      </c>
      <c r="B81" s="50">
        <f xml:space="preserve"> IF(RTD("cqg.rtd",,"StudyData",$K$2, "Bar",, "Time",$K$1,A81)="",NA(),RTD("cqg.rtd",,"StudyData",$K$2, "Bar",, "Time",$K$1,A81))</f>
        <v>42514.563194444447</v>
      </c>
      <c r="C81" s="58">
        <f>IFERROR(IF( RTD("cqg.rtd",,"StudyData", $K$2,  "Bar",, "Open",$K$1,A81,,,,,"T")="",NA(), RTD("cqg.rtd",,"StudyData", $K$2,  "Bar",, "Open",$K$1,A81,,,,,"T")),"")</f>
        <v>-58</v>
      </c>
      <c r="D81" s="57">
        <f>IFERROR(IF( RTD("cqg.rtd",,"StudyData", $K$2,  "Bar",, "High",$K$1,A81,,,,,"T")="",NA(), RTD("cqg.rtd",,"StudyData", $K$2,  "Bar",, "High",$K$1,A81,,,,,"T")),"")</f>
        <v>588</v>
      </c>
      <c r="E81" s="57">
        <f>IFERROR(IF( RTD("cqg.rtd",,"StudyData", $K$2,  "Bar",, "Low",$K$1,A81,,,,,"T")="",NA(), RTD("cqg.rtd",,"StudyData", $K$2,  "Bar",, "Low",$K$1,A81,,,,,"T")),"")</f>
        <v>-66</v>
      </c>
      <c r="F81" s="57">
        <f>IFERROR(IF( RTD("cqg.rtd",,"StudyData", $K$2,  "Bar",, "Close",$K$1,A81,,,,,"T")="",NA(), RTD("cqg.rtd",,"StudyData", $K$2,  "Bar",, "Close",$K$1,A81,,,,,"T")),"")</f>
        <v>314</v>
      </c>
      <c r="I81" s="49"/>
      <c r="N81" s="53">
        <f t="shared" si="5"/>
        <v>12</v>
      </c>
    </row>
    <row r="82" spans="1:14" x14ac:dyDescent="0.25">
      <c r="A82" s="49">
        <f t="shared" si="4"/>
        <v>-80</v>
      </c>
      <c r="B82" s="50">
        <f xml:space="preserve"> IF(RTD("cqg.rtd",,"StudyData",$K$2, "Bar",, "Time",$K$1,A82)="",NA(),RTD("cqg.rtd",,"StudyData",$K$2, "Bar",, "Time",$K$1,A82))</f>
        <v>42514.5625</v>
      </c>
      <c r="C82" s="58">
        <f>IFERROR(IF( RTD("cqg.rtd",,"StudyData", $K$2,  "Bar",, "Open",$K$1,A82,,,,,"T")="",NA(), RTD("cqg.rtd",,"StudyData", $K$2,  "Bar",, "Open",$K$1,A82,,,,,"T")),"")</f>
        <v>58</v>
      </c>
      <c r="D82" s="57">
        <f>IFERROR(IF( RTD("cqg.rtd",,"StudyData", $K$2,  "Bar",, "High",$K$1,A82,,,,,"T")="",NA(), RTD("cqg.rtd",,"StudyData", $K$2,  "Bar",, "High",$K$1,A82,,,,,"T")),"")</f>
        <v>132</v>
      </c>
      <c r="E82" s="57">
        <f>IFERROR(IF( RTD("cqg.rtd",,"StudyData", $K$2,  "Bar",, "Low",$K$1,A82,,,,,"T")="",NA(), RTD("cqg.rtd",,"StudyData", $K$2,  "Bar",, "Low",$K$1,A82,,,,,"T")),"")</f>
        <v>-114</v>
      </c>
      <c r="F82" s="57">
        <f>IFERROR(IF( RTD("cqg.rtd",,"StudyData", $K$2,  "Bar",, "Close",$K$1,A82,,,,,"T")="",NA(), RTD("cqg.rtd",,"StudyData", $K$2,  "Bar",, "Close",$K$1,A82,,,,,"T")),"")</f>
        <v>-50</v>
      </c>
      <c r="I82" s="49"/>
      <c r="N82" s="53">
        <f t="shared" si="5"/>
        <v>314</v>
      </c>
    </row>
    <row r="83" spans="1:14" x14ac:dyDescent="0.25">
      <c r="A83" s="49">
        <f t="shared" si="4"/>
        <v>-81</v>
      </c>
      <c r="B83" s="50">
        <f xml:space="preserve"> IF(RTD("cqg.rtd",,"StudyData",$K$2, "Bar",, "Time",$K$1,A83)="",NA(),RTD("cqg.rtd",,"StudyData",$K$2, "Bar",, "Time",$K$1,A83))</f>
        <v>42514.561805555553</v>
      </c>
      <c r="C83" s="58">
        <f>IFERROR(IF( RTD("cqg.rtd",,"StudyData", $K$2,  "Bar",, "Open",$K$1,A83,,,,,"T")="",NA(), RTD("cqg.rtd",,"StudyData", $K$2,  "Bar",, "Open",$K$1,A83,,,,,"T")),"")</f>
        <v>-74</v>
      </c>
      <c r="D83" s="57">
        <f>IFERROR(IF( RTD("cqg.rtd",,"StudyData", $K$2,  "Bar",, "High",$K$1,A83,,,,,"T")="",NA(), RTD("cqg.rtd",,"StudyData", $K$2,  "Bar",, "High",$K$1,A83,,,,,"T")),"")</f>
        <v>58</v>
      </c>
      <c r="E83" s="57">
        <f>IFERROR(IF( RTD("cqg.rtd",,"StudyData", $K$2,  "Bar",, "Low",$K$1,A83,,,,,"T")="",NA(), RTD("cqg.rtd",,"StudyData", $K$2,  "Bar",, "Low",$K$1,A83,,,,,"T")),"")</f>
        <v>-116</v>
      </c>
      <c r="F83" s="57">
        <f>IFERROR(IF( RTD("cqg.rtd",,"StudyData", $K$2,  "Bar",, "Close",$K$1,A83,,,,,"T")="",NA(), RTD("cqg.rtd",,"StudyData", $K$2,  "Bar",, "Close",$K$1,A83,,,,,"T")),"")</f>
        <v>54</v>
      </c>
      <c r="I83" s="49"/>
      <c r="N83" s="53">
        <f t="shared" si="5"/>
        <v>-50</v>
      </c>
    </row>
    <row r="84" spans="1:14" x14ac:dyDescent="0.25">
      <c r="A84" s="49">
        <f t="shared" si="4"/>
        <v>-82</v>
      </c>
      <c r="B84" s="50">
        <f xml:space="preserve"> IF(RTD("cqg.rtd",,"StudyData",$K$2, "Bar",, "Time",$K$1,A84)="",NA(),RTD("cqg.rtd",,"StudyData",$K$2, "Bar",, "Time",$K$1,A84))</f>
        <v>42514.561111111114</v>
      </c>
      <c r="C84" s="58">
        <f>IFERROR(IF( RTD("cqg.rtd",,"StudyData", $K$2,  "Bar",, "Open",$K$1,A84,,,,,"T")="",NA(), RTD("cqg.rtd",,"StudyData", $K$2,  "Bar",, "Open",$K$1,A84,,,,,"T")),"")</f>
        <v>-33</v>
      </c>
      <c r="D84" s="57">
        <f>IFERROR(IF( RTD("cqg.rtd",,"StudyData", $K$2,  "Bar",, "High",$K$1,A84,,,,,"T")="",NA(), RTD("cqg.rtd",,"StudyData", $K$2,  "Bar",, "High",$K$1,A84,,,,,"T")),"")</f>
        <v>152</v>
      </c>
      <c r="E84" s="57">
        <f>IFERROR(IF( RTD("cqg.rtd",,"StudyData", $K$2,  "Bar",, "Low",$K$1,A84,,,,,"T")="",NA(), RTD("cqg.rtd",,"StudyData", $K$2,  "Bar",, "Low",$K$1,A84,,,,,"T")),"")</f>
        <v>-137</v>
      </c>
      <c r="F84" s="57">
        <f>IFERROR(IF( RTD("cqg.rtd",,"StudyData", $K$2,  "Bar",, "Close",$K$1,A84,,,,,"T")="",NA(), RTD("cqg.rtd",,"StudyData", $K$2,  "Bar",, "Close",$K$1,A84,,,,,"T")),"")</f>
        <v>-80</v>
      </c>
      <c r="I84" s="49"/>
      <c r="N84" s="53">
        <f t="shared" si="5"/>
        <v>54</v>
      </c>
    </row>
    <row r="85" spans="1:14" x14ac:dyDescent="0.25">
      <c r="A85" s="49">
        <f t="shared" si="4"/>
        <v>-83</v>
      </c>
      <c r="B85" s="50">
        <f xml:space="preserve"> IF(RTD("cqg.rtd",,"StudyData",$K$2, "Bar",, "Time",$K$1,A85)="",NA(),RTD("cqg.rtd",,"StudyData",$K$2, "Bar",, "Time",$K$1,A85))</f>
        <v>42514.560416666667</v>
      </c>
      <c r="C85" s="58">
        <f>IFERROR(IF( RTD("cqg.rtd",,"StudyData", $K$2,  "Bar",, "Open",$K$1,A85,,,,,"T")="",NA(), RTD("cqg.rtd",,"StudyData", $K$2,  "Bar",, "Open",$K$1,A85,,,,,"T")),"")</f>
        <v>177</v>
      </c>
      <c r="D85" s="57">
        <f>IFERROR(IF( RTD("cqg.rtd",,"StudyData", $K$2,  "Bar",, "High",$K$1,A85,,,,,"T")="",NA(), RTD("cqg.rtd",,"StudyData", $K$2,  "Bar",, "High",$K$1,A85,,,,,"T")),"")</f>
        <v>177</v>
      </c>
      <c r="E85" s="57">
        <f>IFERROR(IF( RTD("cqg.rtd",,"StudyData", $K$2,  "Bar",, "Low",$K$1,A85,,,,,"T")="",NA(), RTD("cqg.rtd",,"StudyData", $K$2,  "Bar",, "Low",$K$1,A85,,,,,"T")),"")</f>
        <v>-99</v>
      </c>
      <c r="F85" s="57">
        <f>IFERROR(IF( RTD("cqg.rtd",,"StudyData", $K$2,  "Bar",, "Close",$K$1,A85,,,,,"T")="",NA(), RTD("cqg.rtd",,"StudyData", $K$2,  "Bar",, "Close",$K$1,A85,,,,,"T")),"")</f>
        <v>-31</v>
      </c>
      <c r="I85" s="49"/>
      <c r="N85" s="53">
        <f t="shared" si="5"/>
        <v>-80</v>
      </c>
    </row>
    <row r="86" spans="1:14" x14ac:dyDescent="0.25">
      <c r="A86" s="49">
        <f t="shared" si="4"/>
        <v>-84</v>
      </c>
      <c r="B86" s="50">
        <f xml:space="preserve"> IF(RTD("cqg.rtd",,"StudyData",$K$2, "Bar",, "Time",$K$1,A86)="",NA(),RTD("cqg.rtd",,"StudyData",$K$2, "Bar",, "Time",$K$1,A86))</f>
        <v>42514.55972222222</v>
      </c>
      <c r="C86" s="58">
        <f>IFERROR(IF( RTD("cqg.rtd",,"StudyData", $K$2,  "Bar",, "Open",$K$1,A86,,,,,"T")="",NA(), RTD("cqg.rtd",,"StudyData", $K$2,  "Bar",, "Open",$K$1,A86,,,,,"T")),"")</f>
        <v>259</v>
      </c>
      <c r="D86" s="57">
        <f>IFERROR(IF( RTD("cqg.rtd",,"StudyData", $K$2,  "Bar",, "High",$K$1,A86,,,,,"T")="",NA(), RTD("cqg.rtd",,"StudyData", $K$2,  "Bar",, "High",$K$1,A86,,,,,"T")),"")</f>
        <v>413</v>
      </c>
      <c r="E86" s="57">
        <f>IFERROR(IF( RTD("cqg.rtd",,"StudyData", $K$2,  "Bar",, "Low",$K$1,A86,,,,,"T")="",NA(), RTD("cqg.rtd",,"StudyData", $K$2,  "Bar",, "Low",$K$1,A86,,,,,"T")),"")</f>
        <v>169</v>
      </c>
      <c r="F86" s="57">
        <f>IFERROR(IF( RTD("cqg.rtd",,"StudyData", $K$2,  "Bar",, "Close",$K$1,A86,,,,,"T")="",NA(), RTD("cqg.rtd",,"StudyData", $K$2,  "Bar",, "Close",$K$1,A86,,,,,"T")),"")</f>
        <v>169</v>
      </c>
      <c r="I86" s="49"/>
      <c r="N86" s="53">
        <f t="shared" si="5"/>
        <v>-31</v>
      </c>
    </row>
    <row r="87" spans="1:14" x14ac:dyDescent="0.25">
      <c r="A87" s="49">
        <f t="shared" si="4"/>
        <v>-85</v>
      </c>
      <c r="B87" s="50">
        <f xml:space="preserve"> IF(RTD("cqg.rtd",,"StudyData",$K$2, "Bar",, "Time",$K$1,A87)="",NA(),RTD("cqg.rtd",,"StudyData",$K$2, "Bar",, "Time",$K$1,A87))</f>
        <v>42514.559027777781</v>
      </c>
      <c r="C87" s="58">
        <f>IFERROR(IF( RTD("cqg.rtd",,"StudyData", $K$2,  "Bar",, "Open",$K$1,A87,,,,,"T")="",NA(), RTD("cqg.rtd",,"StudyData", $K$2,  "Bar",, "Open",$K$1,A87,,,,,"T")),"")</f>
        <v>-35</v>
      </c>
      <c r="D87" s="57">
        <f>IFERROR(IF( RTD("cqg.rtd",,"StudyData", $K$2,  "Bar",, "High",$K$1,A87,,,,,"T")="",NA(), RTD("cqg.rtd",,"StudyData", $K$2,  "Bar",, "High",$K$1,A87,,,,,"T")),"")</f>
        <v>289</v>
      </c>
      <c r="E87" s="57">
        <f>IFERROR(IF( RTD("cqg.rtd",,"StudyData", $K$2,  "Bar",, "Low",$K$1,A87,,,,,"T")="",NA(), RTD("cqg.rtd",,"StudyData", $K$2,  "Bar",, "Low",$K$1,A87,,,,,"T")),"")</f>
        <v>-77</v>
      </c>
      <c r="F87" s="57">
        <f>IFERROR(IF( RTD("cqg.rtd",,"StudyData", $K$2,  "Bar",, "Close",$K$1,A87,,,,,"T")="",NA(), RTD("cqg.rtd",,"StudyData", $K$2,  "Bar",, "Close",$K$1,A87,,,,,"T")),"")</f>
        <v>227</v>
      </c>
      <c r="I87" s="49"/>
      <c r="N87" s="53">
        <f t="shared" si="5"/>
        <v>169</v>
      </c>
    </row>
    <row r="88" spans="1:14" x14ac:dyDescent="0.25">
      <c r="A88" s="49">
        <f t="shared" si="4"/>
        <v>-86</v>
      </c>
      <c r="B88" s="50">
        <f xml:space="preserve"> IF(RTD("cqg.rtd",,"StudyData",$K$2, "Bar",, "Time",$K$1,A88)="",NA(),RTD("cqg.rtd",,"StudyData",$K$2, "Bar",, "Time",$K$1,A88))</f>
        <v>42514.558333333334</v>
      </c>
      <c r="C88" s="58">
        <f>IFERROR(IF( RTD("cqg.rtd",,"StudyData", $K$2,  "Bar",, "Open",$K$1,A88,,,,,"T")="",NA(), RTD("cqg.rtd",,"StudyData", $K$2,  "Bar",, "Open",$K$1,A88,,,,,"T")),"")</f>
        <v>37</v>
      </c>
      <c r="D88" s="57">
        <f>IFERROR(IF( RTD("cqg.rtd",,"StudyData", $K$2,  "Bar",, "High",$K$1,A88,,,,,"T")="",NA(), RTD("cqg.rtd",,"StudyData", $K$2,  "Bar",, "High",$K$1,A88,,,,,"T")),"")</f>
        <v>37</v>
      </c>
      <c r="E88" s="57">
        <f>IFERROR(IF( RTD("cqg.rtd",,"StudyData", $K$2,  "Bar",, "Low",$K$1,A88,,,,,"T")="",NA(), RTD("cqg.rtd",,"StudyData", $K$2,  "Bar",, "Low",$K$1,A88,,,,,"T")),"")</f>
        <v>-97</v>
      </c>
      <c r="F88" s="57">
        <f>IFERROR(IF( RTD("cqg.rtd",,"StudyData", $K$2,  "Bar",, "Close",$K$1,A88,,,,,"T")="",NA(), RTD("cqg.rtd",,"StudyData", $K$2,  "Bar",, "Close",$K$1,A88,,,,,"T")),"")</f>
        <v>-49</v>
      </c>
      <c r="I88" s="49"/>
      <c r="N88" s="53">
        <f t="shared" si="5"/>
        <v>227</v>
      </c>
    </row>
    <row r="89" spans="1:14" x14ac:dyDescent="0.25">
      <c r="A89" s="49">
        <f t="shared" si="4"/>
        <v>-87</v>
      </c>
      <c r="B89" s="50">
        <f xml:space="preserve"> IF(RTD("cqg.rtd",,"StudyData",$K$2, "Bar",, "Time",$K$1,A89)="",NA(),RTD("cqg.rtd",,"StudyData",$K$2, "Bar",, "Time",$K$1,A89))</f>
        <v>42514.557638888888</v>
      </c>
      <c r="C89" s="58">
        <f>IFERROR(IF( RTD("cqg.rtd",,"StudyData", $K$2,  "Bar",, "Open",$K$1,A89,,,,,"T")="",NA(), RTD("cqg.rtd",,"StudyData", $K$2,  "Bar",, "Open",$K$1,A89,,,,,"T")),"")</f>
        <v>125</v>
      </c>
      <c r="D89" s="57">
        <f>IFERROR(IF( RTD("cqg.rtd",,"StudyData", $K$2,  "Bar",, "High",$K$1,A89,,,,,"T")="",NA(), RTD("cqg.rtd",,"StudyData", $K$2,  "Bar",, "High",$K$1,A89,,,,,"T")),"")</f>
        <v>237</v>
      </c>
      <c r="E89" s="57">
        <f>IFERROR(IF( RTD("cqg.rtd",,"StudyData", $K$2,  "Bar",, "Low",$K$1,A89,,,,,"T")="",NA(), RTD("cqg.rtd",,"StudyData", $K$2,  "Bar",, "Low",$K$1,A89,,,,,"T")),"")</f>
        <v>31</v>
      </c>
      <c r="F89" s="57">
        <f>IFERROR(IF( RTD("cqg.rtd",,"StudyData", $K$2,  "Bar",, "Close",$K$1,A89,,,,,"T")="",NA(), RTD("cqg.rtd",,"StudyData", $K$2,  "Bar",, "Close",$K$1,A89,,,,,"T")),"")</f>
        <v>31</v>
      </c>
      <c r="I89" s="49"/>
      <c r="N89" s="53">
        <f t="shared" si="5"/>
        <v>-49</v>
      </c>
    </row>
    <row r="90" spans="1:14" x14ac:dyDescent="0.25">
      <c r="A90" s="49">
        <f t="shared" si="4"/>
        <v>-88</v>
      </c>
      <c r="B90" s="50">
        <f xml:space="preserve"> IF(RTD("cqg.rtd",,"StudyData",$K$2, "Bar",, "Time",$K$1,A90)="",NA(),RTD("cqg.rtd",,"StudyData",$K$2, "Bar",, "Time",$K$1,A90))</f>
        <v>42514.556944444441</v>
      </c>
      <c r="C90" s="58">
        <f>IFERROR(IF( RTD("cqg.rtd",,"StudyData", $K$2,  "Bar",, "Open",$K$1,A90,,,,,"T")="",NA(), RTD("cqg.rtd",,"StudyData", $K$2,  "Bar",, "Open",$K$1,A90,,,,,"T")),"")</f>
        <v>-213</v>
      </c>
      <c r="D90" s="57">
        <f>IFERROR(IF( RTD("cqg.rtd",,"StudyData", $K$2,  "Bar",, "High",$K$1,A90,,,,,"T")="",NA(), RTD("cqg.rtd",,"StudyData", $K$2,  "Bar",, "High",$K$1,A90,,,,,"T")),"")</f>
        <v>343</v>
      </c>
      <c r="E90" s="57">
        <f>IFERROR(IF( RTD("cqg.rtd",,"StudyData", $K$2,  "Bar",, "Low",$K$1,A90,,,,,"T")="",NA(), RTD("cqg.rtd",,"StudyData", $K$2,  "Bar",, "Low",$K$1,A90,,,,,"T")),"")</f>
        <v>-213</v>
      </c>
      <c r="F90" s="57">
        <f>IFERROR(IF( RTD("cqg.rtd",,"StudyData", $K$2,  "Bar",, "Close",$K$1,A90,,,,,"T")="",NA(), RTD("cqg.rtd",,"StudyData", $K$2,  "Bar",, "Close",$K$1,A90,,,,,"T")),"")</f>
        <v>135</v>
      </c>
      <c r="I90" s="49"/>
      <c r="N90" s="53">
        <f t="shared" si="5"/>
        <v>31</v>
      </c>
    </row>
    <row r="91" spans="1:14" x14ac:dyDescent="0.25">
      <c r="A91" s="49">
        <f t="shared" si="4"/>
        <v>-89</v>
      </c>
      <c r="B91" s="50">
        <f xml:space="preserve"> IF(RTD("cqg.rtd",,"StudyData",$K$2, "Bar",, "Time",$K$1,A91)="",NA(),RTD("cqg.rtd",,"StudyData",$K$2, "Bar",, "Time",$K$1,A91))</f>
        <v>42514.556250000001</v>
      </c>
      <c r="C91" s="58">
        <f>IFERROR(IF( RTD("cqg.rtd",,"StudyData", $K$2,  "Bar",, "Open",$K$1,A91,,,,,"T")="",NA(), RTD("cqg.rtd",,"StudyData", $K$2,  "Bar",, "Open",$K$1,A91,,,,,"T")),"")</f>
        <v>-142</v>
      </c>
      <c r="D91" s="57">
        <f>IFERROR(IF( RTD("cqg.rtd",,"StudyData", $K$2,  "Bar",, "High",$K$1,A91,,,,,"T")="",NA(), RTD("cqg.rtd",,"StudyData", $K$2,  "Bar",, "High",$K$1,A91,,,,,"T")),"")</f>
        <v>4</v>
      </c>
      <c r="E91" s="57">
        <f>IFERROR(IF( RTD("cqg.rtd",,"StudyData", $K$2,  "Bar",, "Low",$K$1,A91,,,,,"T")="",NA(), RTD("cqg.rtd",,"StudyData", $K$2,  "Bar",, "Low",$K$1,A91,,,,,"T")),"")</f>
        <v>-283</v>
      </c>
      <c r="F91" s="57">
        <f>IFERROR(IF( RTD("cqg.rtd",,"StudyData", $K$2,  "Bar",, "Close",$K$1,A91,,,,,"T")="",NA(), RTD("cqg.rtd",,"StudyData", $K$2,  "Bar",, "Close",$K$1,A91,,,,,"T")),"")</f>
        <v>-201</v>
      </c>
      <c r="I91" s="49"/>
      <c r="N91" s="53">
        <f t="shared" si="5"/>
        <v>135</v>
      </c>
    </row>
    <row r="92" spans="1:14" x14ac:dyDescent="0.25">
      <c r="A92" s="49">
        <f t="shared" si="4"/>
        <v>-90</v>
      </c>
      <c r="B92" s="50">
        <f xml:space="preserve"> IF(RTD("cqg.rtd",,"StudyData",$K$2, "Bar",, "Time",$K$1,A92)="",NA(),RTD("cqg.rtd",,"StudyData",$K$2, "Bar",, "Time",$K$1,A92))</f>
        <v>42514.555555555555</v>
      </c>
      <c r="C92" s="58">
        <f>IFERROR(IF( RTD("cqg.rtd",,"StudyData", $K$2,  "Bar",, "Open",$K$1,A92,,,,,"T")="",NA(), RTD("cqg.rtd",,"StudyData", $K$2,  "Bar",, "Open",$K$1,A92,,,,,"T")),"")</f>
        <v>52</v>
      </c>
      <c r="D92" s="57">
        <f>IFERROR(IF( RTD("cqg.rtd",,"StudyData", $K$2,  "Bar",, "High",$K$1,A92,,,,,"T")="",NA(), RTD("cqg.rtd",,"StudyData", $K$2,  "Bar",, "High",$K$1,A92,,,,,"T")),"")</f>
        <v>80</v>
      </c>
      <c r="E92" s="57">
        <f>IFERROR(IF( RTD("cqg.rtd",,"StudyData", $K$2,  "Bar",, "Low",$K$1,A92,,,,,"T")="",NA(), RTD("cqg.rtd",,"StudyData", $K$2,  "Bar",, "Low",$K$1,A92,,,,,"T")),"")</f>
        <v>-254</v>
      </c>
      <c r="F92" s="57">
        <f>IFERROR(IF( RTD("cqg.rtd",,"StudyData", $K$2,  "Bar",, "Close",$K$1,A92,,,,,"T")="",NA(), RTD("cqg.rtd",,"StudyData", $K$2,  "Bar",, "Close",$K$1,A92,,,,,"T")),"")</f>
        <v>-148</v>
      </c>
      <c r="I92" s="49"/>
      <c r="N92" s="53">
        <f t="shared" si="5"/>
        <v>-201</v>
      </c>
    </row>
    <row r="93" spans="1:14" x14ac:dyDescent="0.25">
      <c r="A93" s="49">
        <f t="shared" si="4"/>
        <v>-91</v>
      </c>
      <c r="B93" s="50">
        <f xml:space="preserve"> IF(RTD("cqg.rtd",,"StudyData",$K$2, "Bar",, "Time",$K$1,A93)="",NA(),RTD("cqg.rtd",,"StudyData",$K$2, "Bar",, "Time",$K$1,A93))</f>
        <v>42514.554861111108</v>
      </c>
      <c r="C93" s="58">
        <f>IFERROR(IF( RTD("cqg.rtd",,"StudyData", $K$2,  "Bar",, "Open",$K$1,A93,,,,,"T")="",NA(), RTD("cqg.rtd",,"StudyData", $K$2,  "Bar",, "Open",$K$1,A93,,,,,"T")),"")</f>
        <v>-135</v>
      </c>
      <c r="D93" s="57">
        <f>IFERROR(IF( RTD("cqg.rtd",,"StudyData", $K$2,  "Bar",, "High",$K$1,A93,,,,,"T")="",NA(), RTD("cqg.rtd",,"StudyData", $K$2,  "Bar",, "High",$K$1,A93,,,,,"T")),"")</f>
        <v>173</v>
      </c>
      <c r="E93" s="57">
        <f>IFERROR(IF( RTD("cqg.rtd",,"StudyData", $K$2,  "Bar",, "Low",$K$1,A93,,,,,"T")="",NA(), RTD("cqg.rtd",,"StudyData", $K$2,  "Bar",, "Low",$K$1,A93,,,,,"T")),"")</f>
        <v>-135</v>
      </c>
      <c r="F93" s="57">
        <f>IFERROR(IF( RTD("cqg.rtd",,"StudyData", $K$2,  "Bar",, "Close",$K$1,A93,,,,,"T")="",NA(), RTD("cqg.rtd",,"StudyData", $K$2,  "Bar",, "Close",$K$1,A93,,,,,"T")),"")</f>
        <v>50</v>
      </c>
      <c r="I93" s="49"/>
      <c r="N93" s="53">
        <f t="shared" si="5"/>
        <v>-148</v>
      </c>
    </row>
    <row r="94" spans="1:14" x14ac:dyDescent="0.25">
      <c r="A94" s="49">
        <f t="shared" si="4"/>
        <v>-92</v>
      </c>
      <c r="B94" s="50">
        <f xml:space="preserve"> IF(RTD("cqg.rtd",,"StudyData",$K$2, "Bar",, "Time",$K$1,A94)="",NA(),RTD("cqg.rtd",,"StudyData",$K$2, "Bar",, "Time",$K$1,A94))</f>
        <v>42514.554166666669</v>
      </c>
      <c r="C94" s="58">
        <f>IFERROR(IF( RTD("cqg.rtd",,"StudyData", $K$2,  "Bar",, "Open",$K$1,A94,,,,,"T")="",NA(), RTD("cqg.rtd",,"StudyData", $K$2,  "Bar",, "Open",$K$1,A94,,,,,"T")),"")</f>
        <v>265</v>
      </c>
      <c r="D94" s="57">
        <f>IFERROR(IF( RTD("cqg.rtd",,"StudyData", $K$2,  "Bar",, "High",$K$1,A94,,,,,"T")="",NA(), RTD("cqg.rtd",,"StudyData", $K$2,  "Bar",, "High",$K$1,A94,,,,,"T")),"")</f>
        <v>265</v>
      </c>
      <c r="E94" s="57">
        <f>IFERROR(IF( RTD("cqg.rtd",,"StudyData", $K$2,  "Bar",, "Low",$K$1,A94,,,,,"T")="",NA(), RTD("cqg.rtd",,"StudyData", $K$2,  "Bar",, "Low",$K$1,A94,,,,,"T")),"")</f>
        <v>-197</v>
      </c>
      <c r="F94" s="57">
        <f>IFERROR(IF( RTD("cqg.rtd",,"StudyData", $K$2,  "Bar",, "Close",$K$1,A94,,,,,"T")="",NA(), RTD("cqg.rtd",,"StudyData", $K$2,  "Bar",, "Close",$K$1,A94,,,,,"T")),"")</f>
        <v>-139</v>
      </c>
      <c r="I94" s="49"/>
      <c r="N94" s="53">
        <f t="shared" si="5"/>
        <v>50</v>
      </c>
    </row>
    <row r="95" spans="1:14" x14ac:dyDescent="0.25">
      <c r="A95" s="49">
        <f t="shared" si="4"/>
        <v>-93</v>
      </c>
      <c r="B95" s="50">
        <f xml:space="preserve"> IF(RTD("cqg.rtd",,"StudyData",$K$2, "Bar",, "Time",$K$1,A95)="",NA(),RTD("cqg.rtd",,"StudyData",$K$2, "Bar",, "Time",$K$1,A95))</f>
        <v>42514.553472222222</v>
      </c>
      <c r="C95" s="58">
        <f>IFERROR(IF( RTD("cqg.rtd",,"StudyData", $K$2,  "Bar",, "Open",$K$1,A95,,,,,"T")="",NA(), RTD("cqg.rtd",,"StudyData", $K$2,  "Bar",, "Open",$K$1,A95,,,,,"T")),"")</f>
        <v>73</v>
      </c>
      <c r="D95" s="57">
        <f>IFERROR(IF( RTD("cqg.rtd",,"StudyData", $K$2,  "Bar",, "High",$K$1,A95,,,,,"T")="",NA(), RTD("cqg.rtd",,"StudyData", $K$2,  "Bar",, "High",$K$1,A95,,,,,"T")),"")</f>
        <v>297</v>
      </c>
      <c r="E95" s="57">
        <f>IFERROR(IF( RTD("cqg.rtd",,"StudyData", $K$2,  "Bar",, "Low",$K$1,A95,,,,,"T")="",NA(), RTD("cqg.rtd",,"StudyData", $K$2,  "Bar",, "Low",$K$1,A95,,,,,"T")),"")</f>
        <v>17</v>
      </c>
      <c r="F95" s="57">
        <f>IFERROR(IF( RTD("cqg.rtd",,"StudyData", $K$2,  "Bar",, "Close",$K$1,A95,,,,,"T")="",NA(), RTD("cqg.rtd",,"StudyData", $K$2,  "Bar",, "Close",$K$1,A95,,,,,"T")),"")</f>
        <v>261</v>
      </c>
      <c r="I95" s="49"/>
      <c r="N95" s="53">
        <f t="shared" si="5"/>
        <v>-139</v>
      </c>
    </row>
    <row r="96" spans="1:14" x14ac:dyDescent="0.25">
      <c r="A96" s="49">
        <f t="shared" si="4"/>
        <v>-94</v>
      </c>
      <c r="B96" s="50">
        <f xml:space="preserve"> IF(RTD("cqg.rtd",,"StudyData",$K$2, "Bar",, "Time",$K$1,A96)="",NA(),RTD("cqg.rtd",,"StudyData",$K$2, "Bar",, "Time",$K$1,A96))</f>
        <v>42514.552777777775</v>
      </c>
      <c r="C96" s="58">
        <f>IFERROR(IF( RTD("cqg.rtd",,"StudyData", $K$2,  "Bar",, "Open",$K$1,A96,,,,,"T")="",NA(), RTD("cqg.rtd",,"StudyData", $K$2,  "Bar",, "Open",$K$1,A96,,,,,"T")),"")</f>
        <v>-9</v>
      </c>
      <c r="D96" s="57">
        <f>IFERROR(IF( RTD("cqg.rtd",,"StudyData", $K$2,  "Bar",, "High",$K$1,A96,,,,,"T")="",NA(), RTD("cqg.rtd",,"StudyData", $K$2,  "Bar",, "High",$K$1,A96,,,,,"T")),"")</f>
        <v>59</v>
      </c>
      <c r="E96" s="57">
        <f>IFERROR(IF( RTD("cqg.rtd",,"StudyData", $K$2,  "Bar",, "Low",$K$1,A96,,,,,"T")="",NA(), RTD("cqg.rtd",,"StudyData", $K$2,  "Bar",, "Low",$K$1,A96,,,,,"T")),"")</f>
        <v>-77</v>
      </c>
      <c r="F96" s="57">
        <f>IFERROR(IF( RTD("cqg.rtd",,"StudyData", $K$2,  "Bar",, "Close",$K$1,A96,,,,,"T")="",NA(), RTD("cqg.rtd",,"StudyData", $K$2,  "Bar",, "Close",$K$1,A96,,,,,"T")),"")</f>
        <v>59</v>
      </c>
      <c r="I96" s="49"/>
      <c r="N96" s="53">
        <f t="shared" si="5"/>
        <v>261</v>
      </c>
    </row>
    <row r="97" spans="1:14" x14ac:dyDescent="0.25">
      <c r="A97" s="49">
        <f t="shared" si="4"/>
        <v>-95</v>
      </c>
      <c r="B97" s="50">
        <f xml:space="preserve"> IF(RTD("cqg.rtd",,"StudyData",$K$2, "Bar",, "Time",$K$1,A97)="",NA(),RTD("cqg.rtd",,"StudyData",$K$2, "Bar",, "Time",$K$1,A97))</f>
        <v>42514.552083333336</v>
      </c>
      <c r="C97" s="58">
        <f>IFERROR(IF( RTD("cqg.rtd",,"StudyData", $K$2,  "Bar",, "Open",$K$1,A97,,,,,"T")="",NA(), RTD("cqg.rtd",,"StudyData", $K$2,  "Bar",, "Open",$K$1,A97,,,,,"T")),"")</f>
        <v>197</v>
      </c>
      <c r="D97" s="57">
        <f>IFERROR(IF( RTD("cqg.rtd",,"StudyData", $K$2,  "Bar",, "High",$K$1,A97,,,,,"T")="",NA(), RTD("cqg.rtd",,"StudyData", $K$2,  "Bar",, "High",$K$1,A97,,,,,"T")),"")</f>
        <v>197</v>
      </c>
      <c r="E97" s="57">
        <f>IFERROR(IF( RTD("cqg.rtd",,"StudyData", $K$2,  "Bar",, "Low",$K$1,A97,,,,,"T")="",NA(), RTD("cqg.rtd",,"StudyData", $K$2,  "Bar",, "Low",$K$1,A97,,,,,"T")),"")</f>
        <v>-79</v>
      </c>
      <c r="F97" s="57">
        <f>IFERROR(IF( RTD("cqg.rtd",,"StudyData", $K$2,  "Bar",, "Close",$K$1,A97,,,,,"T")="",NA(), RTD("cqg.rtd",,"StudyData", $K$2,  "Bar",, "Close",$K$1,A97,,,,,"T")),"")</f>
        <v>-13</v>
      </c>
      <c r="I97" s="49"/>
      <c r="N97" s="53">
        <f t="shared" si="5"/>
        <v>59</v>
      </c>
    </row>
    <row r="98" spans="1:14" x14ac:dyDescent="0.25">
      <c r="A98" s="49">
        <f t="shared" si="4"/>
        <v>-96</v>
      </c>
      <c r="B98" s="50">
        <f xml:space="preserve"> IF(RTD("cqg.rtd",,"StudyData",$K$2, "Bar",, "Time",$K$1,A98)="",NA(),RTD("cqg.rtd",,"StudyData",$K$2, "Bar",, "Time",$K$1,A98))</f>
        <v>42514.551388888889</v>
      </c>
      <c r="C98" s="58">
        <f>IFERROR(IF( RTD("cqg.rtd",,"StudyData", $K$2,  "Bar",, "Open",$K$1,A98,,,,,"T")="",NA(), RTD("cqg.rtd",,"StudyData", $K$2,  "Bar",, "Open",$K$1,A98,,,,,"T")),"")</f>
        <v>131</v>
      </c>
      <c r="D98" s="57">
        <f>IFERROR(IF( RTD("cqg.rtd",,"StudyData", $K$2,  "Bar",, "High",$K$1,A98,,,,,"T")="",NA(), RTD("cqg.rtd",,"StudyData", $K$2,  "Bar",, "High",$K$1,A98,,,,,"T")),"")</f>
        <v>357</v>
      </c>
      <c r="E98" s="57">
        <f>IFERROR(IF( RTD("cqg.rtd",,"StudyData", $K$2,  "Bar",, "Low",$K$1,A98,,,,,"T")="",NA(), RTD("cqg.rtd",,"StudyData", $K$2,  "Bar",, "Low",$K$1,A98,,,,,"T")),"")</f>
        <v>131</v>
      </c>
      <c r="F98" s="57">
        <f>IFERROR(IF( RTD("cqg.rtd",,"StudyData", $K$2,  "Bar",, "Close",$K$1,A98,,,,,"T")="",NA(), RTD("cqg.rtd",,"StudyData", $K$2,  "Bar",, "Close",$K$1,A98,,,,,"T")),"")</f>
        <v>201</v>
      </c>
      <c r="I98" s="49"/>
      <c r="N98" s="53">
        <f t="shared" si="5"/>
        <v>-13</v>
      </c>
    </row>
    <row r="99" spans="1:14" x14ac:dyDescent="0.25">
      <c r="A99" s="49">
        <f t="shared" si="4"/>
        <v>-97</v>
      </c>
      <c r="B99" s="50">
        <f xml:space="preserve"> IF(RTD("cqg.rtd",,"StudyData",$K$2, "Bar",, "Time",$K$1,A99)="",NA(),RTD("cqg.rtd",,"StudyData",$K$2, "Bar",, "Time",$K$1,A99))</f>
        <v>42514.550694444442</v>
      </c>
      <c r="C99" s="58">
        <f>IFERROR(IF( RTD("cqg.rtd",,"StudyData", $K$2,  "Bar",, "Open",$K$1,A99,,,,,"T")="",NA(), RTD("cqg.rtd",,"StudyData", $K$2,  "Bar",, "Open",$K$1,A99,,,,,"T")),"")</f>
        <v>417</v>
      </c>
      <c r="D99" s="57">
        <f>IFERROR(IF( RTD("cqg.rtd",,"StudyData", $K$2,  "Bar",, "High",$K$1,A99,,,,,"T")="",NA(), RTD("cqg.rtd",,"StudyData", $K$2,  "Bar",, "High",$K$1,A99,,,,,"T")),"")</f>
        <v>541</v>
      </c>
      <c r="E99" s="57">
        <f>IFERROR(IF( RTD("cqg.rtd",,"StudyData", $K$2,  "Bar",, "Low",$K$1,A99,,,,,"T")="",NA(), RTD("cqg.rtd",,"StudyData", $K$2,  "Bar",, "Low",$K$1,A99,,,,,"T")),"")</f>
        <v>43</v>
      </c>
      <c r="F99" s="57">
        <f>IFERROR(IF( RTD("cqg.rtd",,"StudyData", $K$2,  "Bar",, "Close",$K$1,A99,,,,,"T")="",NA(), RTD("cqg.rtd",,"StudyData", $K$2,  "Bar",, "Close",$K$1,A99,,,,,"T")),"")</f>
        <v>127</v>
      </c>
      <c r="I99" s="49"/>
      <c r="N99" s="53">
        <f t="shared" si="5"/>
        <v>201</v>
      </c>
    </row>
    <row r="100" spans="1:14" x14ac:dyDescent="0.25">
      <c r="A100" s="49">
        <f t="shared" si="4"/>
        <v>-98</v>
      </c>
      <c r="B100" s="50">
        <f xml:space="preserve"> IF(RTD("cqg.rtd",,"StudyData",$K$2, "Bar",, "Time",$K$1,A100)="",NA(),RTD("cqg.rtd",,"StudyData",$K$2, "Bar",, "Time",$K$1,A100))</f>
        <v>42514.55</v>
      </c>
      <c r="C100" s="58">
        <f>IFERROR(IF( RTD("cqg.rtd",,"StudyData", $K$2,  "Bar",, "Open",$K$1,A100,,,,,"T")="",NA(), RTD("cqg.rtd",,"StudyData", $K$2,  "Bar",, "Open",$K$1,A100,,,,,"T")),"")</f>
        <v>87</v>
      </c>
      <c r="D100" s="57">
        <f>IFERROR(IF( RTD("cqg.rtd",,"StudyData", $K$2,  "Bar",, "High",$K$1,A100,,,,,"T")="",NA(), RTD("cqg.rtd",,"StudyData", $K$2,  "Bar",, "High",$K$1,A100,,,,,"T")),"")</f>
        <v>519</v>
      </c>
      <c r="E100" s="57">
        <f>IFERROR(IF( RTD("cqg.rtd",,"StudyData", $K$2,  "Bar",, "Low",$K$1,A100,,,,,"T")="",NA(), RTD("cqg.rtd",,"StudyData", $K$2,  "Bar",, "Low",$K$1,A100,,,,,"T")),"")</f>
        <v>87</v>
      </c>
      <c r="F100" s="57">
        <f>IFERROR(IF( RTD("cqg.rtd",,"StudyData", $K$2,  "Bar",, "Close",$K$1,A100,,,,,"T")="",NA(), RTD("cqg.rtd",,"StudyData", $K$2,  "Bar",, "Close",$K$1,A100,,,,,"T")),"")</f>
        <v>415</v>
      </c>
      <c r="I100" s="49"/>
      <c r="N100" s="53">
        <f t="shared" si="5"/>
        <v>127</v>
      </c>
    </row>
    <row r="101" spans="1:14" x14ac:dyDescent="0.25">
      <c r="A101" s="49">
        <f t="shared" si="4"/>
        <v>-99</v>
      </c>
      <c r="B101" s="50">
        <f xml:space="preserve"> IF(RTD("cqg.rtd",,"StudyData",$K$2, "Bar",, "Time",$K$1,A101)="",NA(),RTD("cqg.rtd",,"StudyData",$K$2, "Bar",, "Time",$K$1,A101))</f>
        <v>42514.549305555556</v>
      </c>
      <c r="C101" s="58">
        <f>IFERROR(IF( RTD("cqg.rtd",,"StudyData", $K$2,  "Bar",, "Open",$K$1,A101,,,,,"T")="",NA(), RTD("cqg.rtd",,"StudyData", $K$2,  "Bar",, "Open",$K$1,A101,,,,,"T")),"")</f>
        <v>-103</v>
      </c>
      <c r="D101" s="57">
        <f>IFERROR(IF( RTD("cqg.rtd",,"StudyData", $K$2,  "Bar",, "High",$K$1,A101,,,,,"T")="",NA(), RTD("cqg.rtd",,"StudyData", $K$2,  "Bar",, "High",$K$1,A101,,,,,"T")),"")</f>
        <v>135</v>
      </c>
      <c r="E101" s="57">
        <f>IFERROR(IF( RTD("cqg.rtd",,"StudyData", $K$2,  "Bar",, "Low",$K$1,A101,,,,,"T")="",NA(), RTD("cqg.rtd",,"StudyData", $K$2,  "Bar",, "Low",$K$1,A101,,,,,"T")),"")</f>
        <v>-147</v>
      </c>
      <c r="F101" s="57">
        <f>IFERROR(IF( RTD("cqg.rtd",,"StudyData", $K$2,  "Bar",, "Close",$K$1,A101,,,,,"T")="",NA(), RTD("cqg.rtd",,"StudyData", $K$2,  "Bar",, "Close",$K$1,A101,,,,,"T")),"")</f>
        <v>-21</v>
      </c>
      <c r="I101" s="49"/>
      <c r="N101" s="53">
        <f t="shared" si="5"/>
        <v>415</v>
      </c>
    </row>
    <row r="102" spans="1:14" x14ac:dyDescent="0.25">
      <c r="A102" s="49">
        <f t="shared" si="4"/>
        <v>-100</v>
      </c>
      <c r="B102" s="50">
        <f xml:space="preserve"> IF(RTD("cqg.rtd",,"StudyData",$K$2, "Bar",, "Time",$K$1,A102)="",NA(),RTD("cqg.rtd",,"StudyData",$K$2, "Bar",, "Time",$K$1,A102))</f>
        <v>42514.548611111109</v>
      </c>
      <c r="C102" s="58">
        <f>IFERROR(IF( RTD("cqg.rtd",,"StudyData", $K$2,  "Bar",, "Open",$K$1,A102,,,,,"T")="",NA(), RTD("cqg.rtd",,"StudyData", $K$2,  "Bar",, "Open",$K$1,A102,,,,,"T")),"")</f>
        <v>-132</v>
      </c>
      <c r="D102" s="57">
        <f>IFERROR(IF( RTD("cqg.rtd",,"StudyData", $K$2,  "Bar",, "High",$K$1,A102,,,,,"T")="",NA(), RTD("cqg.rtd",,"StudyData", $K$2,  "Bar",, "High",$K$1,A102,,,,,"T")),"")</f>
        <v>244</v>
      </c>
      <c r="E102" s="57">
        <f>IFERROR(IF( RTD("cqg.rtd",,"StudyData", $K$2,  "Bar",, "Low",$K$1,A102,,,,,"T")="",NA(), RTD("cqg.rtd",,"StudyData", $K$2,  "Bar",, "Low",$K$1,A102,,,,,"T")),"")</f>
        <v>-161</v>
      </c>
      <c r="F102" s="57">
        <f>IFERROR(IF( RTD("cqg.rtd",,"StudyData", $K$2,  "Bar",, "Close",$K$1,A102,,,,,"T")="",NA(), RTD("cqg.rtd",,"StudyData", $K$2,  "Bar",, "Close",$K$1,A102,,,,,"T")),"")</f>
        <v>-89</v>
      </c>
      <c r="I102" s="49"/>
      <c r="N102" s="53">
        <f t="shared" si="5"/>
        <v>-21</v>
      </c>
    </row>
  </sheetData>
  <sheetProtection algorithmName="SHA-512" hashValue="C2bMtRSk1Bdjc2bWyJFftnq9TjBw6KN6XAjNK+WT26p7Nu465gWHqKkVHPl6/qI5XJY5aWaipAesh9ysoqAMKA==" saltValue="/xklySaqXYsdR2V7CnD3v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2"/>
  <sheetViews>
    <sheetView showGridLines="0" showRowColHeaders="0" workbookViewId="0">
      <selection sqref="A1:XFD1048576"/>
    </sheetView>
  </sheetViews>
  <sheetFormatPr defaultRowHeight="15" x14ac:dyDescent="0.25"/>
  <cols>
    <col min="1" max="1" width="9.140625" style="49"/>
    <col min="2" max="2" width="11.5703125" style="50" bestFit="1" customWidth="1"/>
    <col min="3" max="3" width="15.7109375" style="51" customWidth="1"/>
    <col min="4" max="6" width="9.140625" style="51"/>
    <col min="7" max="8" width="9.140625" style="49"/>
    <col min="9" max="9" width="9.140625" style="52"/>
    <col min="10" max="16384" width="9.140625" style="53"/>
  </cols>
  <sheetData>
    <row r="1" spans="1:26" x14ac:dyDescent="0.25">
      <c r="J1" s="53">
        <f>Chart!I7</f>
        <v>14</v>
      </c>
      <c r="K1" s="53">
        <f>Chart!G7</f>
        <v>1</v>
      </c>
    </row>
    <row r="2" spans="1:26" x14ac:dyDescent="0.25">
      <c r="A2" s="49">
        <v>0</v>
      </c>
      <c r="B2" s="50">
        <f xml:space="preserve"> IF(RTD("cqg.rtd",,"StudyData",$K$2, "Bar",, "Time",$K$1,A2,,"EPDay",,,"T")="",NA(),RTD("cqg.rtd",,"StudyData",$K$2, "Bar",, "Time",$K$1,A2,,"EPDay",,,"T"))</f>
        <v>42514.618055555555</v>
      </c>
      <c r="C2" s="54">
        <f>IF( RTD("cqg.rtd",,"StudyData", $K$2,  "Bar",, "Open",$K$1,A2,,"EPDay",,,"T")="",NA(),RTD("cqg.rtd",,"StudyData", $K$2,  "Bar",, "Open",$K$1,A2,,"EPDay",,,"T"))</f>
        <v>2073.75</v>
      </c>
      <c r="D2" s="51">
        <f>IF( RTD("cqg.rtd",,"StudyData", $K$2,  "Bar",, "High",$K$1,A2,,"EPDay",,,"T")="",NA(),RTD("cqg.rtd",,"StudyData", $K$2,  "Bar",, "High",$K$1,A2,,"EPDay",,,"T"))</f>
        <v>2074.5</v>
      </c>
      <c r="E2" s="51">
        <f>IF( RTD("cqg.rtd",,"StudyData", $K$2,  "Bar",, "Low",$K$1,A2,,"EPDay",,,"T")="",NA(),RTD("cqg.rtd",,"StudyData", $K$2,  "Bar",, "Low",$K$1,A2,,"EPDay",,,"T"))</f>
        <v>2073.75</v>
      </c>
      <c r="F2" s="51">
        <f>IF( RTD("cqg.rtd",,"StudyData", $K$2,  "Bar",, "Close",$K$1,A2,,"EPDay",,,"T")="",NA(),RTD("cqg.rtd",,"StudyData", $K$2,  "Bar",, "Close",$K$1,A2,,"EPDay",,,"T"))</f>
        <v>2074.5</v>
      </c>
      <c r="G2" s="51">
        <f xml:space="preserve"> RTD("cqg.rtd",,"StudyData", $K$2, "RSI", "InputChoice=Close,Period="&amp;$J$1&amp;"", "RSI",$K$1,A2,,"EPDay",,,"T")</f>
        <v>48.663396851988907</v>
      </c>
      <c r="H2" s="51">
        <f>G2-50</f>
        <v>-1.3366031480110934</v>
      </c>
      <c r="I2" s="49"/>
      <c r="J2" s="53" t="s">
        <v>0</v>
      </c>
      <c r="K2" s="53" t="s">
        <v>1</v>
      </c>
      <c r="Z2" s="55"/>
    </row>
    <row r="3" spans="1:26" x14ac:dyDescent="0.25">
      <c r="A3" s="49">
        <f>A2-1</f>
        <v>-1</v>
      </c>
      <c r="B3" s="50">
        <f xml:space="preserve"> IF(RTD("cqg.rtd",,"StudyData",$K$2, "Bar",, "Time",$K$1,A3,,"EPDay",,,"T")="",NA(),RTD("cqg.rtd",,"StudyData",$K$2, "Bar",, "Time",$K$1,A3,,"EPDay",,,"T"))</f>
        <v>42514.617361111108</v>
      </c>
      <c r="C3" s="54">
        <f>IF( RTD("cqg.rtd",,"StudyData", $K$2,  "Bar",, "Open",$K$1,A3,,"EPDay",,,"T")="",NA(),RTD("cqg.rtd",,"StudyData", $K$2,  "Bar",, "Open",$K$1,A3,,"EPDay",,,"T"))</f>
        <v>2074</v>
      </c>
      <c r="D3" s="51">
        <f>IF( RTD("cqg.rtd",,"StudyData", $K$2,  "Bar",, "High",$K$1,A3,,"EPDay",,,"T")="",NA(),RTD("cqg.rtd",,"StudyData", $K$2,  "Bar",, "High",$K$1,A3,,"EPDay",,,"T"))</f>
        <v>2074.5</v>
      </c>
      <c r="E3" s="51">
        <f>IF( RTD("cqg.rtd",,"StudyData", $K$2,  "Bar",, "Low",$K$1,A3,,"EPDay",,,"T")="",NA(),RTD("cqg.rtd",,"StudyData", $K$2,  "Bar",, "Low",$K$1,A3,,"EPDay",,,"T"))</f>
        <v>2073.75</v>
      </c>
      <c r="F3" s="51">
        <f>IF( RTD("cqg.rtd",,"StudyData", $K$2,  "Bar",, "Close",$K$1,A3,,"EPDay",,,"T")="",NA(),RTD("cqg.rtd",,"StudyData", $K$2,  "Bar",, "Close",$K$1,A3,,"EPDay",,,"T"))</f>
        <v>2074</v>
      </c>
      <c r="G3" s="51">
        <f xml:space="preserve"> RTD("cqg.rtd",,"StudyData", $K$2, "RSI", "InputChoice=Close,Period="&amp;$J$1&amp;"", "RSI",$K$1,A3,,"EPDay",,,"T")</f>
        <v>42.46906053982697</v>
      </c>
      <c r="H3" s="51">
        <f t="shared" ref="H3:H66" si="0">G3-50</f>
        <v>-7.5309394601730304</v>
      </c>
      <c r="I3" s="49"/>
      <c r="P3" s="56"/>
      <c r="V3" s="56"/>
      <c r="Z3" s="55"/>
    </row>
    <row r="4" spans="1:26" x14ac:dyDescent="0.25">
      <c r="A4" s="49">
        <f t="shared" ref="A4:A67" si="1">A3-1</f>
        <v>-2</v>
      </c>
      <c r="B4" s="50">
        <f xml:space="preserve"> IF(RTD("cqg.rtd",,"StudyData",$K$2, "Bar",, "Time",$K$1,A4,,"EPDay",,,"T")="",NA(),RTD("cqg.rtd",,"StudyData",$K$2, "Bar",, "Time",$K$1,A4,,"EPDay",,,"T"))</f>
        <v>42514.616666666669</v>
      </c>
      <c r="C4" s="54">
        <f>IF( RTD("cqg.rtd",,"StudyData", $K$2,  "Bar",, "Open",$K$1,A4,,"EPDay",,,"T")="",NA(),RTD("cqg.rtd",,"StudyData", $K$2,  "Bar",, "Open",$K$1,A4,,"EPDay",,,"T"))</f>
        <v>2074.5</v>
      </c>
      <c r="D4" s="51">
        <f>IF( RTD("cqg.rtd",,"StudyData", $K$2,  "Bar",, "High",$K$1,A4,,"EPDay",,,"T")="",NA(),RTD("cqg.rtd",,"StudyData", $K$2,  "Bar",, "High",$K$1,A4,,"EPDay",,,"T"))</f>
        <v>2074.5</v>
      </c>
      <c r="E4" s="51">
        <f>IF( RTD("cqg.rtd",,"StudyData", $K$2,  "Bar",, "Low",$K$1,A4,,"EPDay",,,"T")="",NA(),RTD("cqg.rtd",,"StudyData", $K$2,  "Bar",, "Low",$K$1,A4,,"EPDay",,,"T"))</f>
        <v>2074.25</v>
      </c>
      <c r="F4" s="51">
        <f>IF( RTD("cqg.rtd",,"StudyData", $K$2,  "Bar",, "Close",$K$1,A4,,"EPDay",,,"T")="",NA(),RTD("cqg.rtd",,"StudyData", $K$2,  "Bar",, "Close",$K$1,A4,,"EPDay",,,"T"))</f>
        <v>2074.25</v>
      </c>
      <c r="G4" s="51">
        <f xml:space="preserve"> RTD("cqg.rtd",,"StudyData", $K$2, "RSI", "InputChoice=Close,Period="&amp;$J$1&amp;"", "RSI",$K$1,A4,,"EPDay",,,"T")</f>
        <v>44.98942542301107</v>
      </c>
      <c r="H4" s="51">
        <f t="shared" si="0"/>
        <v>-5.0105745769889296</v>
      </c>
      <c r="I4" s="49"/>
      <c r="P4" s="56"/>
      <c r="V4" s="56"/>
      <c r="Z4" s="55"/>
    </row>
    <row r="5" spans="1:26" x14ac:dyDescent="0.25">
      <c r="A5" s="49">
        <f t="shared" si="1"/>
        <v>-3</v>
      </c>
      <c r="B5" s="50">
        <f xml:space="preserve"> IF(RTD("cqg.rtd",,"StudyData",$K$2, "Bar",, "Time",$K$1,A5,,"EPDay",,,"T")="",NA(),RTD("cqg.rtd",,"StudyData",$K$2, "Bar",, "Time",$K$1,A5,,"EPDay",,,"T"))</f>
        <v>42514.615972222222</v>
      </c>
      <c r="C5" s="54">
        <f>IF( RTD("cqg.rtd",,"StudyData", $K$2,  "Bar",, "Open",$K$1,A5,,"EPDay",,,"T")="",NA(),RTD("cqg.rtd",,"StudyData", $K$2,  "Bar",, "Open",$K$1,A5,,"EPDay",,,"T"))</f>
        <v>2074.25</v>
      </c>
      <c r="D5" s="51">
        <f>IF( RTD("cqg.rtd",,"StudyData", $K$2,  "Bar",, "High",$K$1,A5,,"EPDay",,,"T")="",NA(),RTD("cqg.rtd",,"StudyData", $K$2,  "Bar",, "High",$K$1,A5,,"EPDay",,,"T"))</f>
        <v>2074.5</v>
      </c>
      <c r="E5" s="51">
        <f>IF( RTD("cqg.rtd",,"StudyData", $K$2,  "Bar",, "Low",$K$1,A5,,"EPDay",,,"T")="",NA(),RTD("cqg.rtd",,"StudyData", $K$2,  "Bar",, "Low",$K$1,A5,,"EPDay",,,"T"))</f>
        <v>2074.25</v>
      </c>
      <c r="F5" s="51">
        <f>IF( RTD("cqg.rtd",,"StudyData", $K$2,  "Bar",, "Close",$K$1,A5,,"EPDay",,,"T")="",NA(),RTD("cqg.rtd",,"StudyData", $K$2,  "Bar",, "Close",$K$1,A5,,"EPDay",,,"T"))</f>
        <v>2074.5</v>
      </c>
      <c r="G5" s="51">
        <f xml:space="preserve"> RTD("cqg.rtd",,"StudyData", $K$2, "RSI", "InputChoice=Close,Period="&amp;$J$1&amp;"", "RSI",$K$1,A5,,"EPDay",,,"T")</f>
        <v>47.613244331244182</v>
      </c>
      <c r="H5" s="51">
        <f t="shared" si="0"/>
        <v>-2.3867556687558178</v>
      </c>
      <c r="I5" s="49"/>
      <c r="P5" s="56"/>
      <c r="V5" s="56"/>
      <c r="Z5" s="55"/>
    </row>
    <row r="6" spans="1:26" x14ac:dyDescent="0.25">
      <c r="A6" s="49">
        <f t="shared" si="1"/>
        <v>-4</v>
      </c>
      <c r="B6" s="50">
        <f xml:space="preserve"> IF(RTD("cqg.rtd",,"StudyData",$K$2, "Bar",, "Time",$K$1,A6,,"EPDay",,,"T")="",NA(),RTD("cqg.rtd",,"StudyData",$K$2, "Bar",, "Time",$K$1,A6,,"EPDay",,,"T"))</f>
        <v>42514.615277777775</v>
      </c>
      <c r="C6" s="54">
        <f>IF( RTD("cqg.rtd",,"StudyData", $K$2,  "Bar",, "Open",$K$1,A6,,"EPDay",,,"T")="",NA(),RTD("cqg.rtd",,"StudyData", $K$2,  "Bar",, "Open",$K$1,A6,,"EPDay",,,"T"))</f>
        <v>2074.25</v>
      </c>
      <c r="D6" s="51">
        <f>IF( RTD("cqg.rtd",,"StudyData", $K$2,  "Bar",, "High",$K$1,A6,,"EPDay",,,"T")="",NA(),RTD("cqg.rtd",,"StudyData", $K$2,  "Bar",, "High",$K$1,A6,,"EPDay",,,"T"))</f>
        <v>2074.75</v>
      </c>
      <c r="E6" s="51">
        <f>IF( RTD("cqg.rtd",,"StudyData", $K$2,  "Bar",, "Low",$K$1,A6,,"EPDay",,,"T")="",NA(),RTD("cqg.rtd",,"StudyData", $K$2,  "Bar",, "Low",$K$1,A6,,"EPDay",,,"T"))</f>
        <v>2074</v>
      </c>
      <c r="F6" s="51">
        <f>IF( RTD("cqg.rtd",,"StudyData", $K$2,  "Bar",, "Close",$K$1,A6,,"EPDay",,,"T")="",NA(),RTD("cqg.rtd",,"StudyData", $K$2,  "Bar",, "Close",$K$1,A6,,"EPDay",,,"T"))</f>
        <v>2074.25</v>
      </c>
      <c r="G6" s="51">
        <f xml:space="preserve"> RTD("cqg.rtd",,"StudyData", $K$2, "RSI", "InputChoice=Close,Period="&amp;$J$1&amp;"", "RSI",$K$1,A6,,"EPDay",,,"T")</f>
        <v>44.613803716567354</v>
      </c>
      <c r="H6" s="51">
        <f t="shared" si="0"/>
        <v>-5.3861962834326462</v>
      </c>
      <c r="I6" s="49"/>
      <c r="P6" s="56"/>
      <c r="V6" s="56"/>
      <c r="Z6" s="55"/>
    </row>
    <row r="7" spans="1:26" x14ac:dyDescent="0.25">
      <c r="A7" s="49">
        <f t="shared" si="1"/>
        <v>-5</v>
      </c>
      <c r="B7" s="50">
        <f xml:space="preserve"> IF(RTD("cqg.rtd",,"StudyData",$K$2, "Bar",, "Time",$K$1,A7,,"EPDay",,,"T")="",NA(),RTD("cqg.rtd",,"StudyData",$K$2, "Bar",, "Time",$K$1,A7,,"EPDay",,,"T"))</f>
        <v>42514.614583333336</v>
      </c>
      <c r="C7" s="54">
        <f>IF( RTD("cqg.rtd",,"StudyData", $K$2,  "Bar",, "Open",$K$1,A7,,"EPDay",,,"T")="",NA(),RTD("cqg.rtd",,"StudyData", $K$2,  "Bar",, "Open",$K$1,A7,,"EPDay",,,"T"))</f>
        <v>2074.5</v>
      </c>
      <c r="D7" s="51">
        <f>IF( RTD("cqg.rtd",,"StudyData", $K$2,  "Bar",, "High",$K$1,A7,,"EPDay",,,"T")="",NA(),RTD("cqg.rtd",,"StudyData", $K$2,  "Bar",, "High",$K$1,A7,,"EPDay",,,"T"))</f>
        <v>2074.75</v>
      </c>
      <c r="E7" s="51">
        <f>IF( RTD("cqg.rtd",,"StudyData", $K$2,  "Bar",, "Low",$K$1,A7,,"EPDay",,,"T")="",NA(),RTD("cqg.rtd",,"StudyData", $K$2,  "Bar",, "Low",$K$1,A7,,"EPDay",,,"T"))</f>
        <v>2073.75</v>
      </c>
      <c r="F7" s="51">
        <f>IF( RTD("cqg.rtd",,"StudyData", $K$2,  "Bar",, "Close",$K$1,A7,,"EPDay",,,"T")="",NA(),RTD("cqg.rtd",,"StudyData", $K$2,  "Bar",, "Close",$K$1,A7,,"EPDay",,,"T"))</f>
        <v>2074</v>
      </c>
      <c r="G7" s="51">
        <f xml:space="preserve"> RTD("cqg.rtd",,"StudyData", $K$2, "RSI", "InputChoice=Close,Period="&amp;$J$1&amp;"", "RSI",$K$1,A7,,"EPDay",,,"T")</f>
        <v>41.503793739406326</v>
      </c>
      <c r="H7" s="51">
        <f t="shared" si="0"/>
        <v>-8.4962062605936737</v>
      </c>
      <c r="I7" s="49"/>
      <c r="P7" s="56"/>
      <c r="V7" s="56"/>
      <c r="Z7" s="55"/>
    </row>
    <row r="8" spans="1:26" x14ac:dyDescent="0.25">
      <c r="A8" s="49">
        <f t="shared" si="1"/>
        <v>-6</v>
      </c>
      <c r="B8" s="50">
        <f xml:space="preserve"> IF(RTD("cqg.rtd",,"StudyData",$K$2, "Bar",, "Time",$K$1,A8,,"EPDay",,,"T")="",NA(),RTD("cqg.rtd",,"StudyData",$K$2, "Bar",, "Time",$K$1,A8,,"EPDay",,,"T"))</f>
        <v>42514.613888888889</v>
      </c>
      <c r="C8" s="54">
        <f>IF( RTD("cqg.rtd",,"StudyData", $K$2,  "Bar",, "Open",$K$1,A8,,"EPDay",,,"T")="",NA(),RTD("cqg.rtd",,"StudyData", $K$2,  "Bar",, "Open",$K$1,A8,,"EPDay",,,"T"))</f>
        <v>2075.25</v>
      </c>
      <c r="D8" s="51">
        <f>IF( RTD("cqg.rtd",,"StudyData", $K$2,  "Bar",, "High",$K$1,A8,,"EPDay",,,"T")="",NA(),RTD("cqg.rtd",,"StudyData", $K$2,  "Bar",, "High",$K$1,A8,,"EPDay",,,"T"))</f>
        <v>2075.25</v>
      </c>
      <c r="E8" s="51">
        <f>IF( RTD("cqg.rtd",,"StudyData", $K$2,  "Bar",, "Low",$K$1,A8,,"EPDay",,,"T")="",NA(),RTD("cqg.rtd",,"StudyData", $K$2,  "Bar",, "Low",$K$1,A8,,"EPDay",,,"T"))</f>
        <v>2074.25</v>
      </c>
      <c r="F8" s="51">
        <f>IF( RTD("cqg.rtd",,"StudyData", $K$2,  "Bar",, "Close",$K$1,A8,,"EPDay",,,"T")="",NA(),RTD("cqg.rtd",,"StudyData", $K$2,  "Bar",, "Close",$K$1,A8,,"EPDay",,,"T"))</f>
        <v>2074.75</v>
      </c>
      <c r="G8" s="51">
        <f xml:space="preserve"> RTD("cqg.rtd",,"StudyData", $K$2, "RSI", "InputChoice=Close,Period="&amp;$J$1&amp;"", "RSI",$K$1,A8,,"EPDay",,,"T")</f>
        <v>49.199689468029646</v>
      </c>
      <c r="H8" s="51">
        <f t="shared" si="0"/>
        <v>-0.80031053197035362</v>
      </c>
      <c r="I8" s="49"/>
      <c r="P8" s="56"/>
      <c r="V8" s="56"/>
      <c r="Z8" s="55"/>
    </row>
    <row r="9" spans="1:26" x14ac:dyDescent="0.25">
      <c r="A9" s="49">
        <f t="shared" si="1"/>
        <v>-7</v>
      </c>
      <c r="B9" s="50">
        <f xml:space="preserve"> IF(RTD("cqg.rtd",,"StudyData",$K$2, "Bar",, "Time",$K$1,A9,,"EPDay",,,"T")="",NA(),RTD("cqg.rtd",,"StudyData",$K$2, "Bar",, "Time",$K$1,A9,,"EPDay",,,"T"))</f>
        <v>42514.613194444442</v>
      </c>
      <c r="C9" s="54">
        <f>IF( RTD("cqg.rtd",,"StudyData", $K$2,  "Bar",, "Open",$K$1,A9,,"EPDay",,,"T")="",NA(),RTD("cqg.rtd",,"StudyData", $K$2,  "Bar",, "Open",$K$1,A9,,"EPDay",,,"T"))</f>
        <v>2074.75</v>
      </c>
      <c r="D9" s="51">
        <f>IF( RTD("cqg.rtd",,"StudyData", $K$2,  "Bar",, "High",$K$1,A9,,"EPDay",,,"T")="",NA(),RTD("cqg.rtd",,"StudyData", $K$2,  "Bar",, "High",$K$1,A9,,"EPDay",,,"T"))</f>
        <v>2075.5</v>
      </c>
      <c r="E9" s="51">
        <f>IF( RTD("cqg.rtd",,"StudyData", $K$2,  "Bar",, "Low",$K$1,A9,,"EPDay",,,"T")="",NA(),RTD("cqg.rtd",,"StudyData", $K$2,  "Bar",, "Low",$K$1,A9,,"EPDay",,,"T"))</f>
        <v>2074.5</v>
      </c>
      <c r="F9" s="51">
        <f>IF( RTD("cqg.rtd",,"StudyData", $K$2,  "Bar",, "Close",$K$1,A9,,"EPDay",,,"T")="",NA(),RTD("cqg.rtd",,"StudyData", $K$2,  "Bar",, "Close",$K$1,A9,,"EPDay",,,"T"))</f>
        <v>2075.25</v>
      </c>
      <c r="G9" s="51">
        <f xml:space="preserve"> RTD("cqg.rtd",,"StudyData", $K$2, "RSI", "InputChoice=Close,Period="&amp;$J$1&amp;"", "RSI",$K$1,A9,,"EPDay",,,"T")</f>
        <v>55.579538012260215</v>
      </c>
      <c r="H9" s="51">
        <f t="shared" si="0"/>
        <v>5.5795380122602154</v>
      </c>
      <c r="I9" s="49"/>
      <c r="P9" s="56"/>
      <c r="V9" s="56"/>
      <c r="Z9" s="55"/>
    </row>
    <row r="10" spans="1:26" x14ac:dyDescent="0.25">
      <c r="A10" s="49">
        <f t="shared" si="1"/>
        <v>-8</v>
      </c>
      <c r="B10" s="50">
        <f xml:space="preserve"> IF(RTD("cqg.rtd",,"StudyData",$K$2, "Bar",, "Time",$K$1,A10,,"EPDay",,,"T")="",NA(),RTD("cqg.rtd",,"StudyData",$K$2, "Bar",, "Time",$K$1,A10,,"EPDay",,,"T"))</f>
        <v>42514.612500000003</v>
      </c>
      <c r="C10" s="54">
        <f>IF( RTD("cqg.rtd",,"StudyData", $K$2,  "Bar",, "Open",$K$1,A10,,"EPDay",,,"T")="",NA(),RTD("cqg.rtd",,"StudyData", $K$2,  "Bar",, "Open",$K$1,A10,,"EPDay",,,"T"))</f>
        <v>2074.5</v>
      </c>
      <c r="D10" s="51">
        <f>IF( RTD("cqg.rtd",,"StudyData", $K$2,  "Bar",, "High",$K$1,A10,,"EPDay",,,"T")="",NA(),RTD("cqg.rtd",,"StudyData", $K$2,  "Bar",, "High",$K$1,A10,,"EPDay",,,"T"))</f>
        <v>2074.75</v>
      </c>
      <c r="E10" s="51">
        <f>IF( RTD("cqg.rtd",,"StudyData", $K$2,  "Bar",, "Low",$K$1,A10,,"EPDay",,,"T")="",NA(),RTD("cqg.rtd",,"StudyData", $K$2,  "Bar",, "Low",$K$1,A10,,"EPDay",,,"T"))</f>
        <v>2073.75</v>
      </c>
      <c r="F10" s="51">
        <f>IF( RTD("cqg.rtd",,"StudyData", $K$2,  "Bar",, "Close",$K$1,A10,,"EPDay",,,"T")="",NA(),RTD("cqg.rtd",,"StudyData", $K$2,  "Bar",, "Close",$K$1,A10,,"EPDay",,,"T"))</f>
        <v>2074.75</v>
      </c>
      <c r="G10" s="51">
        <f xml:space="preserve"> RTD("cqg.rtd",,"StudyData", $K$2, "RSI", "InputChoice=Close,Period="&amp;$J$1&amp;"", "RSI",$K$1,A10,,"EPDay",,,"T")</f>
        <v>49.498661043640247</v>
      </c>
      <c r="H10" s="51">
        <f t="shared" si="0"/>
        <v>-0.50133895635975279</v>
      </c>
      <c r="I10" s="49"/>
      <c r="P10" s="56"/>
      <c r="V10" s="56"/>
      <c r="Z10" s="55"/>
    </row>
    <row r="11" spans="1:26" x14ac:dyDescent="0.25">
      <c r="A11" s="49">
        <f t="shared" si="1"/>
        <v>-9</v>
      </c>
      <c r="B11" s="50">
        <f xml:space="preserve"> IF(RTD("cqg.rtd",,"StudyData",$K$2, "Bar",, "Time",$K$1,A11,,"EPDay",,,"T")="",NA(),RTD("cqg.rtd",,"StudyData",$K$2, "Bar",, "Time",$K$1,A11,,"EPDay",,,"T"))</f>
        <v>42514.611805555556</v>
      </c>
      <c r="C11" s="54">
        <f>IF( RTD("cqg.rtd",,"StudyData", $K$2,  "Bar",, "Open",$K$1,A11,,"EPDay",,,"T")="",NA(),RTD("cqg.rtd",,"StudyData", $K$2,  "Bar",, "Open",$K$1,A11,,"EPDay",,,"T"))</f>
        <v>2075</v>
      </c>
      <c r="D11" s="51">
        <f>IF( RTD("cqg.rtd",,"StudyData", $K$2,  "Bar",, "High",$K$1,A11,,"EPDay",,,"T")="",NA(),RTD("cqg.rtd",,"StudyData", $K$2,  "Bar",, "High",$K$1,A11,,"EPDay",,,"T"))</f>
        <v>2075.25</v>
      </c>
      <c r="E11" s="51">
        <f>IF( RTD("cqg.rtd",,"StudyData", $K$2,  "Bar",, "Low",$K$1,A11,,"EPDay",,,"T")="",NA(),RTD("cqg.rtd",,"StudyData", $K$2,  "Bar",, "Low",$K$1,A11,,"EPDay",,,"T"))</f>
        <v>2074.5</v>
      </c>
      <c r="F11" s="51">
        <f>IF( RTD("cqg.rtd",,"StudyData", $K$2,  "Bar",, "Close",$K$1,A11,,"EPDay",,,"T")="",NA(),RTD("cqg.rtd",,"StudyData", $K$2,  "Bar",, "Close",$K$1,A11,,"EPDay",,,"T"))</f>
        <v>2074.5</v>
      </c>
      <c r="G11" s="51">
        <f xml:space="preserve"> RTD("cqg.rtd",,"StudyData", $K$2, "RSI", "InputChoice=Close,Period="&amp;$J$1&amp;"", "RSI",$K$1,A11,,"EPDay",,,"T")</f>
        <v>46.071059289841671</v>
      </c>
      <c r="H11" s="51">
        <f t="shared" si="0"/>
        <v>-3.9289407101583294</v>
      </c>
      <c r="I11" s="49"/>
      <c r="P11" s="56"/>
      <c r="V11" s="56"/>
      <c r="Z11" s="55"/>
    </row>
    <row r="12" spans="1:26" x14ac:dyDescent="0.25">
      <c r="A12" s="49">
        <f t="shared" si="1"/>
        <v>-10</v>
      </c>
      <c r="B12" s="50">
        <f xml:space="preserve"> IF(RTD("cqg.rtd",,"StudyData",$K$2, "Bar",, "Time",$K$1,A12,,"EPDay",,,"T")="",NA(),RTD("cqg.rtd",,"StudyData",$K$2, "Bar",, "Time",$K$1,A12,,"EPDay",,,"T"))</f>
        <v>42514.611111111109</v>
      </c>
      <c r="C12" s="54">
        <f>IF( RTD("cqg.rtd",,"StudyData", $K$2,  "Bar",, "Open",$K$1,A12,,"EPDay",,,"T")="",NA(),RTD("cqg.rtd",,"StudyData", $K$2,  "Bar",, "Open",$K$1,A12,,"EPDay",,,"T"))</f>
        <v>2074.75</v>
      </c>
      <c r="D12" s="51">
        <f>IF( RTD("cqg.rtd",,"StudyData", $K$2,  "Bar",, "High",$K$1,A12,,"EPDay",,,"T")="",NA(),RTD("cqg.rtd",,"StudyData", $K$2,  "Bar",, "High",$K$1,A12,,"EPDay",,,"T"))</f>
        <v>2075</v>
      </c>
      <c r="E12" s="51">
        <f>IF( RTD("cqg.rtd",,"StudyData", $K$2,  "Bar",, "Low",$K$1,A12,,"EPDay",,,"T")="",NA(),RTD("cqg.rtd",,"StudyData", $K$2,  "Bar",, "Low",$K$1,A12,,"EPDay",,,"T"))</f>
        <v>2074.5</v>
      </c>
      <c r="F12" s="51">
        <f>IF( RTD("cqg.rtd",,"StudyData", $K$2,  "Bar",, "Close",$K$1,A12,,"EPDay",,,"T")="",NA(),RTD("cqg.rtd",,"StudyData", $K$2,  "Bar",, "Close",$K$1,A12,,"EPDay",,,"T"))</f>
        <v>2074.75</v>
      </c>
      <c r="G12" s="51">
        <f xml:space="preserve"> RTD("cqg.rtd",,"StudyData", $K$2, "RSI", "InputChoice=Close,Period="&amp;$J$1&amp;"", "RSI",$K$1,A12,,"EPDay",,,"T")</f>
        <v>49.16992172222983</v>
      </c>
      <c r="H12" s="51">
        <f t="shared" si="0"/>
        <v>-0.83007827777016985</v>
      </c>
      <c r="I12" s="49"/>
      <c r="P12" s="56"/>
      <c r="V12" s="56"/>
      <c r="Z12" s="55"/>
    </row>
    <row r="13" spans="1:26" x14ac:dyDescent="0.25">
      <c r="A13" s="49">
        <f t="shared" si="1"/>
        <v>-11</v>
      </c>
      <c r="B13" s="50">
        <f xml:space="preserve"> IF(RTD("cqg.rtd",,"StudyData",$K$2, "Bar",, "Time",$K$1,A13,,"EPDay",,,"T")="",NA(),RTD("cqg.rtd",,"StudyData",$K$2, "Bar",, "Time",$K$1,A13,,"EPDay",,,"T"))</f>
        <v>42514.61041666667</v>
      </c>
      <c r="C13" s="54">
        <f>IF( RTD("cqg.rtd",,"StudyData", $K$2,  "Bar",, "Open",$K$1,A13,,"EPDay",,,"T")="",NA(),RTD("cqg.rtd",,"StudyData", $K$2,  "Bar",, "Open",$K$1,A13,,"EPDay",,,"T"))</f>
        <v>2074.5</v>
      </c>
      <c r="D13" s="51">
        <f>IF( RTD("cqg.rtd",,"StudyData", $K$2,  "Bar",, "High",$K$1,A13,,"EPDay",,,"T")="",NA(),RTD("cqg.rtd",,"StudyData", $K$2,  "Bar",, "High",$K$1,A13,,"EPDay",,,"T"))</f>
        <v>2075</v>
      </c>
      <c r="E13" s="51">
        <f>IF( RTD("cqg.rtd",,"StudyData", $K$2,  "Bar",, "Low",$K$1,A13,,"EPDay",,,"T")="",NA(),RTD("cqg.rtd",,"StudyData", $K$2,  "Bar",, "Low",$K$1,A13,,"EPDay",,,"T"))</f>
        <v>2074.5</v>
      </c>
      <c r="F13" s="51">
        <f>IF( RTD("cqg.rtd",,"StudyData", $K$2,  "Bar",, "Close",$K$1,A13,,"EPDay",,,"T")="",NA(),RTD("cqg.rtd",,"StudyData", $K$2,  "Bar",, "Close",$K$1,A13,,"EPDay",,,"T"))</f>
        <v>2074.5</v>
      </c>
      <c r="G13" s="51">
        <f xml:space="preserve"> RTD("cqg.rtd",,"StudyData", $K$2, "RSI", "InputChoice=Close,Period="&amp;$J$1&amp;"", "RSI",$K$1,A13,,"EPDay",,,"T")</f>
        <v>45.783667563700128</v>
      </c>
      <c r="H13" s="51">
        <f t="shared" si="0"/>
        <v>-4.2163324362998722</v>
      </c>
      <c r="I13" s="49"/>
      <c r="P13" s="56"/>
      <c r="V13" s="56"/>
      <c r="Z13" s="55"/>
    </row>
    <row r="14" spans="1:26" x14ac:dyDescent="0.25">
      <c r="A14" s="49">
        <f t="shared" si="1"/>
        <v>-12</v>
      </c>
      <c r="B14" s="50">
        <f xml:space="preserve"> IF(RTD("cqg.rtd",,"StudyData",$K$2, "Bar",, "Time",$K$1,A14,,"EPDay",,,"T")="",NA(),RTD("cqg.rtd",,"StudyData",$K$2, "Bar",, "Time",$K$1,A14,,"EPDay",,,"T"))</f>
        <v>42514.609722222223</v>
      </c>
      <c r="C14" s="54">
        <f>IF( RTD("cqg.rtd",,"StudyData", $K$2,  "Bar",, "Open",$K$1,A14,,"EPDay",,,"T")="",NA(),RTD("cqg.rtd",,"StudyData", $K$2,  "Bar",, "Open",$K$1,A14,,"EPDay",,,"T"))</f>
        <v>2074.5</v>
      </c>
      <c r="D14" s="51">
        <f>IF( RTD("cqg.rtd",,"StudyData", $K$2,  "Bar",, "High",$K$1,A14,,"EPDay",,,"T")="",NA(),RTD("cqg.rtd",,"StudyData", $K$2,  "Bar",, "High",$K$1,A14,,"EPDay",,,"T"))</f>
        <v>2075</v>
      </c>
      <c r="E14" s="51">
        <f>IF( RTD("cqg.rtd",,"StudyData", $K$2,  "Bar",, "Low",$K$1,A14,,"EPDay",,,"T")="",NA(),RTD("cqg.rtd",,"StudyData", $K$2,  "Bar",, "Low",$K$1,A14,,"EPDay",,,"T"))</f>
        <v>2074.25</v>
      </c>
      <c r="F14" s="51">
        <f>IF( RTD("cqg.rtd",,"StudyData", $K$2,  "Bar",, "Close",$K$1,A14,,"EPDay",,,"T")="",NA(),RTD("cqg.rtd",,"StudyData", $K$2,  "Bar",, "Close",$K$1,A14,,"EPDay",,,"T"))</f>
        <v>2074.5</v>
      </c>
      <c r="G14" s="51">
        <f xml:space="preserve"> RTD("cqg.rtd",,"StudyData", $K$2, "RSI", "InputChoice=Close,Period="&amp;$J$1&amp;"", "RSI",$K$1,A14,,"EPDay",,,"T")</f>
        <v>45.783667563700121</v>
      </c>
      <c r="H14" s="51">
        <f t="shared" si="0"/>
        <v>-4.2163324362998793</v>
      </c>
      <c r="I14" s="49"/>
      <c r="P14" s="56"/>
      <c r="V14" s="56"/>
      <c r="Z14" s="55"/>
    </row>
    <row r="15" spans="1:26" x14ac:dyDescent="0.25">
      <c r="A15" s="49">
        <f t="shared" si="1"/>
        <v>-13</v>
      </c>
      <c r="B15" s="50">
        <f xml:space="preserve"> IF(RTD("cqg.rtd",,"StudyData",$K$2, "Bar",, "Time",$K$1,A15,,"EPDay",,,"T")="",NA(),RTD("cqg.rtd",,"StudyData",$K$2, "Bar",, "Time",$K$1,A15,,"EPDay",,,"T"))</f>
        <v>42514.609027777777</v>
      </c>
      <c r="C15" s="54">
        <f>IF( RTD("cqg.rtd",,"StudyData", $K$2,  "Bar",, "Open",$K$1,A15,,"EPDay",,,"T")="",NA(),RTD("cqg.rtd",,"StudyData", $K$2,  "Bar",, "Open",$K$1,A15,,"EPDay",,,"T"))</f>
        <v>2074.5</v>
      </c>
      <c r="D15" s="51">
        <f>IF( RTD("cqg.rtd",,"StudyData", $K$2,  "Bar",, "High",$K$1,A15,,"EPDay",,,"T")="",NA(),RTD("cqg.rtd",,"StudyData", $K$2,  "Bar",, "High",$K$1,A15,,"EPDay",,,"T"))</f>
        <v>2074.5</v>
      </c>
      <c r="E15" s="51">
        <f>IF( RTD("cqg.rtd",,"StudyData", $K$2,  "Bar",, "Low",$K$1,A15,,"EPDay",,,"T")="",NA(),RTD("cqg.rtd",,"StudyData", $K$2,  "Bar",, "Low",$K$1,A15,,"EPDay",,,"T"))</f>
        <v>2073.75</v>
      </c>
      <c r="F15" s="51">
        <f>IF( RTD("cqg.rtd",,"StudyData", $K$2,  "Bar",, "Close",$K$1,A15,,"EPDay",,,"T")="",NA(),RTD("cqg.rtd",,"StudyData", $K$2,  "Bar",, "Close",$K$1,A15,,"EPDay",,,"T"))</f>
        <v>2074.5</v>
      </c>
      <c r="G15" s="51">
        <f xml:space="preserve"> RTD("cqg.rtd",,"StudyData", $K$2, "RSI", "InputChoice=Close,Period="&amp;$J$1&amp;"", "RSI",$K$1,A15,,"EPDay",,,"T")</f>
        <v>45.783667563700114</v>
      </c>
      <c r="H15" s="51">
        <f t="shared" si="0"/>
        <v>-4.2163324362998864</v>
      </c>
      <c r="I15" s="49"/>
      <c r="P15" s="56"/>
      <c r="V15" s="56"/>
      <c r="Z15" s="55"/>
    </row>
    <row r="16" spans="1:26" x14ac:dyDescent="0.25">
      <c r="A16" s="49">
        <f t="shared" si="1"/>
        <v>-14</v>
      </c>
      <c r="B16" s="50">
        <f xml:space="preserve"> IF(RTD("cqg.rtd",,"StudyData",$K$2, "Bar",, "Time",$K$1,A16,,"EPDay",,,"T")="",NA(),RTD("cqg.rtd",,"StudyData",$K$2, "Bar",, "Time",$K$1,A16,,"EPDay",,,"T"))</f>
        <v>42514.60833333333</v>
      </c>
      <c r="C16" s="54">
        <f>IF( RTD("cqg.rtd",,"StudyData", $K$2,  "Bar",, "Open",$K$1,A16,,"EPDay",,,"T")="",NA(),RTD("cqg.rtd",,"StudyData", $K$2,  "Bar",, "Open",$K$1,A16,,"EPDay",,,"T"))</f>
        <v>2074.25</v>
      </c>
      <c r="D16" s="51">
        <f>IF( RTD("cqg.rtd",,"StudyData", $K$2,  "Bar",, "High",$K$1,A16,,"EPDay",,,"T")="",NA(),RTD("cqg.rtd",,"StudyData", $K$2,  "Bar",, "High",$K$1,A16,,"EPDay",,,"T"))</f>
        <v>2074.75</v>
      </c>
      <c r="E16" s="51">
        <f>IF( RTD("cqg.rtd",,"StudyData", $K$2,  "Bar",, "Low",$K$1,A16,,"EPDay",,,"T")="",NA(),RTD("cqg.rtd",,"StudyData", $K$2,  "Bar",, "Low",$K$1,A16,,"EPDay",,,"T"))</f>
        <v>2074.25</v>
      </c>
      <c r="F16" s="51">
        <f>IF( RTD("cqg.rtd",,"StudyData", $K$2,  "Bar",, "Close",$K$1,A16,,"EPDay",,,"T")="",NA(),RTD("cqg.rtd",,"StudyData", $K$2,  "Bar",, "Close",$K$1,A16,,"EPDay",,,"T"))</f>
        <v>2074.5</v>
      </c>
      <c r="G16" s="51">
        <f xml:space="preserve"> RTD("cqg.rtd",,"StudyData", $K$2, "RSI", "InputChoice=Close,Period="&amp;$J$1&amp;"", "RSI",$K$1,A16,,"EPDay",,,"T")</f>
        <v>45.783667563700114</v>
      </c>
      <c r="H16" s="51">
        <f t="shared" si="0"/>
        <v>-4.2163324362998864</v>
      </c>
      <c r="I16" s="49"/>
      <c r="P16" s="56"/>
      <c r="V16" s="56"/>
      <c r="Z16" s="55"/>
    </row>
    <row r="17" spans="1:26" x14ac:dyDescent="0.25">
      <c r="A17" s="49">
        <f t="shared" si="1"/>
        <v>-15</v>
      </c>
      <c r="B17" s="50">
        <f xml:space="preserve"> IF(RTD("cqg.rtd",,"StudyData",$K$2, "Bar",, "Time",$K$1,A17,,"EPDay",,,"T")="",NA(),RTD("cqg.rtd",,"StudyData",$K$2, "Bar",, "Time",$K$1,A17,,"EPDay",,,"T"))</f>
        <v>42514.607638888891</v>
      </c>
      <c r="C17" s="54">
        <f>IF( RTD("cqg.rtd",,"StudyData", $K$2,  "Bar",, "Open",$K$1,A17,,"EPDay",,,"T")="",NA(),RTD("cqg.rtd",,"StudyData", $K$2,  "Bar",, "Open",$K$1,A17,,"EPDay",,,"T"))</f>
        <v>2074.25</v>
      </c>
      <c r="D17" s="51">
        <f>IF( RTD("cqg.rtd",,"StudyData", $K$2,  "Bar",, "High",$K$1,A17,,"EPDay",,,"T")="",NA(),RTD("cqg.rtd",,"StudyData", $K$2,  "Bar",, "High",$K$1,A17,,"EPDay",,,"T"))</f>
        <v>2074.75</v>
      </c>
      <c r="E17" s="51">
        <f>IF( RTD("cqg.rtd",,"StudyData", $K$2,  "Bar",, "Low",$K$1,A17,,"EPDay",,,"T")="",NA(),RTD("cqg.rtd",,"StudyData", $K$2,  "Bar",, "Low",$K$1,A17,,"EPDay",,,"T"))</f>
        <v>2074.25</v>
      </c>
      <c r="F17" s="51">
        <f>IF( RTD("cqg.rtd",,"StudyData", $K$2,  "Bar",, "Close",$K$1,A17,,"EPDay",,,"T")="",NA(),RTD("cqg.rtd",,"StudyData", $K$2,  "Bar",, "Close",$K$1,A17,,"EPDay",,,"T"))</f>
        <v>2074.25</v>
      </c>
      <c r="G17" s="51">
        <f xml:space="preserve"> RTD("cqg.rtd",,"StudyData", $K$2, "RSI", "InputChoice=Close,Period="&amp;$J$1&amp;"", "RSI",$K$1,A17,,"EPDay",,,"T")</f>
        <v>42.958453695532448</v>
      </c>
      <c r="H17" s="51">
        <f t="shared" si="0"/>
        <v>-7.0415463044675519</v>
      </c>
      <c r="I17" s="49"/>
      <c r="P17" s="56"/>
      <c r="V17" s="56"/>
      <c r="Z17" s="55"/>
    </row>
    <row r="18" spans="1:26" x14ac:dyDescent="0.25">
      <c r="A18" s="49">
        <f t="shared" si="1"/>
        <v>-16</v>
      </c>
      <c r="B18" s="50">
        <f xml:space="preserve"> IF(RTD("cqg.rtd",,"StudyData",$K$2, "Bar",, "Time",$K$1,A18,,"EPDay",,,"T")="",NA(),RTD("cqg.rtd",,"StudyData",$K$2, "Bar",, "Time",$K$1,A18,,"EPDay",,,"T"))</f>
        <v>42514.606944444444</v>
      </c>
      <c r="C18" s="54">
        <f>IF( RTD("cqg.rtd",,"StudyData", $K$2,  "Bar",, "Open",$K$1,A18,,"EPDay",,,"T")="",NA(),RTD("cqg.rtd",,"StudyData", $K$2,  "Bar",, "Open",$K$1,A18,,"EPDay",,,"T"))</f>
        <v>2075.25</v>
      </c>
      <c r="D18" s="51">
        <f>IF( RTD("cqg.rtd",,"StudyData", $K$2,  "Bar",, "High",$K$1,A18,,"EPDay",,,"T")="",NA(),RTD("cqg.rtd",,"StudyData", $K$2,  "Bar",, "High",$K$1,A18,,"EPDay",,,"T"))</f>
        <v>2075.25</v>
      </c>
      <c r="E18" s="51">
        <f>IF( RTD("cqg.rtd",,"StudyData", $K$2,  "Bar",, "Low",$K$1,A18,,"EPDay",,,"T")="",NA(),RTD("cqg.rtd",,"StudyData", $K$2,  "Bar",, "Low",$K$1,A18,,"EPDay",,,"T"))</f>
        <v>2074</v>
      </c>
      <c r="F18" s="51">
        <f>IF( RTD("cqg.rtd",,"StudyData", $K$2,  "Bar",, "Close",$K$1,A18,,"EPDay",,,"T")="",NA(),RTD("cqg.rtd",,"StudyData", $K$2,  "Bar",, "Close",$K$1,A18,,"EPDay",,,"T"))</f>
        <v>2074.25</v>
      </c>
      <c r="G18" s="51">
        <f xml:space="preserve"> RTD("cqg.rtd",,"StudyData", $K$2, "RSI", "InputChoice=Close,Period="&amp;$J$1&amp;"", "RSI",$K$1,A18,,"EPDay",,,"T")</f>
        <v>42.958453695532448</v>
      </c>
      <c r="H18" s="51">
        <f t="shared" si="0"/>
        <v>-7.0415463044675519</v>
      </c>
      <c r="I18" s="49"/>
      <c r="P18" s="56"/>
      <c r="V18" s="56"/>
      <c r="Z18" s="55"/>
    </row>
    <row r="19" spans="1:26" x14ac:dyDescent="0.25">
      <c r="A19" s="49">
        <f t="shared" si="1"/>
        <v>-17</v>
      </c>
      <c r="B19" s="50">
        <f xml:space="preserve"> IF(RTD("cqg.rtd",,"StudyData",$K$2, "Bar",, "Time",$K$1,A19,,"EPDay",,,"T")="",NA(),RTD("cqg.rtd",,"StudyData",$K$2, "Bar",, "Time",$K$1,A19,,"EPDay",,,"T"))</f>
        <v>42514.606249999997</v>
      </c>
      <c r="C19" s="54">
        <f>IF( RTD("cqg.rtd",,"StudyData", $K$2,  "Bar",, "Open",$K$1,A19,,"EPDay",,,"T")="",NA(),RTD("cqg.rtd",,"StudyData", $K$2,  "Bar",, "Open",$K$1,A19,,"EPDay",,,"T"))</f>
        <v>2074.5</v>
      </c>
      <c r="D19" s="51">
        <f>IF( RTD("cqg.rtd",,"StudyData", $K$2,  "Bar",, "High",$K$1,A19,,"EPDay",,,"T")="",NA(),RTD("cqg.rtd",,"StudyData", $K$2,  "Bar",, "High",$K$1,A19,,"EPDay",,,"T"))</f>
        <v>2075.25</v>
      </c>
      <c r="E19" s="51">
        <f>IF( RTD("cqg.rtd",,"StudyData", $K$2,  "Bar",, "Low",$K$1,A19,,"EPDay",,,"T")="",NA(),RTD("cqg.rtd",,"StudyData", $K$2,  "Bar",, "Low",$K$1,A19,,"EPDay",,,"T"))</f>
        <v>2074.25</v>
      </c>
      <c r="F19" s="51">
        <f>IF( RTD("cqg.rtd",,"StudyData", $K$2,  "Bar",, "Close",$K$1,A19,,"EPDay",,,"T")="",NA(),RTD("cqg.rtd",,"StudyData", $K$2,  "Bar",, "Close",$K$1,A19,,"EPDay",,,"T"))</f>
        <v>2075</v>
      </c>
      <c r="G19" s="51">
        <f xml:space="preserve"> RTD("cqg.rtd",,"StudyData", $K$2, "RSI", "InputChoice=Close,Period="&amp;$J$1&amp;"", "RSI",$K$1,A19,,"EPDay",,,"T")</f>
        <v>49.651172714922602</v>
      </c>
      <c r="H19" s="51">
        <f t="shared" si="0"/>
        <v>-0.34882728507739813</v>
      </c>
      <c r="I19" s="49"/>
      <c r="P19" s="56"/>
      <c r="V19" s="56"/>
      <c r="Z19" s="55"/>
    </row>
    <row r="20" spans="1:26" x14ac:dyDescent="0.25">
      <c r="A20" s="49">
        <f t="shared" si="1"/>
        <v>-18</v>
      </c>
      <c r="B20" s="50">
        <f xml:space="preserve"> IF(RTD("cqg.rtd",,"StudyData",$K$2, "Bar",, "Time",$K$1,A20,,"EPDay",,,"T")="",NA(),RTD("cqg.rtd",,"StudyData",$K$2, "Bar",, "Time",$K$1,A20,,"EPDay",,,"T"))</f>
        <v>42514.605555555558</v>
      </c>
      <c r="C20" s="54">
        <f>IF( RTD("cqg.rtd",,"StudyData", $K$2,  "Bar",, "Open",$K$1,A20,,"EPDay",,,"T")="",NA(),RTD("cqg.rtd",,"StudyData", $K$2,  "Bar",, "Open",$K$1,A20,,"EPDay",,,"T"))</f>
        <v>2075</v>
      </c>
      <c r="D20" s="51">
        <f>IF( RTD("cqg.rtd",,"StudyData", $K$2,  "Bar",, "High",$K$1,A20,,"EPDay",,,"T")="",NA(),RTD("cqg.rtd",,"StudyData", $K$2,  "Bar",, "High",$K$1,A20,,"EPDay",,,"T"))</f>
        <v>2075.25</v>
      </c>
      <c r="E20" s="51">
        <f>IF( RTD("cqg.rtd",,"StudyData", $K$2,  "Bar",, "Low",$K$1,A20,,"EPDay",,,"T")="",NA(),RTD("cqg.rtd",,"StudyData", $K$2,  "Bar",, "Low",$K$1,A20,,"EPDay",,,"T"))</f>
        <v>2074.25</v>
      </c>
      <c r="F20" s="51">
        <f>IF( RTD("cqg.rtd",,"StudyData", $K$2,  "Bar",, "Close",$K$1,A20,,"EPDay",,,"T")="",NA(),RTD("cqg.rtd",,"StudyData", $K$2,  "Bar",, "Close",$K$1,A20,,"EPDay",,,"T"))</f>
        <v>2074.25</v>
      </c>
      <c r="G20" s="51">
        <f xml:space="preserve"> RTD("cqg.rtd",,"StudyData", $K$2, "RSI", "InputChoice=Close,Period="&amp;$J$1&amp;"", "RSI",$K$1,A20,,"EPDay",,,"T")</f>
        <v>41.135413658529536</v>
      </c>
      <c r="H20" s="51">
        <f t="shared" si="0"/>
        <v>-8.8645863414704635</v>
      </c>
      <c r="I20" s="49"/>
      <c r="P20" s="56"/>
      <c r="V20" s="56"/>
      <c r="Z20" s="55"/>
    </row>
    <row r="21" spans="1:26" x14ac:dyDescent="0.25">
      <c r="A21" s="49">
        <f t="shared" si="1"/>
        <v>-19</v>
      </c>
      <c r="B21" s="50">
        <f xml:space="preserve"> IF(RTD("cqg.rtd",,"StudyData",$K$2, "Bar",, "Time",$K$1,A21,,"EPDay",,,"T")="",NA(),RTD("cqg.rtd",,"StudyData",$K$2, "Bar",, "Time",$K$1,A21,,"EPDay",,,"T"))</f>
        <v>42514.604861111111</v>
      </c>
      <c r="C21" s="54">
        <f>IF( RTD("cqg.rtd",,"StudyData", $K$2,  "Bar",, "Open",$K$1,A21,,"EPDay",,,"T")="",NA(),RTD("cqg.rtd",,"StudyData", $K$2,  "Bar",, "Open",$K$1,A21,,"EPDay",,,"T"))</f>
        <v>2075.25</v>
      </c>
      <c r="D21" s="51">
        <f>IF( RTD("cqg.rtd",,"StudyData", $K$2,  "Bar",, "High",$K$1,A21,,"EPDay",,,"T")="",NA(),RTD("cqg.rtd",,"StudyData", $K$2,  "Bar",, "High",$K$1,A21,,"EPDay",,,"T"))</f>
        <v>2075.5</v>
      </c>
      <c r="E21" s="51">
        <f>IF( RTD("cqg.rtd",,"StudyData", $K$2,  "Bar",, "Low",$K$1,A21,,"EPDay",,,"T")="",NA(),RTD("cqg.rtd",,"StudyData", $K$2,  "Bar",, "Low",$K$1,A21,,"EPDay",,,"T"))</f>
        <v>2074.5</v>
      </c>
      <c r="F21" s="51">
        <f>IF( RTD("cqg.rtd",,"StudyData", $K$2,  "Bar",, "Close",$K$1,A21,,"EPDay",,,"T")="",NA(),RTD("cqg.rtd",,"StudyData", $K$2,  "Bar",, "Close",$K$1,A21,,"EPDay",,,"T"))</f>
        <v>2075</v>
      </c>
      <c r="G21" s="51">
        <f xml:space="preserve"> RTD("cqg.rtd",,"StudyData", $K$2, "RSI", "InputChoice=Close,Period="&amp;$J$1&amp;"", "RSI",$K$1,A21,,"EPDay",,,"T")</f>
        <v>48.799590141023174</v>
      </c>
      <c r="H21" s="51">
        <f t="shared" si="0"/>
        <v>-1.2004098589768262</v>
      </c>
      <c r="I21" s="49"/>
      <c r="P21" s="56"/>
      <c r="V21" s="56"/>
      <c r="Z21" s="55"/>
    </row>
    <row r="22" spans="1:26" x14ac:dyDescent="0.25">
      <c r="A22" s="49">
        <f t="shared" si="1"/>
        <v>-20</v>
      </c>
      <c r="B22" s="50">
        <f xml:space="preserve"> IF(RTD("cqg.rtd",,"StudyData",$K$2, "Bar",, "Time",$K$1,A22,,"EPDay",,,"T")="",NA(),RTD("cqg.rtd",,"StudyData",$K$2, "Bar",, "Time",$K$1,A22,,"EPDay",,,"T"))</f>
        <v>42514.604166666664</v>
      </c>
      <c r="C22" s="54">
        <f>IF( RTD("cqg.rtd",,"StudyData", $K$2,  "Bar",, "Open",$K$1,A22,,"EPDay",,,"T")="",NA(),RTD("cqg.rtd",,"StudyData", $K$2,  "Bar",, "Open",$K$1,A22,,"EPDay",,,"T"))</f>
        <v>2076</v>
      </c>
      <c r="D22" s="51">
        <f>IF( RTD("cqg.rtd",,"StudyData", $K$2,  "Bar",, "High",$K$1,A22,,"EPDay",,,"T")="",NA(),RTD("cqg.rtd",,"StudyData", $K$2,  "Bar",, "High",$K$1,A22,,"EPDay",,,"T"))</f>
        <v>2076.25</v>
      </c>
      <c r="E22" s="51">
        <f>IF( RTD("cqg.rtd",,"StudyData", $K$2,  "Bar",, "Low",$K$1,A22,,"EPDay",,,"T")="",NA(),RTD("cqg.rtd",,"StudyData", $K$2,  "Bar",, "Low",$K$1,A22,,"EPDay",,,"T"))</f>
        <v>2075.25</v>
      </c>
      <c r="F22" s="51">
        <f>IF( RTD("cqg.rtd",,"StudyData", $K$2,  "Bar",, "Close",$K$1,A22,,"EPDay",,,"T")="",NA(),RTD("cqg.rtd",,"StudyData", $K$2,  "Bar",, "Close",$K$1,A22,,"EPDay",,,"T"))</f>
        <v>2075.25</v>
      </c>
      <c r="G22" s="51">
        <f xml:space="preserve"> RTD("cqg.rtd",,"StudyData", $K$2, "RSI", "InputChoice=Close,Period="&amp;$J$1&amp;"", "RSI",$K$1,A22,,"EPDay",,,"T")</f>
        <v>51.786048497969539</v>
      </c>
      <c r="H22" s="51">
        <f t="shared" si="0"/>
        <v>1.7860484979695386</v>
      </c>
      <c r="I22" s="49"/>
      <c r="P22" s="56"/>
      <c r="V22" s="56"/>
      <c r="Z22" s="55"/>
    </row>
    <row r="23" spans="1:26" x14ac:dyDescent="0.25">
      <c r="A23" s="49">
        <f t="shared" si="1"/>
        <v>-21</v>
      </c>
      <c r="B23" s="50">
        <f xml:space="preserve"> IF(RTD("cqg.rtd",,"StudyData",$K$2, "Bar",, "Time",$K$1,A23,,"EPDay",,,"T")="",NA(),RTD("cqg.rtd",,"StudyData",$K$2, "Bar",, "Time",$K$1,A23,,"EPDay",,,"T"))</f>
        <v>42514.603472222225</v>
      </c>
      <c r="C23" s="54">
        <f>IF( RTD("cqg.rtd",,"StudyData", $K$2,  "Bar",, "Open",$K$1,A23,,"EPDay",,,"T")="",NA(),RTD("cqg.rtd",,"StudyData", $K$2,  "Bar",, "Open",$K$1,A23,,"EPDay",,,"T"))</f>
        <v>2075.75</v>
      </c>
      <c r="D23" s="51">
        <f>IF( RTD("cqg.rtd",,"StudyData", $K$2,  "Bar",, "High",$K$1,A23,,"EPDay",,,"T")="",NA(),RTD("cqg.rtd",,"StudyData", $K$2,  "Bar",, "High",$K$1,A23,,"EPDay",,,"T"))</f>
        <v>2076</v>
      </c>
      <c r="E23" s="51">
        <f>IF( RTD("cqg.rtd",,"StudyData", $K$2,  "Bar",, "Low",$K$1,A23,,"EPDay",,,"T")="",NA(),RTD("cqg.rtd",,"StudyData", $K$2,  "Bar",, "Low",$K$1,A23,,"EPDay",,,"T"))</f>
        <v>2075.5</v>
      </c>
      <c r="F23" s="51">
        <f>IF( RTD("cqg.rtd",,"StudyData", $K$2,  "Bar",, "Close",$K$1,A23,,"EPDay",,,"T")="",NA(),RTD("cqg.rtd",,"StudyData", $K$2,  "Bar",, "Close",$K$1,A23,,"EPDay",,,"T"))</f>
        <v>2075.75</v>
      </c>
      <c r="G23" s="51">
        <f xml:space="preserve"> RTD("cqg.rtd",,"StudyData", $K$2, "RSI", "InputChoice=Close,Period="&amp;$J$1&amp;"", "RSI",$K$1,A23,,"EPDay",,,"T")</f>
        <v>58.426463133935343</v>
      </c>
      <c r="H23" s="51">
        <f t="shared" si="0"/>
        <v>8.4264631339353429</v>
      </c>
      <c r="I23" s="49"/>
      <c r="P23" s="56"/>
      <c r="V23" s="56"/>
      <c r="Z23" s="55"/>
    </row>
    <row r="24" spans="1:26" x14ac:dyDescent="0.25">
      <c r="A24" s="49">
        <f t="shared" si="1"/>
        <v>-22</v>
      </c>
      <c r="B24" s="50">
        <f xml:space="preserve"> IF(RTD("cqg.rtd",,"StudyData",$K$2, "Bar",, "Time",$K$1,A24,,"EPDay",,,"T")="",NA(),RTD("cqg.rtd",,"StudyData",$K$2, "Bar",, "Time",$K$1,A24,,"EPDay",,,"T"))</f>
        <v>42514.602777777778</v>
      </c>
      <c r="C24" s="54">
        <f>IF( RTD("cqg.rtd",,"StudyData", $K$2,  "Bar",, "Open",$K$1,A24,,"EPDay",,,"T")="",NA(),RTD("cqg.rtd",,"StudyData", $K$2,  "Bar",, "Open",$K$1,A24,,"EPDay",,,"T"))</f>
        <v>2076.25</v>
      </c>
      <c r="D24" s="51">
        <f>IF( RTD("cqg.rtd",,"StudyData", $K$2,  "Bar",, "High",$K$1,A24,,"EPDay",,,"T")="",NA(),RTD("cqg.rtd",,"StudyData", $K$2,  "Bar",, "High",$K$1,A24,,"EPDay",,,"T"))</f>
        <v>2076.5</v>
      </c>
      <c r="E24" s="51">
        <f>IF( RTD("cqg.rtd",,"StudyData", $K$2,  "Bar",, "Low",$K$1,A24,,"EPDay",,,"T")="",NA(),RTD("cqg.rtd",,"StudyData", $K$2,  "Bar",, "Low",$K$1,A24,,"EPDay",,,"T"))</f>
        <v>2075.25</v>
      </c>
      <c r="F24" s="51">
        <f>IF( RTD("cqg.rtd",,"StudyData", $K$2,  "Bar",, "Close",$K$1,A24,,"EPDay",,,"T")="",NA(),RTD("cqg.rtd",,"StudyData", $K$2,  "Bar",, "Close",$K$1,A24,,"EPDay",,,"T"))</f>
        <v>2076</v>
      </c>
      <c r="G24" s="51">
        <f xml:space="preserve"> RTD("cqg.rtd",,"StudyData", $K$2, "RSI", "InputChoice=Close,Period="&amp;$J$1&amp;"", "RSI",$K$1,A24,,"EPDay",,,"T")</f>
        <v>62.125037988186151</v>
      </c>
      <c r="H24" s="51">
        <f t="shared" si="0"/>
        <v>12.125037988186151</v>
      </c>
      <c r="I24" s="49"/>
      <c r="P24" s="56"/>
      <c r="V24" s="56"/>
      <c r="Z24" s="55"/>
    </row>
    <row r="25" spans="1:26" x14ac:dyDescent="0.25">
      <c r="A25" s="49">
        <f t="shared" si="1"/>
        <v>-23</v>
      </c>
      <c r="B25" s="50">
        <f xml:space="preserve"> IF(RTD("cqg.rtd",,"StudyData",$K$2, "Bar",, "Time",$K$1,A25,,"EPDay",,,"T")="",NA(),RTD("cqg.rtd",,"StudyData",$K$2, "Bar",, "Time",$K$1,A25,,"EPDay",,,"T"))</f>
        <v>42514.602083333331</v>
      </c>
      <c r="C25" s="54">
        <f>IF( RTD("cqg.rtd",,"StudyData", $K$2,  "Bar",, "Open",$K$1,A25,,"EPDay",,,"T")="",NA(),RTD("cqg.rtd",,"StudyData", $K$2,  "Bar",, "Open",$K$1,A25,,"EPDay",,,"T"))</f>
        <v>2076.75</v>
      </c>
      <c r="D25" s="51">
        <f>IF( RTD("cqg.rtd",,"StudyData", $K$2,  "Bar",, "High",$K$1,A25,,"EPDay",,,"T")="",NA(),RTD("cqg.rtd",,"StudyData", $K$2,  "Bar",, "High",$K$1,A25,,"EPDay",,,"T"))</f>
        <v>2077</v>
      </c>
      <c r="E25" s="51">
        <f>IF( RTD("cqg.rtd",,"StudyData", $K$2,  "Bar",, "Low",$K$1,A25,,"EPDay",,,"T")="",NA(),RTD("cqg.rtd",,"StudyData", $K$2,  "Bar",, "Low",$K$1,A25,,"EPDay",,,"T"))</f>
        <v>2074.5</v>
      </c>
      <c r="F25" s="51">
        <f>IF( RTD("cqg.rtd",,"StudyData", $K$2,  "Bar",, "Close",$K$1,A25,,"EPDay",,,"T")="",NA(),RTD("cqg.rtd",,"StudyData", $K$2,  "Bar",, "Close",$K$1,A25,,"EPDay",,,"T"))</f>
        <v>2076.25</v>
      </c>
      <c r="G25" s="51">
        <f xml:space="preserve"> RTD("cqg.rtd",,"StudyData", $K$2, "RSI", "InputChoice=Close,Period="&amp;$J$1&amp;"", "RSI",$K$1,A25,,"EPDay",,,"T")</f>
        <v>66.004900281850269</v>
      </c>
      <c r="H25" s="51">
        <f t="shared" si="0"/>
        <v>16.004900281850269</v>
      </c>
      <c r="I25" s="49"/>
      <c r="P25" s="56"/>
      <c r="V25" s="56"/>
      <c r="Z25" s="55"/>
    </row>
    <row r="26" spans="1:26" x14ac:dyDescent="0.25">
      <c r="A26" s="49">
        <f t="shared" si="1"/>
        <v>-24</v>
      </c>
      <c r="B26" s="50">
        <f xml:space="preserve"> IF(RTD("cqg.rtd",,"StudyData",$K$2, "Bar",, "Time",$K$1,A26,,"EPDay",,,"T")="",NA(),RTD("cqg.rtd",,"StudyData",$K$2, "Bar",, "Time",$K$1,A26,,"EPDay",,,"T"))</f>
        <v>42514.601388888892</v>
      </c>
      <c r="C26" s="54">
        <f>IF( RTD("cqg.rtd",,"StudyData", $K$2,  "Bar",, "Open",$K$1,A26,,"EPDay",,,"T")="",NA(),RTD("cqg.rtd",,"StudyData", $K$2,  "Bar",, "Open",$K$1,A26,,"EPDay",,,"T"))</f>
        <v>2077</v>
      </c>
      <c r="D26" s="51">
        <f>IF( RTD("cqg.rtd",,"StudyData", $K$2,  "Bar",, "High",$K$1,A26,,"EPDay",,,"T")="",NA(),RTD("cqg.rtd",,"StudyData", $K$2,  "Bar",, "High",$K$1,A26,,"EPDay",,,"T"))</f>
        <v>2077.25</v>
      </c>
      <c r="E26" s="51">
        <f>IF( RTD("cqg.rtd",,"StudyData", $K$2,  "Bar",, "Low",$K$1,A26,,"EPDay",,,"T")="",NA(),RTD("cqg.rtd",,"StudyData", $K$2,  "Bar",, "Low",$K$1,A26,,"EPDay",,,"T"))</f>
        <v>2076.75</v>
      </c>
      <c r="F26" s="51">
        <f>IF( RTD("cqg.rtd",,"StudyData", $K$2,  "Bar",, "Close",$K$1,A26,,"EPDay",,,"T")="",NA(),RTD("cqg.rtd",,"StudyData", $K$2,  "Bar",, "Close",$K$1,A26,,"EPDay",,,"T"))</f>
        <v>2076.75</v>
      </c>
      <c r="G26" s="51">
        <f xml:space="preserve"> RTD("cqg.rtd",,"StudyData", $K$2, "RSI", "InputChoice=Close,Period="&amp;$J$1&amp;"", "RSI",$K$1,A26,,"EPDay",,,"T")</f>
        <v>74.664754883756359</v>
      </c>
      <c r="H26" s="51">
        <f t="shared" si="0"/>
        <v>24.664754883756359</v>
      </c>
      <c r="I26" s="49"/>
      <c r="P26" s="56"/>
      <c r="V26" s="56"/>
      <c r="Z26" s="55"/>
    </row>
    <row r="27" spans="1:26" x14ac:dyDescent="0.25">
      <c r="A27" s="49">
        <f t="shared" si="1"/>
        <v>-25</v>
      </c>
      <c r="B27" s="50">
        <f xml:space="preserve"> IF(RTD("cqg.rtd",,"StudyData",$K$2, "Bar",, "Time",$K$1,A27,,"EPDay",,,"T")="",NA(),RTD("cqg.rtd",,"StudyData",$K$2, "Bar",, "Time",$K$1,A27,,"EPDay",,,"T"))</f>
        <v>42514.600694444445</v>
      </c>
      <c r="C27" s="54">
        <f>IF( RTD("cqg.rtd",,"StudyData", $K$2,  "Bar",, "Open",$K$1,A27,,"EPDay",,,"T")="",NA(),RTD("cqg.rtd",,"StudyData", $K$2,  "Bar",, "Open",$K$1,A27,,"EPDay",,,"T"))</f>
        <v>2076.5</v>
      </c>
      <c r="D27" s="51">
        <f>IF( RTD("cqg.rtd",,"StudyData", $K$2,  "Bar",, "High",$K$1,A27,,"EPDay",,,"T")="",NA(),RTD("cqg.rtd",,"StudyData", $K$2,  "Bar",, "High",$K$1,A27,,"EPDay",,,"T"))</f>
        <v>2077</v>
      </c>
      <c r="E27" s="51">
        <f>IF( RTD("cqg.rtd",,"StudyData", $K$2,  "Bar",, "Low",$K$1,A27,,"EPDay",,,"T")="",NA(),RTD("cqg.rtd",,"StudyData", $K$2,  "Bar",, "Low",$K$1,A27,,"EPDay",,,"T"))</f>
        <v>2076.5</v>
      </c>
      <c r="F27" s="51">
        <f>IF( RTD("cqg.rtd",,"StudyData", $K$2,  "Bar",, "Close",$K$1,A27,,"EPDay",,,"T")="",NA(),RTD("cqg.rtd",,"StudyData", $K$2,  "Bar",, "Close",$K$1,A27,,"EPDay",,,"T"))</f>
        <v>2077</v>
      </c>
      <c r="G27" s="51">
        <f xml:space="preserve"> RTD("cqg.rtd",,"StudyData", $K$2, "RSI", "InputChoice=Close,Period="&amp;$J$1&amp;"", "RSI",$K$1,A27,,"EPDay",,,"T")</f>
        <v>79.507930195219657</v>
      </c>
      <c r="H27" s="51">
        <f t="shared" si="0"/>
        <v>29.507930195219657</v>
      </c>
      <c r="I27" s="49"/>
      <c r="P27" s="56"/>
      <c r="V27" s="56"/>
      <c r="Z27" s="55"/>
    </row>
    <row r="28" spans="1:26" x14ac:dyDescent="0.25">
      <c r="A28" s="49">
        <f t="shared" si="1"/>
        <v>-26</v>
      </c>
      <c r="B28" s="50">
        <f xml:space="preserve"> IF(RTD("cqg.rtd",,"StudyData",$K$2, "Bar",, "Time",$K$1,A28,,"EPDay",,,"T")="",NA(),RTD("cqg.rtd",,"StudyData",$K$2, "Bar",, "Time",$K$1,A28,,"EPDay",,,"T"))</f>
        <v>42514.6</v>
      </c>
      <c r="C28" s="54">
        <f>IF( RTD("cqg.rtd",,"StudyData", $K$2,  "Bar",, "Open",$K$1,A28,,"EPDay",,,"T")="",NA(),RTD("cqg.rtd",,"StudyData", $K$2,  "Bar",, "Open",$K$1,A28,,"EPDay",,,"T"))</f>
        <v>2076.5</v>
      </c>
      <c r="D28" s="51">
        <f>IF( RTD("cqg.rtd",,"StudyData", $K$2,  "Bar",, "High",$K$1,A28,,"EPDay",,,"T")="",NA(),RTD("cqg.rtd",,"StudyData", $K$2,  "Bar",, "High",$K$1,A28,,"EPDay",,,"T"))</f>
        <v>2077</v>
      </c>
      <c r="E28" s="51">
        <f>IF( RTD("cqg.rtd",,"StudyData", $K$2,  "Bar",, "Low",$K$1,A28,,"EPDay",,,"T")="",NA(),RTD("cqg.rtd",,"StudyData", $K$2,  "Bar",, "Low",$K$1,A28,,"EPDay",,,"T"))</f>
        <v>2076.25</v>
      </c>
      <c r="F28" s="51">
        <f>IF( RTD("cqg.rtd",,"StudyData", $K$2,  "Bar",, "Close",$K$1,A28,,"EPDay",,,"T")="",NA(),RTD("cqg.rtd",,"StudyData", $K$2,  "Bar",, "Close",$K$1,A28,,"EPDay",,,"T"))</f>
        <v>2076.75</v>
      </c>
      <c r="G28" s="51">
        <f xml:space="preserve"> RTD("cqg.rtd",,"StudyData", $K$2, "RSI", "InputChoice=Close,Period="&amp;$J$1&amp;"", "RSI",$K$1,A28,,"EPDay",,,"T")</f>
        <v>78.194535669594899</v>
      </c>
      <c r="H28" s="51">
        <f t="shared" si="0"/>
        <v>28.194535669594899</v>
      </c>
      <c r="I28" s="49"/>
      <c r="P28" s="56"/>
      <c r="V28" s="56"/>
      <c r="Z28" s="55"/>
    </row>
    <row r="29" spans="1:26" x14ac:dyDescent="0.25">
      <c r="A29" s="49">
        <f t="shared" si="1"/>
        <v>-27</v>
      </c>
      <c r="B29" s="50">
        <f xml:space="preserve"> IF(RTD("cqg.rtd",,"StudyData",$K$2, "Bar",, "Time",$K$1,A29,,"EPDay",,,"T")="",NA(),RTD("cqg.rtd",,"StudyData",$K$2, "Bar",, "Time",$K$1,A29,,"EPDay",,,"T"))</f>
        <v>42514.599305555559</v>
      </c>
      <c r="C29" s="54">
        <f>IF( RTD("cqg.rtd",,"StudyData", $K$2,  "Bar",, "Open",$K$1,A29,,"EPDay",,,"T")="",NA(),RTD("cqg.rtd",,"StudyData", $K$2,  "Bar",, "Open",$K$1,A29,,"EPDay",,,"T"))</f>
        <v>2076</v>
      </c>
      <c r="D29" s="51">
        <f>IF( RTD("cqg.rtd",,"StudyData", $K$2,  "Bar",, "High",$K$1,A29,,"EPDay",,,"T")="",NA(),RTD("cqg.rtd",,"StudyData", $K$2,  "Bar",, "High",$K$1,A29,,"EPDay",,,"T"))</f>
        <v>2076.75</v>
      </c>
      <c r="E29" s="51">
        <f>IF( RTD("cqg.rtd",,"StudyData", $K$2,  "Bar",, "Low",$K$1,A29,,"EPDay",,,"T")="",NA(),RTD("cqg.rtd",,"StudyData", $K$2,  "Bar",, "Low",$K$1,A29,,"EPDay",,,"T"))</f>
        <v>2075.75</v>
      </c>
      <c r="F29" s="51">
        <f>IF( RTD("cqg.rtd",,"StudyData", $K$2,  "Bar",, "Close",$K$1,A29,,"EPDay",,,"T")="",NA(),RTD("cqg.rtd",,"StudyData", $K$2,  "Bar",, "Close",$K$1,A29,,"EPDay",,,"T"))</f>
        <v>2076.5</v>
      </c>
      <c r="G29" s="51">
        <f xml:space="preserve"> RTD("cqg.rtd",,"StudyData", $K$2, "RSI", "InputChoice=Close,Period="&amp;$J$1&amp;"", "RSI",$K$1,A29,,"EPDay",,,"T")</f>
        <v>76.814666068627702</v>
      </c>
      <c r="H29" s="51">
        <f t="shared" si="0"/>
        <v>26.814666068627702</v>
      </c>
      <c r="I29" s="49"/>
      <c r="P29" s="56"/>
      <c r="V29" s="56"/>
      <c r="Z29" s="55"/>
    </row>
    <row r="30" spans="1:26" x14ac:dyDescent="0.25">
      <c r="A30" s="49">
        <f t="shared" si="1"/>
        <v>-28</v>
      </c>
      <c r="B30" s="50">
        <f xml:space="preserve"> IF(RTD("cqg.rtd",,"StudyData",$K$2, "Bar",, "Time",$K$1,A30,,"EPDay",,,"T")="",NA(),RTD("cqg.rtd",,"StudyData",$K$2, "Bar",, "Time",$K$1,A30,,"EPDay",,,"T"))</f>
        <v>42514.598611111112</v>
      </c>
      <c r="C30" s="54">
        <f>IF( RTD("cqg.rtd",,"StudyData", $K$2,  "Bar",, "Open",$K$1,A30,,"EPDay",,,"T")="",NA(),RTD("cqg.rtd",,"StudyData", $K$2,  "Bar",, "Open",$K$1,A30,,"EPDay",,,"T"))</f>
        <v>2075.5</v>
      </c>
      <c r="D30" s="51">
        <f>IF( RTD("cqg.rtd",,"StudyData", $K$2,  "Bar",, "High",$K$1,A30,,"EPDay",,,"T")="",NA(),RTD("cqg.rtd",,"StudyData", $K$2,  "Bar",, "High",$K$1,A30,,"EPDay",,,"T"))</f>
        <v>2076</v>
      </c>
      <c r="E30" s="51">
        <f>IF( RTD("cqg.rtd",,"StudyData", $K$2,  "Bar",, "Low",$K$1,A30,,"EPDay",,,"T")="",NA(),RTD("cqg.rtd",,"StudyData", $K$2,  "Bar",, "Low",$K$1,A30,,"EPDay",,,"T"))</f>
        <v>2075.5</v>
      </c>
      <c r="F30" s="51">
        <f>IF( RTD("cqg.rtd",,"StudyData", $K$2,  "Bar",, "Close",$K$1,A30,,"EPDay",,,"T")="",NA(),RTD("cqg.rtd",,"StudyData", $K$2,  "Bar",, "Close",$K$1,A30,,"EPDay",,,"T"))</f>
        <v>2075.75</v>
      </c>
      <c r="G30" s="51">
        <f xml:space="preserve"> RTD("cqg.rtd",,"StudyData", $K$2, "RSI", "InputChoice=Close,Period="&amp;$J$1&amp;"", "RSI",$K$1,A30,,"EPDay",,,"T")</f>
        <v>71.852807756025641</v>
      </c>
      <c r="H30" s="51">
        <f t="shared" si="0"/>
        <v>21.852807756025641</v>
      </c>
      <c r="I30" s="49"/>
      <c r="P30" s="56"/>
      <c r="V30" s="56"/>
      <c r="Z30" s="55"/>
    </row>
    <row r="31" spans="1:26" x14ac:dyDescent="0.25">
      <c r="A31" s="49">
        <f t="shared" si="1"/>
        <v>-29</v>
      </c>
      <c r="B31" s="50">
        <f xml:space="preserve"> IF(RTD("cqg.rtd",,"StudyData",$K$2, "Bar",, "Time",$K$1,A31,,"EPDay",,,"T")="",NA(),RTD("cqg.rtd",,"StudyData",$K$2, "Bar",, "Time",$K$1,A31,,"EPDay",,,"T"))</f>
        <v>42514.597916666666</v>
      </c>
      <c r="C31" s="54">
        <f>IF( RTD("cqg.rtd",,"StudyData", $K$2,  "Bar",, "Open",$K$1,A31,,"EPDay",,,"T")="",NA(),RTD("cqg.rtd",,"StudyData", $K$2,  "Bar",, "Open",$K$1,A31,,"EPDay",,,"T"))</f>
        <v>2075</v>
      </c>
      <c r="D31" s="51">
        <f>IF( RTD("cqg.rtd",,"StudyData", $K$2,  "Bar",, "High",$K$1,A31,,"EPDay",,,"T")="",NA(),RTD("cqg.rtd",,"StudyData", $K$2,  "Bar",, "High",$K$1,A31,,"EPDay",,,"T"))</f>
        <v>2075.75</v>
      </c>
      <c r="E31" s="51">
        <f>IF( RTD("cqg.rtd",,"StudyData", $K$2,  "Bar",, "Low",$K$1,A31,,"EPDay",,,"T")="",NA(),RTD("cqg.rtd",,"StudyData", $K$2,  "Bar",, "Low",$K$1,A31,,"EPDay",,,"T"))</f>
        <v>2074.75</v>
      </c>
      <c r="F31" s="51">
        <f>IF( RTD("cqg.rtd",,"StudyData", $K$2,  "Bar",, "Close",$K$1,A31,,"EPDay",,,"T")="",NA(),RTD("cqg.rtd",,"StudyData", $K$2,  "Bar",, "Close",$K$1,A31,,"EPDay",,,"T"))</f>
        <v>2075.5</v>
      </c>
      <c r="G31" s="51">
        <f xml:space="preserve"> RTD("cqg.rtd",,"StudyData", $K$2, "RSI", "InputChoice=Close,Period="&amp;$J$1&amp;"", "RSI",$K$1,A31,,"EPDay",,,"T")</f>
        <v>69.856050758159768</v>
      </c>
      <c r="H31" s="51">
        <f t="shared" si="0"/>
        <v>19.856050758159768</v>
      </c>
      <c r="I31" s="49"/>
      <c r="P31" s="56"/>
      <c r="V31" s="56"/>
      <c r="Z31" s="55"/>
    </row>
    <row r="32" spans="1:26" x14ac:dyDescent="0.25">
      <c r="A32" s="49">
        <f t="shared" si="1"/>
        <v>-30</v>
      </c>
      <c r="B32" s="50">
        <f xml:space="preserve"> IF(RTD("cqg.rtd",,"StudyData",$K$2, "Bar",, "Time",$K$1,A32,,"EPDay",,,"T")="",NA(),RTD("cqg.rtd",,"StudyData",$K$2, "Bar",, "Time",$K$1,A32,,"EPDay",,,"T"))</f>
        <v>42514.597222222219</v>
      </c>
      <c r="C32" s="54">
        <f>IF( RTD("cqg.rtd",,"StudyData", $K$2,  "Bar",, "Open",$K$1,A32,,"EPDay",,,"T")="",NA(),RTD("cqg.rtd",,"StudyData", $K$2,  "Bar",, "Open",$K$1,A32,,"EPDay",,,"T"))</f>
        <v>2075.5</v>
      </c>
      <c r="D32" s="51">
        <f>IF( RTD("cqg.rtd",,"StudyData", $K$2,  "Bar",, "High",$K$1,A32,,"EPDay",,,"T")="",NA(),RTD("cqg.rtd",,"StudyData", $K$2,  "Bar",, "High",$K$1,A32,,"EPDay",,,"T"))</f>
        <v>2075.5</v>
      </c>
      <c r="E32" s="51">
        <f>IF( RTD("cqg.rtd",,"StudyData", $K$2,  "Bar",, "Low",$K$1,A32,,"EPDay",,,"T")="",NA(),RTD("cqg.rtd",,"StudyData", $K$2,  "Bar",, "Low",$K$1,A32,,"EPDay",,,"T"))</f>
        <v>2075</v>
      </c>
      <c r="F32" s="51">
        <f>IF( RTD("cqg.rtd",,"StudyData", $K$2,  "Bar",, "Close",$K$1,A32,,"EPDay",,,"T")="",NA(),RTD("cqg.rtd",,"StudyData", $K$2,  "Bar",, "Close",$K$1,A32,,"EPDay",,,"T"))</f>
        <v>2075.25</v>
      </c>
      <c r="G32" s="51">
        <f xml:space="preserve"> RTD("cqg.rtd",,"StudyData", $K$2, "RSI", "InputChoice=Close,Period="&amp;$J$1&amp;"", "RSI",$K$1,A32,,"EPDay",,,"T")</f>
        <v>67.730362680077917</v>
      </c>
      <c r="H32" s="51">
        <f t="shared" si="0"/>
        <v>17.730362680077917</v>
      </c>
      <c r="I32" s="49"/>
      <c r="P32" s="56"/>
      <c r="V32" s="56"/>
      <c r="Z32" s="55"/>
    </row>
    <row r="33" spans="1:26" x14ac:dyDescent="0.25">
      <c r="A33" s="49">
        <f t="shared" si="1"/>
        <v>-31</v>
      </c>
      <c r="B33" s="50">
        <f xml:space="preserve"> IF(RTD("cqg.rtd",,"StudyData",$K$2, "Bar",, "Time",$K$1,A33,,"EPDay",,,"T")="",NA(),RTD("cqg.rtd",,"StudyData",$K$2, "Bar",, "Time",$K$1,A33,,"EPDay",,,"T"))</f>
        <v>42514.59652777778</v>
      </c>
      <c r="C33" s="54">
        <f>IF( RTD("cqg.rtd",,"StudyData", $K$2,  "Bar",, "Open",$K$1,A33,,"EPDay",,,"T")="",NA(),RTD("cqg.rtd",,"StudyData", $K$2,  "Bar",, "Open",$K$1,A33,,"EPDay",,,"T"))</f>
        <v>2075.5</v>
      </c>
      <c r="D33" s="51">
        <f>IF( RTD("cqg.rtd",,"StudyData", $K$2,  "Bar",, "High",$K$1,A33,,"EPDay",,,"T")="",NA(),RTD("cqg.rtd",,"StudyData", $K$2,  "Bar",, "High",$K$1,A33,,"EPDay",,,"T"))</f>
        <v>2075.5</v>
      </c>
      <c r="E33" s="51">
        <f>IF( RTD("cqg.rtd",,"StudyData", $K$2,  "Bar",, "Low",$K$1,A33,,"EPDay",,,"T")="",NA(),RTD("cqg.rtd",,"StudyData", $K$2,  "Bar",, "Low",$K$1,A33,,"EPDay",,,"T"))</f>
        <v>2075</v>
      </c>
      <c r="F33" s="51">
        <f>IF( RTD("cqg.rtd",,"StudyData", $K$2,  "Bar",, "Close",$K$1,A33,,"EPDay",,,"T")="",NA(),RTD("cqg.rtd",,"StudyData", $K$2,  "Bar",, "Close",$K$1,A33,,"EPDay",,,"T"))</f>
        <v>2075.5</v>
      </c>
      <c r="G33" s="51">
        <f xml:space="preserve"> RTD("cqg.rtd",,"StudyData", $K$2, "RSI", "InputChoice=Close,Period="&amp;$J$1&amp;"", "RSI",$K$1,A33,,"EPDay",,,"T")</f>
        <v>72.476168091178621</v>
      </c>
      <c r="H33" s="51">
        <f t="shared" si="0"/>
        <v>22.476168091178621</v>
      </c>
      <c r="I33" s="49"/>
      <c r="P33" s="56"/>
      <c r="V33" s="56"/>
      <c r="Z33" s="55"/>
    </row>
    <row r="34" spans="1:26" x14ac:dyDescent="0.25">
      <c r="A34" s="49">
        <f t="shared" si="1"/>
        <v>-32</v>
      </c>
      <c r="B34" s="50">
        <f xml:space="preserve"> IF(RTD("cqg.rtd",,"StudyData",$K$2, "Bar",, "Time",$K$1,A34,,"EPDay",,,"T")="",NA(),RTD("cqg.rtd",,"StudyData",$K$2, "Bar",, "Time",$K$1,A34,,"EPDay",,,"T"))</f>
        <v>42514.595833333333</v>
      </c>
      <c r="C34" s="54">
        <f>IF( RTD("cqg.rtd",,"StudyData", $K$2,  "Bar",, "Open",$K$1,A34,,"EPDay",,,"T")="",NA(),RTD("cqg.rtd",,"StudyData", $K$2,  "Bar",, "Open",$K$1,A34,,"EPDay",,,"T"))</f>
        <v>2075.5</v>
      </c>
      <c r="D34" s="51">
        <f>IF( RTD("cqg.rtd",,"StudyData", $K$2,  "Bar",, "High",$K$1,A34,,"EPDay",,,"T")="",NA(),RTD("cqg.rtd",,"StudyData", $K$2,  "Bar",, "High",$K$1,A34,,"EPDay",,,"T"))</f>
        <v>2075.5</v>
      </c>
      <c r="E34" s="51">
        <f>IF( RTD("cqg.rtd",,"StudyData", $K$2,  "Bar",, "Low",$K$1,A34,,"EPDay",,,"T")="",NA(),RTD("cqg.rtd",,"StudyData", $K$2,  "Bar",, "Low",$K$1,A34,,"EPDay",,,"T"))</f>
        <v>2075</v>
      </c>
      <c r="F34" s="51">
        <f>IF( RTD("cqg.rtd",,"StudyData", $K$2,  "Bar",, "Close",$K$1,A34,,"EPDay",,,"T")="",NA(),RTD("cqg.rtd",,"StudyData", $K$2,  "Bar",, "Close",$K$1,A34,,"EPDay",,,"T"))</f>
        <v>2075.5</v>
      </c>
      <c r="G34" s="51">
        <f xml:space="preserve"> RTD("cqg.rtd",,"StudyData", $K$2, "RSI", "InputChoice=Close,Period="&amp;$J$1&amp;"", "RSI",$K$1,A34,,"EPDay",,,"T")</f>
        <v>72.476168091178621</v>
      </c>
      <c r="H34" s="51">
        <f t="shared" si="0"/>
        <v>22.476168091178621</v>
      </c>
      <c r="I34" s="49"/>
      <c r="P34" s="56"/>
      <c r="V34" s="56"/>
      <c r="Z34" s="55"/>
    </row>
    <row r="35" spans="1:26" x14ac:dyDescent="0.25">
      <c r="A35" s="49">
        <f t="shared" si="1"/>
        <v>-33</v>
      </c>
      <c r="B35" s="50">
        <f xml:space="preserve"> IF(RTD("cqg.rtd",,"StudyData",$K$2, "Bar",, "Time",$K$1,A35,,"EPDay",,,"T")="",NA(),RTD("cqg.rtd",,"StudyData",$K$2, "Bar",, "Time",$K$1,A35,,"EPDay",,,"T"))</f>
        <v>42514.595138888886</v>
      </c>
      <c r="C35" s="54">
        <f>IF( RTD("cqg.rtd",,"StudyData", $K$2,  "Bar",, "Open",$K$1,A35,,"EPDay",,,"T")="",NA(),RTD("cqg.rtd",,"StudyData", $K$2,  "Bar",, "Open",$K$1,A35,,"EPDay",,,"T"))</f>
        <v>2075</v>
      </c>
      <c r="D35" s="51">
        <f>IF( RTD("cqg.rtd",,"StudyData", $K$2,  "Bar",, "High",$K$1,A35,,"EPDay",,,"T")="",NA(),RTD("cqg.rtd",,"StudyData", $K$2,  "Bar",, "High",$K$1,A35,,"EPDay",,,"T"))</f>
        <v>2075.5</v>
      </c>
      <c r="E35" s="51">
        <f>IF( RTD("cqg.rtd",,"StudyData", $K$2,  "Bar",, "Low",$K$1,A35,,"EPDay",,,"T")="",NA(),RTD("cqg.rtd",,"StudyData", $K$2,  "Bar",, "Low",$K$1,A35,,"EPDay",,,"T"))</f>
        <v>2074.75</v>
      </c>
      <c r="F35" s="51">
        <f>IF( RTD("cqg.rtd",,"StudyData", $K$2,  "Bar",, "Close",$K$1,A35,,"EPDay",,,"T")="",NA(),RTD("cqg.rtd",,"StudyData", $K$2,  "Bar",, "Close",$K$1,A35,,"EPDay",,,"T"))</f>
        <v>2075.5</v>
      </c>
      <c r="G35" s="51">
        <f xml:space="preserve"> RTD("cqg.rtd",,"StudyData", $K$2, "RSI", "InputChoice=Close,Period="&amp;$J$1&amp;"", "RSI",$K$1,A35,,"EPDay",,,"T")</f>
        <v>72.476168091178621</v>
      </c>
      <c r="H35" s="51">
        <f t="shared" si="0"/>
        <v>22.476168091178621</v>
      </c>
      <c r="I35" s="49"/>
      <c r="P35" s="56"/>
      <c r="V35" s="56"/>
      <c r="Z35" s="55"/>
    </row>
    <row r="36" spans="1:26" x14ac:dyDescent="0.25">
      <c r="A36" s="49">
        <f t="shared" si="1"/>
        <v>-34</v>
      </c>
      <c r="B36" s="50">
        <f xml:space="preserve"> IF(RTD("cqg.rtd",,"StudyData",$K$2, "Bar",, "Time",$K$1,A36,,"EPDay",,,"T")="",NA(),RTD("cqg.rtd",,"StudyData",$K$2, "Bar",, "Time",$K$1,A36,,"EPDay",,,"T"))</f>
        <v>42514.594444444447</v>
      </c>
      <c r="C36" s="54">
        <f>IF( RTD("cqg.rtd",,"StudyData", $K$2,  "Bar",, "Open",$K$1,A36,,"EPDay",,,"T")="",NA(),RTD("cqg.rtd",,"StudyData", $K$2,  "Bar",, "Open",$K$1,A36,,"EPDay",,,"T"))</f>
        <v>2074.5</v>
      </c>
      <c r="D36" s="51">
        <f>IF( RTD("cqg.rtd",,"StudyData", $K$2,  "Bar",, "High",$K$1,A36,,"EPDay",,,"T")="",NA(),RTD("cqg.rtd",,"StudyData", $K$2,  "Bar",, "High",$K$1,A36,,"EPDay",,,"T"))</f>
        <v>2075</v>
      </c>
      <c r="E36" s="51">
        <f>IF( RTD("cqg.rtd",,"StudyData", $K$2,  "Bar",, "Low",$K$1,A36,,"EPDay",,,"T")="",NA(),RTD("cqg.rtd",,"StudyData", $K$2,  "Bar",, "Low",$K$1,A36,,"EPDay",,,"T"))</f>
        <v>2074.25</v>
      </c>
      <c r="F36" s="51">
        <f>IF( RTD("cqg.rtd",,"StudyData", $K$2,  "Bar",, "Close",$K$1,A36,,"EPDay",,,"T")="",NA(),RTD("cqg.rtd",,"StudyData", $K$2,  "Bar",, "Close",$K$1,A36,,"EPDay",,,"T"))</f>
        <v>2075</v>
      </c>
      <c r="G36" s="51">
        <f xml:space="preserve"> RTD("cqg.rtd",,"StudyData", $K$2, "RSI", "InputChoice=Close,Period="&amp;$J$1&amp;"", "RSI",$K$1,A36,,"EPDay",,,"T")</f>
        <v>68.997624557470147</v>
      </c>
      <c r="H36" s="51">
        <f t="shared" si="0"/>
        <v>18.997624557470147</v>
      </c>
      <c r="I36" s="49"/>
      <c r="P36" s="56"/>
      <c r="V36" s="56"/>
      <c r="Z36" s="55"/>
    </row>
    <row r="37" spans="1:26" x14ac:dyDescent="0.25">
      <c r="A37" s="49">
        <f t="shared" si="1"/>
        <v>-35</v>
      </c>
      <c r="B37" s="50">
        <f xml:space="preserve"> IF(RTD("cqg.rtd",,"StudyData",$K$2, "Bar",, "Time",$K$1,A37,,"EPDay",,,"T")="",NA(),RTD("cqg.rtd",,"StudyData",$K$2, "Bar",, "Time",$K$1,A37,,"EPDay",,,"T"))</f>
        <v>42514.59375</v>
      </c>
      <c r="C37" s="54">
        <f>IF( RTD("cqg.rtd",,"StudyData", $K$2,  "Bar",, "Open",$K$1,A37,,"EPDay",,,"T")="",NA(),RTD("cqg.rtd",,"StudyData", $K$2,  "Bar",, "Open",$K$1,A37,,"EPDay",,,"T"))</f>
        <v>2074.25</v>
      </c>
      <c r="D37" s="51">
        <f>IF( RTD("cqg.rtd",,"StudyData", $K$2,  "Bar",, "High",$K$1,A37,,"EPDay",,,"T")="",NA(),RTD("cqg.rtd",,"StudyData", $K$2,  "Bar",, "High",$K$1,A37,,"EPDay",,,"T"))</f>
        <v>2074.5</v>
      </c>
      <c r="E37" s="51">
        <f>IF( RTD("cqg.rtd",,"StudyData", $K$2,  "Bar",, "Low",$K$1,A37,,"EPDay",,,"T")="",NA(),RTD("cqg.rtd",,"StudyData", $K$2,  "Bar",, "Low",$K$1,A37,,"EPDay",,,"T"))</f>
        <v>2074</v>
      </c>
      <c r="F37" s="51">
        <f>IF( RTD("cqg.rtd",,"StudyData", $K$2,  "Bar",, "Close",$K$1,A37,,"EPDay",,,"T")="",NA(),RTD("cqg.rtd",,"StudyData", $K$2,  "Bar",, "Close",$K$1,A37,,"EPDay",,,"T"))</f>
        <v>2074.25</v>
      </c>
      <c r="G37" s="51">
        <f xml:space="preserve"> RTD("cqg.rtd",,"StudyData", $K$2, "RSI", "InputChoice=Close,Period="&amp;$J$1&amp;"", "RSI",$K$1,A37,,"EPDay",,,"T")</f>
        <v>62.374232013529252</v>
      </c>
      <c r="H37" s="51">
        <f t="shared" si="0"/>
        <v>12.374232013529252</v>
      </c>
      <c r="I37" s="49"/>
      <c r="P37" s="56"/>
      <c r="V37" s="56"/>
      <c r="Z37" s="55"/>
    </row>
    <row r="38" spans="1:26" x14ac:dyDescent="0.25">
      <c r="A38" s="49">
        <f t="shared" si="1"/>
        <v>-36</v>
      </c>
      <c r="B38" s="50">
        <f xml:space="preserve"> IF(RTD("cqg.rtd",,"StudyData",$K$2, "Bar",, "Time",$K$1,A38,,"EPDay",,,"T")="",NA(),RTD("cqg.rtd",,"StudyData",$K$2, "Bar",, "Time",$K$1,A38,,"EPDay",,,"T"))</f>
        <v>42514.593055555553</v>
      </c>
      <c r="C38" s="54">
        <f>IF( RTD("cqg.rtd",,"StudyData", $K$2,  "Bar",, "Open",$K$1,A38,,"EPDay",,,"T")="",NA(),RTD("cqg.rtd",,"StudyData", $K$2,  "Bar",, "Open",$K$1,A38,,"EPDay",,,"T"))</f>
        <v>2074</v>
      </c>
      <c r="D38" s="51">
        <f>IF( RTD("cqg.rtd",,"StudyData", $K$2,  "Bar",, "High",$K$1,A38,,"EPDay",,,"T")="",NA(),RTD("cqg.rtd",,"StudyData", $K$2,  "Bar",, "High",$K$1,A38,,"EPDay",,,"T"))</f>
        <v>2074.25</v>
      </c>
      <c r="E38" s="51">
        <f>IF( RTD("cqg.rtd",,"StudyData", $K$2,  "Bar",, "Low",$K$1,A38,,"EPDay",,,"T")="",NA(),RTD("cqg.rtd",,"StudyData", $K$2,  "Bar",, "Low",$K$1,A38,,"EPDay",,,"T"))</f>
        <v>2073.75</v>
      </c>
      <c r="F38" s="51">
        <f>IF( RTD("cqg.rtd",,"StudyData", $K$2,  "Bar",, "Close",$K$1,A38,,"EPDay",,,"T")="",NA(),RTD("cqg.rtd",,"StudyData", $K$2,  "Bar",, "Close",$K$1,A38,,"EPDay",,,"T"))</f>
        <v>2074.25</v>
      </c>
      <c r="G38" s="51">
        <f xml:space="preserve"> RTD("cqg.rtd",,"StudyData", $K$2, "RSI", "InputChoice=Close,Period="&amp;$J$1&amp;"", "RSI",$K$1,A38,,"EPDay",,,"T")</f>
        <v>62.374232013529259</v>
      </c>
      <c r="H38" s="51">
        <f t="shared" si="0"/>
        <v>12.374232013529259</v>
      </c>
      <c r="I38" s="49"/>
      <c r="P38" s="56"/>
      <c r="V38" s="56"/>
      <c r="Z38" s="55"/>
    </row>
    <row r="39" spans="1:26" x14ac:dyDescent="0.25">
      <c r="A39" s="49">
        <f t="shared" si="1"/>
        <v>-37</v>
      </c>
      <c r="B39" s="50">
        <f xml:space="preserve"> IF(RTD("cqg.rtd",,"StudyData",$K$2, "Bar",, "Time",$K$1,A39,,"EPDay",,,"T")="",NA(),RTD("cqg.rtd",,"StudyData",$K$2, "Bar",, "Time",$K$1,A39,,"EPDay",,,"T"))</f>
        <v>42514.592361111114</v>
      </c>
      <c r="C39" s="54">
        <f>IF( RTD("cqg.rtd",,"StudyData", $K$2,  "Bar",, "Open",$K$1,A39,,"EPDay",,,"T")="",NA(),RTD("cqg.rtd",,"StudyData", $K$2,  "Bar",, "Open",$K$1,A39,,"EPDay",,,"T"))</f>
        <v>2074</v>
      </c>
      <c r="D39" s="51">
        <f>IF( RTD("cqg.rtd",,"StudyData", $K$2,  "Bar",, "High",$K$1,A39,,"EPDay",,,"T")="",NA(),RTD("cqg.rtd",,"StudyData", $K$2,  "Bar",, "High",$K$1,A39,,"EPDay",,,"T"))</f>
        <v>2074.25</v>
      </c>
      <c r="E39" s="51">
        <f>IF( RTD("cqg.rtd",,"StudyData", $K$2,  "Bar",, "Low",$K$1,A39,,"EPDay",,,"T")="",NA(),RTD("cqg.rtd",,"StudyData", $K$2,  "Bar",, "Low",$K$1,A39,,"EPDay",,,"T"))</f>
        <v>2073.75</v>
      </c>
      <c r="F39" s="51">
        <f>IF( RTD("cqg.rtd",,"StudyData", $K$2,  "Bar",, "Close",$K$1,A39,,"EPDay",,,"T")="",NA(),RTD("cqg.rtd",,"StudyData", $K$2,  "Bar",, "Close",$K$1,A39,,"EPDay",,,"T"))</f>
        <v>2074</v>
      </c>
      <c r="G39" s="51">
        <f xml:space="preserve"> RTD("cqg.rtd",,"StudyData", $K$2, "RSI", "InputChoice=Close,Period="&amp;$J$1&amp;"", "RSI",$K$1,A39,,"EPDay",,,"T")</f>
        <v>59.912722826883119</v>
      </c>
      <c r="H39" s="51">
        <f t="shared" si="0"/>
        <v>9.9127228268831189</v>
      </c>
      <c r="I39" s="49"/>
      <c r="P39" s="56"/>
      <c r="V39" s="56"/>
      <c r="Z39" s="55"/>
    </row>
    <row r="40" spans="1:26" x14ac:dyDescent="0.25">
      <c r="A40" s="49">
        <f t="shared" si="1"/>
        <v>-38</v>
      </c>
      <c r="B40" s="50">
        <f xml:space="preserve"> IF(RTD("cqg.rtd",,"StudyData",$K$2, "Bar",, "Time",$K$1,A40,,"EPDay",,,"T")="",NA(),RTD("cqg.rtd",,"StudyData",$K$2, "Bar",, "Time",$K$1,A40,,"EPDay",,,"T"))</f>
        <v>42514.591666666667</v>
      </c>
      <c r="C40" s="54">
        <f>IF( RTD("cqg.rtd",,"StudyData", $K$2,  "Bar",, "Open",$K$1,A40,,"EPDay",,,"T")="",NA(),RTD("cqg.rtd",,"StudyData", $K$2,  "Bar",, "Open",$K$1,A40,,"EPDay",,,"T"))</f>
        <v>2074</v>
      </c>
      <c r="D40" s="51">
        <f>IF( RTD("cqg.rtd",,"StudyData", $K$2,  "Bar",, "High",$K$1,A40,,"EPDay",,,"T")="",NA(),RTD("cqg.rtd",,"StudyData", $K$2,  "Bar",, "High",$K$1,A40,,"EPDay",,,"T"))</f>
        <v>2074.25</v>
      </c>
      <c r="E40" s="51">
        <f>IF( RTD("cqg.rtd",,"StudyData", $K$2,  "Bar",, "Low",$K$1,A40,,"EPDay",,,"T")="",NA(),RTD("cqg.rtd",,"StudyData", $K$2,  "Bar",, "Low",$K$1,A40,,"EPDay",,,"T"))</f>
        <v>2073.75</v>
      </c>
      <c r="F40" s="51">
        <f>IF( RTD("cqg.rtd",,"StudyData", $K$2,  "Bar",, "Close",$K$1,A40,,"EPDay",,,"T")="",NA(),RTD("cqg.rtd",,"StudyData", $K$2,  "Bar",, "Close",$K$1,A40,,"EPDay",,,"T"))</f>
        <v>2074.25</v>
      </c>
      <c r="G40" s="51">
        <f xml:space="preserve"> RTD("cqg.rtd",,"StudyData", $K$2, "RSI", "InputChoice=Close,Period="&amp;$J$1&amp;"", "RSI",$K$1,A40,,"EPDay",,,"T")</f>
        <v>63.787692390520768</v>
      </c>
      <c r="H40" s="51">
        <f t="shared" si="0"/>
        <v>13.787692390520768</v>
      </c>
      <c r="I40" s="49"/>
      <c r="P40" s="56"/>
      <c r="V40" s="56"/>
      <c r="Z40" s="55"/>
    </row>
    <row r="41" spans="1:26" x14ac:dyDescent="0.25">
      <c r="A41" s="49">
        <f t="shared" si="1"/>
        <v>-39</v>
      </c>
      <c r="B41" s="50">
        <f xml:space="preserve"> IF(RTD("cqg.rtd",,"StudyData",$K$2, "Bar",, "Time",$K$1,A41,,"EPDay",,,"T")="",NA(),RTD("cqg.rtd",,"StudyData",$K$2, "Bar",, "Time",$K$1,A41,,"EPDay",,,"T"))</f>
        <v>42514.59097222222</v>
      </c>
      <c r="C41" s="54">
        <f>IF( RTD("cqg.rtd",,"StudyData", $K$2,  "Bar",, "Open",$K$1,A41,,"EPDay",,,"T")="",NA(),RTD("cqg.rtd",,"StudyData", $K$2,  "Bar",, "Open",$K$1,A41,,"EPDay",,,"T"))</f>
        <v>2073.5</v>
      </c>
      <c r="D41" s="51">
        <f>IF( RTD("cqg.rtd",,"StudyData", $K$2,  "Bar",, "High",$K$1,A41,,"EPDay",,,"T")="",NA(),RTD("cqg.rtd",,"StudyData", $K$2,  "Bar",, "High",$K$1,A41,,"EPDay",,,"T"))</f>
        <v>2074</v>
      </c>
      <c r="E41" s="51">
        <f>IF( RTD("cqg.rtd",,"StudyData", $K$2,  "Bar",, "Low",$K$1,A41,,"EPDay",,,"T")="",NA(),RTD("cqg.rtd",,"StudyData", $K$2,  "Bar",, "Low",$K$1,A41,,"EPDay",,,"T"))</f>
        <v>2073.5</v>
      </c>
      <c r="F41" s="51">
        <f>IF( RTD("cqg.rtd",,"StudyData", $K$2,  "Bar",, "Close",$K$1,A41,,"EPDay",,,"T")="",NA(),RTD("cqg.rtd",,"StudyData", $K$2,  "Bar",, "Close",$K$1,A41,,"EPDay",,,"T"))</f>
        <v>2074</v>
      </c>
      <c r="G41" s="51">
        <f xml:space="preserve"> RTD("cqg.rtd",,"StudyData", $K$2, "RSI", "InputChoice=Close,Period="&amp;$J$1&amp;"", "RSI",$K$1,A41,,"EPDay",,,"T")</f>
        <v>61.473927126512145</v>
      </c>
      <c r="H41" s="51">
        <f t="shared" si="0"/>
        <v>11.473927126512145</v>
      </c>
      <c r="I41" s="49"/>
      <c r="P41" s="56"/>
      <c r="V41" s="56"/>
      <c r="Z41" s="55"/>
    </row>
    <row r="42" spans="1:26" x14ac:dyDescent="0.25">
      <c r="A42" s="49">
        <f t="shared" si="1"/>
        <v>-40</v>
      </c>
      <c r="B42" s="50">
        <f xml:space="preserve"> IF(RTD("cqg.rtd",,"StudyData",$K$2, "Bar",, "Time",$K$1,A42,,"EPDay",,,"T")="",NA(),RTD("cqg.rtd",,"StudyData",$K$2, "Bar",, "Time",$K$1,A42,,"EPDay",,,"T"))</f>
        <v>42514.590277777781</v>
      </c>
      <c r="C42" s="54">
        <f>IF( RTD("cqg.rtd",,"StudyData", $K$2,  "Bar",, "Open",$K$1,A42,,"EPDay",,,"T")="",NA(),RTD("cqg.rtd",,"StudyData", $K$2,  "Bar",, "Open",$K$1,A42,,"EPDay",,,"T"))</f>
        <v>2073.75</v>
      </c>
      <c r="D42" s="51">
        <f>IF( RTD("cqg.rtd",,"StudyData", $K$2,  "Bar",, "High",$K$1,A42,,"EPDay",,,"T")="",NA(),RTD("cqg.rtd",,"StudyData", $K$2,  "Bar",, "High",$K$1,A42,,"EPDay",,,"T"))</f>
        <v>2074</v>
      </c>
      <c r="E42" s="51">
        <f>IF( RTD("cqg.rtd",,"StudyData", $K$2,  "Bar",, "Low",$K$1,A42,,"EPDay",,,"T")="",NA(),RTD("cqg.rtd",,"StudyData", $K$2,  "Bar",, "Low",$K$1,A42,,"EPDay",,,"T"))</f>
        <v>2073.5</v>
      </c>
      <c r="F42" s="51">
        <f>IF( RTD("cqg.rtd",,"StudyData", $K$2,  "Bar",, "Close",$K$1,A42,,"EPDay",,,"T")="",NA(),RTD("cqg.rtd",,"StudyData", $K$2,  "Bar",, "Close",$K$1,A42,,"EPDay",,,"T"))</f>
        <v>2073.75</v>
      </c>
      <c r="G42" s="51">
        <f xml:space="preserve"> RTD("cqg.rtd",,"StudyData", $K$2, "RSI", "InputChoice=Close,Period="&amp;$J$1&amp;"", "RSI",$K$1,A42,,"EPDay",,,"T")</f>
        <v>59.043983954586082</v>
      </c>
      <c r="H42" s="51">
        <f t="shared" si="0"/>
        <v>9.0439839545860821</v>
      </c>
      <c r="I42" s="49"/>
      <c r="P42" s="56"/>
      <c r="V42" s="56"/>
      <c r="Z42" s="55"/>
    </row>
    <row r="43" spans="1:26" x14ac:dyDescent="0.25">
      <c r="A43" s="49">
        <f t="shared" si="1"/>
        <v>-41</v>
      </c>
      <c r="B43" s="50">
        <f xml:space="preserve"> IF(RTD("cqg.rtd",,"StudyData",$K$2, "Bar",, "Time",$K$1,A43,,"EPDay",,,"T")="",NA(),RTD("cqg.rtd",,"StudyData",$K$2, "Bar",, "Time",$K$1,A43,,"EPDay",,,"T"))</f>
        <v>42514.589583333334</v>
      </c>
      <c r="C43" s="54">
        <f>IF( RTD("cqg.rtd",,"StudyData", $K$2,  "Bar",, "Open",$K$1,A43,,"EPDay",,,"T")="",NA(),RTD("cqg.rtd",,"StudyData", $K$2,  "Bar",, "Open",$K$1,A43,,"EPDay",,,"T"))</f>
        <v>2073.25</v>
      </c>
      <c r="D43" s="51">
        <f>IF( RTD("cqg.rtd",,"StudyData", $K$2,  "Bar",, "High",$K$1,A43,,"EPDay",,,"T")="",NA(),RTD("cqg.rtd",,"StudyData", $K$2,  "Bar",, "High",$K$1,A43,,"EPDay",,,"T"))</f>
        <v>2073.75</v>
      </c>
      <c r="E43" s="51">
        <f>IF( RTD("cqg.rtd",,"StudyData", $K$2,  "Bar",, "Low",$K$1,A43,,"EPDay",,,"T")="",NA(),RTD("cqg.rtd",,"StudyData", $K$2,  "Bar",, "Low",$K$1,A43,,"EPDay",,,"T"))</f>
        <v>2073.25</v>
      </c>
      <c r="F43" s="51">
        <f>IF( RTD("cqg.rtd",,"StudyData", $K$2,  "Bar",, "Close",$K$1,A43,,"EPDay",,,"T")="",NA(),RTD("cqg.rtd",,"StudyData", $K$2,  "Bar",, "Close",$K$1,A43,,"EPDay",,,"T"))</f>
        <v>2073.75</v>
      </c>
      <c r="G43" s="51">
        <f xml:space="preserve"> RTD("cqg.rtd",,"StudyData", $K$2, "RSI", "InputChoice=Close,Period="&amp;$J$1&amp;"", "RSI",$K$1,A43,,"EPDay",,,"T")</f>
        <v>59.043983954586082</v>
      </c>
      <c r="H43" s="51">
        <f t="shared" si="0"/>
        <v>9.0439839545860821</v>
      </c>
      <c r="I43" s="49"/>
      <c r="P43" s="56"/>
      <c r="V43" s="56"/>
    </row>
    <row r="44" spans="1:26" x14ac:dyDescent="0.25">
      <c r="A44" s="49">
        <f t="shared" si="1"/>
        <v>-42</v>
      </c>
      <c r="B44" s="50">
        <f xml:space="preserve"> IF(RTD("cqg.rtd",,"StudyData",$K$2, "Bar",, "Time",$K$1,A44,,"EPDay",,,"T")="",NA(),RTD("cqg.rtd",,"StudyData",$K$2, "Bar",, "Time",$K$1,A44,,"EPDay",,,"T"))</f>
        <v>42514.588888888888</v>
      </c>
      <c r="C44" s="54">
        <f>IF( RTD("cqg.rtd",,"StudyData", $K$2,  "Bar",, "Open",$K$1,A44,,"EPDay",,,"T")="",NA(),RTD("cqg.rtd",,"StudyData", $K$2,  "Bar",, "Open",$K$1,A44,,"EPDay",,,"T"))</f>
        <v>2073.25</v>
      </c>
      <c r="D44" s="51">
        <f>IF( RTD("cqg.rtd",,"StudyData", $K$2,  "Bar",, "High",$K$1,A44,,"EPDay",,,"T")="",NA(),RTD("cqg.rtd",,"StudyData", $K$2,  "Bar",, "High",$K$1,A44,,"EPDay",,,"T"))</f>
        <v>2073.5</v>
      </c>
      <c r="E44" s="51">
        <f>IF( RTD("cqg.rtd",,"StudyData", $K$2,  "Bar",, "Low",$K$1,A44,,"EPDay",,,"T")="",NA(),RTD("cqg.rtd",,"StudyData", $K$2,  "Bar",, "Low",$K$1,A44,,"EPDay",,,"T"))</f>
        <v>2073.25</v>
      </c>
      <c r="F44" s="51">
        <f>IF( RTD("cqg.rtd",,"StudyData", $K$2,  "Bar",, "Close",$K$1,A44,,"EPDay",,,"T")="",NA(),RTD("cqg.rtd",,"StudyData", $K$2,  "Bar",, "Close",$K$1,A44,,"EPDay",,,"T"))</f>
        <v>2073.25</v>
      </c>
      <c r="G44" s="51">
        <f xml:space="preserve"> RTD("cqg.rtd",,"StudyData", $K$2, "RSI", "InputChoice=Close,Period="&amp;$J$1&amp;"", "RSI",$K$1,A44,,"EPDay",,,"T")</f>
        <v>54.045606578198154</v>
      </c>
      <c r="H44" s="51">
        <f t="shared" si="0"/>
        <v>4.0456065781981536</v>
      </c>
      <c r="I44" s="49"/>
      <c r="P44" s="56"/>
      <c r="V44" s="56"/>
    </row>
    <row r="45" spans="1:26" x14ac:dyDescent="0.25">
      <c r="A45" s="49">
        <f t="shared" si="1"/>
        <v>-43</v>
      </c>
      <c r="B45" s="50">
        <f xml:space="preserve"> IF(RTD("cqg.rtd",,"StudyData",$K$2, "Bar",, "Time",$K$1,A45,,"EPDay",,,"T")="",NA(),RTD("cqg.rtd",,"StudyData",$K$2, "Bar",, "Time",$K$1,A45,,"EPDay",,,"T"))</f>
        <v>42514.588194444441</v>
      </c>
      <c r="C45" s="54">
        <f>IF( RTD("cqg.rtd",,"StudyData", $K$2,  "Bar",, "Open",$K$1,A45,,"EPDay",,,"T")="",NA(),RTD("cqg.rtd",,"StudyData", $K$2,  "Bar",, "Open",$K$1,A45,,"EPDay",,,"T"))</f>
        <v>2073.25</v>
      </c>
      <c r="D45" s="51">
        <f>IF( RTD("cqg.rtd",,"StudyData", $K$2,  "Bar",, "High",$K$1,A45,,"EPDay",,,"T")="",NA(),RTD("cqg.rtd",,"StudyData", $K$2,  "Bar",, "High",$K$1,A45,,"EPDay",,,"T"))</f>
        <v>2073.5</v>
      </c>
      <c r="E45" s="51">
        <f>IF( RTD("cqg.rtd",,"StudyData", $K$2,  "Bar",, "Low",$K$1,A45,,"EPDay",,,"T")="",NA(),RTD("cqg.rtd",,"StudyData", $K$2,  "Bar",, "Low",$K$1,A45,,"EPDay",,,"T"))</f>
        <v>2073.25</v>
      </c>
      <c r="F45" s="51">
        <f>IF( RTD("cqg.rtd",,"StudyData", $K$2,  "Bar",, "Close",$K$1,A45,,"EPDay",,,"T")="",NA(),RTD("cqg.rtd",,"StudyData", $K$2,  "Bar",, "Close",$K$1,A45,,"EPDay",,,"T"))</f>
        <v>2073.25</v>
      </c>
      <c r="G45" s="51">
        <f xml:space="preserve"> RTD("cqg.rtd",,"StudyData", $K$2, "RSI", "InputChoice=Close,Period="&amp;$J$1&amp;"", "RSI",$K$1,A45,,"EPDay",,,"T")</f>
        <v>54.045606578198154</v>
      </c>
      <c r="H45" s="51">
        <f t="shared" si="0"/>
        <v>4.0456065781981536</v>
      </c>
      <c r="I45" s="49"/>
      <c r="P45" s="56"/>
      <c r="V45" s="56"/>
    </row>
    <row r="46" spans="1:26" x14ac:dyDescent="0.25">
      <c r="A46" s="49">
        <f t="shared" si="1"/>
        <v>-44</v>
      </c>
      <c r="B46" s="50">
        <f xml:space="preserve"> IF(RTD("cqg.rtd",,"StudyData",$K$2, "Bar",, "Time",$K$1,A46,,"EPDay",,,"T")="",NA(),RTD("cqg.rtd",,"StudyData",$K$2, "Bar",, "Time",$K$1,A46,,"EPDay",,,"T"))</f>
        <v>42514.587500000001</v>
      </c>
      <c r="C46" s="54">
        <f>IF( RTD("cqg.rtd",,"StudyData", $K$2,  "Bar",, "Open",$K$1,A46,,"EPDay",,,"T")="",NA(),RTD("cqg.rtd",,"StudyData", $K$2,  "Bar",, "Open",$K$1,A46,,"EPDay",,,"T"))</f>
        <v>2073.75</v>
      </c>
      <c r="D46" s="51">
        <f>IF( RTD("cqg.rtd",,"StudyData", $K$2,  "Bar",, "High",$K$1,A46,,"EPDay",,,"T")="",NA(),RTD("cqg.rtd",,"StudyData", $K$2,  "Bar",, "High",$K$1,A46,,"EPDay",,,"T"))</f>
        <v>2073.75</v>
      </c>
      <c r="E46" s="51">
        <f>IF( RTD("cqg.rtd",,"StudyData", $K$2,  "Bar",, "Low",$K$1,A46,,"EPDay",,,"T")="",NA(),RTD("cqg.rtd",,"StudyData", $K$2,  "Bar",, "Low",$K$1,A46,,"EPDay",,,"T"))</f>
        <v>2073.25</v>
      </c>
      <c r="F46" s="51">
        <f>IF( RTD("cqg.rtd",,"StudyData", $K$2,  "Bar",, "Close",$K$1,A46,,"EPDay",,,"T")="",NA(),RTD("cqg.rtd",,"StudyData", $K$2,  "Bar",, "Close",$K$1,A46,,"EPDay",,,"T"))</f>
        <v>2073.5</v>
      </c>
      <c r="G46" s="51">
        <f xml:space="preserve"> RTD("cqg.rtd",,"StudyData", $K$2, "RSI", "InputChoice=Close,Period="&amp;$J$1&amp;"", "RSI",$K$1,A46,,"EPDay",,,"T")</f>
        <v>57.047159464393808</v>
      </c>
      <c r="H46" s="51">
        <f t="shared" si="0"/>
        <v>7.0471594643938076</v>
      </c>
      <c r="I46" s="49"/>
      <c r="P46" s="56"/>
      <c r="V46" s="56"/>
    </row>
    <row r="47" spans="1:26" x14ac:dyDescent="0.25">
      <c r="A47" s="49">
        <f t="shared" si="1"/>
        <v>-45</v>
      </c>
      <c r="B47" s="50">
        <f xml:space="preserve"> IF(RTD("cqg.rtd",,"StudyData",$K$2, "Bar",, "Time",$K$1,A47,,"EPDay",,,"T")="",NA(),RTD("cqg.rtd",,"StudyData",$K$2, "Bar",, "Time",$K$1,A47,,"EPDay",,,"T"))</f>
        <v>42514.586805555555</v>
      </c>
      <c r="C47" s="54">
        <f>IF( RTD("cqg.rtd",,"StudyData", $K$2,  "Bar",, "Open",$K$1,A47,,"EPDay",,,"T")="",NA(),RTD("cqg.rtd",,"StudyData", $K$2,  "Bar",, "Open",$K$1,A47,,"EPDay",,,"T"))</f>
        <v>2073.5</v>
      </c>
      <c r="D47" s="51">
        <f>IF( RTD("cqg.rtd",,"StudyData", $K$2,  "Bar",, "High",$K$1,A47,,"EPDay",,,"T")="",NA(),RTD("cqg.rtd",,"StudyData", $K$2,  "Bar",, "High",$K$1,A47,,"EPDay",,,"T"))</f>
        <v>2074</v>
      </c>
      <c r="E47" s="51">
        <f>IF( RTD("cqg.rtd",,"StudyData", $K$2,  "Bar",, "Low",$K$1,A47,,"EPDay",,,"T")="",NA(),RTD("cqg.rtd",,"StudyData", $K$2,  "Bar",, "Low",$K$1,A47,,"EPDay",,,"T"))</f>
        <v>2073.5</v>
      </c>
      <c r="F47" s="51">
        <f>IF( RTD("cqg.rtd",,"StudyData", $K$2,  "Bar",, "Close",$K$1,A47,,"EPDay",,,"T")="",NA(),RTD("cqg.rtd",,"StudyData", $K$2,  "Bar",, "Close",$K$1,A47,,"EPDay",,,"T"))</f>
        <v>2073.75</v>
      </c>
      <c r="G47" s="51">
        <f xml:space="preserve"> RTD("cqg.rtd",,"StudyData", $K$2, "RSI", "InputChoice=Close,Period="&amp;$J$1&amp;"", "RSI",$K$1,A47,,"EPDay",,,"T")</f>
        <v>60.149074292410468</v>
      </c>
      <c r="H47" s="51">
        <f t="shared" si="0"/>
        <v>10.149074292410468</v>
      </c>
      <c r="I47" s="49"/>
      <c r="P47" s="56"/>
      <c r="V47" s="56"/>
    </row>
    <row r="48" spans="1:26" x14ac:dyDescent="0.25">
      <c r="A48" s="49">
        <f t="shared" si="1"/>
        <v>-46</v>
      </c>
      <c r="B48" s="50">
        <f xml:space="preserve"> IF(RTD("cqg.rtd",,"StudyData",$K$2, "Bar",, "Time",$K$1,A48,,"EPDay",,,"T")="",NA(),RTD("cqg.rtd",,"StudyData",$K$2, "Bar",, "Time",$K$1,A48,,"EPDay",,,"T"))</f>
        <v>42514.586111111108</v>
      </c>
      <c r="C48" s="54">
        <f>IF( RTD("cqg.rtd",,"StudyData", $K$2,  "Bar",, "Open",$K$1,A48,,"EPDay",,,"T")="",NA(),RTD("cqg.rtd",,"StudyData", $K$2,  "Bar",, "Open",$K$1,A48,,"EPDay",,,"T"))</f>
        <v>2073.5</v>
      </c>
      <c r="D48" s="51">
        <f>IF( RTD("cqg.rtd",,"StudyData", $K$2,  "Bar",, "High",$K$1,A48,,"EPDay",,,"T")="",NA(),RTD("cqg.rtd",,"StudyData", $K$2,  "Bar",, "High",$K$1,A48,,"EPDay",,,"T"))</f>
        <v>2074</v>
      </c>
      <c r="E48" s="51">
        <f>IF( RTD("cqg.rtd",,"StudyData", $K$2,  "Bar",, "Low",$K$1,A48,,"EPDay",,,"T")="",NA(),RTD("cqg.rtd",,"StudyData", $K$2,  "Bar",, "Low",$K$1,A48,,"EPDay",,,"T"))</f>
        <v>2073.25</v>
      </c>
      <c r="F48" s="51">
        <f>IF( RTD("cqg.rtd",,"StudyData", $K$2,  "Bar",, "Close",$K$1,A48,,"EPDay",,,"T")="",NA(),RTD("cqg.rtd",,"StudyData", $K$2,  "Bar",, "Close",$K$1,A48,,"EPDay",,,"T"))</f>
        <v>2073.75</v>
      </c>
      <c r="G48" s="51">
        <f xml:space="preserve"> RTD("cqg.rtd",,"StudyData", $K$2, "RSI", "InputChoice=Close,Period="&amp;$J$1&amp;"", "RSI",$K$1,A48,,"EPDay",,,"T")</f>
        <v>60.149074292410468</v>
      </c>
      <c r="H48" s="51">
        <f t="shared" si="0"/>
        <v>10.149074292410468</v>
      </c>
      <c r="I48" s="49"/>
      <c r="P48" s="56"/>
      <c r="V48" s="56"/>
    </row>
    <row r="49" spans="1:22" x14ac:dyDescent="0.25">
      <c r="A49" s="49">
        <f t="shared" si="1"/>
        <v>-47</v>
      </c>
      <c r="B49" s="50">
        <f xml:space="preserve"> IF(RTD("cqg.rtd",,"StudyData",$K$2, "Bar",, "Time",$K$1,A49,,"EPDay",,,"T")="",NA(),RTD("cqg.rtd",,"StudyData",$K$2, "Bar",, "Time",$K$1,A49,,"EPDay",,,"T"))</f>
        <v>42514.585416666669</v>
      </c>
      <c r="C49" s="54">
        <f>IF( RTD("cqg.rtd",,"StudyData", $K$2,  "Bar",, "Open",$K$1,A49,,"EPDay",,,"T")="",NA(),RTD("cqg.rtd",,"StudyData", $K$2,  "Bar",, "Open",$K$1,A49,,"EPDay",,,"T"))</f>
        <v>2073.5</v>
      </c>
      <c r="D49" s="51">
        <f>IF( RTD("cqg.rtd",,"StudyData", $K$2,  "Bar",, "High",$K$1,A49,,"EPDay",,,"T")="",NA(),RTD("cqg.rtd",,"StudyData", $K$2,  "Bar",, "High",$K$1,A49,,"EPDay",,,"T"))</f>
        <v>2073.5</v>
      </c>
      <c r="E49" s="51">
        <f>IF( RTD("cqg.rtd",,"StudyData", $K$2,  "Bar",, "Low",$K$1,A49,,"EPDay",,,"T")="",NA(),RTD("cqg.rtd",,"StudyData", $K$2,  "Bar",, "Low",$K$1,A49,,"EPDay",,,"T"))</f>
        <v>2073.25</v>
      </c>
      <c r="F49" s="51">
        <f>IF( RTD("cqg.rtd",,"StudyData", $K$2,  "Bar",, "Close",$K$1,A49,,"EPDay",,,"T")="",NA(),RTD("cqg.rtd",,"StudyData", $K$2,  "Bar",, "Close",$K$1,A49,,"EPDay",,,"T"))</f>
        <v>2073.25</v>
      </c>
      <c r="G49" s="51">
        <f xml:space="preserve"> RTD("cqg.rtd",,"StudyData", $K$2, "RSI", "InputChoice=Close,Period="&amp;$J$1&amp;"", "RSI",$K$1,A49,,"EPDay",,,"T")</f>
        <v>56.025672245175429</v>
      </c>
      <c r="H49" s="51">
        <f t="shared" si="0"/>
        <v>6.0256722451754285</v>
      </c>
      <c r="I49" s="49"/>
      <c r="P49" s="56"/>
      <c r="V49" s="56"/>
    </row>
    <row r="50" spans="1:22" x14ac:dyDescent="0.25">
      <c r="A50" s="49">
        <f t="shared" si="1"/>
        <v>-48</v>
      </c>
      <c r="B50" s="50">
        <f xml:space="preserve"> IF(RTD("cqg.rtd",,"StudyData",$K$2, "Bar",, "Time",$K$1,A50,,"EPDay",,,"T")="",NA(),RTD("cqg.rtd",,"StudyData",$K$2, "Bar",, "Time",$K$1,A50,,"EPDay",,,"T"))</f>
        <v>42514.584722222222</v>
      </c>
      <c r="C50" s="54">
        <f>IF( RTD("cqg.rtd",,"StudyData", $K$2,  "Bar",, "Open",$K$1,A50,,"EPDay",,,"T")="",NA(),RTD("cqg.rtd",,"StudyData", $K$2,  "Bar",, "Open",$K$1,A50,,"EPDay",,,"T"))</f>
        <v>2073.5</v>
      </c>
      <c r="D50" s="51">
        <f>IF( RTD("cqg.rtd",,"StudyData", $K$2,  "Bar",, "High",$K$1,A50,,"EPDay",,,"T")="",NA(),RTD("cqg.rtd",,"StudyData", $K$2,  "Bar",, "High",$K$1,A50,,"EPDay",,,"T"))</f>
        <v>2073.75</v>
      </c>
      <c r="E50" s="51">
        <f>IF( RTD("cqg.rtd",,"StudyData", $K$2,  "Bar",, "Low",$K$1,A50,,"EPDay",,,"T")="",NA(),RTD("cqg.rtd",,"StudyData", $K$2,  "Bar",, "Low",$K$1,A50,,"EPDay",,,"T"))</f>
        <v>2073.25</v>
      </c>
      <c r="F50" s="51">
        <f>IF( RTD("cqg.rtd",,"StudyData", $K$2,  "Bar",, "Close",$K$1,A50,,"EPDay",,,"T")="",NA(),RTD("cqg.rtd",,"StudyData", $K$2,  "Bar",, "Close",$K$1,A50,,"EPDay",,,"T"))</f>
        <v>2073.75</v>
      </c>
      <c r="G50" s="51">
        <f xml:space="preserve"> RTD("cqg.rtd",,"StudyData", $K$2, "RSI", "InputChoice=Close,Period="&amp;$J$1&amp;"", "RSI",$K$1,A50,,"EPDay",,,"T")</f>
        <v>61.98077996585635</v>
      </c>
      <c r="H50" s="51">
        <f t="shared" si="0"/>
        <v>11.98077996585635</v>
      </c>
      <c r="I50" s="49"/>
      <c r="P50" s="56"/>
      <c r="V50" s="56"/>
    </row>
    <row r="51" spans="1:22" x14ac:dyDescent="0.25">
      <c r="A51" s="49">
        <f t="shared" si="1"/>
        <v>-49</v>
      </c>
      <c r="B51" s="50">
        <f xml:space="preserve"> IF(RTD("cqg.rtd",,"StudyData",$K$2, "Bar",, "Time",$K$1,A51,,"EPDay",,,"T")="",NA(),RTD("cqg.rtd",,"StudyData",$K$2, "Bar",, "Time",$K$1,A51,,"EPDay",,,"T"))</f>
        <v>42514.584027777775</v>
      </c>
      <c r="C51" s="54">
        <f>IF( RTD("cqg.rtd",,"StudyData", $K$2,  "Bar",, "Open",$K$1,A51,,"EPDay",,,"T")="",NA(),RTD("cqg.rtd",,"StudyData", $K$2,  "Bar",, "Open",$K$1,A51,,"EPDay",,,"T"))</f>
        <v>2073.25</v>
      </c>
      <c r="D51" s="51">
        <f>IF( RTD("cqg.rtd",,"StudyData", $K$2,  "Bar",, "High",$K$1,A51,,"EPDay",,,"T")="",NA(),RTD("cqg.rtd",,"StudyData", $K$2,  "Bar",, "High",$K$1,A51,,"EPDay",,,"T"))</f>
        <v>2073.5</v>
      </c>
      <c r="E51" s="51">
        <f>IF( RTD("cqg.rtd",,"StudyData", $K$2,  "Bar",, "Low",$K$1,A51,,"EPDay",,,"T")="",NA(),RTD("cqg.rtd",,"StudyData", $K$2,  "Bar",, "Low",$K$1,A51,,"EPDay",,,"T"))</f>
        <v>2073</v>
      </c>
      <c r="F51" s="51">
        <f>IF( RTD("cqg.rtd",,"StudyData", $K$2,  "Bar",, "Close",$K$1,A51,,"EPDay",,,"T")="",NA(),RTD("cqg.rtd",,"StudyData", $K$2,  "Bar",, "Close",$K$1,A51,,"EPDay",,,"T"))</f>
        <v>2073.25</v>
      </c>
      <c r="G51" s="51">
        <f xml:space="preserve"> RTD("cqg.rtd",,"StudyData", $K$2, "RSI", "InputChoice=Close,Period="&amp;$J$1&amp;"", "RSI",$K$1,A51,,"EPDay",,,"T")</f>
        <v>57.817345129084295</v>
      </c>
      <c r="H51" s="51">
        <f t="shared" si="0"/>
        <v>7.8173451290842948</v>
      </c>
      <c r="I51" s="49"/>
      <c r="P51" s="56"/>
      <c r="V51" s="56"/>
    </row>
    <row r="52" spans="1:22" x14ac:dyDescent="0.25">
      <c r="A52" s="49">
        <f t="shared" si="1"/>
        <v>-50</v>
      </c>
      <c r="B52" s="50">
        <f xml:space="preserve"> IF(RTD("cqg.rtd",,"StudyData",$K$2, "Bar",, "Time",$K$1,A52,,"EPDay",,,"T")="",NA(),RTD("cqg.rtd",,"StudyData",$K$2, "Bar",, "Time",$K$1,A52,,"EPDay",,,"T"))</f>
        <v>42514.583333333336</v>
      </c>
      <c r="C52" s="54">
        <f>IF( RTD("cqg.rtd",,"StudyData", $K$2,  "Bar",, "Open",$K$1,A52,,"EPDay",,,"T")="",NA(),RTD("cqg.rtd",,"StudyData", $K$2,  "Bar",, "Open",$K$1,A52,,"EPDay",,,"T"))</f>
        <v>2072.5</v>
      </c>
      <c r="D52" s="51">
        <f>IF( RTD("cqg.rtd",,"StudyData", $K$2,  "Bar",, "High",$K$1,A52,,"EPDay",,,"T")="",NA(),RTD("cqg.rtd",,"StudyData", $K$2,  "Bar",, "High",$K$1,A52,,"EPDay",,,"T"))</f>
        <v>2073.25</v>
      </c>
      <c r="E52" s="51">
        <f>IF( RTD("cqg.rtd",,"StudyData", $K$2,  "Bar",, "Low",$K$1,A52,,"EPDay",,,"T")="",NA(),RTD("cqg.rtd",,"StudyData", $K$2,  "Bar",, "Low",$K$1,A52,,"EPDay",,,"T"))</f>
        <v>2072.5</v>
      </c>
      <c r="F52" s="51">
        <f>IF( RTD("cqg.rtd",,"StudyData", $K$2,  "Bar",, "Close",$K$1,A52,,"EPDay",,,"T")="",NA(),RTD("cqg.rtd",,"StudyData", $K$2,  "Bar",, "Close",$K$1,A52,,"EPDay",,,"T"))</f>
        <v>2073.25</v>
      </c>
      <c r="G52" s="51">
        <f xml:space="preserve"> RTD("cqg.rtd",,"StudyData", $K$2, "RSI", "InputChoice=Close,Period="&amp;$J$1&amp;"", "RSI",$K$1,A52,,"EPDay",,,"T")</f>
        <v>57.817345129084288</v>
      </c>
      <c r="H52" s="51">
        <f t="shared" si="0"/>
        <v>7.8173451290842877</v>
      </c>
      <c r="I52" s="49"/>
      <c r="P52" s="56"/>
      <c r="V52" s="56"/>
    </row>
    <row r="53" spans="1:22" x14ac:dyDescent="0.25">
      <c r="A53" s="49">
        <f t="shared" si="1"/>
        <v>-51</v>
      </c>
      <c r="B53" s="50">
        <f xml:space="preserve"> IF(RTD("cqg.rtd",,"StudyData",$K$2, "Bar",, "Time",$K$1,A53,,"EPDay",,,"T")="",NA(),RTD("cqg.rtd",,"StudyData",$K$2, "Bar",, "Time",$K$1,A53,,"EPDay",,,"T"))</f>
        <v>42514.582638888889</v>
      </c>
      <c r="C53" s="54">
        <f>IF( RTD("cqg.rtd",,"StudyData", $K$2,  "Bar",, "Open",$K$1,A53,,"EPDay",,,"T")="",NA(),RTD("cqg.rtd",,"StudyData", $K$2,  "Bar",, "Open",$K$1,A53,,"EPDay",,,"T"))</f>
        <v>2073</v>
      </c>
      <c r="D53" s="51">
        <f>IF( RTD("cqg.rtd",,"StudyData", $K$2,  "Bar",, "High",$K$1,A53,,"EPDay",,,"T")="",NA(),RTD("cqg.rtd",,"StudyData", $K$2,  "Bar",, "High",$K$1,A53,,"EPDay",,,"T"))</f>
        <v>2073.5</v>
      </c>
      <c r="E53" s="51">
        <f>IF( RTD("cqg.rtd",,"StudyData", $K$2,  "Bar",, "Low",$K$1,A53,,"EPDay",,,"T")="",NA(),RTD("cqg.rtd",,"StudyData", $K$2,  "Bar",, "Low",$K$1,A53,,"EPDay",,,"T"))</f>
        <v>2072.5</v>
      </c>
      <c r="F53" s="51">
        <f>IF( RTD("cqg.rtd",,"StudyData", $K$2,  "Bar",, "Close",$K$1,A53,,"EPDay",,,"T")="",NA(),RTD("cqg.rtd",,"StudyData", $K$2,  "Bar",, "Close",$K$1,A53,,"EPDay",,,"T"))</f>
        <v>2072.5</v>
      </c>
      <c r="G53" s="51">
        <f xml:space="preserve"> RTD("cqg.rtd",,"StudyData", $K$2, "RSI", "InputChoice=Close,Period="&amp;$J$1&amp;"", "RSI",$K$1,A53,,"EPDay",,,"T")</f>
        <v>50.856974767403969</v>
      </c>
      <c r="H53" s="51">
        <f t="shared" si="0"/>
        <v>0.85697476740396894</v>
      </c>
      <c r="I53" s="49"/>
    </row>
    <row r="54" spans="1:22" x14ac:dyDescent="0.25">
      <c r="A54" s="49">
        <f t="shared" si="1"/>
        <v>-52</v>
      </c>
      <c r="B54" s="50">
        <f xml:space="preserve"> IF(RTD("cqg.rtd",,"StudyData",$K$2, "Bar",, "Time",$K$1,A54,,"EPDay",,,"T")="",NA(),RTD("cqg.rtd",,"StudyData",$K$2, "Bar",, "Time",$K$1,A54,,"EPDay",,,"T"))</f>
        <v>42514.581944444442</v>
      </c>
      <c r="C54" s="54">
        <f>IF( RTD("cqg.rtd",,"StudyData", $K$2,  "Bar",, "Open",$K$1,A54,,"EPDay",,,"T")="",NA(),RTD("cqg.rtd",,"StudyData", $K$2,  "Bar",, "Open",$K$1,A54,,"EPDay",,,"T"))</f>
        <v>2073.75</v>
      </c>
      <c r="D54" s="51">
        <f>IF( RTD("cqg.rtd",,"StudyData", $K$2,  "Bar",, "High",$K$1,A54,,"EPDay",,,"T")="",NA(),RTD("cqg.rtd",,"StudyData", $K$2,  "Bar",, "High",$K$1,A54,,"EPDay",,,"T"))</f>
        <v>2074</v>
      </c>
      <c r="E54" s="51">
        <f>IF( RTD("cqg.rtd",,"StudyData", $K$2,  "Bar",, "Low",$K$1,A54,,"EPDay",,,"T")="",NA(),RTD("cqg.rtd",,"StudyData", $K$2,  "Bar",, "Low",$K$1,A54,,"EPDay",,,"T"))</f>
        <v>2073</v>
      </c>
      <c r="F54" s="51">
        <f>IF( RTD("cqg.rtd",,"StudyData", $K$2,  "Bar",, "Close",$K$1,A54,,"EPDay",,,"T")="",NA(),RTD("cqg.rtd",,"StudyData", $K$2,  "Bar",, "Close",$K$1,A54,,"EPDay",,,"T"))</f>
        <v>2073.25</v>
      </c>
      <c r="G54" s="51">
        <f xml:space="preserve"> RTD("cqg.rtd",,"StudyData", $K$2, "RSI", "InputChoice=Close,Period="&amp;$J$1&amp;"", "RSI",$K$1,A54,,"EPDay",,,"T")</f>
        <v>60.059211015819081</v>
      </c>
      <c r="H54" s="51">
        <f t="shared" si="0"/>
        <v>10.059211015819081</v>
      </c>
      <c r="I54" s="49"/>
    </row>
    <row r="55" spans="1:22" x14ac:dyDescent="0.25">
      <c r="A55" s="49">
        <f t="shared" si="1"/>
        <v>-53</v>
      </c>
      <c r="B55" s="50">
        <f xml:space="preserve"> IF(RTD("cqg.rtd",,"StudyData",$K$2, "Bar",, "Time",$K$1,A55,,"EPDay",,,"T")="",NA(),RTD("cqg.rtd",,"StudyData",$K$2, "Bar",, "Time",$K$1,A55,,"EPDay",,,"T"))</f>
        <v>42514.581250000003</v>
      </c>
      <c r="C55" s="54">
        <f>IF( RTD("cqg.rtd",,"StudyData", $K$2,  "Bar",, "Open",$K$1,A55,,"EPDay",,,"T")="",NA(),RTD("cqg.rtd",,"StudyData", $K$2,  "Bar",, "Open",$K$1,A55,,"EPDay",,,"T"))</f>
        <v>2073.5</v>
      </c>
      <c r="D55" s="51">
        <f>IF( RTD("cqg.rtd",,"StudyData", $K$2,  "Bar",, "High",$K$1,A55,,"EPDay",,,"T")="",NA(),RTD("cqg.rtd",,"StudyData", $K$2,  "Bar",, "High",$K$1,A55,,"EPDay",,,"T"))</f>
        <v>2073.75</v>
      </c>
      <c r="E55" s="51">
        <f>IF( RTD("cqg.rtd",,"StudyData", $K$2,  "Bar",, "Low",$K$1,A55,,"EPDay",,,"T")="",NA(),RTD("cqg.rtd",,"StudyData", $K$2,  "Bar",, "Low",$K$1,A55,,"EPDay",,,"T"))</f>
        <v>2073.25</v>
      </c>
      <c r="F55" s="51">
        <f>IF( RTD("cqg.rtd",,"StudyData", $K$2,  "Bar",, "Close",$K$1,A55,,"EPDay",,,"T")="",NA(),RTD("cqg.rtd",,"StudyData", $K$2,  "Bar",, "Close",$K$1,A55,,"EPDay",,,"T"))</f>
        <v>2073.5</v>
      </c>
      <c r="G55" s="51">
        <f xml:space="preserve"> RTD("cqg.rtd",,"StudyData", $K$2, "RSI", "InputChoice=Close,Period="&amp;$J$1&amp;"", "RSI",$K$1,A55,,"EPDay",,,"T")</f>
        <v>63.622470476598068</v>
      </c>
      <c r="H55" s="51">
        <f t="shared" si="0"/>
        <v>13.622470476598068</v>
      </c>
      <c r="I55" s="49"/>
    </row>
    <row r="56" spans="1:22" x14ac:dyDescent="0.25">
      <c r="A56" s="49">
        <f t="shared" si="1"/>
        <v>-54</v>
      </c>
      <c r="B56" s="50">
        <f xml:space="preserve"> IF(RTD("cqg.rtd",,"StudyData",$K$2, "Bar",, "Time",$K$1,A56,,"EPDay",,,"T")="",NA(),RTD("cqg.rtd",,"StudyData",$K$2, "Bar",, "Time",$K$1,A56,,"EPDay",,,"T"))</f>
        <v>42514.580555555556</v>
      </c>
      <c r="C56" s="54">
        <f>IF( RTD("cqg.rtd",,"StudyData", $K$2,  "Bar",, "Open",$K$1,A56,,"EPDay",,,"T")="",NA(),RTD("cqg.rtd",,"StudyData", $K$2,  "Bar",, "Open",$K$1,A56,,"EPDay",,,"T"))</f>
        <v>2073.25</v>
      </c>
      <c r="D56" s="51">
        <f>IF( RTD("cqg.rtd",,"StudyData", $K$2,  "Bar",, "High",$K$1,A56,,"EPDay",,,"T")="",NA(),RTD("cqg.rtd",,"StudyData", $K$2,  "Bar",, "High",$K$1,A56,,"EPDay",,,"T"))</f>
        <v>2073.75</v>
      </c>
      <c r="E56" s="51">
        <f>IF( RTD("cqg.rtd",,"StudyData", $K$2,  "Bar",, "Low",$K$1,A56,,"EPDay",,,"T")="",NA(),RTD("cqg.rtd",,"StudyData", $K$2,  "Bar",, "Low",$K$1,A56,,"EPDay",,,"T"))</f>
        <v>2073.25</v>
      </c>
      <c r="F56" s="51">
        <f>IF( RTD("cqg.rtd",,"StudyData", $K$2,  "Bar",, "Close",$K$1,A56,,"EPDay",,,"T")="",NA(),RTD("cqg.rtd",,"StudyData", $K$2,  "Bar",, "Close",$K$1,A56,,"EPDay",,,"T"))</f>
        <v>2073.75</v>
      </c>
      <c r="G56" s="51">
        <f xml:space="preserve"> RTD("cqg.rtd",,"StudyData", $K$2, "RSI", "InputChoice=Close,Period="&amp;$J$1&amp;"", "RSI",$K$1,A56,,"EPDay",,,"T")</f>
        <v>67.331871855505184</v>
      </c>
      <c r="H56" s="51">
        <f t="shared" si="0"/>
        <v>17.331871855505184</v>
      </c>
      <c r="I56" s="49"/>
    </row>
    <row r="57" spans="1:22" x14ac:dyDescent="0.25">
      <c r="A57" s="49">
        <f t="shared" si="1"/>
        <v>-55</v>
      </c>
      <c r="B57" s="50">
        <f xml:space="preserve"> IF(RTD("cqg.rtd",,"StudyData",$K$2, "Bar",, "Time",$K$1,A57,,"EPDay",,,"T")="",NA(),RTD("cqg.rtd",,"StudyData",$K$2, "Bar",, "Time",$K$1,A57,,"EPDay",,,"T"))</f>
        <v>42514.579861111109</v>
      </c>
      <c r="C57" s="54">
        <f>IF( RTD("cqg.rtd",,"StudyData", $K$2,  "Bar",, "Open",$K$1,A57,,"EPDay",,,"T")="",NA(),RTD("cqg.rtd",,"StudyData", $K$2,  "Bar",, "Open",$K$1,A57,,"EPDay",,,"T"))</f>
        <v>2073</v>
      </c>
      <c r="D57" s="51">
        <f>IF( RTD("cqg.rtd",,"StudyData", $K$2,  "Bar",, "High",$K$1,A57,,"EPDay",,,"T")="",NA(),RTD("cqg.rtd",,"StudyData", $K$2,  "Bar",, "High",$K$1,A57,,"EPDay",,,"T"))</f>
        <v>2073.5</v>
      </c>
      <c r="E57" s="51">
        <f>IF( RTD("cqg.rtd",,"StudyData", $K$2,  "Bar",, "Low",$K$1,A57,,"EPDay",,,"T")="",NA(),RTD("cqg.rtd",,"StudyData", $K$2,  "Bar",, "Low",$K$1,A57,,"EPDay",,,"T"))</f>
        <v>2073</v>
      </c>
      <c r="F57" s="51">
        <f>IF( RTD("cqg.rtd",,"StudyData", $K$2,  "Bar",, "Close",$K$1,A57,,"EPDay",,,"T")="",NA(),RTD("cqg.rtd",,"StudyData", $K$2,  "Bar",, "Close",$K$1,A57,,"EPDay",,,"T"))</f>
        <v>2073.5</v>
      </c>
      <c r="G57" s="51">
        <f xml:space="preserve"> RTD("cqg.rtd",,"StudyData", $K$2, "RSI", "InputChoice=Close,Period="&amp;$J$1&amp;"", "RSI",$K$1,A57,,"EPDay",,,"T")</f>
        <v>65.462027506700878</v>
      </c>
      <c r="H57" s="51">
        <f t="shared" si="0"/>
        <v>15.462027506700878</v>
      </c>
      <c r="I57" s="49"/>
    </row>
    <row r="58" spans="1:22" x14ac:dyDescent="0.25">
      <c r="A58" s="49">
        <f t="shared" si="1"/>
        <v>-56</v>
      </c>
      <c r="B58" s="50">
        <f xml:space="preserve"> IF(RTD("cqg.rtd",,"StudyData",$K$2, "Bar",, "Time",$K$1,A58,,"EPDay",,,"T")="",NA(),RTD("cqg.rtd",,"StudyData",$K$2, "Bar",, "Time",$K$1,A58,,"EPDay",,,"T"))</f>
        <v>42514.57916666667</v>
      </c>
      <c r="C58" s="54">
        <f>IF( RTD("cqg.rtd",,"StudyData", $K$2,  "Bar",, "Open",$K$1,A58,,"EPDay",,,"T")="",NA(),RTD("cqg.rtd",,"StudyData", $K$2,  "Bar",, "Open",$K$1,A58,,"EPDay",,,"T"))</f>
        <v>2073</v>
      </c>
      <c r="D58" s="51">
        <f>IF( RTD("cqg.rtd",,"StudyData", $K$2,  "Bar",, "High",$K$1,A58,,"EPDay",,,"T")="",NA(),RTD("cqg.rtd",,"StudyData", $K$2,  "Bar",, "High",$K$1,A58,,"EPDay",,,"T"))</f>
        <v>2073</v>
      </c>
      <c r="E58" s="51">
        <f>IF( RTD("cqg.rtd",,"StudyData", $K$2,  "Bar",, "Low",$K$1,A58,,"EPDay",,,"T")="",NA(),RTD("cqg.rtd",,"StudyData", $K$2,  "Bar",, "Low",$K$1,A58,,"EPDay",,,"T"))</f>
        <v>2072.75</v>
      </c>
      <c r="F58" s="51">
        <f>IF( RTD("cqg.rtd",,"StudyData", $K$2,  "Bar",, "Close",$K$1,A58,,"EPDay",,,"T")="",NA(),RTD("cqg.rtd",,"StudyData", $K$2,  "Bar",, "Close",$K$1,A58,,"EPDay",,,"T"))</f>
        <v>2073</v>
      </c>
      <c r="G58" s="51">
        <f xml:space="preserve"> RTD("cqg.rtd",,"StudyData", $K$2, "RSI", "InputChoice=Close,Period="&amp;$J$1&amp;"", "RSI",$K$1,A58,,"EPDay",,,"T")</f>
        <v>61.35402408350302</v>
      </c>
      <c r="H58" s="51">
        <f t="shared" si="0"/>
        <v>11.35402408350302</v>
      </c>
      <c r="I58" s="49"/>
    </row>
    <row r="59" spans="1:22" x14ac:dyDescent="0.25">
      <c r="A59" s="49">
        <f t="shared" si="1"/>
        <v>-57</v>
      </c>
      <c r="B59" s="50">
        <f xml:space="preserve"> IF(RTD("cqg.rtd",,"StudyData",$K$2, "Bar",, "Time",$K$1,A59,,"EPDay",,,"T")="",NA(),RTD("cqg.rtd",,"StudyData",$K$2, "Bar",, "Time",$K$1,A59,,"EPDay",,,"T"))</f>
        <v>42514.578472222223</v>
      </c>
      <c r="C59" s="54">
        <f>IF( RTD("cqg.rtd",,"StudyData", $K$2,  "Bar",, "Open",$K$1,A59,,"EPDay",,,"T")="",NA(),RTD("cqg.rtd",,"StudyData", $K$2,  "Bar",, "Open",$K$1,A59,,"EPDay",,,"T"))</f>
        <v>2073</v>
      </c>
      <c r="D59" s="51">
        <f>IF( RTD("cqg.rtd",,"StudyData", $K$2,  "Bar",, "High",$K$1,A59,,"EPDay",,,"T")="",NA(),RTD("cqg.rtd",,"StudyData", $K$2,  "Bar",, "High",$K$1,A59,,"EPDay",,,"T"))</f>
        <v>2073.25</v>
      </c>
      <c r="E59" s="51">
        <f>IF( RTD("cqg.rtd",,"StudyData", $K$2,  "Bar",, "Low",$K$1,A59,,"EPDay",,,"T")="",NA(),RTD("cqg.rtd",,"StudyData", $K$2,  "Bar",, "Low",$K$1,A59,,"EPDay",,,"T"))</f>
        <v>2072.75</v>
      </c>
      <c r="F59" s="51">
        <f>IF( RTD("cqg.rtd",,"StudyData", $K$2,  "Bar",, "Close",$K$1,A59,,"EPDay",,,"T")="",NA(),RTD("cqg.rtd",,"StudyData", $K$2,  "Bar",, "Close",$K$1,A59,,"EPDay",,,"T"))</f>
        <v>2072.75</v>
      </c>
      <c r="G59" s="51">
        <f xml:space="preserve"> RTD("cqg.rtd",,"StudyData", $K$2, "RSI", "InputChoice=Close,Period="&amp;$J$1&amp;"", "RSI",$K$1,A59,,"EPDay",,,"T")</f>
        <v>59.095138657917083</v>
      </c>
      <c r="H59" s="51">
        <f t="shared" si="0"/>
        <v>9.095138657917083</v>
      </c>
      <c r="I59" s="49"/>
    </row>
    <row r="60" spans="1:22" x14ac:dyDescent="0.25">
      <c r="A60" s="49">
        <f t="shared" si="1"/>
        <v>-58</v>
      </c>
      <c r="B60" s="50">
        <f xml:space="preserve"> IF(RTD("cqg.rtd",,"StudyData",$K$2, "Bar",, "Time",$K$1,A60,,"EPDay",,,"T")="",NA(),RTD("cqg.rtd",,"StudyData",$K$2, "Bar",, "Time",$K$1,A60,,"EPDay",,,"T"))</f>
        <v>42514.577777777777</v>
      </c>
      <c r="C60" s="54">
        <f>IF( RTD("cqg.rtd",,"StudyData", $K$2,  "Bar",, "Open",$K$1,A60,,"EPDay",,,"T")="",NA(),RTD("cqg.rtd",,"StudyData", $K$2,  "Bar",, "Open",$K$1,A60,,"EPDay",,,"T"))</f>
        <v>2073.25</v>
      </c>
      <c r="D60" s="51">
        <f>IF( RTD("cqg.rtd",,"StudyData", $K$2,  "Bar",, "High",$K$1,A60,,"EPDay",,,"T")="",NA(),RTD("cqg.rtd",,"StudyData", $K$2,  "Bar",, "High",$K$1,A60,,"EPDay",,,"T"))</f>
        <v>2073.25</v>
      </c>
      <c r="E60" s="51">
        <f>IF( RTD("cqg.rtd",,"StudyData", $K$2,  "Bar",, "Low",$K$1,A60,,"EPDay",,,"T")="",NA(),RTD("cqg.rtd",,"StudyData", $K$2,  "Bar",, "Low",$K$1,A60,,"EPDay",,,"T"))</f>
        <v>2072.75</v>
      </c>
      <c r="F60" s="51">
        <f>IF( RTD("cqg.rtd",,"StudyData", $K$2,  "Bar",, "Close",$K$1,A60,,"EPDay",,,"T")="",NA(),RTD("cqg.rtd",,"StudyData", $K$2,  "Bar",, "Close",$K$1,A60,,"EPDay",,,"T"))</f>
        <v>2073</v>
      </c>
      <c r="G60" s="51">
        <f xml:space="preserve"> RTD("cqg.rtd",,"StudyData", $K$2, "RSI", "InputChoice=Close,Period="&amp;$J$1&amp;"", "RSI",$K$1,A60,,"EPDay",,,"T")</f>
        <v>62.486643471813686</v>
      </c>
      <c r="H60" s="51">
        <f t="shared" si="0"/>
        <v>12.486643471813686</v>
      </c>
      <c r="I60" s="49"/>
    </row>
    <row r="61" spans="1:22" x14ac:dyDescent="0.25">
      <c r="A61" s="49">
        <f t="shared" si="1"/>
        <v>-59</v>
      </c>
      <c r="B61" s="50">
        <f xml:space="preserve"> IF(RTD("cqg.rtd",,"StudyData",$K$2, "Bar",, "Time",$K$1,A61,,"EPDay",,,"T")="",NA(),RTD("cqg.rtd",,"StudyData",$K$2, "Bar",, "Time",$K$1,A61,,"EPDay",,,"T"))</f>
        <v>42514.57708333333</v>
      </c>
      <c r="C61" s="54">
        <f>IF( RTD("cqg.rtd",,"StudyData", $K$2,  "Bar",, "Open",$K$1,A61,,"EPDay",,,"T")="",NA(),RTD("cqg.rtd",,"StudyData", $K$2,  "Bar",, "Open",$K$1,A61,,"EPDay",,,"T"))</f>
        <v>2073.25</v>
      </c>
      <c r="D61" s="51">
        <f>IF( RTD("cqg.rtd",,"StudyData", $K$2,  "Bar",, "High",$K$1,A61,,"EPDay",,,"T")="",NA(),RTD("cqg.rtd",,"StudyData", $K$2,  "Bar",, "High",$K$1,A61,,"EPDay",,,"T"))</f>
        <v>2073.75</v>
      </c>
      <c r="E61" s="51">
        <f>IF( RTD("cqg.rtd",,"StudyData", $K$2,  "Bar",, "Low",$K$1,A61,,"EPDay",,,"T")="",NA(),RTD("cqg.rtd",,"StudyData", $K$2,  "Bar",, "Low",$K$1,A61,,"EPDay",,,"T"))</f>
        <v>2073</v>
      </c>
      <c r="F61" s="51">
        <f>IF( RTD("cqg.rtd",,"StudyData", $K$2,  "Bar",, "Close",$K$1,A61,,"EPDay",,,"T")="",NA(),RTD("cqg.rtd",,"StudyData", $K$2,  "Bar",, "Close",$K$1,A61,,"EPDay",,,"T"))</f>
        <v>2073</v>
      </c>
      <c r="G61" s="51">
        <f xml:space="preserve"> RTD("cqg.rtd",,"StudyData", $K$2, "RSI", "InputChoice=Close,Period="&amp;$J$1&amp;"", "RSI",$K$1,A61,,"EPDay",,,"T")</f>
        <v>62.486643471813679</v>
      </c>
      <c r="H61" s="51">
        <f t="shared" si="0"/>
        <v>12.486643471813679</v>
      </c>
      <c r="I61" s="49"/>
    </row>
    <row r="62" spans="1:22" x14ac:dyDescent="0.25">
      <c r="A62" s="49">
        <f t="shared" si="1"/>
        <v>-60</v>
      </c>
      <c r="B62" s="50">
        <f xml:space="preserve"> IF(RTD("cqg.rtd",,"StudyData",$K$2, "Bar",, "Time",$K$1,A62,,"EPDay",,,"T")="",NA(),RTD("cqg.rtd",,"StudyData",$K$2, "Bar",, "Time",$K$1,A62,,"EPDay",,,"T"))</f>
        <v>42514.576388888891</v>
      </c>
      <c r="C62" s="54">
        <f>IF( RTD("cqg.rtd",,"StudyData", $K$2,  "Bar",, "Open",$K$1,A62,,"EPDay",,,"T")="",NA(),RTD("cqg.rtd",,"StudyData", $K$2,  "Bar",, "Open",$K$1,A62,,"EPDay",,,"T"))</f>
        <v>2072.25</v>
      </c>
      <c r="D62" s="51">
        <f>IF( RTD("cqg.rtd",,"StudyData", $K$2,  "Bar",, "High",$K$1,A62,,"EPDay",,,"T")="",NA(),RTD("cqg.rtd",,"StudyData", $K$2,  "Bar",, "High",$K$1,A62,,"EPDay",,,"T"))</f>
        <v>2073.5</v>
      </c>
      <c r="E62" s="51">
        <f>IF( RTD("cqg.rtd",,"StudyData", $K$2,  "Bar",, "Low",$K$1,A62,,"EPDay",,,"T")="",NA(),RTD("cqg.rtd",,"StudyData", $K$2,  "Bar",, "Low",$K$1,A62,,"EPDay",,,"T"))</f>
        <v>2072.25</v>
      </c>
      <c r="F62" s="51">
        <f>IF( RTD("cqg.rtd",,"StudyData", $K$2,  "Bar",, "Close",$K$1,A62,,"EPDay",,,"T")="",NA(),RTD("cqg.rtd",,"StudyData", $K$2,  "Bar",, "Close",$K$1,A62,,"EPDay",,,"T"))</f>
        <v>2073.5</v>
      </c>
      <c r="G62" s="51">
        <f xml:space="preserve"> RTD("cqg.rtd",,"StudyData", $K$2, "RSI", "InputChoice=Close,Period="&amp;$J$1&amp;"", "RSI",$K$1,A62,,"EPDay",,,"T")</f>
        <v>69.350196733509023</v>
      </c>
      <c r="H62" s="51">
        <f t="shared" si="0"/>
        <v>19.350196733509023</v>
      </c>
      <c r="I62" s="49"/>
    </row>
    <row r="63" spans="1:22" x14ac:dyDescent="0.25">
      <c r="A63" s="49">
        <f t="shared" si="1"/>
        <v>-61</v>
      </c>
      <c r="B63" s="50">
        <f xml:space="preserve"> IF(RTD("cqg.rtd",,"StudyData",$K$2, "Bar",, "Time",$K$1,A63,,"EPDay",,,"T")="",NA(),RTD("cqg.rtd",,"StudyData",$K$2, "Bar",, "Time",$K$1,A63,,"EPDay",,,"T"))</f>
        <v>42514.575694444444</v>
      </c>
      <c r="C63" s="54">
        <f>IF( RTD("cqg.rtd",,"StudyData", $K$2,  "Bar",, "Open",$K$1,A63,,"EPDay",,,"T")="",NA(),RTD("cqg.rtd",,"StudyData", $K$2,  "Bar",, "Open",$K$1,A63,,"EPDay",,,"T"))</f>
        <v>2072</v>
      </c>
      <c r="D63" s="51">
        <f>IF( RTD("cqg.rtd",,"StudyData", $K$2,  "Bar",, "High",$K$1,A63,,"EPDay",,,"T")="",NA(),RTD("cqg.rtd",,"StudyData", $K$2,  "Bar",, "High",$K$1,A63,,"EPDay",,,"T"))</f>
        <v>2072.5</v>
      </c>
      <c r="E63" s="51">
        <f>IF( RTD("cqg.rtd",,"StudyData", $K$2,  "Bar",, "Low",$K$1,A63,,"EPDay",,,"T")="",NA(),RTD("cqg.rtd",,"StudyData", $K$2,  "Bar",, "Low",$K$1,A63,,"EPDay",,,"T"))</f>
        <v>2072</v>
      </c>
      <c r="F63" s="51">
        <f>IF( RTD("cqg.rtd",,"StudyData", $K$2,  "Bar",, "Close",$K$1,A63,,"EPDay",,,"T")="",NA(),RTD("cqg.rtd",,"StudyData", $K$2,  "Bar",, "Close",$K$1,A63,,"EPDay",,,"T"))</f>
        <v>2072.25</v>
      </c>
      <c r="G63" s="51">
        <f xml:space="preserve"> RTD("cqg.rtd",,"StudyData", $K$2, "RSI", "InputChoice=Close,Period="&amp;$J$1&amp;"", "RSI",$K$1,A63,,"EPDay",,,"T")</f>
        <v>58.86007161784547</v>
      </c>
      <c r="H63" s="51">
        <f t="shared" si="0"/>
        <v>8.8600716178454704</v>
      </c>
      <c r="I63" s="49"/>
    </row>
    <row r="64" spans="1:22" x14ac:dyDescent="0.25">
      <c r="A64" s="49">
        <f t="shared" si="1"/>
        <v>-62</v>
      </c>
      <c r="B64" s="50">
        <f xml:space="preserve"> IF(RTD("cqg.rtd",,"StudyData",$K$2, "Bar",, "Time",$K$1,A64,,"EPDay",,,"T")="",NA(),RTD("cqg.rtd",,"StudyData",$K$2, "Bar",, "Time",$K$1,A64,,"EPDay",,,"T"))</f>
        <v>42514.574999999997</v>
      </c>
      <c r="C64" s="54">
        <f>IF( RTD("cqg.rtd",,"StudyData", $K$2,  "Bar",, "Open",$K$1,A64,,"EPDay",,,"T")="",NA(),RTD("cqg.rtd",,"StudyData", $K$2,  "Bar",, "Open",$K$1,A64,,"EPDay",,,"T"))</f>
        <v>2071.5</v>
      </c>
      <c r="D64" s="51">
        <f>IF( RTD("cqg.rtd",,"StudyData", $K$2,  "Bar",, "High",$K$1,A64,,"EPDay",,,"T")="",NA(),RTD("cqg.rtd",,"StudyData", $K$2,  "Bar",, "High",$K$1,A64,,"EPDay",,,"T"))</f>
        <v>2072.5</v>
      </c>
      <c r="E64" s="51">
        <f>IF( RTD("cqg.rtd",,"StudyData", $K$2,  "Bar",, "Low",$K$1,A64,,"EPDay",,,"T")="",NA(),RTD("cqg.rtd",,"StudyData", $K$2,  "Bar",, "Low",$K$1,A64,,"EPDay",,,"T"))</f>
        <v>2071.5</v>
      </c>
      <c r="F64" s="51">
        <f>IF( RTD("cqg.rtd",,"StudyData", $K$2,  "Bar",, "Close",$K$1,A64,,"EPDay",,,"T")="",NA(),RTD("cqg.rtd",,"StudyData", $K$2,  "Bar",, "Close",$K$1,A64,,"EPDay",,,"T"))</f>
        <v>2072.25</v>
      </c>
      <c r="G64" s="51">
        <f xml:space="preserve"> RTD("cqg.rtd",,"StudyData", $K$2, "RSI", "InputChoice=Close,Period="&amp;$J$1&amp;"", "RSI",$K$1,A64,,"EPDay",,,"T")</f>
        <v>58.860071617845477</v>
      </c>
      <c r="H64" s="51">
        <f t="shared" si="0"/>
        <v>8.8600716178454775</v>
      </c>
      <c r="I64" s="49"/>
    </row>
    <row r="65" spans="1:9" x14ac:dyDescent="0.25">
      <c r="A65" s="49">
        <f t="shared" si="1"/>
        <v>-63</v>
      </c>
      <c r="B65" s="50">
        <f xml:space="preserve"> IF(RTD("cqg.rtd",,"StudyData",$K$2, "Bar",, "Time",$K$1,A65,,"EPDay",,,"T")="",NA(),RTD("cqg.rtd",,"StudyData",$K$2, "Bar",, "Time",$K$1,A65,,"EPDay",,,"T"))</f>
        <v>42514.574305555558</v>
      </c>
      <c r="C65" s="54">
        <f>IF( RTD("cqg.rtd",,"StudyData", $K$2,  "Bar",, "Open",$K$1,A65,,"EPDay",,,"T")="",NA(),RTD("cqg.rtd",,"StudyData", $K$2,  "Bar",, "Open",$K$1,A65,,"EPDay",,,"T"))</f>
        <v>2071.25</v>
      </c>
      <c r="D65" s="51">
        <f>IF( RTD("cqg.rtd",,"StudyData", $K$2,  "Bar",, "High",$K$1,A65,,"EPDay",,,"T")="",NA(),RTD("cqg.rtd",,"StudyData", $K$2,  "Bar",, "High",$K$1,A65,,"EPDay",,,"T"))</f>
        <v>2072</v>
      </c>
      <c r="E65" s="51">
        <f>IF( RTD("cqg.rtd",,"StudyData", $K$2,  "Bar",, "Low",$K$1,A65,,"EPDay",,,"T")="",NA(),RTD("cqg.rtd",,"StudyData", $K$2,  "Bar",, "Low",$K$1,A65,,"EPDay",,,"T"))</f>
        <v>2071.25</v>
      </c>
      <c r="F65" s="51">
        <f>IF( RTD("cqg.rtd",,"StudyData", $K$2,  "Bar",, "Close",$K$1,A65,,"EPDay",,,"T")="",NA(),RTD("cqg.rtd",,"StudyData", $K$2,  "Bar",, "Close",$K$1,A65,,"EPDay",,,"T"))</f>
        <v>2071.5</v>
      </c>
      <c r="G65" s="51">
        <f xml:space="preserve"> RTD("cqg.rtd",,"StudyData", $K$2, "RSI", "InputChoice=Close,Period="&amp;$J$1&amp;"", "RSI",$K$1,A65,,"EPDay",,,"T")</f>
        <v>50.008236455510207</v>
      </c>
      <c r="H65" s="51">
        <f t="shared" si="0"/>
        <v>8.2364555102074632E-3</v>
      </c>
      <c r="I65" s="49"/>
    </row>
    <row r="66" spans="1:9" x14ac:dyDescent="0.25">
      <c r="A66" s="49">
        <f t="shared" si="1"/>
        <v>-64</v>
      </c>
      <c r="B66" s="50">
        <f xml:space="preserve"> IF(RTD("cqg.rtd",,"StudyData",$K$2, "Bar",, "Time",$K$1,A66,,"EPDay",,,"T")="",NA(),RTD("cqg.rtd",,"StudyData",$K$2, "Bar",, "Time",$K$1,A66,,"EPDay",,,"T"))</f>
        <v>42514.573611111111</v>
      </c>
      <c r="C66" s="54">
        <f>IF( RTD("cqg.rtd",,"StudyData", $K$2,  "Bar",, "Open",$K$1,A66,,"EPDay",,,"T")="",NA(),RTD("cqg.rtd",,"StudyData", $K$2,  "Bar",, "Open",$K$1,A66,,"EPDay",,,"T"))</f>
        <v>2071.25</v>
      </c>
      <c r="D66" s="51">
        <f>IF( RTD("cqg.rtd",,"StudyData", $K$2,  "Bar",, "High",$K$1,A66,,"EPDay",,,"T")="",NA(),RTD("cqg.rtd",,"StudyData", $K$2,  "Bar",, "High",$K$1,A66,,"EPDay",,,"T"))</f>
        <v>2071.5</v>
      </c>
      <c r="E66" s="51">
        <f>IF( RTD("cqg.rtd",,"StudyData", $K$2,  "Bar",, "Low",$K$1,A66,,"EPDay",,,"T")="",NA(),RTD("cqg.rtd",,"StudyData", $K$2,  "Bar",, "Low",$K$1,A66,,"EPDay",,,"T"))</f>
        <v>2071.25</v>
      </c>
      <c r="F66" s="51">
        <f>IF( RTD("cqg.rtd",,"StudyData", $K$2,  "Bar",, "Close",$K$1,A66,,"EPDay",,,"T")="",NA(),RTD("cqg.rtd",,"StudyData", $K$2,  "Bar",, "Close",$K$1,A66,,"EPDay",,,"T"))</f>
        <v>2071.25</v>
      </c>
      <c r="G66" s="51">
        <f xml:space="preserve"> RTD("cqg.rtd",,"StudyData", $K$2, "RSI", "InputChoice=Close,Period="&amp;$J$1&amp;"", "RSI",$K$1,A66,,"EPDay",,,"T")</f>
        <v>46.441313171332069</v>
      </c>
      <c r="H66" s="51">
        <f t="shared" si="0"/>
        <v>-3.5586868286679305</v>
      </c>
      <c r="I66" s="49"/>
    </row>
    <row r="67" spans="1:9" x14ac:dyDescent="0.25">
      <c r="A67" s="49">
        <f t="shared" si="1"/>
        <v>-65</v>
      </c>
      <c r="B67" s="50">
        <f xml:space="preserve"> IF(RTD("cqg.rtd",,"StudyData",$K$2, "Bar",, "Time",$K$1,A67,,"EPDay",,,"T")="",NA(),RTD("cqg.rtd",,"StudyData",$K$2, "Bar",, "Time",$K$1,A67,,"EPDay",,,"T"))</f>
        <v>42514.572916666664</v>
      </c>
      <c r="C67" s="54">
        <f>IF( RTD("cqg.rtd",,"StudyData", $K$2,  "Bar",, "Open",$K$1,A67,,"EPDay",,,"T")="",NA(),RTD("cqg.rtd",,"StudyData", $K$2,  "Bar",, "Open",$K$1,A67,,"EPDay",,,"T"))</f>
        <v>2071</v>
      </c>
      <c r="D67" s="51">
        <f>IF( RTD("cqg.rtd",,"StudyData", $K$2,  "Bar",, "High",$K$1,A67,,"EPDay",,,"T")="",NA(),RTD("cqg.rtd",,"StudyData", $K$2,  "Bar",, "High",$K$1,A67,,"EPDay",,,"T"))</f>
        <v>2071.25</v>
      </c>
      <c r="E67" s="51">
        <f>IF( RTD("cqg.rtd",,"StudyData", $K$2,  "Bar",, "Low",$K$1,A67,,"EPDay",,,"T")="",NA(),RTD("cqg.rtd",,"StudyData", $K$2,  "Bar",, "Low",$K$1,A67,,"EPDay",,,"T"))</f>
        <v>2071</v>
      </c>
      <c r="F67" s="51">
        <f>IF( RTD("cqg.rtd",,"StudyData", $K$2,  "Bar",, "Close",$K$1,A67,,"EPDay",,,"T")="",NA(),RTD("cqg.rtd",,"StudyData", $K$2,  "Bar",, "Close",$K$1,A67,,"EPDay",,,"T"))</f>
        <v>2071.25</v>
      </c>
      <c r="G67" s="51">
        <f xml:space="preserve"> RTD("cqg.rtd",,"StudyData", $K$2, "RSI", "InputChoice=Close,Period="&amp;$J$1&amp;"", "RSI",$K$1,A67,,"EPDay",,,"T")</f>
        <v>46.441313171332069</v>
      </c>
      <c r="H67" s="51">
        <f t="shared" ref="H67:H102" si="2">G67-50</f>
        <v>-3.5586868286679305</v>
      </c>
      <c r="I67" s="49"/>
    </row>
    <row r="68" spans="1:9" x14ac:dyDescent="0.25">
      <c r="A68" s="49">
        <f t="shared" ref="A68:A102" si="3">A67-1</f>
        <v>-66</v>
      </c>
      <c r="B68" s="50">
        <f xml:space="preserve"> IF(RTD("cqg.rtd",,"StudyData",$K$2, "Bar",, "Time",$K$1,A68,,"EPDay",,,"T")="",NA(),RTD("cqg.rtd",,"StudyData",$K$2, "Bar",, "Time",$K$1,A68,,"EPDay",,,"T"))</f>
        <v>42514.572222222225</v>
      </c>
      <c r="C68" s="54">
        <f>IF( RTD("cqg.rtd",,"StudyData", $K$2,  "Bar",, "Open",$K$1,A68,,"EPDay",,,"T")="",NA(),RTD("cqg.rtd",,"StudyData", $K$2,  "Bar",, "Open",$K$1,A68,,"EPDay",,,"T"))</f>
        <v>2071.5</v>
      </c>
      <c r="D68" s="51">
        <f>IF( RTD("cqg.rtd",,"StudyData", $K$2,  "Bar",, "High",$K$1,A68,,"EPDay",,,"T")="",NA(),RTD("cqg.rtd",,"StudyData", $K$2,  "Bar",, "High",$K$1,A68,,"EPDay",,,"T"))</f>
        <v>2071.5</v>
      </c>
      <c r="E68" s="51">
        <f>IF( RTD("cqg.rtd",,"StudyData", $K$2,  "Bar",, "Low",$K$1,A68,,"EPDay",,,"T")="",NA(),RTD("cqg.rtd",,"StudyData", $K$2,  "Bar",, "Low",$K$1,A68,,"EPDay",,,"T"))</f>
        <v>2071</v>
      </c>
      <c r="F68" s="51">
        <f>IF( RTD("cqg.rtd",,"StudyData", $K$2,  "Bar",, "Close",$K$1,A68,,"EPDay",,,"T")="",NA(),RTD("cqg.rtd",,"StudyData", $K$2,  "Bar",, "Close",$K$1,A68,,"EPDay",,,"T"))</f>
        <v>2071</v>
      </c>
      <c r="G68" s="51">
        <f xml:space="preserve"> RTD("cqg.rtd",,"StudyData", $K$2, "RSI", "InputChoice=Close,Period="&amp;$J$1&amp;"", "RSI",$K$1,A68,,"EPDay",,,"T")</f>
        <v>42.930307964219637</v>
      </c>
      <c r="H68" s="51">
        <f t="shared" si="2"/>
        <v>-7.0696920357803634</v>
      </c>
      <c r="I68" s="49"/>
    </row>
    <row r="69" spans="1:9" x14ac:dyDescent="0.25">
      <c r="A69" s="49">
        <f t="shared" si="3"/>
        <v>-67</v>
      </c>
      <c r="B69" s="50">
        <f xml:space="preserve"> IF(RTD("cqg.rtd",,"StudyData",$K$2, "Bar",, "Time",$K$1,A69,,"EPDay",,,"T")="",NA(),RTD("cqg.rtd",,"StudyData",$K$2, "Bar",, "Time",$K$1,A69,,"EPDay",,,"T"))</f>
        <v>42514.571527777778</v>
      </c>
      <c r="C69" s="54">
        <f>IF( RTD("cqg.rtd",,"StudyData", $K$2,  "Bar",, "Open",$K$1,A69,,"EPDay",,,"T")="",NA(),RTD("cqg.rtd",,"StudyData", $K$2,  "Bar",, "Open",$K$1,A69,,"EPDay",,,"T"))</f>
        <v>2071.5</v>
      </c>
      <c r="D69" s="51">
        <f>IF( RTD("cqg.rtd",,"StudyData", $K$2,  "Bar",, "High",$K$1,A69,,"EPDay",,,"T")="",NA(),RTD("cqg.rtd",,"StudyData", $K$2,  "Bar",, "High",$K$1,A69,,"EPDay",,,"T"))</f>
        <v>2071.75</v>
      </c>
      <c r="E69" s="51">
        <f>IF( RTD("cqg.rtd",,"StudyData", $K$2,  "Bar",, "Low",$K$1,A69,,"EPDay",,,"T")="",NA(),RTD("cqg.rtd",,"StudyData", $K$2,  "Bar",, "Low",$K$1,A69,,"EPDay",,,"T"))</f>
        <v>2071.25</v>
      </c>
      <c r="F69" s="51">
        <f>IF( RTD("cqg.rtd",,"StudyData", $K$2,  "Bar",, "Close",$K$1,A69,,"EPDay",,,"T")="",NA(),RTD("cqg.rtd",,"StudyData", $K$2,  "Bar",, "Close",$K$1,A69,,"EPDay",,,"T"))</f>
        <v>2071.5</v>
      </c>
      <c r="G69" s="51">
        <f xml:space="preserve"> RTD("cqg.rtd",,"StudyData", $K$2, "RSI", "InputChoice=Close,Period="&amp;$J$1&amp;"", "RSI",$K$1,A69,,"EPDay",,,"T")</f>
        <v>48.881303806767484</v>
      </c>
      <c r="H69" s="51">
        <f t="shared" si="2"/>
        <v>-1.1186961932325161</v>
      </c>
      <c r="I69" s="49"/>
    </row>
    <row r="70" spans="1:9" x14ac:dyDescent="0.25">
      <c r="A70" s="49">
        <f t="shared" si="3"/>
        <v>-68</v>
      </c>
      <c r="B70" s="50">
        <f xml:space="preserve"> IF(RTD("cqg.rtd",,"StudyData",$K$2, "Bar",, "Time",$K$1,A70,,"EPDay",,,"T")="",NA(),RTD("cqg.rtd",,"StudyData",$K$2, "Bar",, "Time",$K$1,A70,,"EPDay",,,"T"))</f>
        <v>42514.570833333331</v>
      </c>
      <c r="C70" s="54">
        <f>IF( RTD("cqg.rtd",,"StudyData", $K$2,  "Bar",, "Open",$K$1,A70,,"EPDay",,,"T")="",NA(),RTD("cqg.rtd",,"StudyData", $K$2,  "Bar",, "Open",$K$1,A70,,"EPDay",,,"T"))</f>
        <v>2072</v>
      </c>
      <c r="D70" s="51">
        <f>IF( RTD("cqg.rtd",,"StudyData", $K$2,  "Bar",, "High",$K$1,A70,,"EPDay",,,"T")="",NA(),RTD("cqg.rtd",,"StudyData", $K$2,  "Bar",, "High",$K$1,A70,,"EPDay",,,"T"))</f>
        <v>2072</v>
      </c>
      <c r="E70" s="51">
        <f>IF( RTD("cqg.rtd",,"StudyData", $K$2,  "Bar",, "Low",$K$1,A70,,"EPDay",,,"T")="",NA(),RTD("cqg.rtd",,"StudyData", $K$2,  "Bar",, "Low",$K$1,A70,,"EPDay",,,"T"))</f>
        <v>2071.5</v>
      </c>
      <c r="F70" s="51">
        <f>IF( RTD("cqg.rtd",,"StudyData", $K$2,  "Bar",, "Close",$K$1,A70,,"EPDay",,,"T")="",NA(),RTD("cqg.rtd",,"StudyData", $K$2,  "Bar",, "Close",$K$1,A70,,"EPDay",,,"T"))</f>
        <v>2071.5</v>
      </c>
      <c r="G70" s="51">
        <f xml:space="preserve"> RTD("cqg.rtd",,"StudyData", $K$2, "RSI", "InputChoice=Close,Period="&amp;$J$1&amp;"", "RSI",$K$1,A70,,"EPDay",,,"T")</f>
        <v>48.881303806767498</v>
      </c>
      <c r="H70" s="51">
        <f t="shared" si="2"/>
        <v>-1.1186961932325019</v>
      </c>
      <c r="I70" s="49"/>
    </row>
    <row r="71" spans="1:9" x14ac:dyDescent="0.25">
      <c r="A71" s="49">
        <f t="shared" si="3"/>
        <v>-69</v>
      </c>
      <c r="B71" s="50">
        <f xml:space="preserve"> IF(RTD("cqg.rtd",,"StudyData",$K$2, "Bar",, "Time",$K$1,A71,,"EPDay",,,"T")="",NA(),RTD("cqg.rtd",,"StudyData",$K$2, "Bar",, "Time",$K$1,A71,,"EPDay",,,"T"))</f>
        <v>42514.570138888892</v>
      </c>
      <c r="C71" s="54">
        <f>IF( RTD("cqg.rtd",,"StudyData", $K$2,  "Bar",, "Open",$K$1,A71,,"EPDay",,,"T")="",NA(),RTD("cqg.rtd",,"StudyData", $K$2,  "Bar",, "Open",$K$1,A71,,"EPDay",,,"T"))</f>
        <v>2072</v>
      </c>
      <c r="D71" s="51">
        <f>IF( RTD("cqg.rtd",,"StudyData", $K$2,  "Bar",, "High",$K$1,A71,,"EPDay",,,"T")="",NA(),RTD("cqg.rtd",,"StudyData", $K$2,  "Bar",, "High",$K$1,A71,,"EPDay",,,"T"))</f>
        <v>2072</v>
      </c>
      <c r="E71" s="51">
        <f>IF( RTD("cqg.rtd",,"StudyData", $K$2,  "Bar",, "Low",$K$1,A71,,"EPDay",,,"T")="",NA(),RTD("cqg.rtd",,"StudyData", $K$2,  "Bar",, "Low",$K$1,A71,,"EPDay",,,"T"))</f>
        <v>2071.75</v>
      </c>
      <c r="F71" s="51">
        <f>IF( RTD("cqg.rtd",,"StudyData", $K$2,  "Bar",, "Close",$K$1,A71,,"EPDay",,,"T")="",NA(),RTD("cqg.rtd",,"StudyData", $K$2,  "Bar",, "Close",$K$1,A71,,"EPDay",,,"T"))</f>
        <v>2071.75</v>
      </c>
      <c r="G71" s="51">
        <f xml:space="preserve"> RTD("cqg.rtd",,"StudyData", $K$2, "RSI", "InputChoice=Close,Period="&amp;$J$1&amp;"", "RSI",$K$1,A71,,"EPDay",,,"T")</f>
        <v>51.988232858333397</v>
      </c>
      <c r="H71" s="51">
        <f t="shared" si="2"/>
        <v>1.9882328583333972</v>
      </c>
      <c r="I71" s="49"/>
    </row>
    <row r="72" spans="1:9" x14ac:dyDescent="0.25">
      <c r="A72" s="49">
        <f t="shared" si="3"/>
        <v>-70</v>
      </c>
      <c r="B72" s="50">
        <f xml:space="preserve"> IF(RTD("cqg.rtd",,"StudyData",$K$2, "Bar",, "Time",$K$1,A72,,"EPDay",,,"T")="",NA(),RTD("cqg.rtd",,"StudyData",$K$2, "Bar",, "Time",$K$1,A72,,"EPDay",,,"T"))</f>
        <v>42514.569444444445</v>
      </c>
      <c r="C72" s="54">
        <f>IF( RTD("cqg.rtd",,"StudyData", $K$2,  "Bar",, "Open",$K$1,A72,,"EPDay",,,"T")="",NA(),RTD("cqg.rtd",,"StudyData", $K$2,  "Bar",, "Open",$K$1,A72,,"EPDay",,,"T"))</f>
        <v>2071.25</v>
      </c>
      <c r="D72" s="51">
        <f>IF( RTD("cqg.rtd",,"StudyData", $K$2,  "Bar",, "High",$K$1,A72,,"EPDay",,,"T")="",NA(),RTD("cqg.rtd",,"StudyData", $K$2,  "Bar",, "High",$K$1,A72,,"EPDay",,,"T"))</f>
        <v>2072.25</v>
      </c>
      <c r="E72" s="51">
        <f>IF( RTD("cqg.rtd",,"StudyData", $K$2,  "Bar",, "Low",$K$1,A72,,"EPDay",,,"T")="",NA(),RTD("cqg.rtd",,"StudyData", $K$2,  "Bar",, "Low",$K$1,A72,,"EPDay",,,"T"))</f>
        <v>2071</v>
      </c>
      <c r="F72" s="51">
        <f>IF( RTD("cqg.rtd",,"StudyData", $K$2,  "Bar",, "Close",$K$1,A72,,"EPDay",,,"T")="",NA(),RTD("cqg.rtd",,"StudyData", $K$2,  "Bar",, "Close",$K$1,A72,,"EPDay",,,"T"))</f>
        <v>2072</v>
      </c>
      <c r="G72" s="51">
        <f xml:space="preserve"> RTD("cqg.rtd",,"StudyData", $K$2, "RSI", "InputChoice=Close,Period="&amp;$J$1&amp;"", "RSI",$K$1,A72,,"EPDay",,,"T")</f>
        <v>55.249067879811108</v>
      </c>
      <c r="H72" s="51">
        <f t="shared" si="2"/>
        <v>5.2490678798111077</v>
      </c>
      <c r="I72" s="49"/>
    </row>
    <row r="73" spans="1:9" x14ac:dyDescent="0.25">
      <c r="A73" s="49">
        <f t="shared" si="3"/>
        <v>-71</v>
      </c>
      <c r="B73" s="50">
        <f xml:space="preserve"> IF(RTD("cqg.rtd",,"StudyData",$K$2, "Bar",, "Time",$K$1,A73,,"EPDay",,,"T")="",NA(),RTD("cqg.rtd",,"StudyData",$K$2, "Bar",, "Time",$K$1,A73,,"EPDay",,,"T"))</f>
        <v>42514.568749999999</v>
      </c>
      <c r="C73" s="54">
        <f>IF( RTD("cqg.rtd",,"StudyData", $K$2,  "Bar",, "Open",$K$1,A73,,"EPDay",,,"T")="",NA(),RTD("cqg.rtd",,"StudyData", $K$2,  "Bar",, "Open",$K$1,A73,,"EPDay",,,"T"))</f>
        <v>2071.25</v>
      </c>
      <c r="D73" s="51">
        <f>IF( RTD("cqg.rtd",,"StudyData", $K$2,  "Bar",, "High",$K$1,A73,,"EPDay",,,"T")="",NA(),RTD("cqg.rtd",,"StudyData", $K$2,  "Bar",, "High",$K$1,A73,,"EPDay",,,"T"))</f>
        <v>2071.5</v>
      </c>
      <c r="E73" s="51">
        <f>IF( RTD("cqg.rtd",,"StudyData", $K$2,  "Bar",, "Low",$K$1,A73,,"EPDay",,,"T")="",NA(),RTD("cqg.rtd",,"StudyData", $K$2,  "Bar",, "Low",$K$1,A73,,"EPDay",,,"T"))</f>
        <v>2071</v>
      </c>
      <c r="F73" s="51">
        <f>IF( RTD("cqg.rtd",,"StudyData", $K$2,  "Bar",, "Close",$K$1,A73,,"EPDay",,,"T")="",NA(),RTD("cqg.rtd",,"StudyData", $K$2,  "Bar",, "Close",$K$1,A73,,"EPDay",,,"T"))</f>
        <v>2071</v>
      </c>
      <c r="G73" s="51">
        <f xml:space="preserve"> RTD("cqg.rtd",,"StudyData", $K$2, "RSI", "InputChoice=Close,Period="&amp;$J$1&amp;"", "RSI",$K$1,A73,,"EPDay",,,"T")</f>
        <v>41.656906105324197</v>
      </c>
      <c r="H73" s="51">
        <f t="shared" si="2"/>
        <v>-8.3430938946758033</v>
      </c>
      <c r="I73" s="49"/>
    </row>
    <row r="74" spans="1:9" x14ac:dyDescent="0.25">
      <c r="A74" s="49">
        <f t="shared" si="3"/>
        <v>-72</v>
      </c>
      <c r="B74" s="50">
        <f xml:space="preserve"> IF(RTD("cqg.rtd",,"StudyData",$K$2, "Bar",, "Time",$K$1,A74,,"EPDay",,,"T")="",NA(),RTD("cqg.rtd",,"StudyData",$K$2, "Bar",, "Time",$K$1,A74,,"EPDay",,,"T"))</f>
        <v>42514.568055555559</v>
      </c>
      <c r="C74" s="54">
        <f>IF( RTD("cqg.rtd",,"StudyData", $K$2,  "Bar",, "Open",$K$1,A74,,"EPDay",,,"T")="",NA(),RTD("cqg.rtd",,"StudyData", $K$2,  "Bar",, "Open",$K$1,A74,,"EPDay",,,"T"))</f>
        <v>2071.25</v>
      </c>
      <c r="D74" s="51">
        <f>IF( RTD("cqg.rtd",,"StudyData", $K$2,  "Bar",, "High",$K$1,A74,,"EPDay",,,"T")="",NA(),RTD("cqg.rtd",,"StudyData", $K$2,  "Bar",, "High",$K$1,A74,,"EPDay",,,"T"))</f>
        <v>2071.5</v>
      </c>
      <c r="E74" s="51">
        <f>IF( RTD("cqg.rtd",,"StudyData", $K$2,  "Bar",, "Low",$K$1,A74,,"EPDay",,,"T")="",NA(),RTD("cqg.rtd",,"StudyData", $K$2,  "Bar",, "Low",$K$1,A74,,"EPDay",,,"T"))</f>
        <v>2071</v>
      </c>
      <c r="F74" s="51">
        <f>IF( RTD("cqg.rtd",,"StudyData", $K$2,  "Bar",, "Close",$K$1,A74,,"EPDay",,,"T")="",NA(),RTD("cqg.rtd",,"StudyData", $K$2,  "Bar",, "Close",$K$1,A74,,"EPDay",,,"T"))</f>
        <v>2071.25</v>
      </c>
      <c r="G74" s="51">
        <f xml:space="preserve"> RTD("cqg.rtd",,"StudyData", $K$2, "RSI", "InputChoice=Close,Period="&amp;$J$1&amp;"", "RSI",$K$1,A74,,"EPDay",,,"T")</f>
        <v>44.816879207830802</v>
      </c>
      <c r="H74" s="51">
        <f t="shared" si="2"/>
        <v>-5.1831207921691984</v>
      </c>
      <c r="I74" s="49"/>
    </row>
    <row r="75" spans="1:9" x14ac:dyDescent="0.25">
      <c r="A75" s="49">
        <f t="shared" si="3"/>
        <v>-73</v>
      </c>
      <c r="B75" s="50">
        <f xml:space="preserve"> IF(RTD("cqg.rtd",,"StudyData",$K$2, "Bar",, "Time",$K$1,A75,,"EPDay",,,"T")="",NA(),RTD("cqg.rtd",,"StudyData",$K$2, "Bar",, "Time",$K$1,A75,,"EPDay",,,"T"))</f>
        <v>42514.567361111112</v>
      </c>
      <c r="C75" s="54">
        <f>IF( RTD("cqg.rtd",,"StudyData", $K$2,  "Bar",, "Open",$K$1,A75,,"EPDay",,,"T")="",NA(),RTD("cqg.rtd",,"StudyData", $K$2,  "Bar",, "Open",$K$1,A75,,"EPDay",,,"T"))</f>
        <v>2071.5</v>
      </c>
      <c r="D75" s="51">
        <f>IF( RTD("cqg.rtd",,"StudyData", $K$2,  "Bar",, "High",$K$1,A75,,"EPDay",,,"T")="",NA(),RTD("cqg.rtd",,"StudyData", $K$2,  "Bar",, "High",$K$1,A75,,"EPDay",,,"T"))</f>
        <v>2071.75</v>
      </c>
      <c r="E75" s="51">
        <f>IF( RTD("cqg.rtd",,"StudyData", $K$2,  "Bar",, "Low",$K$1,A75,,"EPDay",,,"T")="",NA(),RTD("cqg.rtd",,"StudyData", $K$2,  "Bar",, "Low",$K$1,A75,,"EPDay",,,"T"))</f>
        <v>2071.25</v>
      </c>
      <c r="F75" s="51">
        <f>IF( RTD("cqg.rtd",,"StudyData", $K$2,  "Bar",, "Close",$K$1,A75,,"EPDay",,,"T")="",NA(),RTD("cqg.rtd",,"StudyData", $K$2,  "Bar",, "Close",$K$1,A75,,"EPDay",,,"T"))</f>
        <v>2071.25</v>
      </c>
      <c r="G75" s="51">
        <f xml:space="preserve"> RTD("cqg.rtd",,"StudyData", $K$2, "RSI", "InputChoice=Close,Period="&amp;$J$1&amp;"", "RSI",$K$1,A75,,"EPDay",,,"T")</f>
        <v>44.816879207830802</v>
      </c>
      <c r="H75" s="51">
        <f t="shared" si="2"/>
        <v>-5.1831207921691984</v>
      </c>
      <c r="I75" s="49"/>
    </row>
    <row r="76" spans="1:9" x14ac:dyDescent="0.25">
      <c r="A76" s="49">
        <f t="shared" si="3"/>
        <v>-74</v>
      </c>
      <c r="B76" s="50">
        <f xml:space="preserve"> IF(RTD("cqg.rtd",,"StudyData",$K$2, "Bar",, "Time",$K$1,A76,,"EPDay",,,"T")="",NA(),RTD("cqg.rtd",,"StudyData",$K$2, "Bar",, "Time",$K$1,A76,,"EPDay",,,"T"))</f>
        <v>42514.566666666666</v>
      </c>
      <c r="C76" s="54">
        <f>IF( RTD("cqg.rtd",,"StudyData", $K$2,  "Bar",, "Open",$K$1,A76,,"EPDay",,,"T")="",NA(),RTD("cqg.rtd",,"StudyData", $K$2,  "Bar",, "Open",$K$1,A76,,"EPDay",,,"T"))</f>
        <v>2071.5</v>
      </c>
      <c r="D76" s="51">
        <f>IF( RTD("cqg.rtd",,"StudyData", $K$2,  "Bar",, "High",$K$1,A76,,"EPDay",,,"T")="",NA(),RTD("cqg.rtd",,"StudyData", $K$2,  "Bar",, "High",$K$1,A76,,"EPDay",,,"T"))</f>
        <v>2071.75</v>
      </c>
      <c r="E76" s="51">
        <f>IF( RTD("cqg.rtd",,"StudyData", $K$2,  "Bar",, "Low",$K$1,A76,,"EPDay",,,"T")="",NA(),RTD("cqg.rtd",,"StudyData", $K$2,  "Bar",, "Low",$K$1,A76,,"EPDay",,,"T"))</f>
        <v>2071.5</v>
      </c>
      <c r="F76" s="51">
        <f>IF( RTD("cqg.rtd",,"StudyData", $K$2,  "Bar",, "Close",$K$1,A76,,"EPDay",,,"T")="",NA(),RTD("cqg.rtd",,"StudyData", $K$2,  "Bar",, "Close",$K$1,A76,,"EPDay",,,"T"))</f>
        <v>2071.5</v>
      </c>
      <c r="G76" s="51">
        <f xml:space="preserve"> RTD("cqg.rtd",,"StudyData", $K$2, "RSI", "InputChoice=Close,Period="&amp;$J$1&amp;"", "RSI",$K$1,A76,,"EPDay",,,"T")</f>
        <v>47.95338641498131</v>
      </c>
      <c r="H76" s="51">
        <f t="shared" si="2"/>
        <v>-2.0466135850186902</v>
      </c>
      <c r="I76" s="49"/>
    </row>
    <row r="77" spans="1:9" x14ac:dyDescent="0.25">
      <c r="A77" s="49">
        <f t="shared" si="3"/>
        <v>-75</v>
      </c>
      <c r="B77" s="50">
        <f xml:space="preserve"> IF(RTD("cqg.rtd",,"StudyData",$K$2, "Bar",, "Time",$K$1,A77,,"EPDay",,,"T")="",NA(),RTD("cqg.rtd",,"StudyData",$K$2, "Bar",, "Time",$K$1,A77,,"EPDay",,,"T"))</f>
        <v>42514.565972222219</v>
      </c>
      <c r="C77" s="54">
        <f>IF( RTD("cqg.rtd",,"StudyData", $K$2,  "Bar",, "Open",$K$1,A77,,"EPDay",,,"T")="",NA(),RTD("cqg.rtd",,"StudyData", $K$2,  "Bar",, "Open",$K$1,A77,,"EPDay",,,"T"))</f>
        <v>2071.75</v>
      </c>
      <c r="D77" s="51">
        <f>IF( RTD("cqg.rtd",,"StudyData", $K$2,  "Bar",, "High",$K$1,A77,,"EPDay",,,"T")="",NA(),RTD("cqg.rtd",,"StudyData", $K$2,  "Bar",, "High",$K$1,A77,,"EPDay",,,"T"))</f>
        <v>2072</v>
      </c>
      <c r="E77" s="51">
        <f>IF( RTD("cqg.rtd",,"StudyData", $K$2,  "Bar",, "Low",$K$1,A77,,"EPDay",,,"T")="",NA(),RTD("cqg.rtd",,"StudyData", $K$2,  "Bar",, "Low",$K$1,A77,,"EPDay",,,"T"))</f>
        <v>2071.5</v>
      </c>
      <c r="F77" s="51">
        <f>IF( RTD("cqg.rtd",,"StudyData", $K$2,  "Bar",, "Close",$K$1,A77,,"EPDay",,,"T")="",NA(),RTD("cqg.rtd",,"StudyData", $K$2,  "Bar",, "Close",$K$1,A77,,"EPDay",,,"T"))</f>
        <v>2071.75</v>
      </c>
      <c r="G77" s="51">
        <f xml:space="preserve"> RTD("cqg.rtd",,"StudyData", $K$2, "RSI", "InputChoice=Close,Period="&amp;$J$1&amp;"", "RSI",$K$1,A77,,"EPDay",,,"T")</f>
        <v>51.286277920523062</v>
      </c>
      <c r="H77" s="51">
        <f t="shared" si="2"/>
        <v>1.2862779205230623</v>
      </c>
      <c r="I77" s="49"/>
    </row>
    <row r="78" spans="1:9" x14ac:dyDescent="0.25">
      <c r="A78" s="49">
        <f t="shared" si="3"/>
        <v>-76</v>
      </c>
      <c r="B78" s="50">
        <f xml:space="preserve"> IF(RTD("cqg.rtd",,"StudyData",$K$2, "Bar",, "Time",$K$1,A78,,"EPDay",,,"T")="",NA(),RTD("cqg.rtd",,"StudyData",$K$2, "Bar",, "Time",$K$1,A78,,"EPDay",,,"T"))</f>
        <v>42514.56527777778</v>
      </c>
      <c r="C78" s="54">
        <f>IF( RTD("cqg.rtd",,"StudyData", $K$2,  "Bar",, "Open",$K$1,A78,,"EPDay",,,"T")="",NA(),RTD("cqg.rtd",,"StudyData", $K$2,  "Bar",, "Open",$K$1,A78,,"EPDay",,,"T"))</f>
        <v>2072</v>
      </c>
      <c r="D78" s="51">
        <f>IF( RTD("cqg.rtd",,"StudyData", $K$2,  "Bar",, "High",$K$1,A78,,"EPDay",,,"T")="",NA(),RTD("cqg.rtd",,"StudyData", $K$2,  "Bar",, "High",$K$1,A78,,"EPDay",,,"T"))</f>
        <v>2072.25</v>
      </c>
      <c r="E78" s="51">
        <f>IF( RTD("cqg.rtd",,"StudyData", $K$2,  "Bar",, "Low",$K$1,A78,,"EPDay",,,"T")="",NA(),RTD("cqg.rtd",,"StudyData", $K$2,  "Bar",, "Low",$K$1,A78,,"EPDay",,,"T"))</f>
        <v>2071.5</v>
      </c>
      <c r="F78" s="51">
        <f>IF( RTD("cqg.rtd",,"StudyData", $K$2,  "Bar",, "Close",$K$1,A78,,"EPDay",,,"T")="",NA(),RTD("cqg.rtd",,"StudyData", $K$2,  "Bar",, "Close",$K$1,A78,,"EPDay",,,"T"))</f>
        <v>2071.75</v>
      </c>
      <c r="G78" s="51">
        <f xml:space="preserve"> RTD("cqg.rtd",,"StudyData", $K$2, "RSI", "InputChoice=Close,Period="&amp;$J$1&amp;"", "RSI",$K$1,A78,,"EPDay",,,"T")</f>
        <v>51.286277920523062</v>
      </c>
      <c r="H78" s="51">
        <f t="shared" si="2"/>
        <v>1.2862779205230623</v>
      </c>
      <c r="I78" s="49"/>
    </row>
    <row r="79" spans="1:9" x14ac:dyDescent="0.25">
      <c r="A79" s="49">
        <f t="shared" si="3"/>
        <v>-77</v>
      </c>
      <c r="B79" s="50">
        <f xml:space="preserve"> IF(RTD("cqg.rtd",,"StudyData",$K$2, "Bar",, "Time",$K$1,A79,,"EPDay",,,"T")="",NA(),RTD("cqg.rtd",,"StudyData",$K$2, "Bar",, "Time",$K$1,A79,,"EPDay",,,"T"))</f>
        <v>42514.564583333333</v>
      </c>
      <c r="C79" s="54">
        <f>IF( RTD("cqg.rtd",,"StudyData", $K$2,  "Bar",, "Open",$K$1,A79,,"EPDay",,,"T")="",NA(),RTD("cqg.rtd",,"StudyData", $K$2,  "Bar",, "Open",$K$1,A79,,"EPDay",,,"T"))</f>
        <v>2071.75</v>
      </c>
      <c r="D79" s="51">
        <f>IF( RTD("cqg.rtd",,"StudyData", $K$2,  "Bar",, "High",$K$1,A79,,"EPDay",,,"T")="",NA(),RTD("cqg.rtd",,"StudyData", $K$2,  "Bar",, "High",$K$1,A79,,"EPDay",,,"T"))</f>
        <v>2072.25</v>
      </c>
      <c r="E79" s="51">
        <f>IF( RTD("cqg.rtd",,"StudyData", $K$2,  "Bar",, "Low",$K$1,A79,,"EPDay",,,"T")="",NA(),RTD("cqg.rtd",,"StudyData", $K$2,  "Bar",, "Low",$K$1,A79,,"EPDay",,,"T"))</f>
        <v>2071.5</v>
      </c>
      <c r="F79" s="51">
        <f>IF( RTD("cqg.rtd",,"StudyData", $K$2,  "Bar",, "Close",$K$1,A79,,"EPDay",,,"T")="",NA(),RTD("cqg.rtd",,"StudyData", $K$2,  "Bar",, "Close",$K$1,A79,,"EPDay",,,"T"))</f>
        <v>2072</v>
      </c>
      <c r="G79" s="51">
        <f xml:space="preserve"> RTD("cqg.rtd",,"StudyData", $K$2, "RSI", "InputChoice=Close,Period="&amp;$J$1&amp;"", "RSI",$K$1,A79,,"EPDay",,,"T")</f>
        <v>54.555713365757953</v>
      </c>
      <c r="H79" s="51">
        <f t="shared" si="2"/>
        <v>4.5557133657579527</v>
      </c>
      <c r="I79" s="49"/>
    </row>
    <row r="80" spans="1:9" x14ac:dyDescent="0.25">
      <c r="A80" s="49">
        <f t="shared" si="3"/>
        <v>-78</v>
      </c>
      <c r="B80" s="50">
        <f xml:space="preserve"> IF(RTD("cqg.rtd",,"StudyData",$K$2, "Bar",, "Time",$K$1,A80,,"EPDay",,,"T")="",NA(),RTD("cqg.rtd",,"StudyData",$K$2, "Bar",, "Time",$K$1,A80,,"EPDay",,,"T"))</f>
        <v>42514.563888888886</v>
      </c>
      <c r="C80" s="54">
        <f>IF( RTD("cqg.rtd",,"StudyData", $K$2,  "Bar",, "Open",$K$1,A80,,"EPDay",,,"T")="",NA(),RTD("cqg.rtd",,"StudyData", $K$2,  "Bar",, "Open",$K$1,A80,,"EPDay",,,"T"))</f>
        <v>2071.75</v>
      </c>
      <c r="D80" s="51">
        <f>IF( RTD("cqg.rtd",,"StudyData", $K$2,  "Bar",, "High",$K$1,A80,,"EPDay",,,"T")="",NA(),RTD("cqg.rtd",,"StudyData", $K$2,  "Bar",, "High",$K$1,A80,,"EPDay",,,"T"))</f>
        <v>2072</v>
      </c>
      <c r="E80" s="51">
        <f>IF( RTD("cqg.rtd",,"StudyData", $K$2,  "Bar",, "Low",$K$1,A80,,"EPDay",,,"T")="",NA(),RTD("cqg.rtd",,"StudyData", $K$2,  "Bar",, "Low",$K$1,A80,,"EPDay",,,"T"))</f>
        <v>2071.5</v>
      </c>
      <c r="F80" s="51">
        <f>IF( RTD("cqg.rtd",,"StudyData", $K$2,  "Bar",, "Close",$K$1,A80,,"EPDay",,,"T")="",NA(),RTD("cqg.rtd",,"StudyData", $K$2,  "Bar",, "Close",$K$1,A80,,"EPDay",,,"T"))</f>
        <v>2071.75</v>
      </c>
      <c r="G80" s="51">
        <f xml:space="preserve"> RTD("cqg.rtd",,"StudyData", $K$2, "RSI", "InputChoice=Close,Period="&amp;$J$1&amp;"", "RSI",$K$1,A80,,"EPDay",,,"T")</f>
        <v>51.696367481364987</v>
      </c>
      <c r="H80" s="51">
        <f t="shared" si="2"/>
        <v>1.6963674813649874</v>
      </c>
      <c r="I80" s="49"/>
    </row>
    <row r="81" spans="1:9" x14ac:dyDescent="0.25">
      <c r="A81" s="49">
        <f t="shared" si="3"/>
        <v>-79</v>
      </c>
      <c r="B81" s="50">
        <f xml:space="preserve"> IF(RTD("cqg.rtd",,"StudyData",$K$2, "Bar",, "Time",$K$1,A81,,"EPDay",,,"T")="",NA(),RTD("cqg.rtd",,"StudyData",$K$2, "Bar",, "Time",$K$1,A81,,"EPDay",,,"T"))</f>
        <v>42514.563194444447</v>
      </c>
      <c r="C81" s="54">
        <f>IF( RTD("cqg.rtd",,"StudyData", $K$2,  "Bar",, "Open",$K$1,A81,,"EPDay",,,"T")="",NA(),RTD("cqg.rtd",,"StudyData", $K$2,  "Bar",, "Open",$K$1,A81,,"EPDay",,,"T"))</f>
        <v>2071.25</v>
      </c>
      <c r="D81" s="51">
        <f>IF( RTD("cqg.rtd",,"StudyData", $K$2,  "Bar",, "High",$K$1,A81,,"EPDay",,,"T")="",NA(),RTD("cqg.rtd",,"StudyData", $K$2,  "Bar",, "High",$K$1,A81,,"EPDay",,,"T"))</f>
        <v>2072.25</v>
      </c>
      <c r="E81" s="51">
        <f>IF( RTD("cqg.rtd",,"StudyData", $K$2,  "Bar",, "Low",$K$1,A81,,"EPDay",,,"T")="",NA(),RTD("cqg.rtd",,"StudyData", $K$2,  "Bar",, "Low",$K$1,A81,,"EPDay",,,"T"))</f>
        <v>2071.25</v>
      </c>
      <c r="F81" s="51">
        <f>IF( RTD("cqg.rtd",,"StudyData", $K$2,  "Bar",, "Close",$K$1,A81,,"EPDay",,,"T")="",NA(),RTD("cqg.rtd",,"StudyData", $K$2,  "Bar",, "Close",$K$1,A81,,"EPDay",,,"T"))</f>
        <v>2071.75</v>
      </c>
      <c r="G81" s="51">
        <f xml:space="preserve"> RTD("cqg.rtd",,"StudyData", $K$2, "RSI", "InputChoice=Close,Period="&amp;$J$1&amp;"", "RSI",$K$1,A81,,"EPDay",,,"T")</f>
        <v>51.696367481364987</v>
      </c>
      <c r="H81" s="51">
        <f t="shared" si="2"/>
        <v>1.6963674813649874</v>
      </c>
      <c r="I81" s="49"/>
    </row>
    <row r="82" spans="1:9" x14ac:dyDescent="0.25">
      <c r="A82" s="49">
        <f t="shared" si="3"/>
        <v>-80</v>
      </c>
      <c r="B82" s="50">
        <f xml:space="preserve"> IF(RTD("cqg.rtd",,"StudyData",$K$2, "Bar",, "Time",$K$1,A82,,"EPDay",,,"T")="",NA(),RTD("cqg.rtd",,"StudyData",$K$2, "Bar",, "Time",$K$1,A82,,"EPDay",,,"T"))</f>
        <v>42514.5625</v>
      </c>
      <c r="C82" s="54">
        <f>IF( RTD("cqg.rtd",,"StudyData", $K$2,  "Bar",, "Open",$K$1,A82,,"EPDay",,,"T")="",NA(),RTD("cqg.rtd",,"StudyData", $K$2,  "Bar",, "Open",$K$1,A82,,"EPDay",,,"T"))</f>
        <v>2071.25</v>
      </c>
      <c r="D82" s="51">
        <f>IF( RTD("cqg.rtd",,"StudyData", $K$2,  "Bar",, "High",$K$1,A82,,"EPDay",,,"T")="",NA(),RTD("cqg.rtd",,"StudyData", $K$2,  "Bar",, "High",$K$1,A82,,"EPDay",,,"T"))</f>
        <v>2071.75</v>
      </c>
      <c r="E82" s="51">
        <f>IF( RTD("cqg.rtd",,"StudyData", $K$2,  "Bar",, "Low",$K$1,A82,,"EPDay",,,"T")="",NA(),RTD("cqg.rtd",,"StudyData", $K$2,  "Bar",, "Low",$K$1,A82,,"EPDay",,,"T"))</f>
        <v>2071.25</v>
      </c>
      <c r="F82" s="51">
        <f>IF( RTD("cqg.rtd",,"StudyData", $K$2,  "Bar",, "Close",$K$1,A82,,"EPDay",,,"T")="",NA(),RTD("cqg.rtd",,"StudyData", $K$2,  "Bar",, "Close",$K$1,A82,,"EPDay",,,"T"))</f>
        <v>2071.25</v>
      </c>
      <c r="G82" s="51">
        <f xml:space="preserve"> RTD("cqg.rtd",,"StudyData", $K$2, "RSI", "InputChoice=Close,Period="&amp;$J$1&amp;"", "RSI",$K$1,A82,,"EPDay",,,"T")</f>
        <v>45.817296513796514</v>
      </c>
      <c r="H82" s="51">
        <f t="shared" si="2"/>
        <v>-4.1827034862034864</v>
      </c>
      <c r="I82" s="49"/>
    </row>
    <row r="83" spans="1:9" x14ac:dyDescent="0.25">
      <c r="A83" s="49">
        <f t="shared" si="3"/>
        <v>-81</v>
      </c>
      <c r="B83" s="50">
        <f xml:space="preserve"> IF(RTD("cqg.rtd",,"StudyData",$K$2, "Bar",, "Time",$K$1,A83,,"EPDay",,,"T")="",NA(),RTD("cqg.rtd",,"StudyData",$K$2, "Bar",, "Time",$K$1,A83,,"EPDay",,,"T"))</f>
        <v>42514.561805555553</v>
      </c>
      <c r="C83" s="54">
        <f>IF( RTD("cqg.rtd",,"StudyData", $K$2,  "Bar",, "Open",$K$1,A83,,"EPDay",,,"T")="",NA(),RTD("cqg.rtd",,"StudyData", $K$2,  "Bar",, "Open",$K$1,A83,,"EPDay",,,"T"))</f>
        <v>2071.25</v>
      </c>
      <c r="D83" s="51">
        <f>IF( RTD("cqg.rtd",,"StudyData", $K$2,  "Bar",, "High",$K$1,A83,,"EPDay",,,"T")="",NA(),RTD("cqg.rtd",,"StudyData", $K$2,  "Bar",, "High",$K$1,A83,,"EPDay",,,"T"))</f>
        <v>2071.5</v>
      </c>
      <c r="E83" s="51">
        <f>IF( RTD("cqg.rtd",,"StudyData", $K$2,  "Bar",, "Low",$K$1,A83,,"EPDay",,,"T")="",NA(),RTD("cqg.rtd",,"StudyData", $K$2,  "Bar",, "Low",$K$1,A83,,"EPDay",,,"T"))</f>
        <v>2071.25</v>
      </c>
      <c r="F83" s="51">
        <f>IF( RTD("cqg.rtd",,"StudyData", $K$2,  "Bar",, "Close",$K$1,A83,,"EPDay",,,"T")="",NA(),RTD("cqg.rtd",,"StudyData", $K$2,  "Bar",, "Close",$K$1,A83,,"EPDay",,,"T"))</f>
        <v>2071.5</v>
      </c>
      <c r="G83" s="51">
        <f xml:space="preserve"> RTD("cqg.rtd",,"StudyData", $K$2, "RSI", "InputChoice=Close,Period="&amp;$J$1&amp;"", "RSI",$K$1,A83,,"EPDay",,,"T")</f>
        <v>48.561433117645407</v>
      </c>
      <c r="H83" s="51">
        <f t="shared" si="2"/>
        <v>-1.4385668823545927</v>
      </c>
      <c r="I83" s="49"/>
    </row>
    <row r="84" spans="1:9" x14ac:dyDescent="0.25">
      <c r="A84" s="49">
        <f t="shared" si="3"/>
        <v>-82</v>
      </c>
      <c r="B84" s="50">
        <f xml:space="preserve"> IF(RTD("cqg.rtd",,"StudyData",$K$2, "Bar",, "Time",$K$1,A84,,"EPDay",,,"T")="",NA(),RTD("cqg.rtd",,"StudyData",$K$2, "Bar",, "Time",$K$1,A84,,"EPDay",,,"T"))</f>
        <v>42514.561111111114</v>
      </c>
      <c r="C84" s="54">
        <f>IF( RTD("cqg.rtd",,"StudyData", $K$2,  "Bar",, "Open",$K$1,A84,,"EPDay",,,"T")="",NA(),RTD("cqg.rtd",,"StudyData", $K$2,  "Bar",, "Open",$K$1,A84,,"EPDay",,,"T"))</f>
        <v>2071.5</v>
      </c>
      <c r="D84" s="51">
        <f>IF( RTD("cqg.rtd",,"StudyData", $K$2,  "Bar",, "High",$K$1,A84,,"EPDay",,,"T")="",NA(),RTD("cqg.rtd",,"StudyData", $K$2,  "Bar",, "High",$K$1,A84,,"EPDay",,,"T"))</f>
        <v>2071.75</v>
      </c>
      <c r="E84" s="51">
        <f>IF( RTD("cqg.rtd",,"StudyData", $K$2,  "Bar",, "Low",$K$1,A84,,"EPDay",,,"T")="",NA(),RTD("cqg.rtd",,"StudyData", $K$2,  "Bar",, "Low",$K$1,A84,,"EPDay",,,"T"))</f>
        <v>2071.25</v>
      </c>
      <c r="F84" s="51">
        <f>IF( RTD("cqg.rtd",,"StudyData", $K$2,  "Bar",, "Close",$K$1,A84,,"EPDay",,,"T")="",NA(),RTD("cqg.rtd",,"StudyData", $K$2,  "Bar",, "Close",$K$1,A84,,"EPDay",,,"T"))</f>
        <v>2071.25</v>
      </c>
      <c r="G84" s="51">
        <f xml:space="preserve"> RTD("cqg.rtd",,"StudyData", $K$2, "RSI", "InputChoice=Close,Period="&amp;$J$1&amp;"", "RSI",$K$1,A84,,"EPDay",,,"T")</f>
        <v>45.532209441238045</v>
      </c>
      <c r="H84" s="51">
        <f t="shared" si="2"/>
        <v>-4.4677905587619549</v>
      </c>
      <c r="I84" s="49"/>
    </row>
    <row r="85" spans="1:9" x14ac:dyDescent="0.25">
      <c r="A85" s="49">
        <f t="shared" si="3"/>
        <v>-83</v>
      </c>
      <c r="B85" s="50">
        <f xml:space="preserve"> IF(RTD("cqg.rtd",,"StudyData",$K$2, "Bar",, "Time",$K$1,A85,,"EPDay",,,"T")="",NA(),RTD("cqg.rtd",,"StudyData",$K$2, "Bar",, "Time",$K$1,A85,,"EPDay",,,"T"))</f>
        <v>42514.560416666667</v>
      </c>
      <c r="C85" s="54">
        <f>IF( RTD("cqg.rtd",,"StudyData", $K$2,  "Bar",, "Open",$K$1,A85,,"EPDay",,,"T")="",NA(),RTD("cqg.rtd",,"StudyData", $K$2,  "Bar",, "Open",$K$1,A85,,"EPDay",,,"T"))</f>
        <v>2071.75</v>
      </c>
      <c r="D85" s="51">
        <f>IF( RTD("cqg.rtd",,"StudyData", $K$2,  "Bar",, "High",$K$1,A85,,"EPDay",,,"T")="",NA(),RTD("cqg.rtd",,"StudyData", $K$2,  "Bar",, "High",$K$1,A85,,"EPDay",,,"T"))</f>
        <v>2072</v>
      </c>
      <c r="E85" s="51">
        <f>IF( RTD("cqg.rtd",,"StudyData", $K$2,  "Bar",, "Low",$K$1,A85,,"EPDay",,,"T")="",NA(),RTD("cqg.rtd",,"StudyData", $K$2,  "Bar",, "Low",$K$1,A85,,"EPDay",,,"T"))</f>
        <v>2071.5</v>
      </c>
      <c r="F85" s="51">
        <f>IF( RTD("cqg.rtd",,"StudyData", $K$2,  "Bar",, "Close",$K$1,A85,,"EPDay",,,"T")="",NA(),RTD("cqg.rtd",,"StudyData", $K$2,  "Bar",, "Close",$K$1,A85,,"EPDay",,,"T"))</f>
        <v>2071.5</v>
      </c>
      <c r="G85" s="51">
        <f xml:space="preserve"> RTD("cqg.rtd",,"StudyData", $K$2, "RSI", "InputChoice=Close,Period="&amp;$J$1&amp;"", "RSI",$K$1,A85,,"EPDay",,,"T")</f>
        <v>48.166109985038588</v>
      </c>
      <c r="H85" s="51">
        <f t="shared" si="2"/>
        <v>-1.8338900149614119</v>
      </c>
      <c r="I85" s="49"/>
    </row>
    <row r="86" spans="1:9" x14ac:dyDescent="0.25">
      <c r="A86" s="49">
        <f t="shared" si="3"/>
        <v>-84</v>
      </c>
      <c r="B86" s="50">
        <f xml:space="preserve"> IF(RTD("cqg.rtd",,"StudyData",$K$2, "Bar",, "Time",$K$1,A86,,"EPDay",,,"T")="",NA(),RTD("cqg.rtd",,"StudyData",$K$2, "Bar",, "Time",$K$1,A86,,"EPDay",,,"T"))</f>
        <v>42514.55972222222</v>
      </c>
      <c r="C86" s="54">
        <f>IF( RTD("cqg.rtd",,"StudyData", $K$2,  "Bar",, "Open",$K$1,A86,,"EPDay",,,"T")="",NA(),RTD("cqg.rtd",,"StudyData", $K$2,  "Bar",, "Open",$K$1,A86,,"EPDay",,,"T"))</f>
        <v>2072</v>
      </c>
      <c r="D86" s="51">
        <f>IF( RTD("cqg.rtd",,"StudyData", $K$2,  "Bar",, "High",$K$1,A86,,"EPDay",,,"T")="",NA(),RTD("cqg.rtd",,"StudyData", $K$2,  "Bar",, "High",$K$1,A86,,"EPDay",,,"T"))</f>
        <v>2072.25</v>
      </c>
      <c r="E86" s="51">
        <f>IF( RTD("cqg.rtd",,"StudyData", $K$2,  "Bar",, "Low",$K$1,A86,,"EPDay",,,"T")="",NA(),RTD("cqg.rtd",,"StudyData", $K$2,  "Bar",, "Low",$K$1,A86,,"EPDay",,,"T"))</f>
        <v>2071.75</v>
      </c>
      <c r="F86" s="51">
        <f>IF( RTD("cqg.rtd",,"StudyData", $K$2,  "Bar",, "Close",$K$1,A86,,"EPDay",,,"T")="",NA(),RTD("cqg.rtd",,"StudyData", $K$2,  "Bar",, "Close",$K$1,A86,,"EPDay",,,"T"))</f>
        <v>2072</v>
      </c>
      <c r="G86" s="51">
        <f xml:space="preserve"> RTD("cqg.rtd",,"StudyData", $K$2, "RSI", "InputChoice=Close,Period="&amp;$J$1&amp;"", "RSI",$K$1,A86,,"EPDay",,,"T")</f>
        <v>53.963403549573279</v>
      </c>
      <c r="H86" s="51">
        <f t="shared" si="2"/>
        <v>3.9634035495732789</v>
      </c>
      <c r="I86" s="49"/>
    </row>
    <row r="87" spans="1:9" x14ac:dyDescent="0.25">
      <c r="A87" s="49">
        <f t="shared" si="3"/>
        <v>-85</v>
      </c>
      <c r="B87" s="50">
        <f xml:space="preserve"> IF(RTD("cqg.rtd",,"StudyData",$K$2, "Bar",, "Time",$K$1,A87,,"EPDay",,,"T")="",NA(),RTD("cqg.rtd",,"StudyData",$K$2, "Bar",, "Time",$K$1,A87,,"EPDay",,,"T"))</f>
        <v>42514.559027777781</v>
      </c>
      <c r="C87" s="54">
        <f>IF( RTD("cqg.rtd",,"StudyData", $K$2,  "Bar",, "Open",$K$1,A87,,"EPDay",,,"T")="",NA(),RTD("cqg.rtd",,"StudyData", $K$2,  "Bar",, "Open",$K$1,A87,,"EPDay",,,"T"))</f>
        <v>2071.75</v>
      </c>
      <c r="D87" s="51">
        <f>IF( RTD("cqg.rtd",,"StudyData", $K$2,  "Bar",, "High",$K$1,A87,,"EPDay",,,"T")="",NA(),RTD("cqg.rtd",,"StudyData", $K$2,  "Bar",, "High",$K$1,A87,,"EPDay",,,"T"))</f>
        <v>2072.25</v>
      </c>
      <c r="E87" s="51">
        <f>IF( RTD("cqg.rtd",,"StudyData", $K$2,  "Bar",, "Low",$K$1,A87,,"EPDay",,,"T")="",NA(),RTD("cqg.rtd",,"StudyData", $K$2,  "Bar",, "Low",$K$1,A87,,"EPDay",,,"T"))</f>
        <v>2071.75</v>
      </c>
      <c r="F87" s="51">
        <f>IF( RTD("cqg.rtd",,"StudyData", $K$2,  "Bar",, "Close",$K$1,A87,,"EPDay",,,"T")="",NA(),RTD("cqg.rtd",,"StudyData", $K$2,  "Bar",, "Close",$K$1,A87,,"EPDay",,,"T"))</f>
        <v>2071.75</v>
      </c>
      <c r="G87" s="51">
        <f xml:space="preserve"> RTD("cqg.rtd",,"StudyData", $K$2, "RSI", "InputChoice=Close,Period="&amp;$J$1&amp;"", "RSI",$K$1,A87,,"EPDay",,,"T")</f>
        <v>51.238533473992298</v>
      </c>
      <c r="H87" s="51">
        <f t="shared" si="2"/>
        <v>1.2385334739922982</v>
      </c>
      <c r="I87" s="49"/>
    </row>
    <row r="88" spans="1:9" x14ac:dyDescent="0.25">
      <c r="A88" s="49">
        <f t="shared" si="3"/>
        <v>-86</v>
      </c>
      <c r="B88" s="50">
        <f xml:space="preserve"> IF(RTD("cqg.rtd",,"StudyData",$K$2, "Bar",, "Time",$K$1,A88,,"EPDay",,,"T")="",NA(),RTD("cqg.rtd",,"StudyData",$K$2, "Bar",, "Time",$K$1,A88,,"EPDay",,,"T"))</f>
        <v>42514.558333333334</v>
      </c>
      <c r="C88" s="54">
        <f>IF( RTD("cqg.rtd",,"StudyData", $K$2,  "Bar",, "Open",$K$1,A88,,"EPDay",,,"T")="",NA(),RTD("cqg.rtd",,"StudyData", $K$2,  "Bar",, "Open",$K$1,A88,,"EPDay",,,"T"))</f>
        <v>2071.75</v>
      </c>
      <c r="D88" s="51">
        <f>IF( RTD("cqg.rtd",,"StudyData", $K$2,  "Bar",, "High",$K$1,A88,,"EPDay",,,"T")="",NA(),RTD("cqg.rtd",,"StudyData", $K$2,  "Bar",, "High",$K$1,A88,,"EPDay",,,"T"))</f>
        <v>2072</v>
      </c>
      <c r="E88" s="51">
        <f>IF( RTD("cqg.rtd",,"StudyData", $K$2,  "Bar",, "Low",$K$1,A88,,"EPDay",,,"T")="",NA(),RTD("cqg.rtd",,"StudyData", $K$2,  "Bar",, "Low",$K$1,A88,,"EPDay",,,"T"))</f>
        <v>2071.75</v>
      </c>
      <c r="F88" s="51">
        <f>IF( RTD("cqg.rtd",,"StudyData", $K$2,  "Bar",, "Close",$K$1,A88,,"EPDay",,,"T")="",NA(),RTD("cqg.rtd",,"StudyData", $K$2,  "Bar",, "Close",$K$1,A88,,"EPDay",,,"T"))</f>
        <v>2072</v>
      </c>
      <c r="G88" s="51">
        <f xml:space="preserve"> RTD("cqg.rtd",,"StudyData", $K$2, "RSI", "InputChoice=Close,Period="&amp;$J$1&amp;"", "RSI",$K$1,A88,,"EPDay",,,"T")</f>
        <v>54.218456585981507</v>
      </c>
      <c r="H88" s="51">
        <f t="shared" si="2"/>
        <v>4.2184565859815066</v>
      </c>
      <c r="I88" s="49"/>
    </row>
    <row r="89" spans="1:9" x14ac:dyDescent="0.25">
      <c r="A89" s="49">
        <f t="shared" si="3"/>
        <v>-87</v>
      </c>
      <c r="B89" s="50">
        <f xml:space="preserve"> IF(RTD("cqg.rtd",,"StudyData",$K$2, "Bar",, "Time",$K$1,A89,,"EPDay",,,"T")="",NA(),RTD("cqg.rtd",,"StudyData",$K$2, "Bar",, "Time",$K$1,A89,,"EPDay",,,"T"))</f>
        <v>42514.557638888888</v>
      </c>
      <c r="C89" s="54">
        <f>IF( RTD("cqg.rtd",,"StudyData", $K$2,  "Bar",, "Open",$K$1,A89,,"EPDay",,,"T")="",NA(),RTD("cqg.rtd",,"StudyData", $K$2,  "Bar",, "Open",$K$1,A89,,"EPDay",,,"T"))</f>
        <v>2071.5</v>
      </c>
      <c r="D89" s="51">
        <f>IF( RTD("cqg.rtd",,"StudyData", $K$2,  "Bar",, "High",$K$1,A89,,"EPDay",,,"T")="",NA(),RTD("cqg.rtd",,"StudyData", $K$2,  "Bar",, "High",$K$1,A89,,"EPDay",,,"T"))</f>
        <v>2072.25</v>
      </c>
      <c r="E89" s="51">
        <f>IF( RTD("cqg.rtd",,"StudyData", $K$2,  "Bar",, "Low",$K$1,A89,,"EPDay",,,"T")="",NA(),RTD("cqg.rtd",,"StudyData", $K$2,  "Bar",, "Low",$K$1,A89,,"EPDay",,,"T"))</f>
        <v>2071.5</v>
      </c>
      <c r="F89" s="51">
        <f>IF( RTD("cqg.rtd",,"StudyData", $K$2,  "Bar",, "Close",$K$1,A89,,"EPDay",,,"T")="",NA(),RTD("cqg.rtd",,"StudyData", $K$2,  "Bar",, "Close",$K$1,A89,,"EPDay",,,"T"))</f>
        <v>2072</v>
      </c>
      <c r="G89" s="51">
        <f xml:space="preserve"> RTD("cqg.rtd",,"StudyData", $K$2, "RSI", "InputChoice=Close,Period="&amp;$J$1&amp;"", "RSI",$K$1,A89,,"EPDay",,,"T")</f>
        <v>54.218456585981507</v>
      </c>
      <c r="H89" s="51">
        <f t="shared" si="2"/>
        <v>4.2184565859815066</v>
      </c>
      <c r="I89" s="49"/>
    </row>
    <row r="90" spans="1:9" x14ac:dyDescent="0.25">
      <c r="A90" s="49">
        <f t="shared" si="3"/>
        <v>-88</v>
      </c>
      <c r="B90" s="50">
        <f xml:space="preserve"> IF(RTD("cqg.rtd",,"StudyData",$K$2, "Bar",, "Time",$K$1,A90,,"EPDay",,,"T")="",NA(),RTD("cqg.rtd",,"StudyData",$K$2, "Bar",, "Time",$K$1,A90,,"EPDay",,,"T"))</f>
        <v>42514.556944444441</v>
      </c>
      <c r="C90" s="54">
        <f>IF( RTD("cqg.rtd",,"StudyData", $K$2,  "Bar",, "Open",$K$1,A90,,"EPDay",,,"T")="",NA(),RTD("cqg.rtd",,"StudyData", $K$2,  "Bar",, "Open",$K$1,A90,,"EPDay",,,"T"))</f>
        <v>2071.25</v>
      </c>
      <c r="D90" s="51">
        <f>IF( RTD("cqg.rtd",,"StudyData", $K$2,  "Bar",, "High",$K$1,A90,,"EPDay",,,"T")="",NA(),RTD("cqg.rtd",,"StudyData", $K$2,  "Bar",, "High",$K$1,A90,,"EPDay",,,"T"))</f>
        <v>2072</v>
      </c>
      <c r="E90" s="51">
        <f>IF( RTD("cqg.rtd",,"StudyData", $K$2,  "Bar",, "Low",$K$1,A90,,"EPDay",,,"T")="",NA(),RTD("cqg.rtd",,"StudyData", $K$2,  "Bar",, "Low",$K$1,A90,,"EPDay",,,"T"))</f>
        <v>2071.25</v>
      </c>
      <c r="F90" s="51">
        <f>IF( RTD("cqg.rtd",,"StudyData", $K$2,  "Bar",, "Close",$K$1,A90,,"EPDay",,,"T")="",NA(),RTD("cqg.rtd",,"StudyData", $K$2,  "Bar",, "Close",$K$1,A90,,"EPDay",,,"T"))</f>
        <v>2071.5</v>
      </c>
      <c r="G90" s="51">
        <f xml:space="preserve"> RTD("cqg.rtd",,"StudyData", $K$2, "RSI", "InputChoice=Close,Period="&amp;$J$1&amp;"", "RSI",$K$1,A90,,"EPDay",,,"T")</f>
        <v>49.115073786992319</v>
      </c>
      <c r="H90" s="51">
        <f t="shared" si="2"/>
        <v>-0.88492621300768093</v>
      </c>
      <c r="I90" s="49"/>
    </row>
    <row r="91" spans="1:9" x14ac:dyDescent="0.25">
      <c r="A91" s="49">
        <f t="shared" si="3"/>
        <v>-89</v>
      </c>
      <c r="B91" s="50">
        <f xml:space="preserve"> IF(RTD("cqg.rtd",,"StudyData",$K$2, "Bar",, "Time",$K$1,A91,,"EPDay",,,"T")="",NA(),RTD("cqg.rtd",,"StudyData",$K$2, "Bar",, "Time",$K$1,A91,,"EPDay",,,"T"))</f>
        <v>42514.556250000001</v>
      </c>
      <c r="C91" s="54">
        <f>IF( RTD("cqg.rtd",,"StudyData", $K$2,  "Bar",, "Open",$K$1,A91,,"EPDay",,,"T")="",NA(),RTD("cqg.rtd",,"StudyData", $K$2,  "Bar",, "Open",$K$1,A91,,"EPDay",,,"T"))</f>
        <v>2071.25</v>
      </c>
      <c r="D91" s="51">
        <f>IF( RTD("cqg.rtd",,"StudyData", $K$2,  "Bar",, "High",$K$1,A91,,"EPDay",,,"T")="",NA(),RTD("cqg.rtd",,"StudyData", $K$2,  "Bar",, "High",$K$1,A91,,"EPDay",,,"T"))</f>
        <v>2071.75</v>
      </c>
      <c r="E91" s="51">
        <f>IF( RTD("cqg.rtd",,"StudyData", $K$2,  "Bar",, "Low",$K$1,A91,,"EPDay",,,"T")="",NA(),RTD("cqg.rtd",,"StudyData", $K$2,  "Bar",, "Low",$K$1,A91,,"EPDay",,,"T"))</f>
        <v>2071</v>
      </c>
      <c r="F91" s="51">
        <f>IF( RTD("cqg.rtd",,"StudyData", $K$2,  "Bar",, "Close",$K$1,A91,,"EPDay",,,"T")="",NA(),RTD("cqg.rtd",,"StudyData", $K$2,  "Bar",, "Close",$K$1,A91,,"EPDay",,,"T"))</f>
        <v>2071.25</v>
      </c>
      <c r="G91" s="51">
        <f xml:space="preserve"> RTD("cqg.rtd",,"StudyData", $K$2, "RSI", "InputChoice=Close,Period="&amp;$J$1&amp;"", "RSI",$K$1,A91,,"EPDay",,,"T")</f>
        <v>46.33778101499675</v>
      </c>
      <c r="H91" s="51">
        <f t="shared" si="2"/>
        <v>-3.6622189850032498</v>
      </c>
      <c r="I91" s="49"/>
    </row>
    <row r="92" spans="1:9" x14ac:dyDescent="0.25">
      <c r="A92" s="49">
        <f t="shared" si="3"/>
        <v>-90</v>
      </c>
      <c r="B92" s="50">
        <f xml:space="preserve"> IF(RTD("cqg.rtd",,"StudyData",$K$2, "Bar",, "Time",$K$1,A92,,"EPDay",,,"T")="",NA(),RTD("cqg.rtd",,"StudyData",$K$2, "Bar",, "Time",$K$1,A92,,"EPDay",,,"T"))</f>
        <v>42514.555555555555</v>
      </c>
      <c r="C92" s="54">
        <f>IF( RTD("cqg.rtd",,"StudyData", $K$2,  "Bar",, "Open",$K$1,A92,,"EPDay",,,"T")="",NA(),RTD("cqg.rtd",,"StudyData", $K$2,  "Bar",, "Open",$K$1,A92,,"EPDay",,,"T"))</f>
        <v>2072</v>
      </c>
      <c r="D92" s="51">
        <f>IF( RTD("cqg.rtd",,"StudyData", $K$2,  "Bar",, "High",$K$1,A92,,"EPDay",,,"T")="",NA(),RTD("cqg.rtd",,"StudyData", $K$2,  "Bar",, "High",$K$1,A92,,"EPDay",,,"T"))</f>
        <v>2072</v>
      </c>
      <c r="E92" s="51">
        <f>IF( RTD("cqg.rtd",,"StudyData", $K$2,  "Bar",, "Low",$K$1,A92,,"EPDay",,,"T")="",NA(),RTD("cqg.rtd",,"StudyData", $K$2,  "Bar",, "Low",$K$1,A92,,"EPDay",,,"T"))</f>
        <v>2071.25</v>
      </c>
      <c r="F92" s="51">
        <f>IF( RTD("cqg.rtd",,"StudyData", $K$2,  "Bar",, "Close",$K$1,A92,,"EPDay",,,"T")="",NA(),RTD("cqg.rtd",,"StudyData", $K$2,  "Bar",, "Close",$K$1,A92,,"EPDay",,,"T"))</f>
        <v>2071.25</v>
      </c>
      <c r="G92" s="51">
        <f xml:space="preserve"> RTD("cqg.rtd",,"StudyData", $K$2, "RSI", "InputChoice=Close,Period="&amp;$J$1&amp;"", "RSI",$K$1,A92,,"EPDay",,,"T")</f>
        <v>46.337781014996743</v>
      </c>
      <c r="H92" s="51">
        <f t="shared" si="2"/>
        <v>-3.6622189850032569</v>
      </c>
      <c r="I92" s="49"/>
    </row>
    <row r="93" spans="1:9" x14ac:dyDescent="0.25">
      <c r="A93" s="49">
        <f t="shared" si="3"/>
        <v>-91</v>
      </c>
      <c r="B93" s="50">
        <f xml:space="preserve"> IF(RTD("cqg.rtd",,"StudyData",$K$2, "Bar",, "Time",$K$1,A93,,"EPDay",,,"T")="",NA(),RTD("cqg.rtd",,"StudyData",$K$2, "Bar",, "Time",$K$1,A93,,"EPDay",,,"T"))</f>
        <v>42514.554861111108</v>
      </c>
      <c r="C93" s="54">
        <f>IF( RTD("cqg.rtd",,"StudyData", $K$2,  "Bar",, "Open",$K$1,A93,,"EPDay",,,"T")="",NA(),RTD("cqg.rtd",,"StudyData", $K$2,  "Bar",, "Open",$K$1,A93,,"EPDay",,,"T"))</f>
        <v>2072</v>
      </c>
      <c r="D93" s="51">
        <f>IF( RTD("cqg.rtd",,"StudyData", $K$2,  "Bar",, "High",$K$1,A93,,"EPDay",,,"T")="",NA(),RTD("cqg.rtd",,"StudyData", $K$2,  "Bar",, "High",$K$1,A93,,"EPDay",,,"T"))</f>
        <v>2072.25</v>
      </c>
      <c r="E93" s="51">
        <f>IF( RTD("cqg.rtd",,"StudyData", $K$2,  "Bar",, "Low",$K$1,A93,,"EPDay",,,"T")="",NA(),RTD("cqg.rtd",,"StudyData", $K$2,  "Bar",, "Low",$K$1,A93,,"EPDay",,,"T"))</f>
        <v>2071.75</v>
      </c>
      <c r="F93" s="51">
        <f>IF( RTD("cqg.rtd",,"StudyData", $K$2,  "Bar",, "Close",$K$1,A93,,"EPDay",,,"T")="",NA(),RTD("cqg.rtd",,"StudyData", $K$2,  "Bar",, "Close",$K$1,A93,,"EPDay",,,"T"))</f>
        <v>2072</v>
      </c>
      <c r="G93" s="51">
        <f xml:space="preserve"> RTD("cqg.rtd",,"StudyData", $K$2, "RSI", "InputChoice=Close,Period="&amp;$J$1&amp;"", "RSI",$K$1,A93,,"EPDay",,,"T")</f>
        <v>53.955401487132121</v>
      </c>
      <c r="H93" s="51">
        <f t="shared" si="2"/>
        <v>3.9554014871321215</v>
      </c>
      <c r="I93" s="49"/>
    </row>
    <row r="94" spans="1:9" x14ac:dyDescent="0.25">
      <c r="A94" s="49">
        <f t="shared" si="3"/>
        <v>-92</v>
      </c>
      <c r="B94" s="50">
        <f xml:space="preserve"> IF(RTD("cqg.rtd",,"StudyData",$K$2, "Bar",, "Time",$K$1,A94,,"EPDay",,,"T")="",NA(),RTD("cqg.rtd",,"StudyData",$K$2, "Bar",, "Time",$K$1,A94,,"EPDay",,,"T"))</f>
        <v>42514.554166666669</v>
      </c>
      <c r="C94" s="54">
        <f>IF( RTD("cqg.rtd",,"StudyData", $K$2,  "Bar",, "Open",$K$1,A94,,"EPDay",,,"T")="",NA(),RTD("cqg.rtd",,"StudyData", $K$2,  "Bar",, "Open",$K$1,A94,,"EPDay",,,"T"))</f>
        <v>2072.5</v>
      </c>
      <c r="D94" s="51">
        <f>IF( RTD("cqg.rtd",,"StudyData", $K$2,  "Bar",, "High",$K$1,A94,,"EPDay",,,"T")="",NA(),RTD("cqg.rtd",,"StudyData", $K$2,  "Bar",, "High",$K$1,A94,,"EPDay",,,"T"))</f>
        <v>2072.5</v>
      </c>
      <c r="E94" s="51">
        <f>IF( RTD("cqg.rtd",,"StudyData", $K$2,  "Bar",, "Low",$K$1,A94,,"EPDay",,,"T")="",NA(),RTD("cqg.rtd",,"StudyData", $K$2,  "Bar",, "Low",$K$1,A94,,"EPDay",,,"T"))</f>
        <v>2071.75</v>
      </c>
      <c r="F94" s="51">
        <f>IF( RTD("cqg.rtd",,"StudyData", $K$2,  "Bar",, "Close",$K$1,A94,,"EPDay",,,"T")="",NA(),RTD("cqg.rtd",,"StudyData", $K$2,  "Bar",, "Close",$K$1,A94,,"EPDay",,,"T"))</f>
        <v>2071.75</v>
      </c>
      <c r="G94" s="51">
        <f xml:space="preserve"> RTD("cqg.rtd",,"StudyData", $K$2, "RSI", "InputChoice=Close,Period="&amp;$J$1&amp;"", "RSI",$K$1,A94,,"EPDay",,,"T")</f>
        <v>51.486877277566393</v>
      </c>
      <c r="H94" s="51">
        <f t="shared" si="2"/>
        <v>1.4868772775663928</v>
      </c>
      <c r="I94" s="49"/>
    </row>
    <row r="95" spans="1:9" x14ac:dyDescent="0.25">
      <c r="A95" s="49">
        <f t="shared" si="3"/>
        <v>-93</v>
      </c>
      <c r="B95" s="50">
        <f xml:space="preserve"> IF(RTD("cqg.rtd",,"StudyData",$K$2, "Bar",, "Time",$K$1,A95,,"EPDay",,,"T")="",NA(),RTD("cqg.rtd",,"StudyData",$K$2, "Bar",, "Time",$K$1,A95,,"EPDay",,,"T"))</f>
        <v>42514.553472222222</v>
      </c>
      <c r="C95" s="54">
        <f>IF( RTD("cqg.rtd",,"StudyData", $K$2,  "Bar",, "Open",$K$1,A95,,"EPDay",,,"T")="",NA(),RTD("cqg.rtd",,"StudyData", $K$2,  "Bar",, "Open",$K$1,A95,,"EPDay",,,"T"))</f>
        <v>2072.25</v>
      </c>
      <c r="D95" s="51">
        <f>IF( RTD("cqg.rtd",,"StudyData", $K$2,  "Bar",, "High",$K$1,A95,,"EPDay",,,"T")="",NA(),RTD("cqg.rtd",,"StudyData", $K$2,  "Bar",, "High",$K$1,A95,,"EPDay",,,"T"))</f>
        <v>2072.5</v>
      </c>
      <c r="E95" s="51">
        <f>IF( RTD("cqg.rtd",,"StudyData", $K$2,  "Bar",, "Low",$K$1,A95,,"EPDay",,,"T")="",NA(),RTD("cqg.rtd",,"StudyData", $K$2,  "Bar",, "Low",$K$1,A95,,"EPDay",,,"T"))</f>
        <v>2071.75</v>
      </c>
      <c r="F95" s="51">
        <f>IF( RTD("cqg.rtd",,"StudyData", $K$2,  "Bar",, "Close",$K$1,A95,,"EPDay",,,"T")="",NA(),RTD("cqg.rtd",,"StudyData", $K$2,  "Bar",, "Close",$K$1,A95,,"EPDay",,,"T"))</f>
        <v>2072.5</v>
      </c>
      <c r="G95" s="51">
        <f xml:space="preserve"> RTD("cqg.rtd",,"StudyData", $K$2, "RSI", "InputChoice=Close,Period="&amp;$J$1&amp;"", "RSI",$K$1,A95,,"EPDay",,,"T")</f>
        <v>60.526268226894977</v>
      </c>
      <c r="H95" s="51">
        <f t="shared" si="2"/>
        <v>10.526268226894977</v>
      </c>
      <c r="I95" s="49"/>
    </row>
    <row r="96" spans="1:9" x14ac:dyDescent="0.25">
      <c r="A96" s="49">
        <f t="shared" si="3"/>
        <v>-94</v>
      </c>
      <c r="B96" s="50">
        <f xml:space="preserve"> IF(RTD("cqg.rtd",,"StudyData",$K$2, "Bar",, "Time",$K$1,A96,,"EPDay",,,"T")="",NA(),RTD("cqg.rtd",,"StudyData",$K$2, "Bar",, "Time",$K$1,A96,,"EPDay",,,"T"))</f>
        <v>42514.552777777775</v>
      </c>
      <c r="C96" s="54">
        <f>IF( RTD("cqg.rtd",,"StudyData", $K$2,  "Bar",, "Open",$K$1,A96,,"EPDay",,,"T")="",NA(),RTD("cqg.rtd",,"StudyData", $K$2,  "Bar",, "Open",$K$1,A96,,"EPDay",,,"T"))</f>
        <v>2072.25</v>
      </c>
      <c r="D96" s="51">
        <f>IF( RTD("cqg.rtd",,"StudyData", $K$2,  "Bar",, "High",$K$1,A96,,"EPDay",,,"T")="",NA(),RTD("cqg.rtd",,"StudyData", $K$2,  "Bar",, "High",$K$1,A96,,"EPDay",,,"T"))</f>
        <v>2072.25</v>
      </c>
      <c r="E96" s="51">
        <f>IF( RTD("cqg.rtd",,"StudyData", $K$2,  "Bar",, "Low",$K$1,A96,,"EPDay",,,"T")="",NA(),RTD("cqg.rtd",,"StudyData", $K$2,  "Bar",, "Low",$K$1,A96,,"EPDay",,,"T"))</f>
        <v>2072</v>
      </c>
      <c r="F96" s="51">
        <f>IF( RTD("cqg.rtd",,"StudyData", $K$2,  "Bar",, "Close",$K$1,A96,,"EPDay",,,"T")="",NA(),RTD("cqg.rtd",,"StudyData", $K$2,  "Bar",, "Close",$K$1,A96,,"EPDay",,,"T"))</f>
        <v>2072</v>
      </c>
      <c r="G96" s="51">
        <f xml:space="preserve"> RTD("cqg.rtd",,"StudyData", $K$2, "RSI", "InputChoice=Close,Period="&amp;$J$1&amp;"", "RSI",$K$1,A96,,"EPDay",,,"T")</f>
        <v>55.712964273464941</v>
      </c>
      <c r="H96" s="51">
        <f t="shared" si="2"/>
        <v>5.7129642734649408</v>
      </c>
      <c r="I96" s="49"/>
    </row>
    <row r="97" spans="1:9" x14ac:dyDescent="0.25">
      <c r="A97" s="49">
        <f t="shared" si="3"/>
        <v>-95</v>
      </c>
      <c r="B97" s="50">
        <f xml:space="preserve"> IF(RTD("cqg.rtd",,"StudyData",$K$2, "Bar",, "Time",$K$1,A97,,"EPDay",,,"T")="",NA(),RTD("cqg.rtd",,"StudyData",$K$2, "Bar",, "Time",$K$1,A97,,"EPDay",,,"T"))</f>
        <v>42514.552083333336</v>
      </c>
      <c r="C97" s="54">
        <f>IF( RTD("cqg.rtd",,"StudyData", $K$2,  "Bar",, "Open",$K$1,A97,,"EPDay",,,"T")="",NA(),RTD("cqg.rtd",,"StudyData", $K$2,  "Bar",, "Open",$K$1,A97,,"EPDay",,,"T"))</f>
        <v>2072.25</v>
      </c>
      <c r="D97" s="51">
        <f>IF( RTD("cqg.rtd",,"StudyData", $K$2,  "Bar",, "High",$K$1,A97,,"EPDay",,,"T")="",NA(),RTD("cqg.rtd",,"StudyData", $K$2,  "Bar",, "High",$K$1,A97,,"EPDay",,,"T"))</f>
        <v>2072.5</v>
      </c>
      <c r="E97" s="51">
        <f>IF( RTD("cqg.rtd",,"StudyData", $K$2,  "Bar",, "Low",$K$1,A97,,"EPDay",,,"T")="",NA(),RTD("cqg.rtd",,"StudyData", $K$2,  "Bar",, "Low",$K$1,A97,,"EPDay",,,"T"))</f>
        <v>2072</v>
      </c>
      <c r="F97" s="51">
        <f>IF( RTD("cqg.rtd",,"StudyData", $K$2,  "Bar",, "Close",$K$1,A97,,"EPDay",,,"T")="",NA(),RTD("cqg.rtd",,"StudyData", $K$2,  "Bar",, "Close",$K$1,A97,,"EPDay",,,"T"))</f>
        <v>2072.25</v>
      </c>
      <c r="G97" s="51">
        <f xml:space="preserve"> RTD("cqg.rtd",,"StudyData", $K$2, "RSI", "InputChoice=Close,Period="&amp;$J$1&amp;"", "RSI",$K$1,A97,,"EPDay",,,"T")</f>
        <v>59.056354411045945</v>
      </c>
      <c r="H97" s="51">
        <f t="shared" si="2"/>
        <v>9.0563544110459446</v>
      </c>
      <c r="I97" s="49"/>
    </row>
    <row r="98" spans="1:9" x14ac:dyDescent="0.25">
      <c r="A98" s="49">
        <f t="shared" si="3"/>
        <v>-96</v>
      </c>
      <c r="B98" s="50">
        <f xml:space="preserve"> IF(RTD("cqg.rtd",,"StudyData",$K$2, "Bar",, "Time",$K$1,A98,,"EPDay",,,"T")="",NA(),RTD("cqg.rtd",,"StudyData",$K$2, "Bar",, "Time",$K$1,A98,,"EPDay",,,"T"))</f>
        <v>42514.551388888889</v>
      </c>
      <c r="C98" s="54">
        <f>IF( RTD("cqg.rtd",,"StudyData", $K$2,  "Bar",, "Open",$K$1,A98,,"EPDay",,,"T")="",NA(),RTD("cqg.rtd",,"StudyData", $K$2,  "Bar",, "Open",$K$1,A98,,"EPDay",,,"T"))</f>
        <v>2072.25</v>
      </c>
      <c r="D98" s="51">
        <f>IF( RTD("cqg.rtd",,"StudyData", $K$2,  "Bar",, "High",$K$1,A98,,"EPDay",,,"T")="",NA(),RTD("cqg.rtd",,"StudyData", $K$2,  "Bar",, "High",$K$1,A98,,"EPDay",,,"T"))</f>
        <v>2072.75</v>
      </c>
      <c r="E98" s="51">
        <f>IF( RTD("cqg.rtd",,"StudyData", $K$2,  "Bar",, "Low",$K$1,A98,,"EPDay",,,"T")="",NA(),RTD("cqg.rtd",,"StudyData", $K$2,  "Bar",, "Low",$K$1,A98,,"EPDay",,,"T"))</f>
        <v>2072</v>
      </c>
      <c r="F98" s="51">
        <f>IF( RTD("cqg.rtd",,"StudyData", $K$2,  "Bar",, "Close",$K$1,A98,,"EPDay",,,"T")="",NA(),RTD("cqg.rtd",,"StudyData", $K$2,  "Bar",, "Close",$K$1,A98,,"EPDay",,,"T"))</f>
        <v>2072.5</v>
      </c>
      <c r="G98" s="51">
        <f xml:space="preserve"> RTD("cqg.rtd",,"StudyData", $K$2, "RSI", "InputChoice=Close,Period="&amp;$J$1&amp;"", "RSI",$K$1,A98,,"EPDay",,,"T")</f>
        <v>62.541444552799781</v>
      </c>
      <c r="H98" s="51">
        <f t="shared" si="2"/>
        <v>12.541444552799781</v>
      </c>
      <c r="I98" s="49"/>
    </row>
    <row r="99" spans="1:9" x14ac:dyDescent="0.25">
      <c r="A99" s="49">
        <f t="shared" si="3"/>
        <v>-97</v>
      </c>
      <c r="B99" s="50">
        <f xml:space="preserve"> IF(RTD("cqg.rtd",,"StudyData",$K$2, "Bar",, "Time",$K$1,A99,,"EPDay",,,"T")="",NA(),RTD("cqg.rtd",,"StudyData",$K$2, "Bar",, "Time",$K$1,A99,,"EPDay",,,"T"))</f>
        <v>42514.550694444442</v>
      </c>
      <c r="C99" s="54">
        <f>IF( RTD("cqg.rtd",,"StudyData", $K$2,  "Bar",, "Open",$K$1,A99,,"EPDay",,,"T")="",NA(),RTD("cqg.rtd",,"StudyData", $K$2,  "Bar",, "Open",$K$1,A99,,"EPDay",,,"T"))</f>
        <v>2072</v>
      </c>
      <c r="D99" s="51">
        <f>IF( RTD("cqg.rtd",,"StudyData", $K$2,  "Bar",, "High",$K$1,A99,,"EPDay",,,"T")="",NA(),RTD("cqg.rtd",,"StudyData", $K$2,  "Bar",, "High",$K$1,A99,,"EPDay",,,"T"))</f>
        <v>2072.75</v>
      </c>
      <c r="E99" s="51">
        <f>IF( RTD("cqg.rtd",,"StudyData", $K$2,  "Bar",, "Low",$K$1,A99,,"EPDay",,,"T")="",NA(),RTD("cqg.rtd",,"StudyData", $K$2,  "Bar",, "Low",$K$1,A99,,"EPDay",,,"T"))</f>
        <v>2071.75</v>
      </c>
      <c r="F99" s="51">
        <f>IF( RTD("cqg.rtd",,"StudyData", $K$2,  "Bar",, "Close",$K$1,A99,,"EPDay",,,"T")="",NA(),RTD("cqg.rtd",,"StudyData", $K$2,  "Bar",, "Close",$K$1,A99,,"EPDay",,,"T"))</f>
        <v>2072.25</v>
      </c>
      <c r="G99" s="51">
        <f xml:space="preserve"> RTD("cqg.rtd",,"StudyData", $K$2, "RSI", "InputChoice=Close,Period="&amp;$J$1&amp;"", "RSI",$K$1,A99,,"EPDay",,,"T")</f>
        <v>60.369798840339058</v>
      </c>
      <c r="H99" s="51">
        <f t="shared" si="2"/>
        <v>10.369798840339058</v>
      </c>
      <c r="I99" s="49"/>
    </row>
    <row r="100" spans="1:9" x14ac:dyDescent="0.25">
      <c r="A100" s="49">
        <f t="shared" si="3"/>
        <v>-98</v>
      </c>
      <c r="B100" s="50">
        <f xml:space="preserve"> IF(RTD("cqg.rtd",,"StudyData",$K$2, "Bar",, "Time",$K$1,A100,,"EPDay",,,"T")="",NA(),RTD("cqg.rtd",,"StudyData",$K$2, "Bar",, "Time",$K$1,A100,,"EPDay",,,"T"))</f>
        <v>42514.55</v>
      </c>
      <c r="C100" s="54">
        <f>IF( RTD("cqg.rtd",,"StudyData", $K$2,  "Bar",, "Open",$K$1,A100,,"EPDay",,,"T")="",NA(),RTD("cqg.rtd",,"StudyData", $K$2,  "Bar",, "Open",$K$1,A100,,"EPDay",,,"T"))</f>
        <v>2071</v>
      </c>
      <c r="D100" s="51">
        <f>IF( RTD("cqg.rtd",,"StudyData", $K$2,  "Bar",, "High",$K$1,A100,,"EPDay",,,"T")="",NA(),RTD("cqg.rtd",,"StudyData", $K$2,  "Bar",, "High",$K$1,A100,,"EPDay",,,"T"))</f>
        <v>2072</v>
      </c>
      <c r="E100" s="51">
        <f>IF( RTD("cqg.rtd",,"StudyData", $K$2,  "Bar",, "Low",$K$1,A100,,"EPDay",,,"T")="",NA(),RTD("cqg.rtd",,"StudyData", $K$2,  "Bar",, "Low",$K$1,A100,,"EPDay",,,"T"))</f>
        <v>2071</v>
      </c>
      <c r="F100" s="51">
        <f>IF( RTD("cqg.rtd",,"StudyData", $K$2,  "Bar",, "Close",$K$1,A100,,"EPDay",,,"T")="",NA(),RTD("cqg.rtd",,"StudyData", $K$2,  "Bar",, "Close",$K$1,A100,,"EPDay",,,"T"))</f>
        <v>2072</v>
      </c>
      <c r="G100" s="51">
        <f xml:space="preserve"> RTD("cqg.rtd",,"StudyData", $K$2, "RSI", "InputChoice=Close,Period="&amp;$J$1&amp;"", "RSI",$K$1,A100,,"EPDay",,,"T")</f>
        <v>58.114978142777851</v>
      </c>
      <c r="H100" s="51">
        <f t="shared" si="2"/>
        <v>8.1149781427778507</v>
      </c>
      <c r="I100" s="49"/>
    </row>
    <row r="101" spans="1:9" x14ac:dyDescent="0.25">
      <c r="A101" s="49">
        <f t="shared" si="3"/>
        <v>-99</v>
      </c>
      <c r="B101" s="50">
        <f xml:space="preserve"> IF(RTD("cqg.rtd",,"StudyData",$K$2, "Bar",, "Time",$K$1,A101,,"EPDay",,,"T")="",NA(),RTD("cqg.rtd",,"StudyData",$K$2, "Bar",, "Time",$K$1,A101,,"EPDay",,,"T"))</f>
        <v>42514.549305555556</v>
      </c>
      <c r="C101" s="54">
        <f>IF( RTD("cqg.rtd",,"StudyData", $K$2,  "Bar",, "Open",$K$1,A101,,"EPDay",,,"T")="",NA(),RTD("cqg.rtd",,"StudyData", $K$2,  "Bar",, "Open",$K$1,A101,,"EPDay",,,"T"))</f>
        <v>2070.75</v>
      </c>
      <c r="D101" s="51">
        <f>IF( RTD("cqg.rtd",,"StudyData", $K$2,  "Bar",, "High",$K$1,A101,,"EPDay",,,"T")="",NA(),RTD("cqg.rtd",,"StudyData", $K$2,  "Bar",, "High",$K$1,A101,,"EPDay",,,"T"))</f>
        <v>2071.25</v>
      </c>
      <c r="E101" s="51">
        <f>IF( RTD("cqg.rtd",,"StudyData", $K$2,  "Bar",, "Low",$K$1,A101,,"EPDay",,,"T")="",NA(),RTD("cqg.rtd",,"StudyData", $K$2,  "Bar",, "Low",$K$1,A101,,"EPDay",,,"T"))</f>
        <v>2070.75</v>
      </c>
      <c r="F101" s="51">
        <f>IF( RTD("cqg.rtd",,"StudyData", $K$2,  "Bar",, "Close",$K$1,A101,,"EPDay",,,"T")="",NA(),RTD("cqg.rtd",,"StudyData", $K$2,  "Bar",, "Close",$K$1,A101,,"EPDay",,,"T"))</f>
        <v>2071</v>
      </c>
      <c r="G101" s="51">
        <f xml:space="preserve"> RTD("cqg.rtd",,"StudyData", $K$2, "RSI", "InputChoice=Close,Period="&amp;$J$1&amp;"", "RSI",$K$1,A101,,"EPDay",,,"T")</f>
        <v>46.89157818202608</v>
      </c>
      <c r="H101" s="51">
        <f t="shared" si="2"/>
        <v>-3.1084218179739196</v>
      </c>
      <c r="I101" s="49"/>
    </row>
    <row r="102" spans="1:9" x14ac:dyDescent="0.25">
      <c r="A102" s="49">
        <f t="shared" si="3"/>
        <v>-100</v>
      </c>
      <c r="B102" s="50">
        <f xml:space="preserve"> IF(RTD("cqg.rtd",,"StudyData",$K$2, "Bar",, "Time",$K$1,A102,,"EPDay",,,"T")="",NA(),RTD("cqg.rtd",,"StudyData",$K$2, "Bar",, "Time",$K$1,A102,,"EPDay",,,"T"))</f>
        <v>42514.548611111109</v>
      </c>
      <c r="C102" s="54">
        <f>IF( RTD("cqg.rtd",,"StudyData", $K$2,  "Bar",, "Open",$K$1,A102,,"EPDay",,,"T")="",NA(),RTD("cqg.rtd",,"StudyData", $K$2,  "Bar",, "Open",$K$1,A102,,"EPDay",,,"T"))</f>
        <v>2071</v>
      </c>
      <c r="D102" s="51">
        <f>IF( RTD("cqg.rtd",,"StudyData", $K$2,  "Bar",, "High",$K$1,A102,,"EPDay",,,"T")="",NA(),RTD("cqg.rtd",,"StudyData", $K$2,  "Bar",, "High",$K$1,A102,,"EPDay",,,"T"))</f>
        <v>2071.25</v>
      </c>
      <c r="E102" s="51">
        <f>IF( RTD("cqg.rtd",,"StudyData", $K$2,  "Bar",, "Low",$K$1,A102,,"EPDay",,,"T")="",NA(),RTD("cqg.rtd",,"StudyData", $K$2,  "Bar",, "Low",$K$1,A102,,"EPDay",,,"T"))</f>
        <v>2070.75</v>
      </c>
      <c r="F102" s="51">
        <f>IF( RTD("cqg.rtd",,"StudyData", $K$2,  "Bar",, "Close",$K$1,A102,,"EPDay",,,"T")="",NA(),RTD("cqg.rtd",,"StudyData", $K$2,  "Bar",, "Close",$K$1,A102,,"EPDay",,,"T"))</f>
        <v>2070.75</v>
      </c>
      <c r="G102" s="51">
        <f xml:space="preserve"> RTD("cqg.rtd",,"StudyData", $K$2, "RSI", "InputChoice=Close,Period="&amp;$J$1&amp;"", "RSI",$K$1,A102,,"EPDay",,,"T")</f>
        <v>43.368873648928997</v>
      </c>
      <c r="H102" s="51">
        <f t="shared" si="2"/>
        <v>-6.6311263510710035</v>
      </c>
      <c r="I102" s="49"/>
    </row>
  </sheetData>
  <sheetProtection algorithmName="SHA-512" hashValue="CNmdD333cowhZwArvZQ5dP0QTFxxqVlgo93qOLgLafsMUGDYY9XdLT9ErkwxaBiwFxYDa/H9/Sa5bSWIu7tjCg==" saltValue="+6gohTiUBeExaQ0ohS/ne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Chart</vt:lpstr>
      <vt:lpstr>Data</vt:lpstr>
      <vt:lpstr>Data (4)</vt:lpstr>
      <vt:lpstr>Data (3)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2016-04-04T15:56:28Z</dcterms:created>
  <dcterms:modified xsi:type="dcterms:W3CDTF">2016-05-24T19:50:58Z</dcterms:modified>
</cp:coreProperties>
</file>