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8800" windowHeight="15000"/>
  </bookViews>
  <sheets>
    <sheet name="EDA Outrights" sheetId="3" r:id="rId1"/>
    <sheet name="EDA 3mo Calendars" sheetId="1" r:id="rId2"/>
    <sheet name="EDA Calendar Calculations" sheetId="2" state="hidden" r:id="rId3"/>
    <sheet name="Euribor Outrights" sheetId="4" r:id="rId4"/>
    <sheet name="Euribor 3mo Calendars" sheetId="5" r:id="rId5"/>
    <sheet name="Euribor Calendar Calculations" sheetId="6" state="hidden" r:id="rId6"/>
    <sheet name="Short Sterling Outrights" sheetId="7" r:id="rId7"/>
    <sheet name="Short Sterling 3mo Calendars" sheetId="8" r:id="rId8"/>
    <sheet name="Short Sterling Cal Calculations" sheetId="9" state="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9" l="1"/>
  <c r="C6" i="9" l="1"/>
  <c r="E6" i="9" s="1"/>
  <c r="A8" i="9"/>
  <c r="B8" i="9"/>
  <c r="F6" i="9"/>
  <c r="G6" i="9"/>
  <c r="H6" i="9"/>
  <c r="H8" i="9"/>
  <c r="C8" i="9" l="1"/>
  <c r="E8" i="9" s="1"/>
  <c r="D6" i="9"/>
  <c r="I6" i="9" s="1"/>
  <c r="J6" i="9" s="1"/>
  <c r="K6" i="9" s="1"/>
  <c r="A10" i="9"/>
  <c r="A12" i="9"/>
  <c r="F8" i="9"/>
  <c r="G8" i="9"/>
  <c r="M6" i="9"/>
  <c r="L6" i="9"/>
  <c r="B12" i="9"/>
  <c r="B10" i="9"/>
  <c r="D8" i="9" l="1"/>
  <c r="I8" i="9" s="1"/>
  <c r="J8" i="9" s="1"/>
  <c r="K8" i="9" s="1"/>
  <c r="C12" i="9"/>
  <c r="E12" i="9" s="1"/>
  <c r="C10" i="9"/>
  <c r="A14" i="9"/>
  <c r="M8" i="9"/>
  <c r="L8" i="9"/>
  <c r="G12" i="9"/>
  <c r="F12" i="9"/>
  <c r="H12" i="9"/>
  <c r="B14" i="9"/>
  <c r="H10" i="9"/>
  <c r="C14" i="9" l="1"/>
  <c r="E14" i="9" s="1"/>
  <c r="D12" i="9"/>
  <c r="I12" i="9" s="1"/>
  <c r="J12" i="9" s="1"/>
  <c r="K12" i="9" s="1"/>
  <c r="E10" i="9"/>
  <c r="D10" i="9"/>
  <c r="I10" i="9" s="1"/>
  <c r="J10" i="9" s="1"/>
  <c r="K10" i="9" s="1"/>
  <c r="A16" i="9"/>
  <c r="G14" i="9"/>
  <c r="F14" i="9"/>
  <c r="H14" i="9"/>
  <c r="B16" i="9"/>
  <c r="M12" i="9"/>
  <c r="L12" i="9"/>
  <c r="F10" i="9"/>
  <c r="G10" i="9"/>
  <c r="L10" i="9"/>
  <c r="M10" i="9"/>
  <c r="C16" i="9" l="1"/>
  <c r="D16" i="9" s="1"/>
  <c r="I16" i="9" s="1"/>
  <c r="J16" i="9" s="1"/>
  <c r="D14" i="9"/>
  <c r="I14" i="9" s="1"/>
  <c r="J14" i="9" s="1"/>
  <c r="K14" i="9" s="1"/>
  <c r="E16" i="9"/>
  <c r="A18" i="9"/>
  <c r="H16" i="9"/>
  <c r="B18" i="9"/>
  <c r="M14" i="9"/>
  <c r="L14" i="9"/>
  <c r="G16" i="9"/>
  <c r="F16" i="9"/>
  <c r="C18" i="9" l="1"/>
  <c r="D18" i="9" s="1"/>
  <c r="I18" i="9" s="1"/>
  <c r="J18" i="9" s="1"/>
  <c r="K16" i="9"/>
  <c r="E18" i="9"/>
  <c r="A20" i="9"/>
  <c r="H18" i="9"/>
  <c r="L16" i="9"/>
  <c r="M16" i="9"/>
  <c r="B20" i="9"/>
  <c r="F18" i="9"/>
  <c r="G18" i="9"/>
  <c r="C20" i="9" l="1"/>
  <c r="D20" i="9" s="1"/>
  <c r="I20" i="9" s="1"/>
  <c r="J20" i="9" s="1"/>
  <c r="K18" i="9"/>
  <c r="E20" i="9"/>
  <c r="A22" i="9"/>
  <c r="H20" i="9"/>
  <c r="M18" i="9"/>
  <c r="L18" i="9"/>
  <c r="B22" i="9"/>
  <c r="F20" i="9"/>
  <c r="G20" i="9"/>
  <c r="C22" i="9" l="1"/>
  <c r="D22" i="9" s="1"/>
  <c r="I22" i="9" s="1"/>
  <c r="J22" i="9" s="1"/>
  <c r="K20" i="9"/>
  <c r="E22" i="9"/>
  <c r="A24" i="9"/>
  <c r="H22" i="9"/>
  <c r="L20" i="9"/>
  <c r="M20" i="9"/>
  <c r="B24" i="9"/>
  <c r="G22" i="9"/>
  <c r="F22" i="9"/>
  <c r="C24" i="9" l="1"/>
  <c r="D24" i="9" s="1"/>
  <c r="I24" i="9" s="1"/>
  <c r="J24" i="9" s="1"/>
  <c r="K22" i="9"/>
  <c r="E24" i="9"/>
  <c r="A26" i="9"/>
  <c r="H24" i="9"/>
  <c r="M22" i="9"/>
  <c r="L22" i="9"/>
  <c r="B26" i="9"/>
  <c r="F24" i="9"/>
  <c r="G24" i="9"/>
  <c r="C26" i="9" l="1"/>
  <c r="D26" i="9" s="1"/>
  <c r="I26" i="9" s="1"/>
  <c r="J26" i="9" s="1"/>
  <c r="K24" i="9"/>
  <c r="E26" i="9"/>
  <c r="A28" i="9"/>
  <c r="H26" i="9"/>
  <c r="L24" i="9"/>
  <c r="M24" i="9"/>
  <c r="B28" i="9"/>
  <c r="G26" i="9"/>
  <c r="F26" i="9"/>
  <c r="C28" i="9" l="1"/>
  <c r="D28" i="9" s="1"/>
  <c r="I28" i="9" s="1"/>
  <c r="J28" i="9" s="1"/>
  <c r="K26" i="9"/>
  <c r="E28" i="9"/>
  <c r="A30" i="9"/>
  <c r="H28" i="9"/>
  <c r="L26" i="9"/>
  <c r="M26" i="9"/>
  <c r="B30" i="9"/>
  <c r="G28" i="9"/>
  <c r="F28" i="9"/>
  <c r="C30" i="9" l="1"/>
  <c r="D30" i="9" s="1"/>
  <c r="I30" i="9" s="1"/>
  <c r="J30" i="9" s="1"/>
  <c r="K28" i="9"/>
  <c r="E30" i="9"/>
  <c r="A32" i="9"/>
  <c r="H30" i="9"/>
  <c r="L28" i="9"/>
  <c r="M28" i="9"/>
  <c r="B32" i="9"/>
  <c r="F30" i="9"/>
  <c r="G30" i="9"/>
  <c r="C32" i="9" l="1"/>
  <c r="D32" i="9" s="1"/>
  <c r="I32" i="9" s="1"/>
  <c r="J32" i="9" s="1"/>
  <c r="K30" i="9"/>
  <c r="E32" i="9"/>
  <c r="A34" i="9"/>
  <c r="B34" i="9"/>
  <c r="H32" i="9"/>
  <c r="M30" i="9"/>
  <c r="L30" i="9"/>
  <c r="G32" i="9"/>
  <c r="F32" i="9"/>
  <c r="C34" i="9" l="1"/>
  <c r="D34" i="9" s="1"/>
  <c r="I34" i="9" s="1"/>
  <c r="J34" i="9" s="1"/>
  <c r="K32" i="9"/>
  <c r="A36" i="9"/>
  <c r="H34" i="9"/>
  <c r="B36" i="9"/>
  <c r="L32" i="9"/>
  <c r="M32" i="9"/>
  <c r="C36" i="9" l="1"/>
  <c r="D36" i="9" s="1"/>
  <c r="I36" i="9" s="1"/>
  <c r="J36" i="9" s="1"/>
  <c r="K34" i="9"/>
  <c r="E34" i="9"/>
  <c r="A38" i="9"/>
  <c r="H36" i="9"/>
  <c r="F34" i="9"/>
  <c r="G34" i="9"/>
  <c r="B38" i="9"/>
  <c r="L34" i="9"/>
  <c r="M34" i="9"/>
  <c r="C38" i="9" l="1"/>
  <c r="D38" i="9" s="1"/>
  <c r="I38" i="9" s="1"/>
  <c r="J38" i="9" s="1"/>
  <c r="K36" i="9"/>
  <c r="E36" i="9"/>
  <c r="E38" i="9"/>
  <c r="A40" i="9"/>
  <c r="H38" i="9"/>
  <c r="F36" i="9"/>
  <c r="G36" i="9"/>
  <c r="B40" i="9"/>
  <c r="L36" i="9"/>
  <c r="M36" i="9"/>
  <c r="G38" i="9"/>
  <c r="F38" i="9"/>
  <c r="C40" i="9" l="1"/>
  <c r="D40" i="9" s="1"/>
  <c r="K38" i="9"/>
  <c r="E40" i="9"/>
  <c r="I40" i="9"/>
  <c r="J40" i="9" s="1"/>
  <c r="A42" i="9"/>
  <c r="H40" i="9"/>
  <c r="B42" i="9"/>
  <c r="M38" i="9"/>
  <c r="L38" i="9"/>
  <c r="H42" i="9"/>
  <c r="F40" i="9"/>
  <c r="G40" i="9"/>
  <c r="C42" i="9" l="1"/>
  <c r="D42" i="9" s="1"/>
  <c r="I42" i="9" s="1"/>
  <c r="J42" i="9" s="1"/>
  <c r="K42" i="9" s="1"/>
  <c r="K40" i="9"/>
  <c r="A44" i="9"/>
  <c r="B44" i="9"/>
  <c r="M40" i="9"/>
  <c r="L40" i="9"/>
  <c r="L42" i="9"/>
  <c r="M42" i="9"/>
  <c r="C44" i="9" l="1"/>
  <c r="D44" i="9" s="1"/>
  <c r="E42" i="9"/>
  <c r="E44" i="9"/>
  <c r="I44" i="9"/>
  <c r="J44" i="9" s="1"/>
  <c r="A46" i="9"/>
  <c r="H44" i="9"/>
  <c r="B46" i="9"/>
  <c r="G42" i="9"/>
  <c r="F42" i="9"/>
  <c r="G44" i="9"/>
  <c r="F44" i="9"/>
  <c r="C46" i="9" l="1"/>
  <c r="D46" i="9" s="1"/>
  <c r="I46" i="9" s="1"/>
  <c r="J46" i="9" s="1"/>
  <c r="K44" i="9"/>
  <c r="A48" i="9"/>
  <c r="B48" i="9"/>
  <c r="H46" i="9"/>
  <c r="L44" i="9"/>
  <c r="M44" i="9"/>
  <c r="H48" i="9"/>
  <c r="C48" i="9" l="1"/>
  <c r="D48" i="9" s="1"/>
  <c r="I48" i="9" s="1"/>
  <c r="J48" i="9" s="1"/>
  <c r="K48" i="9" s="1"/>
  <c r="K46" i="9"/>
  <c r="E46" i="9"/>
  <c r="A50" i="9"/>
  <c r="B50" i="9"/>
  <c r="M46" i="9"/>
  <c r="L46" i="9"/>
  <c r="F46" i="9"/>
  <c r="G46" i="9"/>
  <c r="H50" i="9"/>
  <c r="L48" i="9"/>
  <c r="M48" i="9"/>
  <c r="C50" i="9" l="1"/>
  <c r="D50" i="9" s="1"/>
  <c r="I50" i="9" s="1"/>
  <c r="J50" i="9" s="1"/>
  <c r="K50" i="9" s="1"/>
  <c r="E48" i="9"/>
  <c r="A1" i="8"/>
  <c r="B1" i="8" s="1"/>
  <c r="D1" i="8"/>
  <c r="F48" i="9"/>
  <c r="G48" i="9"/>
  <c r="L50" i="9"/>
  <c r="M50" i="9"/>
  <c r="E50" i="9" l="1"/>
  <c r="C1" i="8"/>
  <c r="E1" i="8"/>
  <c r="F1" i="8"/>
  <c r="R5" i="8"/>
  <c r="L6" i="8"/>
  <c r="F50" i="9"/>
  <c r="G50" i="9"/>
  <c r="B6" i="8"/>
  <c r="K6" i="8"/>
  <c r="H6" i="8"/>
  <c r="E2" i="8"/>
  <c r="AA2" i="8"/>
  <c r="J6" i="8" l="1"/>
  <c r="M6" i="8"/>
  <c r="S6" i="8"/>
  <c r="U6" i="8"/>
  <c r="T6" i="8" s="1"/>
  <c r="X6" i="8"/>
  <c r="Z6" i="8"/>
  <c r="P6" i="8"/>
  <c r="F6" i="8"/>
  <c r="N6" i="8"/>
  <c r="AA6" i="8"/>
  <c r="O6" i="8" l="1"/>
  <c r="G6" i="8"/>
  <c r="V6" i="8"/>
  <c r="W6" i="8" s="1"/>
  <c r="Y6" i="8"/>
  <c r="AB6" i="8"/>
  <c r="S7" i="8"/>
  <c r="U7" i="8"/>
  <c r="X7" i="8"/>
  <c r="A8" i="8"/>
  <c r="B8" i="8"/>
  <c r="Y7" i="8" l="1"/>
  <c r="V7" i="8"/>
  <c r="W7" i="8" s="1"/>
  <c r="T7" i="8"/>
  <c r="L8" i="8"/>
  <c r="F8" i="8"/>
  <c r="H8" i="8"/>
  <c r="K8" i="8"/>
  <c r="G8" i="8" l="1"/>
  <c r="J8" i="8"/>
  <c r="M8" i="8"/>
  <c r="S8" i="8"/>
  <c r="U8" i="8"/>
  <c r="T8" i="8" s="1"/>
  <c r="X8" i="8"/>
  <c r="Z8" i="8"/>
  <c r="AB8" i="8"/>
  <c r="S9" i="8"/>
  <c r="U9" i="8"/>
  <c r="T9" i="8" s="1"/>
  <c r="X9" i="8"/>
  <c r="A10" i="8"/>
  <c r="P8" i="8"/>
  <c r="N8" i="8"/>
  <c r="B10" i="8"/>
  <c r="AA8" i="8"/>
  <c r="O8" i="8" l="1"/>
  <c r="V8" i="8"/>
  <c r="W8" i="8" s="1"/>
  <c r="Y8" i="8"/>
  <c r="V9" i="8"/>
  <c r="W9" i="8" s="1"/>
  <c r="Y9" i="8"/>
  <c r="L10" i="8"/>
  <c r="F10" i="8"/>
  <c r="H10" i="8"/>
  <c r="K10" i="8"/>
  <c r="G10" i="8" l="1"/>
  <c r="J10" i="8"/>
  <c r="M10" i="8"/>
  <c r="S10" i="8"/>
  <c r="U10" i="8"/>
  <c r="T10" i="8" s="1"/>
  <c r="X10" i="8"/>
  <c r="Z10" i="8"/>
  <c r="P10" i="8"/>
  <c r="N10" i="8"/>
  <c r="AA10" i="8"/>
  <c r="O10" i="8" l="1"/>
  <c r="Y10" i="8"/>
  <c r="V10" i="8"/>
  <c r="W10" i="8" s="1"/>
  <c r="AB10" i="8"/>
  <c r="S11" i="8"/>
  <c r="U11" i="8"/>
  <c r="T11" i="8" s="1"/>
  <c r="X11" i="8"/>
  <c r="A12" i="8"/>
  <c r="B12" i="8"/>
  <c r="Y11" i="8" l="1"/>
  <c r="V11" i="8"/>
  <c r="W11" i="8" s="1"/>
  <c r="L12" i="8"/>
  <c r="F12" i="8"/>
  <c r="H12" i="8"/>
  <c r="K12" i="8"/>
  <c r="G12" i="8" l="1"/>
  <c r="J12" i="8"/>
  <c r="M12" i="8"/>
  <c r="S12" i="8"/>
  <c r="U12" i="8"/>
  <c r="T12" i="8" s="1"/>
  <c r="X12" i="8"/>
  <c r="Z12" i="8"/>
  <c r="P12" i="8"/>
  <c r="N12" i="8"/>
  <c r="AA12" i="8"/>
  <c r="O12" i="8" l="1"/>
  <c r="Y12" i="8"/>
  <c r="V12" i="8"/>
  <c r="W12" i="8" s="1"/>
  <c r="AB12" i="8"/>
  <c r="S13" i="8"/>
  <c r="U13" i="8"/>
  <c r="T13" i="8" s="1"/>
  <c r="X13" i="8"/>
  <c r="A14" i="8"/>
  <c r="B14" i="8"/>
  <c r="Y13" i="8" l="1"/>
  <c r="V13" i="8"/>
  <c r="W13" i="8" s="1"/>
  <c r="L14" i="8"/>
  <c r="F14" i="8"/>
  <c r="H14" i="8"/>
  <c r="K14" i="8"/>
  <c r="G14" i="8" l="1"/>
  <c r="J14" i="8"/>
  <c r="M14" i="8"/>
  <c r="S14" i="8"/>
  <c r="U14" i="8"/>
  <c r="T14" i="8" s="1"/>
  <c r="X14" i="8"/>
  <c r="Z14" i="8"/>
  <c r="P14" i="8"/>
  <c r="N14" i="8"/>
  <c r="AA14" i="8"/>
  <c r="O14" i="8" l="1"/>
  <c r="V14" i="8"/>
  <c r="W14" i="8" s="1"/>
  <c r="Y14" i="8"/>
  <c r="AB14" i="8"/>
  <c r="S15" i="8"/>
  <c r="U15" i="8"/>
  <c r="X15" i="8"/>
  <c r="A17" i="8"/>
  <c r="B17" i="8"/>
  <c r="V15" i="8" l="1"/>
  <c r="W15" i="8" s="1"/>
  <c r="Y15" i="8"/>
  <c r="T15" i="8"/>
  <c r="L17" i="8"/>
  <c r="F17" i="8"/>
  <c r="K17" i="8"/>
  <c r="G17" i="8" l="1"/>
  <c r="J17" i="8"/>
  <c r="M17" i="8"/>
  <c r="S17" i="8"/>
  <c r="U17" i="8"/>
  <c r="T17" i="8" s="1"/>
  <c r="X17" i="8"/>
  <c r="Z17" i="8"/>
  <c r="P17" i="8"/>
  <c r="N17" i="8"/>
  <c r="AA17" i="8"/>
  <c r="O17" i="8" l="1"/>
  <c r="Y17" i="8"/>
  <c r="V17" i="8"/>
  <c r="W17" i="8" s="1"/>
  <c r="AB17" i="8"/>
  <c r="S18" i="8"/>
  <c r="U18" i="8"/>
  <c r="X18" i="8"/>
  <c r="A19" i="8"/>
  <c r="B19" i="8"/>
  <c r="V18" i="8" l="1"/>
  <c r="W18" i="8" s="1"/>
  <c r="Y18" i="8"/>
  <c r="T18" i="8"/>
  <c r="L19" i="8"/>
  <c r="F19" i="8"/>
  <c r="K19" i="8"/>
  <c r="G19" i="8" l="1"/>
  <c r="J19" i="8"/>
  <c r="M19" i="8"/>
  <c r="S19" i="8"/>
  <c r="U19" i="8"/>
  <c r="T19" i="8" s="1"/>
  <c r="X19" i="8"/>
  <c r="Z19" i="8"/>
  <c r="P19" i="8"/>
  <c r="N19" i="8"/>
  <c r="AA19" i="8"/>
  <c r="O19" i="8" l="1"/>
  <c r="V19" i="8"/>
  <c r="W19" i="8" s="1"/>
  <c r="Y19" i="8"/>
  <c r="AB19" i="8"/>
  <c r="S20" i="8"/>
  <c r="U20" i="8"/>
  <c r="T20" i="8" s="1"/>
  <c r="X20" i="8"/>
  <c r="A21" i="8"/>
  <c r="B21" i="8"/>
  <c r="Y20" i="8" l="1"/>
  <c r="V20" i="8"/>
  <c r="W20" i="8" s="1"/>
  <c r="L21" i="8"/>
  <c r="F21" i="8"/>
  <c r="K21" i="8"/>
  <c r="G21" i="8" l="1"/>
  <c r="J21" i="8"/>
  <c r="M21" i="8"/>
  <c r="S21" i="8"/>
  <c r="U21" i="8"/>
  <c r="X21" i="8"/>
  <c r="Z21" i="8"/>
  <c r="P21" i="8"/>
  <c r="N21" i="8"/>
  <c r="AA21" i="8"/>
  <c r="O21" i="8" l="1"/>
  <c r="Y21" i="8"/>
  <c r="V21" i="8"/>
  <c r="W21" i="8" s="1"/>
  <c r="T21" i="8"/>
  <c r="AB21" i="8"/>
  <c r="S22" i="8"/>
  <c r="U22" i="8"/>
  <c r="T22" i="8" s="1"/>
  <c r="X22" i="8"/>
  <c r="A23" i="8"/>
  <c r="B23" i="8"/>
  <c r="V22" i="8" l="1"/>
  <c r="W22" i="8" s="1"/>
  <c r="Y22" i="8"/>
  <c r="L23" i="8"/>
  <c r="F23" i="8"/>
  <c r="K23" i="8"/>
  <c r="G23" i="8" l="1"/>
  <c r="J23" i="8"/>
  <c r="M23" i="8"/>
  <c r="S23" i="8"/>
  <c r="U23" i="8"/>
  <c r="T23" i="8" s="1"/>
  <c r="X23" i="8"/>
  <c r="Z23" i="8"/>
  <c r="P23" i="8"/>
  <c r="N23" i="8"/>
  <c r="AA23" i="8"/>
  <c r="O23" i="8" l="1"/>
  <c r="Y23" i="8"/>
  <c r="V23" i="8"/>
  <c r="W23" i="8" s="1"/>
  <c r="AB23" i="8"/>
  <c r="S24" i="8"/>
  <c r="U24" i="8"/>
  <c r="T24" i="8" s="1"/>
  <c r="X24" i="8"/>
  <c r="A26" i="8"/>
  <c r="B26" i="8"/>
  <c r="Y24" i="8" l="1"/>
  <c r="V24" i="8"/>
  <c r="W24" i="8" s="1"/>
  <c r="L26" i="8"/>
  <c r="F26" i="8"/>
  <c r="K26" i="8"/>
  <c r="G26" i="8" l="1"/>
  <c r="J26" i="8"/>
  <c r="M26" i="8"/>
  <c r="S26" i="8"/>
  <c r="U26" i="8"/>
  <c r="T26" i="8" s="1"/>
  <c r="X26" i="8"/>
  <c r="Z26" i="8"/>
  <c r="P26" i="8"/>
  <c r="N26" i="8"/>
  <c r="AA26" i="8"/>
  <c r="O26" i="8" l="1"/>
  <c r="Y26" i="8"/>
  <c r="V26" i="8"/>
  <c r="W26" i="8" s="1"/>
  <c r="AB26" i="8"/>
  <c r="S27" i="8"/>
  <c r="U27" i="8"/>
  <c r="T27" i="8" s="1"/>
  <c r="X27" i="8"/>
  <c r="A28" i="8"/>
  <c r="B28" i="8"/>
  <c r="Y27" i="8" l="1"/>
  <c r="V27" i="8"/>
  <c r="W27" i="8" s="1"/>
  <c r="L28" i="8"/>
  <c r="F28" i="8"/>
  <c r="K28" i="8"/>
  <c r="G28" i="8" l="1"/>
  <c r="J28" i="8"/>
  <c r="M28" i="8"/>
  <c r="S28" i="8"/>
  <c r="U28" i="8"/>
  <c r="T28" i="8" s="1"/>
  <c r="X28" i="8"/>
  <c r="Z28" i="8"/>
  <c r="P28" i="8"/>
  <c r="N28" i="8"/>
  <c r="AA28" i="8"/>
  <c r="O28" i="8" l="1"/>
  <c r="V28" i="8"/>
  <c r="W28" i="8" s="1"/>
  <c r="Y28" i="8"/>
  <c r="AB28" i="8"/>
  <c r="S29" i="8"/>
  <c r="U29" i="8"/>
  <c r="X29" i="8"/>
  <c r="Y29" i="8" s="1"/>
  <c r="A30" i="8"/>
  <c r="B30" i="8"/>
  <c r="V29" i="8" l="1"/>
  <c r="W29" i="8" s="1"/>
  <c r="T29" i="8"/>
  <c r="L30" i="8"/>
  <c r="F30" i="8"/>
  <c r="K30" i="8"/>
  <c r="G30" i="8" l="1"/>
  <c r="J30" i="8"/>
  <c r="M30" i="8"/>
  <c r="S30" i="8"/>
  <c r="U30" i="8"/>
  <c r="T30" i="8" s="1"/>
  <c r="X30" i="8"/>
  <c r="Z30" i="8"/>
  <c r="P30" i="8"/>
  <c r="N30" i="8"/>
  <c r="AA30" i="8"/>
  <c r="O30" i="8" l="1"/>
  <c r="Y30" i="8"/>
  <c r="V30" i="8"/>
  <c r="W30" i="8" s="1"/>
  <c r="AB30" i="8"/>
  <c r="S31" i="8"/>
  <c r="U31" i="8"/>
  <c r="T31" i="8" s="1"/>
  <c r="X31" i="8"/>
  <c r="A32" i="8"/>
  <c r="B32" i="8"/>
  <c r="Y31" i="8" l="1"/>
  <c r="V31" i="8"/>
  <c r="W31" i="8" s="1"/>
  <c r="L32" i="8"/>
  <c r="F32" i="8"/>
  <c r="K32" i="8"/>
  <c r="G32" i="8" l="1"/>
  <c r="J32" i="8"/>
  <c r="M32" i="8"/>
  <c r="S32" i="8"/>
  <c r="U32" i="8"/>
  <c r="T32" i="8" s="1"/>
  <c r="X32" i="8"/>
  <c r="Z32" i="8"/>
  <c r="P32" i="8"/>
  <c r="N32" i="8"/>
  <c r="AA32" i="8"/>
  <c r="O32" i="8" l="1"/>
  <c r="Y32" i="8"/>
  <c r="V32" i="8"/>
  <c r="W32" i="8" s="1"/>
  <c r="AB32" i="8"/>
  <c r="S33" i="8"/>
  <c r="U33" i="8"/>
  <c r="T33" i="8" s="1"/>
  <c r="X33" i="8"/>
  <c r="Y33" i="8" s="1"/>
  <c r="A35" i="8"/>
  <c r="B35" i="8"/>
  <c r="V33" i="8" l="1"/>
  <c r="W33" i="8" s="1"/>
  <c r="L35" i="8"/>
  <c r="F35" i="8"/>
  <c r="K35" i="8"/>
  <c r="G35" i="8" l="1"/>
  <c r="J35" i="8"/>
  <c r="M35" i="8"/>
  <c r="S35" i="8"/>
  <c r="U35" i="8"/>
  <c r="X35" i="8"/>
  <c r="Z35" i="8"/>
  <c r="P35" i="8"/>
  <c r="N35" i="8"/>
  <c r="AA35" i="8"/>
  <c r="O35" i="8" l="1"/>
  <c r="Y35" i="8"/>
  <c r="V35" i="8"/>
  <c r="W35" i="8" s="1"/>
  <c r="T35" i="8"/>
  <c r="AB35" i="8"/>
  <c r="S36" i="8"/>
  <c r="U36" i="8"/>
  <c r="V36" i="8" s="1"/>
  <c r="W36" i="8" s="1"/>
  <c r="X36" i="8"/>
  <c r="A37" i="8"/>
  <c r="B37" i="8"/>
  <c r="T36" i="8" l="1"/>
  <c r="Y36" i="8"/>
  <c r="L37" i="8"/>
  <c r="F37" i="8"/>
  <c r="K37" i="8"/>
  <c r="G37" i="8" l="1"/>
  <c r="J37" i="8"/>
  <c r="M37" i="8"/>
  <c r="S37" i="8"/>
  <c r="U37" i="8"/>
  <c r="X37" i="8"/>
  <c r="Z37" i="8"/>
  <c r="P37" i="8"/>
  <c r="N37" i="8"/>
  <c r="AA37" i="8"/>
  <c r="O37" i="8" l="1"/>
  <c r="Y37" i="8"/>
  <c r="V37" i="8"/>
  <c r="W37" i="8" s="1"/>
  <c r="T37" i="8"/>
  <c r="AB37" i="8"/>
  <c r="S38" i="8"/>
  <c r="U38" i="8"/>
  <c r="T38" i="8" s="1"/>
  <c r="X38" i="8"/>
  <c r="A39" i="8"/>
  <c r="B39" i="8"/>
  <c r="Y38" i="8" l="1"/>
  <c r="V38" i="8"/>
  <c r="W38" i="8" s="1"/>
  <c r="L39" i="8"/>
  <c r="F39" i="8"/>
  <c r="K39" i="8"/>
  <c r="G39" i="8" l="1"/>
  <c r="J39" i="8"/>
  <c r="M39" i="8"/>
  <c r="S39" i="8"/>
  <c r="U39" i="8"/>
  <c r="T39" i="8" s="1"/>
  <c r="X39" i="8"/>
  <c r="Z39" i="8"/>
  <c r="P39" i="8"/>
  <c r="N39" i="8"/>
  <c r="AA39" i="8"/>
  <c r="O39" i="8" l="1"/>
  <c r="V39" i="8"/>
  <c r="W39" i="8" s="1"/>
  <c r="Y39" i="8"/>
  <c r="AB39" i="8"/>
  <c r="S40" i="8"/>
  <c r="U40" i="8"/>
  <c r="X40" i="8"/>
  <c r="A41" i="8"/>
  <c r="B41" i="8"/>
  <c r="V40" i="8" l="1"/>
  <c r="W40" i="8" s="1"/>
  <c r="Y40" i="8"/>
  <c r="T40" i="8"/>
  <c r="L41" i="8"/>
  <c r="K41" i="8"/>
  <c r="F41" i="8"/>
  <c r="G41" i="8" l="1"/>
  <c r="J41" i="8"/>
  <c r="M41" i="8"/>
  <c r="S41" i="8"/>
  <c r="U41" i="8"/>
  <c r="T41" i="8" s="1"/>
  <c r="X41" i="8"/>
  <c r="Z41" i="8"/>
  <c r="P41" i="8"/>
  <c r="N41" i="8"/>
  <c r="AA41" i="8"/>
  <c r="O41" i="8" l="1"/>
  <c r="V41" i="8"/>
  <c r="W41" i="8" s="1"/>
  <c r="Y41" i="8"/>
  <c r="AB41" i="8"/>
  <c r="S42" i="8"/>
  <c r="U42" i="8"/>
  <c r="T42" i="8" s="1"/>
  <c r="X42" i="8"/>
  <c r="Y42" i="8" s="1"/>
  <c r="A44" i="8"/>
  <c r="B44" i="8"/>
  <c r="V42" i="8" l="1"/>
  <c r="W42" i="8" s="1"/>
  <c r="L44" i="8"/>
  <c r="F44" i="8"/>
  <c r="K44" i="8"/>
  <c r="G44" i="8" l="1"/>
  <c r="J44" i="8"/>
  <c r="M44" i="8"/>
  <c r="S44" i="8"/>
  <c r="U44" i="8"/>
  <c r="T44" i="8" s="1"/>
  <c r="X44" i="8"/>
  <c r="Z44" i="8"/>
  <c r="P44" i="8"/>
  <c r="N44" i="8"/>
  <c r="AA44" i="8"/>
  <c r="O44" i="8" l="1"/>
  <c r="V44" i="8"/>
  <c r="W44" i="8" s="1"/>
  <c r="Y44" i="8"/>
  <c r="AB44" i="8"/>
  <c r="S45" i="8"/>
  <c r="U45" i="8"/>
  <c r="T45" i="8" s="1"/>
  <c r="X45" i="8"/>
  <c r="A46" i="8"/>
  <c r="L46" i="8"/>
  <c r="B46" i="8"/>
  <c r="K46" i="8"/>
  <c r="V45" i="8" l="1"/>
  <c r="W45" i="8" s="1"/>
  <c r="Y45" i="8"/>
  <c r="J46" i="8"/>
  <c r="M46" i="8"/>
  <c r="S46" i="8"/>
  <c r="U46" i="8"/>
  <c r="T46" i="8" s="1"/>
  <c r="X46" i="8"/>
  <c r="Z46" i="8"/>
  <c r="P46" i="8"/>
  <c r="F46" i="8"/>
  <c r="N46" i="8"/>
  <c r="AA46" i="8"/>
  <c r="O46" i="8" l="1"/>
  <c r="G46" i="8"/>
  <c r="V46" i="8"/>
  <c r="W46" i="8" s="1"/>
  <c r="Y46" i="8"/>
  <c r="AB46" i="8"/>
  <c r="S47" i="8"/>
  <c r="U47" i="8"/>
  <c r="T47" i="8" s="1"/>
  <c r="X47" i="8"/>
  <c r="A48" i="8"/>
  <c r="B48" i="8"/>
  <c r="V47" i="8" l="1"/>
  <c r="W47" i="8" s="1"/>
  <c r="Y47" i="8"/>
  <c r="L48" i="8"/>
  <c r="F48" i="8"/>
  <c r="K48" i="8"/>
  <c r="G48" i="8" l="1"/>
  <c r="J48" i="8"/>
  <c r="M48" i="8"/>
  <c r="S48" i="8"/>
  <c r="U48" i="8"/>
  <c r="T48" i="8" s="1"/>
  <c r="X48" i="8"/>
  <c r="Z48" i="8"/>
  <c r="P48" i="8"/>
  <c r="N48" i="8"/>
  <c r="AA48" i="8"/>
  <c r="O48" i="8" l="1"/>
  <c r="V48" i="8"/>
  <c r="W48" i="8" s="1"/>
  <c r="Y48" i="8"/>
  <c r="AB48" i="8"/>
  <c r="S49" i="8"/>
  <c r="U49" i="8"/>
  <c r="T49" i="8" s="1"/>
  <c r="X49" i="8"/>
  <c r="A50" i="8"/>
  <c r="B50" i="8"/>
  <c r="V49" i="8" l="1"/>
  <c r="W49" i="8" s="1"/>
  <c r="Y49" i="8"/>
  <c r="L50" i="8"/>
  <c r="F50" i="8"/>
  <c r="K50" i="8"/>
  <c r="G50" i="8" l="1"/>
  <c r="J50" i="8"/>
  <c r="M50" i="8"/>
  <c r="S50" i="8"/>
  <c r="U50" i="8"/>
  <c r="T50" i="8" s="1"/>
  <c r="X50" i="8"/>
  <c r="Z50" i="8"/>
  <c r="P50" i="8"/>
  <c r="N50" i="8"/>
  <c r="AA50" i="8"/>
  <c r="O50" i="8" l="1"/>
  <c r="V50" i="8"/>
  <c r="W50" i="8" s="1"/>
  <c r="Y50" i="8"/>
  <c r="AB50" i="8"/>
  <c r="S51" i="8"/>
  <c r="U51" i="8"/>
  <c r="X51" i="8"/>
  <c r="A53" i="8"/>
  <c r="B53" i="8"/>
  <c r="V51" i="8" l="1"/>
  <c r="W51" i="8" s="1"/>
  <c r="T51" i="8"/>
  <c r="Y51" i="8"/>
  <c r="L53" i="8"/>
  <c r="F53" i="8"/>
  <c r="K53" i="8"/>
  <c r="G53" i="8" l="1"/>
  <c r="J53" i="8"/>
  <c r="M53" i="8"/>
  <c r="S53" i="8"/>
  <c r="U53" i="8"/>
  <c r="T53" i="8" s="1"/>
  <c r="X53" i="8"/>
  <c r="Z53" i="8"/>
  <c r="P53" i="8"/>
  <c r="N53" i="8"/>
  <c r="AA53" i="8"/>
  <c r="O53" i="8" l="1"/>
  <c r="V53" i="8"/>
  <c r="W53" i="8" s="1"/>
  <c r="Y53" i="8"/>
  <c r="AB53" i="8"/>
  <c r="S54" i="8"/>
  <c r="U54" i="8"/>
  <c r="X54" i="8"/>
  <c r="Y54" i="8" s="1"/>
  <c r="A55" i="8"/>
  <c r="B55" i="8"/>
  <c r="V54" i="8" l="1"/>
  <c r="W54" i="8" s="1"/>
  <c r="T54" i="8"/>
  <c r="L55" i="8"/>
  <c r="F55" i="8"/>
  <c r="K55" i="8"/>
  <c r="G55" i="8" l="1"/>
  <c r="J55" i="8"/>
  <c r="M55" i="8"/>
  <c r="S55" i="8"/>
  <c r="U55" i="8"/>
  <c r="T55" i="8" s="1"/>
  <c r="X55" i="8"/>
  <c r="Z55" i="8"/>
  <c r="P55" i="8"/>
  <c r="N55" i="8"/>
  <c r="AA55" i="8"/>
  <c r="O55" i="8" l="1"/>
  <c r="V55" i="8"/>
  <c r="W55" i="8" s="1"/>
  <c r="Y55" i="8"/>
  <c r="AB55" i="8"/>
  <c r="S56" i="8"/>
  <c r="U56" i="8"/>
  <c r="X56" i="8"/>
  <c r="Y57" i="8"/>
  <c r="T57" i="8"/>
  <c r="N57" i="8"/>
  <c r="V56" i="8" l="1"/>
  <c r="W56" i="8" s="1"/>
  <c r="Y56" i="8"/>
  <c r="T56" i="8"/>
  <c r="A1" i="7" l="1"/>
  <c r="D1" i="7"/>
  <c r="B1" i="7" l="1"/>
  <c r="C1" i="7" s="1"/>
  <c r="E1" i="7"/>
  <c r="F1" i="7"/>
  <c r="R5" i="7"/>
  <c r="L6" i="7"/>
  <c r="K6" i="7"/>
  <c r="B6" i="7"/>
  <c r="H6" i="7"/>
  <c r="AA2" i="7"/>
  <c r="E2" i="7"/>
  <c r="J6" i="7" l="1"/>
  <c r="M6" i="7"/>
  <c r="P6" i="7"/>
  <c r="F6" i="7"/>
  <c r="N6" i="7"/>
  <c r="T6" i="7"/>
  <c r="O6" i="7" l="1"/>
  <c r="G6" i="7"/>
  <c r="S6" i="7"/>
  <c r="W6" i="7"/>
  <c r="U6" i="7" l="1"/>
  <c r="V6" i="7" s="1"/>
  <c r="X6" i="7"/>
  <c r="Y6" i="7"/>
  <c r="AA6" i="7"/>
  <c r="L7" i="7"/>
  <c r="B7" i="7"/>
  <c r="K7" i="7"/>
  <c r="H7" i="7"/>
  <c r="Z6" i="7"/>
  <c r="J7" i="7" l="1"/>
  <c r="M7" i="7"/>
  <c r="P7" i="7"/>
  <c r="F7" i="7"/>
  <c r="T7" i="7"/>
  <c r="N7" i="7"/>
  <c r="O7" i="7" l="1"/>
  <c r="G7" i="7"/>
  <c r="S7" i="7"/>
  <c r="W7" i="7"/>
  <c r="U7" i="7" l="1"/>
  <c r="V7" i="7" s="1"/>
  <c r="X7" i="7"/>
  <c r="AA7" i="7"/>
  <c r="Y7" i="7"/>
  <c r="L8" i="7"/>
  <c r="B8" i="7"/>
  <c r="K8" i="7"/>
  <c r="H8" i="7"/>
  <c r="Z7" i="7"/>
  <c r="J8" i="7" l="1"/>
  <c r="M8" i="7"/>
  <c r="P8" i="7"/>
  <c r="F8" i="7"/>
  <c r="T8" i="7"/>
  <c r="N8" i="7"/>
  <c r="O8" i="7" l="1"/>
  <c r="G8" i="7"/>
  <c r="S8" i="7"/>
  <c r="W8" i="7"/>
  <c r="U8" i="7" l="1"/>
  <c r="V8" i="7" s="1"/>
  <c r="X8" i="7"/>
  <c r="AA8" i="7"/>
  <c r="Y8" i="7"/>
  <c r="L9" i="7"/>
  <c r="B9" i="7"/>
  <c r="K9" i="7"/>
  <c r="H9" i="7"/>
  <c r="Z8" i="7"/>
  <c r="J9" i="7" l="1"/>
  <c r="M9" i="7"/>
  <c r="P9" i="7"/>
  <c r="F9" i="7"/>
  <c r="N9" i="7"/>
  <c r="T9" i="7"/>
  <c r="O9" i="7" l="1"/>
  <c r="G9" i="7"/>
  <c r="S9" i="7"/>
  <c r="W9" i="7"/>
  <c r="U9" i="7" l="1"/>
  <c r="V9" i="7" s="1"/>
  <c r="X9" i="7"/>
  <c r="Y9" i="7"/>
  <c r="AA9" i="7"/>
  <c r="L10" i="7"/>
  <c r="B10" i="7"/>
  <c r="K10" i="7"/>
  <c r="H10" i="7"/>
  <c r="Z9" i="7"/>
  <c r="J10" i="7" l="1"/>
  <c r="M10" i="7"/>
  <c r="P10" i="7"/>
  <c r="F10" i="7"/>
  <c r="T10" i="7"/>
  <c r="N10" i="7"/>
  <c r="O10" i="7" l="1"/>
  <c r="G10" i="7"/>
  <c r="S10" i="7"/>
  <c r="W10" i="7"/>
  <c r="U10" i="7" l="1"/>
  <c r="V10" i="7" s="1"/>
  <c r="X10" i="7"/>
  <c r="Y10" i="7"/>
  <c r="AA10" i="7"/>
  <c r="L11" i="7"/>
  <c r="B11" i="7"/>
  <c r="K11" i="7"/>
  <c r="H11" i="7"/>
  <c r="Z10" i="7"/>
  <c r="J11" i="7" l="1"/>
  <c r="M11" i="7"/>
  <c r="P11" i="7"/>
  <c r="F11" i="7"/>
  <c r="T11" i="7"/>
  <c r="N11" i="7"/>
  <c r="O11" i="7" l="1"/>
  <c r="G11" i="7"/>
  <c r="S11" i="7"/>
  <c r="W11" i="7"/>
  <c r="U11" i="7" l="1"/>
  <c r="V11" i="7" s="1"/>
  <c r="X11" i="7"/>
  <c r="Y11" i="7"/>
  <c r="AA11" i="7"/>
  <c r="L13" i="7"/>
  <c r="B13" i="7"/>
  <c r="K13" i="7"/>
  <c r="Z11" i="7"/>
  <c r="J13" i="7" l="1"/>
  <c r="M13" i="7"/>
  <c r="P13" i="7"/>
  <c r="F13" i="7"/>
  <c r="T13" i="7"/>
  <c r="N13" i="7"/>
  <c r="O13" i="7" l="1"/>
  <c r="G13" i="7"/>
  <c r="S13" i="7"/>
  <c r="W13" i="7"/>
  <c r="U13" i="7" l="1"/>
  <c r="V13" i="7" s="1"/>
  <c r="X13" i="7"/>
  <c r="Y13" i="7"/>
  <c r="AA13" i="7"/>
  <c r="L14" i="7"/>
  <c r="B14" i="7"/>
  <c r="K14" i="7"/>
  <c r="Z13" i="7"/>
  <c r="J14" i="7" l="1"/>
  <c r="M14" i="7"/>
  <c r="P14" i="7"/>
  <c r="F14" i="7"/>
  <c r="T14" i="7"/>
  <c r="N14" i="7"/>
  <c r="O14" i="7" l="1"/>
  <c r="G14" i="7"/>
  <c r="S14" i="7"/>
  <c r="W14" i="7"/>
  <c r="U14" i="7" l="1"/>
  <c r="V14" i="7" s="1"/>
  <c r="X14" i="7"/>
  <c r="Y14" i="7"/>
  <c r="AA14" i="7"/>
  <c r="L15" i="7"/>
  <c r="B15" i="7"/>
  <c r="K15" i="7"/>
  <c r="Z14" i="7"/>
  <c r="J15" i="7" l="1"/>
  <c r="M15" i="7"/>
  <c r="P15" i="7"/>
  <c r="F15" i="7"/>
  <c r="T15" i="7"/>
  <c r="N15" i="7"/>
  <c r="O15" i="7" l="1"/>
  <c r="G15" i="7"/>
  <c r="S15" i="7"/>
  <c r="W15" i="7"/>
  <c r="U15" i="7" l="1"/>
  <c r="V15" i="7" s="1"/>
  <c r="X15" i="7"/>
  <c r="Y15" i="7"/>
  <c r="AA15" i="7"/>
  <c r="L16" i="7"/>
  <c r="B16" i="7"/>
  <c r="K16" i="7"/>
  <c r="Z15" i="7"/>
  <c r="J16" i="7" l="1"/>
  <c r="M16" i="7"/>
  <c r="P16" i="7"/>
  <c r="F16" i="7"/>
  <c r="N16" i="7"/>
  <c r="T16" i="7"/>
  <c r="O16" i="7" l="1"/>
  <c r="G16" i="7"/>
  <c r="S16" i="7"/>
  <c r="W16" i="7"/>
  <c r="U16" i="7" l="1"/>
  <c r="V16" i="7" s="1"/>
  <c r="X16" i="7"/>
  <c r="Y16" i="7"/>
  <c r="AA16" i="7"/>
  <c r="L18" i="7"/>
  <c r="B18" i="7"/>
  <c r="K18" i="7"/>
  <c r="Z16" i="7"/>
  <c r="J18" i="7" l="1"/>
  <c r="M18" i="7"/>
  <c r="P18" i="7"/>
  <c r="F18" i="7"/>
  <c r="T18" i="7"/>
  <c r="N18" i="7"/>
  <c r="O18" i="7" l="1"/>
  <c r="G18" i="7"/>
  <c r="S18" i="7"/>
  <c r="W18" i="7"/>
  <c r="U18" i="7" l="1"/>
  <c r="V18" i="7" s="1"/>
  <c r="X18" i="7"/>
  <c r="Y18" i="7"/>
  <c r="AA18" i="7"/>
  <c r="L19" i="7"/>
  <c r="B19" i="7"/>
  <c r="K19" i="7"/>
  <c r="Z18" i="7"/>
  <c r="J19" i="7" l="1"/>
  <c r="M19" i="7"/>
  <c r="P19" i="7"/>
  <c r="F19" i="7"/>
  <c r="T19" i="7"/>
  <c r="N19" i="7"/>
  <c r="O19" i="7" l="1"/>
  <c r="G19" i="7"/>
  <c r="S19" i="7"/>
  <c r="W19" i="7"/>
  <c r="U19" i="7" l="1"/>
  <c r="V19" i="7" s="1"/>
  <c r="X19" i="7"/>
  <c r="Y19" i="7"/>
  <c r="AA19" i="7"/>
  <c r="L20" i="7"/>
  <c r="B20" i="7"/>
  <c r="K20" i="7"/>
  <c r="Z19" i="7"/>
  <c r="J20" i="7" l="1"/>
  <c r="M20" i="7"/>
  <c r="P20" i="7"/>
  <c r="F20" i="7"/>
  <c r="T20" i="7"/>
  <c r="N20" i="7"/>
  <c r="O20" i="7" l="1"/>
  <c r="G20" i="7"/>
  <c r="S20" i="7"/>
  <c r="W20" i="7"/>
  <c r="U20" i="7" l="1"/>
  <c r="V20" i="7" s="1"/>
  <c r="X20" i="7"/>
  <c r="Y20" i="7"/>
  <c r="AA20" i="7"/>
  <c r="L21" i="7"/>
  <c r="B21" i="7"/>
  <c r="K21" i="7"/>
  <c r="Z20" i="7"/>
  <c r="J21" i="7" l="1"/>
  <c r="M21" i="7"/>
  <c r="P21" i="7"/>
  <c r="F21" i="7"/>
  <c r="N21" i="7"/>
  <c r="T21" i="7"/>
  <c r="O21" i="7" l="1"/>
  <c r="G21" i="7"/>
  <c r="S21" i="7"/>
  <c r="W21" i="7"/>
  <c r="U21" i="7" l="1"/>
  <c r="V21" i="7" s="1"/>
  <c r="X21" i="7"/>
  <c r="Y21" i="7"/>
  <c r="AA21" i="7"/>
  <c r="L23" i="7"/>
  <c r="B23" i="7"/>
  <c r="K23" i="7"/>
  <c r="Z21" i="7"/>
  <c r="J23" i="7" l="1"/>
  <c r="M23" i="7"/>
  <c r="P23" i="7"/>
  <c r="F23" i="7"/>
  <c r="T23" i="7"/>
  <c r="N23" i="7"/>
  <c r="O23" i="7" l="1"/>
  <c r="G23" i="7"/>
  <c r="S23" i="7"/>
  <c r="W23" i="7"/>
  <c r="U23" i="7" l="1"/>
  <c r="V23" i="7" s="1"/>
  <c r="X23" i="7"/>
  <c r="Y23" i="7"/>
  <c r="AA23" i="7"/>
  <c r="L24" i="7"/>
  <c r="B24" i="7"/>
  <c r="K24" i="7"/>
  <c r="Z23" i="7"/>
  <c r="J24" i="7" l="1"/>
  <c r="M24" i="7"/>
  <c r="P24" i="7"/>
  <c r="F24" i="7"/>
  <c r="T24" i="7"/>
  <c r="N24" i="7"/>
  <c r="O24" i="7" l="1"/>
  <c r="G24" i="7"/>
  <c r="S24" i="7"/>
  <c r="W24" i="7"/>
  <c r="U24" i="7" l="1"/>
  <c r="V24" i="7" s="1"/>
  <c r="X24" i="7"/>
  <c r="Y24" i="7"/>
  <c r="AA24" i="7"/>
  <c r="L25" i="7"/>
  <c r="B25" i="7"/>
  <c r="K25" i="7"/>
  <c r="Z24" i="7"/>
  <c r="J25" i="7" l="1"/>
  <c r="M25" i="7"/>
  <c r="P25" i="7"/>
  <c r="F25" i="7"/>
  <c r="T25" i="7"/>
  <c r="N25" i="7"/>
  <c r="O25" i="7" l="1"/>
  <c r="G25" i="7"/>
  <c r="S25" i="7"/>
  <c r="W25" i="7"/>
  <c r="U25" i="7" l="1"/>
  <c r="V25" i="7" s="1"/>
  <c r="X25" i="7"/>
  <c r="Y25" i="7"/>
  <c r="AA25" i="7"/>
  <c r="L26" i="7"/>
  <c r="B26" i="7"/>
  <c r="K26" i="7"/>
  <c r="Z25" i="7"/>
  <c r="J26" i="7" l="1"/>
  <c r="M26" i="7"/>
  <c r="P26" i="7"/>
  <c r="F26" i="7"/>
  <c r="N26" i="7"/>
  <c r="T26" i="7"/>
  <c r="O26" i="7" l="1"/>
  <c r="G26" i="7"/>
  <c r="S26" i="7"/>
  <c r="W26" i="7"/>
  <c r="U26" i="7" l="1"/>
  <c r="V26" i="7" s="1"/>
  <c r="X26" i="7"/>
  <c r="AA26" i="7"/>
  <c r="Y26" i="7"/>
  <c r="L28" i="7"/>
  <c r="B28" i="7"/>
  <c r="K28" i="7"/>
  <c r="Z26" i="7"/>
  <c r="J28" i="7" l="1"/>
  <c r="M28" i="7"/>
  <c r="P28" i="7"/>
  <c r="F28" i="7"/>
  <c r="T28" i="7"/>
  <c r="N28" i="7"/>
  <c r="O28" i="7" l="1"/>
  <c r="G28" i="7"/>
  <c r="S28" i="7"/>
  <c r="W28" i="7"/>
  <c r="U28" i="7" l="1"/>
  <c r="V28" i="7" s="1"/>
  <c r="X28" i="7"/>
  <c r="AA28" i="7"/>
  <c r="Y28" i="7"/>
  <c r="L29" i="7"/>
  <c r="B29" i="7"/>
  <c r="K29" i="7"/>
  <c r="Z28" i="7"/>
  <c r="J29" i="7" l="1"/>
  <c r="M29" i="7"/>
  <c r="P29" i="7"/>
  <c r="F29" i="7"/>
  <c r="N29" i="7"/>
  <c r="T29" i="7"/>
  <c r="O29" i="7" l="1"/>
  <c r="G29" i="7"/>
  <c r="S29" i="7"/>
  <c r="W29" i="7"/>
  <c r="U29" i="7" l="1"/>
  <c r="V29" i="7" s="1"/>
  <c r="X29" i="7"/>
  <c r="AA29" i="7"/>
  <c r="Y29" i="7"/>
  <c r="L30" i="7"/>
  <c r="B30" i="7"/>
  <c r="K30" i="7"/>
  <c r="Z29" i="7"/>
  <c r="J30" i="7" l="1"/>
  <c r="M30" i="7"/>
  <c r="P30" i="7"/>
  <c r="F30" i="7"/>
  <c r="T30" i="7"/>
  <c r="N30" i="7"/>
  <c r="O30" i="7" l="1"/>
  <c r="G30" i="7"/>
  <c r="S30" i="7"/>
  <c r="W30" i="7"/>
  <c r="U30" i="7" l="1"/>
  <c r="V30" i="7" s="1"/>
  <c r="X30" i="7"/>
  <c r="AA30" i="7"/>
  <c r="Y30" i="7"/>
  <c r="L31" i="7"/>
  <c r="B31" i="7"/>
  <c r="K31" i="7"/>
  <c r="Z30" i="7"/>
  <c r="J31" i="7" l="1"/>
  <c r="M31" i="7"/>
  <c r="P31" i="7"/>
  <c r="F31" i="7"/>
  <c r="N31" i="7"/>
  <c r="T31" i="7"/>
  <c r="O31" i="7" l="1"/>
  <c r="G31" i="7"/>
  <c r="S31" i="7"/>
  <c r="W31" i="7"/>
  <c r="U31" i="7" l="1"/>
  <c r="V31" i="7" s="1"/>
  <c r="X31" i="7"/>
  <c r="AA31" i="7"/>
  <c r="Y31" i="7"/>
  <c r="L33" i="7"/>
  <c r="B33" i="7"/>
  <c r="K33" i="7"/>
  <c r="Z31" i="7"/>
  <c r="J33" i="7" l="1"/>
  <c r="M33" i="7"/>
  <c r="P33" i="7"/>
  <c r="F33" i="7"/>
  <c r="N33" i="7"/>
  <c r="T33" i="7"/>
  <c r="O33" i="7" l="1"/>
  <c r="G33" i="7"/>
  <c r="S33" i="7"/>
  <c r="W33" i="7"/>
  <c r="U33" i="7" l="1"/>
  <c r="V33" i="7" s="1"/>
  <c r="X33" i="7"/>
  <c r="AA33" i="7"/>
  <c r="Y33" i="7"/>
  <c r="L34" i="7"/>
  <c r="B34" i="7"/>
  <c r="K34" i="7"/>
  <c r="Z33" i="7"/>
  <c r="J34" i="7" l="1"/>
  <c r="M34" i="7"/>
  <c r="P34" i="7"/>
  <c r="F34" i="7"/>
  <c r="T34" i="7"/>
  <c r="N34" i="7"/>
  <c r="O34" i="7" l="1"/>
  <c r="G34" i="7"/>
  <c r="S34" i="7"/>
  <c r="W34" i="7"/>
  <c r="U34" i="7" l="1"/>
  <c r="V34" i="7" s="1"/>
  <c r="X34" i="7"/>
  <c r="AA34" i="7"/>
  <c r="Y34" i="7"/>
  <c r="L35" i="7"/>
  <c r="B35" i="7"/>
  <c r="K35" i="7"/>
  <c r="Z34" i="7"/>
  <c r="J35" i="7" l="1"/>
  <c r="M35" i="7"/>
  <c r="P35" i="7"/>
  <c r="F35" i="7"/>
  <c r="T35" i="7"/>
  <c r="N35" i="7"/>
  <c r="O35" i="7" l="1"/>
  <c r="G35" i="7"/>
  <c r="S35" i="7"/>
  <c r="W35" i="7"/>
  <c r="U35" i="7" l="1"/>
  <c r="V35" i="7" s="1"/>
  <c r="X35" i="7"/>
  <c r="AA35" i="7"/>
  <c r="Y35" i="7"/>
  <c r="L36" i="7"/>
  <c r="B36" i="7"/>
  <c r="K36" i="7"/>
  <c r="Z35" i="7"/>
  <c r="J36" i="7" l="1"/>
  <c r="M36" i="7"/>
  <c r="P36" i="7"/>
  <c r="F36" i="7"/>
  <c r="N36" i="7"/>
  <c r="T36" i="7"/>
  <c r="O36" i="7" l="1"/>
  <c r="G36" i="7"/>
  <c r="S36" i="7"/>
  <c r="W36" i="7"/>
  <c r="U36" i="7" l="1"/>
  <c r="V36" i="7" s="1"/>
  <c r="X36" i="7"/>
  <c r="AA36" i="7"/>
  <c r="Y36" i="7"/>
  <c r="AB38" i="7"/>
  <c r="N38" i="7"/>
  <c r="X38" i="7"/>
  <c r="T38" i="7"/>
  <c r="Z36" i="7"/>
  <c r="A8" i="6" l="1"/>
  <c r="B6" i="6"/>
  <c r="B8" i="6"/>
  <c r="C8" i="6" l="1"/>
  <c r="D8" i="6" s="1"/>
  <c r="I8" i="6" s="1"/>
  <c r="J8" i="6" s="1"/>
  <c r="C6" i="6"/>
  <c r="A10" i="6"/>
  <c r="H6" i="6"/>
  <c r="B10" i="6"/>
  <c r="H8" i="6"/>
  <c r="E8" i="6" l="1"/>
  <c r="C10" i="6"/>
  <c r="D10" i="6" s="1"/>
  <c r="I10" i="6" s="1"/>
  <c r="J10" i="6" s="1"/>
  <c r="K8" i="6"/>
  <c r="D6" i="6"/>
  <c r="I6" i="6" s="1"/>
  <c r="J6" i="6" s="1"/>
  <c r="K6" i="6" s="1"/>
  <c r="E6" i="6"/>
  <c r="A12" i="6"/>
  <c r="F6" i="6"/>
  <c r="B12" i="6"/>
  <c r="G6" i="6"/>
  <c r="G8" i="6"/>
  <c r="F8" i="6"/>
  <c r="H10" i="6"/>
  <c r="M6" i="6"/>
  <c r="L6" i="6"/>
  <c r="L8" i="6"/>
  <c r="M8" i="6"/>
  <c r="C12" i="6" l="1"/>
  <c r="D12" i="6" s="1"/>
  <c r="I12" i="6" s="1"/>
  <c r="J12" i="6" s="1"/>
  <c r="K10" i="6"/>
  <c r="E10" i="6"/>
  <c r="A14" i="6"/>
  <c r="H12" i="6"/>
  <c r="B14" i="6"/>
  <c r="F10" i="6"/>
  <c r="G10" i="6"/>
  <c r="M10" i="6"/>
  <c r="L10" i="6"/>
  <c r="C14" i="6" l="1"/>
  <c r="D14" i="6" s="1"/>
  <c r="I14" i="6" s="1"/>
  <c r="J14" i="6" s="1"/>
  <c r="K12" i="6"/>
  <c r="E12" i="6"/>
  <c r="A16" i="6"/>
  <c r="B16" i="6"/>
  <c r="H14" i="6"/>
  <c r="G12" i="6"/>
  <c r="F12" i="6"/>
  <c r="E14" i="6" l="1"/>
  <c r="C16" i="6"/>
  <c r="D16" i="6" s="1"/>
  <c r="I16" i="6" s="1"/>
  <c r="J16" i="6" s="1"/>
  <c r="K14" i="6"/>
  <c r="A18" i="6"/>
  <c r="B18" i="6"/>
  <c r="H16" i="6"/>
  <c r="G14" i="6"/>
  <c r="F14" i="6"/>
  <c r="M12" i="6"/>
  <c r="L12" i="6"/>
  <c r="E16" i="6" l="1"/>
  <c r="C18" i="6"/>
  <c r="D18" i="6" s="1"/>
  <c r="I18" i="6" s="1"/>
  <c r="J18" i="6" s="1"/>
  <c r="K16" i="6"/>
  <c r="A20" i="6"/>
  <c r="H18" i="6"/>
  <c r="B20" i="6"/>
  <c r="G16" i="6"/>
  <c r="L14" i="6"/>
  <c r="M14" i="6"/>
  <c r="M16" i="6"/>
  <c r="L16" i="6"/>
  <c r="F16" i="6"/>
  <c r="E18" i="6" l="1"/>
  <c r="C20" i="6"/>
  <c r="D20" i="6" s="1"/>
  <c r="I20" i="6" s="1"/>
  <c r="J20" i="6" s="1"/>
  <c r="K18" i="6"/>
  <c r="A22" i="6"/>
  <c r="G18" i="6"/>
  <c r="F18" i="6"/>
  <c r="B22" i="6"/>
  <c r="H20" i="6"/>
  <c r="L18" i="6"/>
  <c r="M18" i="6"/>
  <c r="E20" i="6" l="1"/>
  <c r="C22" i="6"/>
  <c r="D22" i="6" s="1"/>
  <c r="I22" i="6" s="1"/>
  <c r="J22" i="6" s="1"/>
  <c r="K20" i="6"/>
  <c r="A24" i="6"/>
  <c r="B24" i="6"/>
  <c r="G20" i="6"/>
  <c r="F20" i="6"/>
  <c r="H22" i="6"/>
  <c r="K22" i="6" l="1"/>
  <c r="E22" i="6"/>
  <c r="C24" i="6"/>
  <c r="D24" i="6" s="1"/>
  <c r="I24" i="6" s="1"/>
  <c r="J24" i="6" s="1"/>
  <c r="A26" i="6"/>
  <c r="B26" i="6"/>
  <c r="H24" i="6"/>
  <c r="M20" i="6"/>
  <c r="L20" i="6"/>
  <c r="E24" i="6" l="1"/>
  <c r="C26" i="6"/>
  <c r="D26" i="6" s="1"/>
  <c r="I26" i="6" s="1"/>
  <c r="J26" i="6" s="1"/>
  <c r="K24" i="6"/>
  <c r="A28" i="6"/>
  <c r="F24" i="6"/>
  <c r="G24" i="6"/>
  <c r="B28" i="6"/>
  <c r="H26" i="6"/>
  <c r="M22" i="6"/>
  <c r="L22" i="6"/>
  <c r="L24" i="6"/>
  <c r="M24" i="6"/>
  <c r="G22" i="6"/>
  <c r="F22" i="6"/>
  <c r="C28" i="6" l="1"/>
  <c r="D28" i="6" s="1"/>
  <c r="K26" i="6"/>
  <c r="E26" i="6"/>
  <c r="E28" i="6"/>
  <c r="I28" i="6"/>
  <c r="J28" i="6" s="1"/>
  <c r="A30" i="6"/>
  <c r="B30" i="6"/>
  <c r="H28" i="6"/>
  <c r="F26" i="6"/>
  <c r="F28" i="6"/>
  <c r="G28" i="6"/>
  <c r="G26" i="6"/>
  <c r="M26" i="6"/>
  <c r="L26" i="6"/>
  <c r="C30" i="6" l="1"/>
  <c r="D30" i="6" s="1"/>
  <c r="I30" i="6" s="1"/>
  <c r="J30" i="6" s="1"/>
  <c r="K28" i="6"/>
  <c r="A32" i="6"/>
  <c r="B32" i="6"/>
  <c r="H30" i="6"/>
  <c r="C32" i="6" l="1"/>
  <c r="D32" i="6" s="1"/>
  <c r="I32" i="6" s="1"/>
  <c r="J32" i="6" s="1"/>
  <c r="K30" i="6"/>
  <c r="E30" i="6"/>
  <c r="A34" i="6"/>
  <c r="B34" i="6"/>
  <c r="H32" i="6"/>
  <c r="L28" i="6"/>
  <c r="M28" i="6"/>
  <c r="E32" i="6" l="1"/>
  <c r="C34" i="6"/>
  <c r="D34" i="6" s="1"/>
  <c r="I34" i="6" s="1"/>
  <c r="J34" i="6" s="1"/>
  <c r="K32" i="6"/>
  <c r="A36" i="6"/>
  <c r="G32" i="6"/>
  <c r="F32" i="6"/>
  <c r="B36" i="6"/>
  <c r="H34" i="6"/>
  <c r="L30" i="6"/>
  <c r="M30" i="6"/>
  <c r="L32" i="6"/>
  <c r="M32" i="6"/>
  <c r="G30" i="6"/>
  <c r="F30" i="6"/>
  <c r="E34" i="6" l="1"/>
  <c r="C36" i="6"/>
  <c r="D36" i="6" s="1"/>
  <c r="I36" i="6" s="1"/>
  <c r="J36" i="6" s="1"/>
  <c r="K34" i="6"/>
  <c r="A38" i="6"/>
  <c r="G34" i="6"/>
  <c r="F34" i="6"/>
  <c r="B38" i="6"/>
  <c r="H36" i="6"/>
  <c r="M34" i="6"/>
  <c r="L34" i="6"/>
  <c r="E36" i="6" l="1"/>
  <c r="C38" i="6"/>
  <c r="D38" i="6" s="1"/>
  <c r="I38" i="6" s="1"/>
  <c r="J38" i="6" s="1"/>
  <c r="K36" i="6"/>
  <c r="E38" i="6"/>
  <c r="A40" i="6"/>
  <c r="B40" i="6"/>
  <c r="G36" i="6"/>
  <c r="F36" i="6"/>
  <c r="H38" i="6"/>
  <c r="G38" i="6"/>
  <c r="C40" i="6" l="1"/>
  <c r="D40" i="6" s="1"/>
  <c r="I40" i="6" s="1"/>
  <c r="J40" i="6" s="1"/>
  <c r="K38" i="6"/>
  <c r="A42" i="6"/>
  <c r="B42" i="6"/>
  <c r="H40" i="6"/>
  <c r="F38" i="6"/>
  <c r="M36" i="6"/>
  <c r="L36" i="6"/>
  <c r="E40" i="6" l="1"/>
  <c r="C42" i="6"/>
  <c r="D42" i="6" s="1"/>
  <c r="I42" i="6" s="1"/>
  <c r="J42" i="6" s="1"/>
  <c r="K40" i="6"/>
  <c r="A44" i="6"/>
  <c r="G40" i="6"/>
  <c r="B44" i="6"/>
  <c r="H42" i="6"/>
  <c r="L40" i="6"/>
  <c r="M40" i="6"/>
  <c r="F40" i="6"/>
  <c r="M38" i="6"/>
  <c r="L38" i="6"/>
  <c r="E42" i="6" l="1"/>
  <c r="C44" i="6"/>
  <c r="D44" i="6" s="1"/>
  <c r="I44" i="6" s="1"/>
  <c r="J44" i="6" s="1"/>
  <c r="K42" i="6"/>
  <c r="A46" i="6"/>
  <c r="B46" i="6"/>
  <c r="G42" i="6"/>
  <c r="F42" i="6"/>
  <c r="H44" i="6"/>
  <c r="L42" i="6"/>
  <c r="M42" i="6"/>
  <c r="E44" i="6" l="1"/>
  <c r="C46" i="6"/>
  <c r="D46" i="6" s="1"/>
  <c r="I46" i="6" s="1"/>
  <c r="J46" i="6" s="1"/>
  <c r="K44" i="6"/>
  <c r="A48" i="6"/>
  <c r="B48" i="6"/>
  <c r="F44" i="6"/>
  <c r="G44" i="6"/>
  <c r="H46" i="6"/>
  <c r="E46" i="6" l="1"/>
  <c r="C48" i="6"/>
  <c r="D48" i="6" s="1"/>
  <c r="I48" i="6" s="1"/>
  <c r="J48" i="6" s="1"/>
  <c r="K46" i="6"/>
  <c r="A50" i="6"/>
  <c r="G46" i="6"/>
  <c r="B50" i="6"/>
  <c r="H48" i="6"/>
  <c r="F46" i="6"/>
  <c r="L44" i="6"/>
  <c r="M44" i="6"/>
  <c r="E48" i="6" l="1"/>
  <c r="C50" i="6"/>
  <c r="D50" i="6" s="1"/>
  <c r="I50" i="6" s="1"/>
  <c r="J50" i="6" s="1"/>
  <c r="K48" i="6"/>
  <c r="A52" i="6"/>
  <c r="G48" i="6"/>
  <c r="H50" i="6"/>
  <c r="F48" i="6"/>
  <c r="L48" i="6"/>
  <c r="B52" i="6"/>
  <c r="L46" i="6"/>
  <c r="M46" i="6"/>
  <c r="E50" i="6" l="1"/>
  <c r="C52" i="6"/>
  <c r="D52" i="6" s="1"/>
  <c r="I52" i="6" s="1"/>
  <c r="J52" i="6" s="1"/>
  <c r="K50" i="6"/>
  <c r="A54" i="6"/>
  <c r="M48" i="6"/>
  <c r="U49" i="6"/>
  <c r="G50" i="6"/>
  <c r="M50" i="6"/>
  <c r="B54" i="6"/>
  <c r="H52" i="6"/>
  <c r="E52" i="6" l="1"/>
  <c r="C54" i="6"/>
  <c r="D54" i="6" s="1"/>
  <c r="I54" i="6" s="1"/>
  <c r="J54" i="6" s="1"/>
  <c r="K52" i="6"/>
  <c r="E54" i="6"/>
  <c r="A56" i="6"/>
  <c r="F50" i="6"/>
  <c r="L50" i="6"/>
  <c r="B56" i="6"/>
  <c r="H54" i="6"/>
  <c r="F54" i="6"/>
  <c r="F52" i="6"/>
  <c r="G52" i="6"/>
  <c r="L52" i="6"/>
  <c r="M52" i="6"/>
  <c r="C56" i="6" l="1"/>
  <c r="D56" i="6" s="1"/>
  <c r="I56" i="6" s="1"/>
  <c r="J56" i="6" s="1"/>
  <c r="K54" i="6"/>
  <c r="A58" i="6"/>
  <c r="G54" i="6"/>
  <c r="B58" i="6"/>
  <c r="H56" i="6"/>
  <c r="M54" i="6"/>
  <c r="L54" i="6"/>
  <c r="E56" i="6" l="1"/>
  <c r="C58" i="6"/>
  <c r="D58" i="6" s="1"/>
  <c r="I58" i="6" s="1"/>
  <c r="J58" i="6" s="1"/>
  <c r="K56" i="6"/>
  <c r="A60" i="6"/>
  <c r="B60" i="6"/>
  <c r="H58" i="6"/>
  <c r="M56" i="6"/>
  <c r="E58" i="6" l="1"/>
  <c r="C60" i="6"/>
  <c r="D60" i="6" s="1"/>
  <c r="I60" i="6" s="1"/>
  <c r="J60" i="6" s="1"/>
  <c r="K58" i="6"/>
  <c r="E60" i="6"/>
  <c r="A62" i="6"/>
  <c r="B62" i="6"/>
  <c r="L56" i="6"/>
  <c r="F58" i="6"/>
  <c r="G58" i="6"/>
  <c r="F56" i="6"/>
  <c r="G56" i="6"/>
  <c r="F60" i="6"/>
  <c r="H60" i="6"/>
  <c r="M58" i="6"/>
  <c r="L58" i="6"/>
  <c r="C62" i="6" l="1"/>
  <c r="D62" i="6" s="1"/>
  <c r="I62" i="6" s="1"/>
  <c r="J62" i="6" s="1"/>
  <c r="K60" i="6"/>
  <c r="A64" i="6"/>
  <c r="H62" i="6"/>
  <c r="B64" i="6"/>
  <c r="G60" i="6"/>
  <c r="M60" i="6"/>
  <c r="E62" i="6" l="1"/>
  <c r="C64" i="6"/>
  <c r="D64" i="6" s="1"/>
  <c r="I64" i="6" s="1"/>
  <c r="J64" i="6" s="1"/>
  <c r="K62" i="6"/>
  <c r="A66" i="6"/>
  <c r="B66" i="6"/>
  <c r="H64" i="6"/>
  <c r="L60" i="6"/>
  <c r="M62" i="6"/>
  <c r="L62" i="6"/>
  <c r="C66" i="6" l="1"/>
  <c r="D66" i="6" s="1"/>
  <c r="I66" i="6" s="1"/>
  <c r="J66" i="6" s="1"/>
  <c r="K64" i="6"/>
  <c r="E64" i="6"/>
  <c r="A68" i="6"/>
  <c r="B68" i="6"/>
  <c r="F62" i="6"/>
  <c r="G62" i="6"/>
  <c r="H66" i="6"/>
  <c r="G64" i="6"/>
  <c r="F64" i="6"/>
  <c r="E66" i="6" l="1"/>
  <c r="C68" i="6"/>
  <c r="D68" i="6" s="1"/>
  <c r="I68" i="6" s="1"/>
  <c r="J68" i="6" s="1"/>
  <c r="K66" i="6"/>
  <c r="E68" i="6"/>
  <c r="A70" i="6"/>
  <c r="B70" i="6"/>
  <c r="H68" i="6"/>
  <c r="F68" i="6"/>
  <c r="G68" i="6"/>
  <c r="L64" i="6"/>
  <c r="M64" i="6"/>
  <c r="C70" i="6" l="1"/>
  <c r="E70" i="6" s="1"/>
  <c r="K68" i="6"/>
  <c r="A72" i="6"/>
  <c r="G66" i="6"/>
  <c r="B72" i="6"/>
  <c r="F66" i="6"/>
  <c r="H70" i="6"/>
  <c r="M66" i="6"/>
  <c r="L66" i="6"/>
  <c r="C72" i="6" l="1"/>
  <c r="D72" i="6" s="1"/>
  <c r="I72" i="6" s="1"/>
  <c r="J72" i="6" s="1"/>
  <c r="D70" i="6"/>
  <c r="I70" i="6" s="1"/>
  <c r="J70" i="6" s="1"/>
  <c r="K70" i="6" s="1"/>
  <c r="A74" i="6"/>
  <c r="B74" i="6"/>
  <c r="H72" i="6"/>
  <c r="L68" i="6"/>
  <c r="M68" i="6"/>
  <c r="G70" i="6"/>
  <c r="F70" i="6"/>
  <c r="C74" i="6" l="1"/>
  <c r="D74" i="6" s="1"/>
  <c r="I74" i="6" s="1"/>
  <c r="J74" i="6" s="1"/>
  <c r="E72" i="6"/>
  <c r="K72" i="6"/>
  <c r="E74" i="6"/>
  <c r="A76" i="6"/>
  <c r="B76" i="6"/>
  <c r="H74" i="6"/>
  <c r="G74" i="6"/>
  <c r="L72" i="6"/>
  <c r="M72" i="6"/>
  <c r="M70" i="6"/>
  <c r="L70" i="6"/>
  <c r="C76" i="6" l="1"/>
  <c r="D76" i="6" s="1"/>
  <c r="I76" i="6" s="1"/>
  <c r="J76" i="6" s="1"/>
  <c r="K74" i="6"/>
  <c r="A78" i="6"/>
  <c r="B78" i="6"/>
  <c r="H76" i="6"/>
  <c r="F74" i="6"/>
  <c r="F72" i="6"/>
  <c r="L74" i="6"/>
  <c r="M74" i="6"/>
  <c r="G72" i="6"/>
  <c r="C78" i="6" l="1"/>
  <c r="D78" i="6" s="1"/>
  <c r="I78" i="6" s="1"/>
  <c r="J78" i="6" s="1"/>
  <c r="K76" i="6"/>
  <c r="E76" i="6"/>
  <c r="A80" i="6"/>
  <c r="B80" i="6"/>
  <c r="H78" i="6"/>
  <c r="L76" i="6"/>
  <c r="G76" i="6"/>
  <c r="F76" i="6"/>
  <c r="C80" i="6" l="1"/>
  <c r="D80" i="6" s="1"/>
  <c r="I80" i="6" s="1"/>
  <c r="J80" i="6" s="1"/>
  <c r="K78" i="6"/>
  <c r="E78" i="6"/>
  <c r="A1" i="5"/>
  <c r="B1" i="5" s="1"/>
  <c r="D1" i="5"/>
  <c r="M76" i="6"/>
  <c r="L78" i="6"/>
  <c r="H80" i="6"/>
  <c r="F78" i="6"/>
  <c r="G78" i="6"/>
  <c r="K80" i="6" l="1"/>
  <c r="E80" i="6"/>
  <c r="C1" i="5"/>
  <c r="E1" i="5"/>
  <c r="R5" i="5"/>
  <c r="F1" i="5"/>
  <c r="L6" i="5"/>
  <c r="B6" i="5"/>
  <c r="K6" i="5"/>
  <c r="H6" i="5"/>
  <c r="F80" i="6"/>
  <c r="M78" i="6"/>
  <c r="L80" i="6"/>
  <c r="E2" i="5"/>
  <c r="AA2" i="5"/>
  <c r="J6" i="5" l="1"/>
  <c r="M6" i="5"/>
  <c r="S6" i="5"/>
  <c r="U6" i="5"/>
  <c r="X6" i="5"/>
  <c r="Z6" i="5"/>
  <c r="P6" i="5"/>
  <c r="G80" i="6"/>
  <c r="F6" i="5"/>
  <c r="N6" i="5"/>
  <c r="M80" i="6"/>
  <c r="AA6" i="5"/>
  <c r="V6" i="5" l="1"/>
  <c r="W6" i="5" s="1"/>
  <c r="O6" i="5"/>
  <c r="G6" i="5"/>
  <c r="Y6" i="5"/>
  <c r="T6" i="5"/>
  <c r="AB6" i="5"/>
  <c r="S7" i="5"/>
  <c r="U7" i="5"/>
  <c r="T7" i="5" s="1"/>
  <c r="X7" i="5"/>
  <c r="A8" i="5"/>
  <c r="B8" i="5"/>
  <c r="Y7" i="5" l="1"/>
  <c r="V7" i="5"/>
  <c r="W7" i="5" s="1"/>
  <c r="L8" i="5"/>
  <c r="K8" i="5"/>
  <c r="F8" i="5"/>
  <c r="H8" i="5"/>
  <c r="G8" i="5" l="1"/>
  <c r="J8" i="5"/>
  <c r="M8" i="5"/>
  <c r="S8" i="5"/>
  <c r="U8" i="5"/>
  <c r="X8" i="5"/>
  <c r="Y8" i="5" s="1"/>
  <c r="Z8" i="5"/>
  <c r="P8" i="5"/>
  <c r="N8" i="5"/>
  <c r="AA8" i="5"/>
  <c r="O8" i="5" l="1"/>
  <c r="V8" i="5"/>
  <c r="W8" i="5" s="1"/>
  <c r="T8" i="5"/>
  <c r="AB8" i="5"/>
  <c r="S9" i="5"/>
  <c r="U9" i="5"/>
  <c r="T9" i="5" s="1"/>
  <c r="X9" i="5"/>
  <c r="A10" i="5"/>
  <c r="B10" i="5"/>
  <c r="Y9" i="5" l="1"/>
  <c r="V9" i="5"/>
  <c r="W9" i="5" s="1"/>
  <c r="L10" i="5"/>
  <c r="H10" i="5"/>
  <c r="K10" i="5"/>
  <c r="F10" i="5"/>
  <c r="G10" i="5" l="1"/>
  <c r="J10" i="5"/>
  <c r="M10" i="5"/>
  <c r="S10" i="5"/>
  <c r="U10" i="5"/>
  <c r="X10" i="5"/>
  <c r="Y10" i="5" s="1"/>
  <c r="Z10" i="5"/>
  <c r="P10" i="5"/>
  <c r="N10" i="5"/>
  <c r="AA10" i="5"/>
  <c r="O10" i="5" l="1"/>
  <c r="V10" i="5"/>
  <c r="W10" i="5" s="1"/>
  <c r="T10" i="5"/>
  <c r="AB10" i="5"/>
  <c r="S11" i="5"/>
  <c r="U11" i="5"/>
  <c r="T11" i="5" s="1"/>
  <c r="X11" i="5"/>
  <c r="A12" i="5"/>
  <c r="B12" i="5"/>
  <c r="V11" i="5" l="1"/>
  <c r="W11" i="5" s="1"/>
  <c r="Y11" i="5"/>
  <c r="L12" i="5"/>
  <c r="H12" i="5"/>
  <c r="F12" i="5"/>
  <c r="K12" i="5"/>
  <c r="G12" i="5" l="1"/>
  <c r="J12" i="5"/>
  <c r="M12" i="5"/>
  <c r="S12" i="5"/>
  <c r="U12" i="5"/>
  <c r="T12" i="5" s="1"/>
  <c r="X12" i="5"/>
  <c r="Z12" i="5"/>
  <c r="P12" i="5"/>
  <c r="N12" i="5"/>
  <c r="AA12" i="5"/>
  <c r="O12" i="5" l="1"/>
  <c r="V12" i="5"/>
  <c r="W12" i="5" s="1"/>
  <c r="Y12" i="5"/>
  <c r="AB12" i="5"/>
  <c r="S13" i="5"/>
  <c r="U13" i="5"/>
  <c r="T13" i="5" s="1"/>
  <c r="X13" i="5"/>
  <c r="A14" i="5"/>
  <c r="L14" i="5"/>
  <c r="H14" i="5"/>
  <c r="B14" i="5"/>
  <c r="K14" i="5"/>
  <c r="Y13" i="5" l="1"/>
  <c r="V13" i="5"/>
  <c r="W13" i="5" s="1"/>
  <c r="J14" i="5"/>
  <c r="M14" i="5"/>
  <c r="S14" i="5"/>
  <c r="U14" i="5"/>
  <c r="T14" i="5" s="1"/>
  <c r="X14" i="5"/>
  <c r="Z14" i="5"/>
  <c r="P14" i="5"/>
  <c r="N14" i="5"/>
  <c r="F14" i="5"/>
  <c r="AA14" i="5"/>
  <c r="O14" i="5" l="1"/>
  <c r="G14" i="5"/>
  <c r="V14" i="5"/>
  <c r="W14" i="5" s="1"/>
  <c r="Y14" i="5"/>
  <c r="AB14" i="5"/>
  <c r="S15" i="5"/>
  <c r="U15" i="5"/>
  <c r="T15" i="5" s="1"/>
  <c r="X15" i="5"/>
  <c r="A17" i="5"/>
  <c r="B17" i="5"/>
  <c r="Y15" i="5" l="1"/>
  <c r="V15" i="5"/>
  <c r="W15" i="5" s="1"/>
  <c r="L17" i="5"/>
  <c r="F17" i="5"/>
  <c r="K17" i="5"/>
  <c r="G17" i="5" l="1"/>
  <c r="J17" i="5"/>
  <c r="M17" i="5"/>
  <c r="S17" i="5"/>
  <c r="U17" i="5"/>
  <c r="T17" i="5" s="1"/>
  <c r="X17" i="5"/>
  <c r="Z17" i="5"/>
  <c r="P17" i="5"/>
  <c r="N17" i="5"/>
  <c r="AA17" i="5"/>
  <c r="O17" i="5" l="1"/>
  <c r="Y17" i="5"/>
  <c r="V17" i="5"/>
  <c r="W17" i="5" s="1"/>
  <c r="AB17" i="5"/>
  <c r="S18" i="5"/>
  <c r="U18" i="5"/>
  <c r="T18" i="5" s="1"/>
  <c r="X18" i="5"/>
  <c r="A19" i="5"/>
  <c r="B19" i="5"/>
  <c r="Y18" i="5" l="1"/>
  <c r="V18" i="5"/>
  <c r="W18" i="5" s="1"/>
  <c r="L19" i="5"/>
  <c r="F19" i="5"/>
  <c r="K19" i="5"/>
  <c r="G19" i="5" l="1"/>
  <c r="J19" i="5"/>
  <c r="M19" i="5"/>
  <c r="S19" i="5"/>
  <c r="U19" i="5"/>
  <c r="T19" i="5" s="1"/>
  <c r="X19" i="5"/>
  <c r="Z19" i="5"/>
  <c r="P19" i="5"/>
  <c r="N19" i="5"/>
  <c r="AA19" i="5"/>
  <c r="O19" i="5" l="1"/>
  <c r="V19" i="5"/>
  <c r="W19" i="5" s="1"/>
  <c r="Y19" i="5"/>
  <c r="AB19" i="5"/>
  <c r="S20" i="5"/>
  <c r="U20" i="5"/>
  <c r="T20" i="5" s="1"/>
  <c r="X20" i="5"/>
  <c r="V20" i="5" s="1"/>
  <c r="W20" i="5" s="1"/>
  <c r="A21" i="5"/>
  <c r="B21" i="5"/>
  <c r="Y20" i="5" l="1"/>
  <c r="L21" i="5"/>
  <c r="F21" i="5"/>
  <c r="K21" i="5"/>
  <c r="G21" i="5" l="1"/>
  <c r="J21" i="5"/>
  <c r="M21" i="5"/>
  <c r="S21" i="5"/>
  <c r="U21" i="5"/>
  <c r="T21" i="5" s="1"/>
  <c r="X21" i="5"/>
  <c r="Z21" i="5"/>
  <c r="P21" i="5"/>
  <c r="N21" i="5"/>
  <c r="AA21" i="5"/>
  <c r="O21" i="5" l="1"/>
  <c r="Y21" i="5"/>
  <c r="V21" i="5"/>
  <c r="W21" i="5" s="1"/>
  <c r="AB21" i="5"/>
  <c r="S22" i="5"/>
  <c r="U22" i="5"/>
  <c r="T22" i="5" s="1"/>
  <c r="X22" i="5"/>
  <c r="A23" i="5"/>
  <c r="B23" i="5"/>
  <c r="Y22" i="5" l="1"/>
  <c r="V22" i="5"/>
  <c r="W22" i="5" s="1"/>
  <c r="L23" i="5"/>
  <c r="F23" i="5"/>
  <c r="K23" i="5"/>
  <c r="G23" i="5" l="1"/>
  <c r="J23" i="5"/>
  <c r="M23" i="5"/>
  <c r="S23" i="5"/>
  <c r="U23" i="5"/>
  <c r="T23" i="5" s="1"/>
  <c r="X23" i="5"/>
  <c r="Z23" i="5"/>
  <c r="P23" i="5"/>
  <c r="N23" i="5"/>
  <c r="AA23" i="5"/>
  <c r="O23" i="5" l="1"/>
  <c r="Y23" i="5"/>
  <c r="V23" i="5"/>
  <c r="W23" i="5" s="1"/>
  <c r="AB23" i="5"/>
  <c r="S24" i="5"/>
  <c r="U24" i="5"/>
  <c r="T24" i="5" s="1"/>
  <c r="X24" i="5"/>
  <c r="A26" i="5"/>
  <c r="B26" i="5"/>
  <c r="Y24" i="5" l="1"/>
  <c r="V24" i="5"/>
  <c r="W24" i="5" s="1"/>
  <c r="L26" i="5"/>
  <c r="F26" i="5"/>
  <c r="K26" i="5"/>
  <c r="G26" i="5" l="1"/>
  <c r="J26" i="5"/>
  <c r="M26" i="5"/>
  <c r="S26" i="5"/>
  <c r="U26" i="5"/>
  <c r="T26" i="5" s="1"/>
  <c r="X26" i="5"/>
  <c r="Z26" i="5"/>
  <c r="P26" i="5"/>
  <c r="N26" i="5"/>
  <c r="AA26" i="5"/>
  <c r="O26" i="5" l="1"/>
  <c r="Y26" i="5"/>
  <c r="V26" i="5"/>
  <c r="W26" i="5" s="1"/>
  <c r="AB26" i="5"/>
  <c r="S27" i="5"/>
  <c r="U27" i="5"/>
  <c r="T27" i="5" s="1"/>
  <c r="X27" i="5"/>
  <c r="Y27" i="5" s="1"/>
  <c r="A28" i="5"/>
  <c r="B28" i="5"/>
  <c r="V27" i="5" l="1"/>
  <c r="W27" i="5" s="1"/>
  <c r="L28" i="5"/>
  <c r="F28" i="5"/>
  <c r="K28" i="5"/>
  <c r="G28" i="5" l="1"/>
  <c r="J28" i="5"/>
  <c r="M28" i="5"/>
  <c r="S28" i="5"/>
  <c r="U28" i="5"/>
  <c r="T28" i="5" s="1"/>
  <c r="X28" i="5"/>
  <c r="Z28" i="5"/>
  <c r="P28" i="5"/>
  <c r="N28" i="5"/>
  <c r="AA28" i="5"/>
  <c r="O28" i="5" l="1"/>
  <c r="Y28" i="5"/>
  <c r="V28" i="5"/>
  <c r="W28" i="5" s="1"/>
  <c r="AB28" i="5"/>
  <c r="S29" i="5"/>
  <c r="U29" i="5"/>
  <c r="T29" i="5" s="1"/>
  <c r="X29" i="5"/>
  <c r="A30" i="5"/>
  <c r="B30" i="5"/>
  <c r="Y29" i="5" l="1"/>
  <c r="V29" i="5"/>
  <c r="W29" i="5" s="1"/>
  <c r="L30" i="5"/>
  <c r="K30" i="5"/>
  <c r="F30" i="5"/>
  <c r="G30" i="5" l="1"/>
  <c r="J30" i="5"/>
  <c r="M30" i="5"/>
  <c r="S30" i="5"/>
  <c r="U30" i="5"/>
  <c r="T30" i="5" s="1"/>
  <c r="X30" i="5"/>
  <c r="Z30" i="5"/>
  <c r="P30" i="5"/>
  <c r="N30" i="5"/>
  <c r="AA30" i="5"/>
  <c r="O30" i="5" l="1"/>
  <c r="Y30" i="5"/>
  <c r="V30" i="5"/>
  <c r="W30" i="5" s="1"/>
  <c r="AB30" i="5"/>
  <c r="S31" i="5"/>
  <c r="U31" i="5"/>
  <c r="T31" i="5" s="1"/>
  <c r="X31" i="5"/>
  <c r="A32" i="5"/>
  <c r="B32" i="5"/>
  <c r="Y31" i="5" l="1"/>
  <c r="V31" i="5"/>
  <c r="W31" i="5" s="1"/>
  <c r="L32" i="5"/>
  <c r="K32" i="5"/>
  <c r="F32" i="5"/>
  <c r="G32" i="5" l="1"/>
  <c r="J32" i="5"/>
  <c r="M32" i="5"/>
  <c r="S32" i="5"/>
  <c r="U32" i="5"/>
  <c r="X32" i="5"/>
  <c r="Z32" i="5"/>
  <c r="P32" i="5"/>
  <c r="N32" i="5"/>
  <c r="AA32" i="5"/>
  <c r="O32" i="5" l="1"/>
  <c r="Y32" i="5"/>
  <c r="V32" i="5"/>
  <c r="W32" i="5" s="1"/>
  <c r="T32" i="5"/>
  <c r="AB32" i="5"/>
  <c r="S33" i="5"/>
  <c r="U33" i="5"/>
  <c r="T33" i="5" s="1"/>
  <c r="X33" i="5"/>
  <c r="A35" i="5"/>
  <c r="L35" i="5"/>
  <c r="B35" i="5"/>
  <c r="K35" i="5"/>
  <c r="V33" i="5" l="1"/>
  <c r="W33" i="5" s="1"/>
  <c r="Y33" i="5"/>
  <c r="J35" i="5"/>
  <c r="M35" i="5"/>
  <c r="S35" i="5"/>
  <c r="U35" i="5"/>
  <c r="T35" i="5" s="1"/>
  <c r="X35" i="5"/>
  <c r="Z35" i="5"/>
  <c r="P35" i="5"/>
  <c r="F35" i="5"/>
  <c r="N35" i="5"/>
  <c r="AA35" i="5"/>
  <c r="G35" i="5" l="1"/>
  <c r="O35" i="5"/>
  <c r="V35" i="5"/>
  <c r="W35" i="5" s="1"/>
  <c r="Y35" i="5"/>
  <c r="AB35" i="5"/>
  <c r="S36" i="5"/>
  <c r="U36" i="5"/>
  <c r="T36" i="5" s="1"/>
  <c r="X36" i="5"/>
  <c r="V36" i="5" s="1"/>
  <c r="W36" i="5" s="1"/>
  <c r="A37" i="5"/>
  <c r="B37" i="5"/>
  <c r="Y36" i="5" l="1"/>
  <c r="L37" i="5"/>
  <c r="K37" i="5"/>
  <c r="F37" i="5"/>
  <c r="G37" i="5" l="1"/>
  <c r="J37" i="5"/>
  <c r="M37" i="5"/>
  <c r="S37" i="5"/>
  <c r="U37" i="5"/>
  <c r="T37" i="5" s="1"/>
  <c r="X37" i="5"/>
  <c r="Z37" i="5"/>
  <c r="P37" i="5"/>
  <c r="N37" i="5"/>
  <c r="AA37" i="5"/>
  <c r="O37" i="5" l="1"/>
  <c r="Y37" i="5"/>
  <c r="V37" i="5"/>
  <c r="W37" i="5" s="1"/>
  <c r="AB37" i="5"/>
  <c r="S38" i="5"/>
  <c r="U38" i="5"/>
  <c r="T38" i="5" s="1"/>
  <c r="X38" i="5"/>
  <c r="A39" i="5"/>
  <c r="B39" i="5"/>
  <c r="Y38" i="5" l="1"/>
  <c r="V38" i="5"/>
  <c r="W38" i="5" s="1"/>
  <c r="L39" i="5"/>
  <c r="K39" i="5"/>
  <c r="F39" i="5"/>
  <c r="G39" i="5" l="1"/>
  <c r="J39" i="5"/>
  <c r="M39" i="5"/>
  <c r="S39" i="5"/>
  <c r="U39" i="5"/>
  <c r="T39" i="5" s="1"/>
  <c r="X39" i="5"/>
  <c r="Z39" i="5"/>
  <c r="P39" i="5"/>
  <c r="N39" i="5"/>
  <c r="AA39" i="5"/>
  <c r="O39" i="5" l="1"/>
  <c r="V39" i="5"/>
  <c r="W39" i="5" s="1"/>
  <c r="Y39" i="5"/>
  <c r="AB39" i="5"/>
  <c r="S40" i="5"/>
  <c r="U40" i="5"/>
  <c r="T40" i="5" s="1"/>
  <c r="X40" i="5"/>
  <c r="A41" i="5"/>
  <c r="L41" i="5"/>
  <c r="B41" i="5"/>
  <c r="K41" i="5"/>
  <c r="V40" i="5" l="1"/>
  <c r="W40" i="5" s="1"/>
  <c r="Y40" i="5"/>
  <c r="J41" i="5"/>
  <c r="M41" i="5"/>
  <c r="S41" i="5"/>
  <c r="U41" i="5"/>
  <c r="T41" i="5" s="1"/>
  <c r="X41" i="5"/>
  <c r="Z41" i="5"/>
  <c r="P41" i="5"/>
  <c r="F41" i="5"/>
  <c r="N41" i="5"/>
  <c r="AA41" i="5"/>
  <c r="O41" i="5" l="1"/>
  <c r="G41" i="5"/>
  <c r="V41" i="5"/>
  <c r="W41" i="5" s="1"/>
  <c r="Y41" i="5"/>
  <c r="AB41" i="5"/>
  <c r="S42" i="5"/>
  <c r="U42" i="5"/>
  <c r="T42" i="5" s="1"/>
  <c r="X42" i="5"/>
  <c r="V42" i="5" s="1"/>
  <c r="W42" i="5" s="1"/>
  <c r="A44" i="5"/>
  <c r="L44" i="5"/>
  <c r="K44" i="5"/>
  <c r="B44" i="5"/>
  <c r="Y42" i="5" l="1"/>
  <c r="J44" i="5"/>
  <c r="M44" i="5"/>
  <c r="S44" i="5"/>
  <c r="U44" i="5"/>
  <c r="T44" i="5" s="1"/>
  <c r="X44" i="5"/>
  <c r="Z44" i="5"/>
  <c r="P44" i="5"/>
  <c r="F44" i="5"/>
  <c r="N44" i="5"/>
  <c r="AA44" i="5"/>
  <c r="O44" i="5" l="1"/>
  <c r="G44" i="5"/>
  <c r="V44" i="5"/>
  <c r="W44" i="5" s="1"/>
  <c r="Y44" i="5"/>
  <c r="AB44" i="5"/>
  <c r="S45" i="5"/>
  <c r="U45" i="5"/>
  <c r="T45" i="5" s="1"/>
  <c r="X45" i="5"/>
  <c r="A46" i="5"/>
  <c r="L46" i="5"/>
  <c r="B46" i="5"/>
  <c r="K46" i="5"/>
  <c r="Y45" i="5" l="1"/>
  <c r="V45" i="5"/>
  <c r="W45" i="5" s="1"/>
  <c r="J46" i="5"/>
  <c r="M46" i="5"/>
  <c r="S46" i="5"/>
  <c r="U46" i="5"/>
  <c r="T46" i="5" s="1"/>
  <c r="X46" i="5"/>
  <c r="Z46" i="5"/>
  <c r="P46" i="5"/>
  <c r="N46" i="5"/>
  <c r="F46" i="5"/>
  <c r="AA46" i="5"/>
  <c r="O46" i="5" l="1"/>
  <c r="G46" i="5"/>
  <c r="V46" i="5"/>
  <c r="W46" i="5" s="1"/>
  <c r="Y46" i="5"/>
  <c r="AB46" i="5"/>
  <c r="S47" i="5"/>
  <c r="U47" i="5"/>
  <c r="T47" i="5" s="1"/>
  <c r="X47" i="5"/>
  <c r="A48" i="5"/>
  <c r="B48" i="5"/>
  <c r="Y47" i="5" l="1"/>
  <c r="V47" i="5"/>
  <c r="W47" i="5" s="1"/>
  <c r="L48" i="5"/>
  <c r="F48" i="5"/>
  <c r="K48" i="5"/>
  <c r="G48" i="5" l="1"/>
  <c r="J48" i="5"/>
  <c r="M48" i="5"/>
  <c r="S48" i="5"/>
  <c r="U48" i="5"/>
  <c r="T48" i="5" s="1"/>
  <c r="X48" i="5"/>
  <c r="Z48" i="5"/>
  <c r="P48" i="5"/>
  <c r="N48" i="5"/>
  <c r="AA48" i="5"/>
  <c r="O48" i="5" l="1"/>
  <c r="V48" i="5"/>
  <c r="W48" i="5" s="1"/>
  <c r="Y48" i="5"/>
  <c r="AB48" i="5"/>
  <c r="S49" i="5"/>
  <c r="U49" i="5"/>
  <c r="T49" i="5" s="1"/>
  <c r="X49" i="5"/>
  <c r="A50" i="5"/>
  <c r="B50" i="5"/>
  <c r="Y49" i="5" l="1"/>
  <c r="V49" i="5"/>
  <c r="W49" i="5" s="1"/>
  <c r="L50" i="5"/>
  <c r="K50" i="5"/>
  <c r="F50" i="5"/>
  <c r="G50" i="5" l="1"/>
  <c r="J50" i="5"/>
  <c r="M50" i="5"/>
  <c r="S50" i="5"/>
  <c r="U50" i="5"/>
  <c r="T50" i="5" s="1"/>
  <c r="X50" i="5"/>
  <c r="Z50" i="5"/>
  <c r="P50" i="5"/>
  <c r="N50" i="5"/>
  <c r="AA50" i="5"/>
  <c r="O50" i="5" l="1"/>
  <c r="V50" i="5"/>
  <c r="W50" i="5" s="1"/>
  <c r="Y50" i="5"/>
  <c r="AB50" i="5"/>
  <c r="S51" i="5"/>
  <c r="U51" i="5"/>
  <c r="T51" i="5" s="1"/>
  <c r="X51" i="5"/>
  <c r="A53" i="5"/>
  <c r="L53" i="5"/>
  <c r="B53" i="5"/>
  <c r="K53" i="5"/>
  <c r="V51" i="5" l="1"/>
  <c r="W51" i="5" s="1"/>
  <c r="Y51" i="5"/>
  <c r="J53" i="5"/>
  <c r="M53" i="5"/>
  <c r="S53" i="5"/>
  <c r="U53" i="5"/>
  <c r="T53" i="5" s="1"/>
  <c r="X53" i="5"/>
  <c r="Z53" i="5"/>
  <c r="P53" i="5"/>
  <c r="N53" i="5"/>
  <c r="F53" i="5"/>
  <c r="AA53" i="5"/>
  <c r="O53" i="5" l="1"/>
  <c r="G53" i="5"/>
  <c r="Y53" i="5"/>
  <c r="V53" i="5"/>
  <c r="W53" i="5" s="1"/>
  <c r="AB53" i="5"/>
  <c r="S54" i="5"/>
  <c r="U54" i="5"/>
  <c r="X54" i="5"/>
  <c r="A55" i="5"/>
  <c r="B55" i="5"/>
  <c r="Y54" i="5" l="1"/>
  <c r="V54" i="5"/>
  <c r="W54" i="5" s="1"/>
  <c r="T54" i="5"/>
  <c r="L55" i="5"/>
  <c r="F55" i="5"/>
  <c r="K55" i="5"/>
  <c r="G55" i="5" l="1"/>
  <c r="J55" i="5"/>
  <c r="M55" i="5"/>
  <c r="S55" i="5"/>
  <c r="U55" i="5"/>
  <c r="X55" i="5"/>
  <c r="Z55" i="5"/>
  <c r="P55" i="5"/>
  <c r="N55" i="5"/>
  <c r="AA55" i="5"/>
  <c r="Y55" i="5" l="1"/>
  <c r="O55" i="5"/>
  <c r="V55" i="5"/>
  <c r="W55" i="5" s="1"/>
  <c r="T55" i="5"/>
  <c r="AB55" i="5"/>
  <c r="S56" i="5"/>
  <c r="U56" i="5"/>
  <c r="T56" i="5" s="1"/>
  <c r="X56" i="5"/>
  <c r="A57" i="5"/>
  <c r="B57" i="5"/>
  <c r="Y56" i="5" l="1"/>
  <c r="V56" i="5"/>
  <c r="W56" i="5" s="1"/>
  <c r="L57" i="5"/>
  <c r="K57" i="5"/>
  <c r="F57" i="5"/>
  <c r="G57" i="5" l="1"/>
  <c r="J57" i="5"/>
  <c r="M57" i="5"/>
  <c r="S57" i="5"/>
  <c r="U57" i="5"/>
  <c r="T57" i="5" s="1"/>
  <c r="X57" i="5"/>
  <c r="Z57" i="5"/>
  <c r="P57" i="5"/>
  <c r="N57" i="5"/>
  <c r="AA57" i="5"/>
  <c r="O57" i="5" l="1"/>
  <c r="Y57" i="5"/>
  <c r="V57" i="5"/>
  <c r="W57" i="5" s="1"/>
  <c r="AB57" i="5"/>
  <c r="S58" i="5"/>
  <c r="U58" i="5"/>
  <c r="T58" i="5" s="1"/>
  <c r="X58" i="5"/>
  <c r="Y58" i="5" s="1"/>
  <c r="A59" i="5"/>
  <c r="B59" i="5"/>
  <c r="V58" i="5" l="1"/>
  <c r="W58" i="5" s="1"/>
  <c r="L59" i="5"/>
  <c r="K59" i="5"/>
  <c r="F59" i="5"/>
  <c r="G59" i="5" l="1"/>
  <c r="J59" i="5"/>
  <c r="M59" i="5"/>
  <c r="S59" i="5"/>
  <c r="U59" i="5"/>
  <c r="T59" i="5" s="1"/>
  <c r="X59" i="5"/>
  <c r="Z59" i="5"/>
  <c r="P59" i="5"/>
  <c r="N59" i="5"/>
  <c r="AA59" i="5"/>
  <c r="O59" i="5" l="1"/>
  <c r="Y59" i="5"/>
  <c r="V59" i="5"/>
  <c r="W59" i="5" s="1"/>
  <c r="AB59" i="5"/>
  <c r="S60" i="5"/>
  <c r="U60" i="5"/>
  <c r="X60" i="5"/>
  <c r="A62" i="5"/>
  <c r="B62" i="5"/>
  <c r="V60" i="5" l="1"/>
  <c r="W60" i="5" s="1"/>
  <c r="T60" i="5"/>
  <c r="Y60" i="5"/>
  <c r="L62" i="5"/>
  <c r="K62" i="5"/>
  <c r="F62" i="5"/>
  <c r="G62" i="5" l="1"/>
  <c r="J62" i="5"/>
  <c r="M62" i="5"/>
  <c r="S62" i="5"/>
  <c r="U62" i="5"/>
  <c r="X62" i="5"/>
  <c r="Z62" i="5"/>
  <c r="P62" i="5"/>
  <c r="N62" i="5"/>
  <c r="AA62" i="5"/>
  <c r="O62" i="5" l="1"/>
  <c r="Y62" i="5"/>
  <c r="V62" i="5"/>
  <c r="W62" i="5" s="1"/>
  <c r="T62" i="5"/>
  <c r="AB62" i="5"/>
  <c r="S63" i="5"/>
  <c r="U63" i="5"/>
  <c r="T63" i="5" s="1"/>
  <c r="X63" i="5"/>
  <c r="A64" i="5"/>
  <c r="B64" i="5"/>
  <c r="Y63" i="5" l="1"/>
  <c r="V63" i="5"/>
  <c r="W63" i="5" s="1"/>
  <c r="L64" i="5"/>
  <c r="K64" i="5"/>
  <c r="F64" i="5"/>
  <c r="G64" i="5" l="1"/>
  <c r="J64" i="5"/>
  <c r="M64" i="5"/>
  <c r="S64" i="5"/>
  <c r="U64" i="5"/>
  <c r="T64" i="5" s="1"/>
  <c r="X64" i="5"/>
  <c r="Z64" i="5"/>
  <c r="P64" i="5"/>
  <c r="N64" i="5"/>
  <c r="AA64" i="5"/>
  <c r="O64" i="5" l="1"/>
  <c r="Y64" i="5"/>
  <c r="V64" i="5"/>
  <c r="W64" i="5" s="1"/>
  <c r="AB64" i="5"/>
  <c r="S65" i="5"/>
  <c r="U65" i="5"/>
  <c r="T65" i="5" s="1"/>
  <c r="X65" i="5"/>
  <c r="A66" i="5"/>
  <c r="B66" i="5"/>
  <c r="Y65" i="5" l="1"/>
  <c r="V65" i="5"/>
  <c r="W65" i="5" s="1"/>
  <c r="L66" i="5"/>
  <c r="F66" i="5"/>
  <c r="K66" i="5"/>
  <c r="G66" i="5" l="1"/>
  <c r="J66" i="5"/>
  <c r="M66" i="5"/>
  <c r="S66" i="5"/>
  <c r="U66" i="5"/>
  <c r="T66" i="5" s="1"/>
  <c r="X66" i="5"/>
  <c r="Z66" i="5"/>
  <c r="P66" i="5"/>
  <c r="N66" i="5"/>
  <c r="AA66" i="5"/>
  <c r="O66" i="5" l="1"/>
  <c r="Y66" i="5"/>
  <c r="V66" i="5"/>
  <c r="W66" i="5" s="1"/>
  <c r="AB66" i="5"/>
  <c r="S67" i="5"/>
  <c r="U67" i="5"/>
  <c r="X67" i="5"/>
  <c r="A68" i="5"/>
  <c r="B68" i="5"/>
  <c r="Y67" i="5" l="1"/>
  <c r="V67" i="5"/>
  <c r="W67" i="5" s="1"/>
  <c r="T67" i="5"/>
  <c r="L68" i="5"/>
  <c r="K68" i="5"/>
  <c r="F68" i="5"/>
  <c r="G68" i="5" l="1"/>
  <c r="J68" i="5"/>
  <c r="M68" i="5"/>
  <c r="S68" i="5"/>
  <c r="U68" i="5"/>
  <c r="X68" i="5"/>
  <c r="Z68" i="5"/>
  <c r="P68" i="5"/>
  <c r="N68" i="5"/>
  <c r="AA68" i="5"/>
  <c r="O68" i="5" l="1"/>
  <c r="Y68" i="5"/>
  <c r="V68" i="5"/>
  <c r="W68" i="5" s="1"/>
  <c r="T68" i="5"/>
  <c r="AB68" i="5"/>
  <c r="S69" i="5"/>
  <c r="U69" i="5"/>
  <c r="T69" i="5" s="1"/>
  <c r="X69" i="5"/>
  <c r="A71" i="5"/>
  <c r="B71" i="5"/>
  <c r="Y69" i="5" l="1"/>
  <c r="V69" i="5"/>
  <c r="W69" i="5" s="1"/>
  <c r="L71" i="5"/>
  <c r="F71" i="5"/>
  <c r="K71" i="5"/>
  <c r="G71" i="5" l="1"/>
  <c r="J71" i="5"/>
  <c r="M71" i="5"/>
  <c r="S71" i="5"/>
  <c r="U71" i="5"/>
  <c r="T71" i="5" s="1"/>
  <c r="X71" i="5"/>
  <c r="Z71" i="5"/>
  <c r="P71" i="5"/>
  <c r="N71" i="5"/>
  <c r="AA71" i="5"/>
  <c r="O71" i="5" l="1"/>
  <c r="V71" i="5"/>
  <c r="W71" i="5" s="1"/>
  <c r="Y71" i="5"/>
  <c r="AB71" i="5"/>
  <c r="S72" i="5"/>
  <c r="U72" i="5"/>
  <c r="X72" i="5"/>
  <c r="A73" i="5"/>
  <c r="B73" i="5"/>
  <c r="V72" i="5" l="1"/>
  <c r="W72" i="5" s="1"/>
  <c r="Y72" i="5"/>
  <c r="T72" i="5"/>
  <c r="L73" i="5"/>
  <c r="K73" i="5"/>
  <c r="F73" i="5"/>
  <c r="G73" i="5" l="1"/>
  <c r="J73" i="5"/>
  <c r="M73" i="5"/>
  <c r="S73" i="5"/>
  <c r="U73" i="5"/>
  <c r="X73" i="5"/>
  <c r="Z73" i="5"/>
  <c r="P73" i="5"/>
  <c r="N73" i="5"/>
  <c r="AA73" i="5"/>
  <c r="O73" i="5" l="1"/>
  <c r="Y73" i="5"/>
  <c r="V73" i="5"/>
  <c r="W73" i="5" s="1"/>
  <c r="T73" i="5"/>
  <c r="AB73" i="5"/>
  <c r="S74" i="5"/>
  <c r="U74" i="5"/>
  <c r="T74" i="5" s="1"/>
  <c r="X74" i="5"/>
  <c r="A75" i="5"/>
  <c r="B75" i="5"/>
  <c r="Y74" i="5" l="1"/>
  <c r="V74" i="5"/>
  <c r="W74" i="5" s="1"/>
  <c r="L75" i="5"/>
  <c r="F75" i="5"/>
  <c r="K75" i="5"/>
  <c r="G75" i="5" l="1"/>
  <c r="J75" i="5"/>
  <c r="M75" i="5"/>
  <c r="S75" i="5"/>
  <c r="U75" i="5"/>
  <c r="T75" i="5" s="1"/>
  <c r="X75" i="5"/>
  <c r="Z75" i="5"/>
  <c r="P75" i="5"/>
  <c r="N75" i="5"/>
  <c r="AA75" i="5"/>
  <c r="O75" i="5" l="1"/>
  <c r="V75" i="5"/>
  <c r="W75" i="5" s="1"/>
  <c r="Y75" i="5"/>
  <c r="AB75" i="5"/>
  <c r="S76" i="5"/>
  <c r="U76" i="5"/>
  <c r="T76" i="5" s="1"/>
  <c r="X76" i="5"/>
  <c r="A77" i="5"/>
  <c r="B77" i="5"/>
  <c r="V76" i="5" l="1"/>
  <c r="W76" i="5" s="1"/>
  <c r="Y76" i="5"/>
  <c r="L77" i="5"/>
  <c r="F77" i="5"/>
  <c r="K77" i="5"/>
  <c r="G77" i="5" l="1"/>
  <c r="J77" i="5"/>
  <c r="M77" i="5"/>
  <c r="S77" i="5"/>
  <c r="U77" i="5"/>
  <c r="T77" i="5" s="1"/>
  <c r="X77" i="5"/>
  <c r="Z77" i="5"/>
  <c r="P77" i="5"/>
  <c r="N77" i="5"/>
  <c r="AA77" i="5"/>
  <c r="O77" i="5" l="1"/>
  <c r="Y77" i="5"/>
  <c r="V77" i="5"/>
  <c r="W77" i="5" s="1"/>
  <c r="AB77" i="5"/>
  <c r="S78" i="5"/>
  <c r="U78" i="5"/>
  <c r="T78" i="5" s="1"/>
  <c r="X78" i="5"/>
  <c r="Y78" i="5" s="1"/>
  <c r="A80" i="5"/>
  <c r="B80" i="5"/>
  <c r="V78" i="5" l="1"/>
  <c r="W78" i="5" s="1"/>
  <c r="L80" i="5"/>
  <c r="K80" i="5"/>
  <c r="F80" i="5"/>
  <c r="G80" i="5" l="1"/>
  <c r="J80" i="5"/>
  <c r="M80" i="5"/>
  <c r="S80" i="5"/>
  <c r="U80" i="5"/>
  <c r="T80" i="5" s="1"/>
  <c r="X80" i="5"/>
  <c r="Z80" i="5"/>
  <c r="P80" i="5"/>
  <c r="N80" i="5"/>
  <c r="AA80" i="5"/>
  <c r="O80" i="5" l="1"/>
  <c r="Y80" i="5"/>
  <c r="V80" i="5"/>
  <c r="W80" i="5" s="1"/>
  <c r="AB80" i="5"/>
  <c r="S81" i="5"/>
  <c r="U81" i="5"/>
  <c r="T81" i="5" s="1"/>
  <c r="X81" i="5"/>
  <c r="A82" i="5"/>
  <c r="B82" i="5"/>
  <c r="Y81" i="5" l="1"/>
  <c r="V81" i="5"/>
  <c r="W81" i="5" s="1"/>
  <c r="L82" i="5"/>
  <c r="F82" i="5"/>
  <c r="K82" i="5"/>
  <c r="G82" i="5" l="1"/>
  <c r="J82" i="5"/>
  <c r="M82" i="5"/>
  <c r="S82" i="5"/>
  <c r="U82" i="5"/>
  <c r="X82" i="5"/>
  <c r="Z82" i="5"/>
  <c r="P82" i="5"/>
  <c r="N82" i="5"/>
  <c r="AA82" i="5"/>
  <c r="O82" i="5" l="1"/>
  <c r="V82" i="5"/>
  <c r="W82" i="5" s="1"/>
  <c r="Y82" i="5"/>
  <c r="T82" i="5"/>
  <c r="AB82" i="5"/>
  <c r="S83" i="5"/>
  <c r="U83" i="5"/>
  <c r="T83" i="5" s="1"/>
  <c r="X83" i="5"/>
  <c r="A84" i="5"/>
  <c r="B84" i="5"/>
  <c r="V83" i="5" l="1"/>
  <c r="W83" i="5" s="1"/>
  <c r="Y83" i="5"/>
  <c r="L84" i="5"/>
  <c r="F84" i="5"/>
  <c r="K84" i="5"/>
  <c r="G84" i="5" l="1"/>
  <c r="J84" i="5"/>
  <c r="M84" i="5"/>
  <c r="S84" i="5"/>
  <c r="U84" i="5"/>
  <c r="X84" i="5"/>
  <c r="Z84" i="5"/>
  <c r="P84" i="5"/>
  <c r="N84" i="5"/>
  <c r="AA84" i="5"/>
  <c r="O84" i="5" l="1"/>
  <c r="V84" i="5"/>
  <c r="W84" i="5" s="1"/>
  <c r="Y84" i="5"/>
  <c r="T84" i="5"/>
  <c r="AB84" i="5"/>
  <c r="S85" i="5"/>
  <c r="U85" i="5"/>
  <c r="T85" i="5" s="1"/>
  <c r="X85" i="5"/>
  <c r="A86" i="5"/>
  <c r="B86" i="5"/>
  <c r="Y85" i="5" l="1"/>
  <c r="V85" i="5"/>
  <c r="W85" i="5" s="1"/>
  <c r="L86" i="5"/>
  <c r="K86" i="5"/>
  <c r="F86" i="5"/>
  <c r="G86" i="5" l="1"/>
  <c r="J86" i="5"/>
  <c r="M86" i="5"/>
  <c r="S86" i="5"/>
  <c r="U86" i="5"/>
  <c r="T86" i="5" s="1"/>
  <c r="X86" i="5"/>
  <c r="Z86" i="5"/>
  <c r="P86" i="5"/>
  <c r="N86" i="5"/>
  <c r="AA86" i="5"/>
  <c r="O86" i="5" l="1"/>
  <c r="V86" i="5"/>
  <c r="W86" i="5" s="1"/>
  <c r="Y86" i="5"/>
  <c r="AB86" i="5"/>
  <c r="S87" i="5"/>
  <c r="U87" i="5"/>
  <c r="X87" i="5"/>
  <c r="A89" i="5"/>
  <c r="B89" i="5"/>
  <c r="Y87" i="5" l="1"/>
  <c r="V87" i="5"/>
  <c r="W87" i="5" s="1"/>
  <c r="T87" i="5"/>
  <c r="L89" i="5"/>
  <c r="K89" i="5"/>
  <c r="F89" i="5"/>
  <c r="G89" i="5" l="1"/>
  <c r="J89" i="5"/>
  <c r="M89" i="5"/>
  <c r="S89" i="5"/>
  <c r="U89" i="5"/>
  <c r="T89" i="5" s="1"/>
  <c r="X89" i="5"/>
  <c r="Z89" i="5"/>
  <c r="P89" i="5"/>
  <c r="N89" i="5"/>
  <c r="AA89" i="5"/>
  <c r="O89" i="5" l="1"/>
  <c r="Y89" i="5"/>
  <c r="V89" i="5"/>
  <c r="W89" i="5" s="1"/>
  <c r="AB89" i="5"/>
  <c r="S90" i="5"/>
  <c r="U90" i="5"/>
  <c r="X90" i="5"/>
  <c r="N91" i="5"/>
  <c r="T91" i="5"/>
  <c r="Y91" i="5"/>
  <c r="Y90" i="5" l="1"/>
  <c r="V90" i="5"/>
  <c r="W90" i="5" s="1"/>
  <c r="T90" i="5"/>
  <c r="A1" i="4" l="1"/>
  <c r="B1" i="4" s="1"/>
  <c r="D1" i="4"/>
  <c r="C1" i="4" l="1"/>
  <c r="E1" i="4"/>
  <c r="R5" i="4"/>
  <c r="F1" i="4"/>
  <c r="L6" i="4"/>
  <c r="K6" i="4"/>
  <c r="B6" i="4"/>
  <c r="H6" i="4"/>
  <c r="Z2" i="4"/>
  <c r="E2" i="4"/>
  <c r="J6" i="4" l="1"/>
  <c r="M6" i="4"/>
  <c r="P6" i="4"/>
  <c r="N6" i="4"/>
  <c r="F6" i="4"/>
  <c r="T6" i="4"/>
  <c r="O6" i="4" l="1"/>
  <c r="G6" i="4"/>
  <c r="S6" i="4"/>
  <c r="W6" i="4"/>
  <c r="U6" i="4" l="1"/>
  <c r="V6" i="4" s="1"/>
  <c r="X6" i="4"/>
  <c r="AA6" i="4"/>
  <c r="Y6" i="4"/>
  <c r="L7" i="4"/>
  <c r="B7" i="4"/>
  <c r="K7" i="4"/>
  <c r="H7" i="4"/>
  <c r="Z6" i="4"/>
  <c r="J7" i="4" l="1"/>
  <c r="M7" i="4"/>
  <c r="P7" i="4"/>
  <c r="N7" i="4"/>
  <c r="F7" i="4"/>
  <c r="T7" i="4"/>
  <c r="O7" i="4" l="1"/>
  <c r="G7" i="4"/>
  <c r="S7" i="4"/>
  <c r="W7" i="4"/>
  <c r="U7" i="4" l="1"/>
  <c r="V7" i="4" s="1"/>
  <c r="X7" i="4"/>
  <c r="AA7" i="4"/>
  <c r="Y7" i="4"/>
  <c r="L8" i="4"/>
  <c r="B8" i="4"/>
  <c r="K8" i="4"/>
  <c r="H8" i="4"/>
  <c r="Z7" i="4"/>
  <c r="J8" i="4" l="1"/>
  <c r="M8" i="4"/>
  <c r="P8" i="4"/>
  <c r="N8" i="4"/>
  <c r="F8" i="4"/>
  <c r="T8" i="4"/>
  <c r="O8" i="4" l="1"/>
  <c r="G8" i="4"/>
  <c r="S8" i="4"/>
  <c r="W8" i="4"/>
  <c r="U8" i="4" l="1"/>
  <c r="V8" i="4" s="1"/>
  <c r="X8" i="4"/>
  <c r="AA8" i="4"/>
  <c r="Y8" i="4"/>
  <c r="L9" i="4"/>
  <c r="B9" i="4"/>
  <c r="K9" i="4"/>
  <c r="H9" i="4"/>
  <c r="Z8" i="4"/>
  <c r="J9" i="4" l="1"/>
  <c r="M9" i="4"/>
  <c r="P9" i="4"/>
  <c r="N9" i="4"/>
  <c r="F9" i="4"/>
  <c r="T9" i="4"/>
  <c r="O9" i="4" l="1"/>
  <c r="G9" i="4"/>
  <c r="S9" i="4"/>
  <c r="W9" i="4"/>
  <c r="U9" i="4" l="1"/>
  <c r="V9" i="4" s="1"/>
  <c r="X9" i="4"/>
  <c r="AA9" i="4"/>
  <c r="Y9" i="4"/>
  <c r="L10" i="4"/>
  <c r="B10" i="4"/>
  <c r="K10" i="4"/>
  <c r="H10" i="4"/>
  <c r="Z9" i="4"/>
  <c r="J10" i="4" l="1"/>
  <c r="M10" i="4"/>
  <c r="P10" i="4"/>
  <c r="N10" i="4"/>
  <c r="F10" i="4"/>
  <c r="T10" i="4"/>
  <c r="O10" i="4" l="1"/>
  <c r="G10" i="4"/>
  <c r="S10" i="4"/>
  <c r="W10" i="4"/>
  <c r="U10" i="4" l="1"/>
  <c r="V10" i="4" s="1"/>
  <c r="X10" i="4"/>
  <c r="AA10" i="4"/>
  <c r="Y10" i="4"/>
  <c r="L11" i="4"/>
  <c r="K11" i="4"/>
  <c r="B11" i="4"/>
  <c r="H11" i="4"/>
  <c r="Z10" i="4"/>
  <c r="J11" i="4" l="1"/>
  <c r="M11" i="4"/>
  <c r="P11" i="4"/>
  <c r="N11" i="4"/>
  <c r="T11" i="4"/>
  <c r="F11" i="4"/>
  <c r="O11" i="4" l="1"/>
  <c r="G11" i="4"/>
  <c r="S11" i="4"/>
  <c r="W11" i="4"/>
  <c r="U11" i="4" l="1"/>
  <c r="V11" i="4" s="1"/>
  <c r="X11" i="4"/>
  <c r="AA11" i="4"/>
  <c r="Y11" i="4"/>
  <c r="L12" i="4"/>
  <c r="K12" i="4"/>
  <c r="H12" i="4"/>
  <c r="B12" i="4"/>
  <c r="Z11" i="4"/>
  <c r="J12" i="4" l="1"/>
  <c r="M12" i="4"/>
  <c r="P12" i="4"/>
  <c r="N12" i="4"/>
  <c r="T12" i="4"/>
  <c r="F12" i="4"/>
  <c r="O12" i="4" l="1"/>
  <c r="G12" i="4"/>
  <c r="S12" i="4"/>
  <c r="W12" i="4"/>
  <c r="U12" i="4" l="1"/>
  <c r="V12" i="4" s="1"/>
  <c r="X12" i="4"/>
  <c r="AA12" i="4"/>
  <c r="Y12" i="4"/>
  <c r="L13" i="4"/>
  <c r="B13" i="4"/>
  <c r="K13" i="4"/>
  <c r="H13" i="4"/>
  <c r="Z12" i="4"/>
  <c r="J13" i="4" l="1"/>
  <c r="M13" i="4"/>
  <c r="P13" i="4"/>
  <c r="N13" i="4"/>
  <c r="F13" i="4"/>
  <c r="T13" i="4"/>
  <c r="O13" i="4" l="1"/>
  <c r="G13" i="4"/>
  <c r="S13" i="4"/>
  <c r="W13" i="4"/>
  <c r="U13" i="4" l="1"/>
  <c r="V13" i="4" s="1"/>
  <c r="X13" i="4"/>
  <c r="AA13" i="4"/>
  <c r="Y13" i="4"/>
  <c r="L15" i="4"/>
  <c r="B15" i="4"/>
  <c r="K15" i="4"/>
  <c r="Z13" i="4"/>
  <c r="J15" i="4" l="1"/>
  <c r="M15" i="4"/>
  <c r="P15" i="4"/>
  <c r="N15" i="4"/>
  <c r="F15" i="4"/>
  <c r="T15" i="4"/>
  <c r="O15" i="4" l="1"/>
  <c r="G15" i="4"/>
  <c r="S15" i="4"/>
  <c r="W15" i="4"/>
  <c r="U15" i="4" l="1"/>
  <c r="V15" i="4" s="1"/>
  <c r="X15" i="4"/>
  <c r="AA15" i="4"/>
  <c r="Y15" i="4"/>
  <c r="L16" i="4"/>
  <c r="B16" i="4"/>
  <c r="K16" i="4"/>
  <c r="Z15" i="4"/>
  <c r="J16" i="4" l="1"/>
  <c r="M16" i="4"/>
  <c r="P16" i="4"/>
  <c r="N16" i="4"/>
  <c r="F16" i="4"/>
  <c r="T16" i="4"/>
  <c r="O16" i="4" l="1"/>
  <c r="G16" i="4"/>
  <c r="S16" i="4"/>
  <c r="W16" i="4"/>
  <c r="U16" i="4" l="1"/>
  <c r="V16" i="4" s="1"/>
  <c r="X16" i="4"/>
  <c r="AA16" i="4"/>
  <c r="Y16" i="4"/>
  <c r="L17" i="4"/>
  <c r="B17" i="4"/>
  <c r="K17" i="4"/>
  <c r="Z16" i="4"/>
  <c r="J17" i="4" l="1"/>
  <c r="M17" i="4"/>
  <c r="P17" i="4"/>
  <c r="F17" i="4"/>
  <c r="N17" i="4"/>
  <c r="T17" i="4"/>
  <c r="O17" i="4" l="1"/>
  <c r="G17" i="4"/>
  <c r="S17" i="4"/>
  <c r="W17" i="4"/>
  <c r="U17" i="4" l="1"/>
  <c r="V17" i="4" s="1"/>
  <c r="X17" i="4"/>
  <c r="AA17" i="4"/>
  <c r="Y17" i="4"/>
  <c r="L18" i="4"/>
  <c r="B18" i="4"/>
  <c r="K18" i="4"/>
  <c r="Z17" i="4"/>
  <c r="J18" i="4" l="1"/>
  <c r="M18" i="4"/>
  <c r="P18" i="4"/>
  <c r="N18" i="4"/>
  <c r="F18" i="4"/>
  <c r="T18" i="4"/>
  <c r="O18" i="4" l="1"/>
  <c r="G18" i="4"/>
  <c r="S18" i="4"/>
  <c r="W18" i="4"/>
  <c r="U18" i="4" l="1"/>
  <c r="V18" i="4" s="1"/>
  <c r="X18" i="4"/>
  <c r="AA18" i="4"/>
  <c r="Y18" i="4"/>
  <c r="L20" i="4"/>
  <c r="B20" i="4"/>
  <c r="K20" i="4"/>
  <c r="Z18" i="4"/>
  <c r="J20" i="4" l="1"/>
  <c r="M20" i="4"/>
  <c r="P20" i="4"/>
  <c r="N20" i="4"/>
  <c r="F20" i="4"/>
  <c r="T20" i="4"/>
  <c r="O20" i="4" l="1"/>
  <c r="G20" i="4"/>
  <c r="S20" i="4"/>
  <c r="W20" i="4"/>
  <c r="U20" i="4" l="1"/>
  <c r="V20" i="4" s="1"/>
  <c r="X20" i="4"/>
  <c r="AA20" i="4"/>
  <c r="Y20" i="4"/>
  <c r="L21" i="4"/>
  <c r="B21" i="4"/>
  <c r="K21" i="4"/>
  <c r="Z20" i="4"/>
  <c r="J21" i="4" l="1"/>
  <c r="M21" i="4"/>
  <c r="P21" i="4"/>
  <c r="T21" i="4"/>
  <c r="N21" i="4"/>
  <c r="F21" i="4"/>
  <c r="O21" i="4" l="1"/>
  <c r="G21" i="4"/>
  <c r="S21" i="4"/>
  <c r="W21" i="4"/>
  <c r="U21" i="4" l="1"/>
  <c r="V21" i="4" s="1"/>
  <c r="X21" i="4"/>
  <c r="AA21" i="4"/>
  <c r="Y21" i="4"/>
  <c r="L22" i="4"/>
  <c r="B22" i="4"/>
  <c r="K22" i="4"/>
  <c r="Z21" i="4"/>
  <c r="J22" i="4" l="1"/>
  <c r="M22" i="4"/>
  <c r="P22" i="4"/>
  <c r="N22" i="4"/>
  <c r="F22" i="4"/>
  <c r="T22" i="4"/>
  <c r="O22" i="4" l="1"/>
  <c r="G22" i="4"/>
  <c r="S22" i="4"/>
  <c r="W22" i="4"/>
  <c r="U22" i="4" l="1"/>
  <c r="V22" i="4" s="1"/>
  <c r="X22" i="4"/>
  <c r="AA22" i="4"/>
  <c r="Y22" i="4"/>
  <c r="L23" i="4"/>
  <c r="B23" i="4"/>
  <c r="K23" i="4"/>
  <c r="Z22" i="4"/>
  <c r="J23" i="4" l="1"/>
  <c r="M23" i="4"/>
  <c r="P23" i="4"/>
  <c r="N23" i="4"/>
  <c r="F23" i="4"/>
  <c r="T23" i="4"/>
  <c r="O23" i="4" l="1"/>
  <c r="G23" i="4"/>
  <c r="S23" i="4"/>
  <c r="W23" i="4"/>
  <c r="U23" i="4" l="1"/>
  <c r="V23" i="4" s="1"/>
  <c r="X23" i="4"/>
  <c r="AA23" i="4"/>
  <c r="Y23" i="4"/>
  <c r="L25" i="4"/>
  <c r="B25" i="4"/>
  <c r="K25" i="4"/>
  <c r="Z23" i="4"/>
  <c r="J25" i="4" l="1"/>
  <c r="M25" i="4"/>
  <c r="P25" i="4"/>
  <c r="N25" i="4"/>
  <c r="F25" i="4"/>
  <c r="T25" i="4"/>
  <c r="O25" i="4" l="1"/>
  <c r="G25" i="4"/>
  <c r="S25" i="4"/>
  <c r="W25" i="4"/>
  <c r="U25" i="4" l="1"/>
  <c r="V25" i="4" s="1"/>
  <c r="X25" i="4"/>
  <c r="AA25" i="4"/>
  <c r="Y25" i="4"/>
  <c r="L26" i="4"/>
  <c r="B26" i="4"/>
  <c r="K26" i="4"/>
  <c r="Z25" i="4"/>
  <c r="J26" i="4" l="1"/>
  <c r="M26" i="4"/>
  <c r="P26" i="4"/>
  <c r="N26" i="4"/>
  <c r="F26" i="4"/>
  <c r="T26" i="4"/>
  <c r="O26" i="4" l="1"/>
  <c r="G26" i="4"/>
  <c r="S26" i="4"/>
  <c r="W26" i="4"/>
  <c r="U26" i="4" l="1"/>
  <c r="V26" i="4" s="1"/>
  <c r="X26" i="4"/>
  <c r="AA26" i="4"/>
  <c r="Y26" i="4"/>
  <c r="L27" i="4"/>
  <c r="B27" i="4"/>
  <c r="K27" i="4"/>
  <c r="Z26" i="4"/>
  <c r="J27" i="4" l="1"/>
  <c r="M27" i="4"/>
  <c r="P27" i="4"/>
  <c r="T27" i="4"/>
  <c r="F27" i="4"/>
  <c r="N27" i="4"/>
  <c r="O27" i="4" l="1"/>
  <c r="G27" i="4"/>
  <c r="S27" i="4"/>
  <c r="W27" i="4"/>
  <c r="U27" i="4" l="1"/>
  <c r="V27" i="4" s="1"/>
  <c r="X27" i="4"/>
  <c r="AA27" i="4"/>
  <c r="Y27" i="4"/>
  <c r="L28" i="4"/>
  <c r="B28" i="4"/>
  <c r="K28" i="4"/>
  <c r="Z27" i="4"/>
  <c r="J28" i="4" l="1"/>
  <c r="M28" i="4"/>
  <c r="P28" i="4"/>
  <c r="N28" i="4"/>
  <c r="T28" i="4"/>
  <c r="F28" i="4"/>
  <c r="O28" i="4" l="1"/>
  <c r="G28" i="4"/>
  <c r="S28" i="4"/>
  <c r="W28" i="4"/>
  <c r="U28" i="4" l="1"/>
  <c r="V28" i="4" s="1"/>
  <c r="X28" i="4"/>
  <c r="AA28" i="4"/>
  <c r="Y28" i="4"/>
  <c r="L30" i="4"/>
  <c r="B30" i="4"/>
  <c r="K30" i="4"/>
  <c r="Z28" i="4"/>
  <c r="J30" i="4" l="1"/>
  <c r="M30" i="4"/>
  <c r="P30" i="4"/>
  <c r="N30" i="4"/>
  <c r="F30" i="4"/>
  <c r="T30" i="4"/>
  <c r="O30" i="4" l="1"/>
  <c r="G30" i="4"/>
  <c r="S30" i="4"/>
  <c r="W30" i="4"/>
  <c r="U30" i="4" l="1"/>
  <c r="V30" i="4" s="1"/>
  <c r="X30" i="4"/>
  <c r="AA30" i="4"/>
  <c r="Y30" i="4"/>
  <c r="L31" i="4"/>
  <c r="B31" i="4"/>
  <c r="K31" i="4"/>
  <c r="Z30" i="4"/>
  <c r="J31" i="4" l="1"/>
  <c r="M31" i="4"/>
  <c r="P31" i="4"/>
  <c r="N31" i="4"/>
  <c r="F31" i="4"/>
  <c r="T31" i="4"/>
  <c r="O31" i="4" l="1"/>
  <c r="G31" i="4"/>
  <c r="S31" i="4"/>
  <c r="W31" i="4"/>
  <c r="U31" i="4" l="1"/>
  <c r="V31" i="4" s="1"/>
  <c r="X31" i="4"/>
  <c r="AA31" i="4"/>
  <c r="Y31" i="4"/>
  <c r="L32" i="4"/>
  <c r="B32" i="4"/>
  <c r="K32" i="4"/>
  <c r="Z31" i="4"/>
  <c r="J32" i="4" l="1"/>
  <c r="M32" i="4"/>
  <c r="P32" i="4"/>
  <c r="F32" i="4"/>
  <c r="N32" i="4"/>
  <c r="T32" i="4"/>
  <c r="O32" i="4" l="1"/>
  <c r="G32" i="4"/>
  <c r="S32" i="4"/>
  <c r="W32" i="4"/>
  <c r="U32" i="4" l="1"/>
  <c r="V32" i="4" s="1"/>
  <c r="X32" i="4"/>
  <c r="AA32" i="4"/>
  <c r="Y32" i="4"/>
  <c r="L33" i="4"/>
  <c r="B33" i="4"/>
  <c r="K33" i="4"/>
  <c r="Z32" i="4"/>
  <c r="J33" i="4" l="1"/>
  <c r="M33" i="4"/>
  <c r="P33" i="4"/>
  <c r="N33" i="4"/>
  <c r="F33" i="4"/>
  <c r="T33" i="4"/>
  <c r="O33" i="4" l="1"/>
  <c r="G33" i="4"/>
  <c r="S33" i="4"/>
  <c r="W33" i="4"/>
  <c r="U33" i="4" l="1"/>
  <c r="V33" i="4" s="1"/>
  <c r="X33" i="4"/>
  <c r="AA33" i="4"/>
  <c r="Y33" i="4"/>
  <c r="L35" i="4"/>
  <c r="B35" i="4"/>
  <c r="K35" i="4"/>
  <c r="Z33" i="4"/>
  <c r="J35" i="4" l="1"/>
  <c r="M35" i="4"/>
  <c r="P35" i="4"/>
  <c r="N35" i="4"/>
  <c r="F35" i="4"/>
  <c r="T35" i="4"/>
  <c r="O35" i="4" l="1"/>
  <c r="G35" i="4"/>
  <c r="S35" i="4"/>
  <c r="W35" i="4"/>
  <c r="U35" i="4" l="1"/>
  <c r="V35" i="4" s="1"/>
  <c r="X35" i="4"/>
  <c r="AA35" i="4"/>
  <c r="Y35" i="4"/>
  <c r="L36" i="4"/>
  <c r="B36" i="4"/>
  <c r="K36" i="4"/>
  <c r="Z35" i="4"/>
  <c r="J36" i="4" l="1"/>
  <c r="M36" i="4"/>
  <c r="P36" i="4"/>
  <c r="N36" i="4"/>
  <c r="F36" i="4"/>
  <c r="T36" i="4"/>
  <c r="O36" i="4" l="1"/>
  <c r="G36" i="4"/>
  <c r="S36" i="4"/>
  <c r="W36" i="4"/>
  <c r="U36" i="4" l="1"/>
  <c r="V36" i="4" s="1"/>
  <c r="X36" i="4"/>
  <c r="AA36" i="4"/>
  <c r="Y36" i="4"/>
  <c r="L37" i="4"/>
  <c r="B37" i="4"/>
  <c r="K37" i="4"/>
  <c r="Z36" i="4"/>
  <c r="J37" i="4" l="1"/>
  <c r="M37" i="4"/>
  <c r="P37" i="4"/>
  <c r="F37" i="4"/>
  <c r="T37" i="4"/>
  <c r="N37" i="4"/>
  <c r="G37" i="4" l="1"/>
  <c r="O37" i="4"/>
  <c r="S37" i="4"/>
  <c r="W37" i="4"/>
  <c r="U37" i="4" l="1"/>
  <c r="V37" i="4" s="1"/>
  <c r="X37" i="4"/>
  <c r="AA37" i="4"/>
  <c r="Y37" i="4"/>
  <c r="L38" i="4"/>
  <c r="K38" i="4"/>
  <c r="B38" i="4"/>
  <c r="Z37" i="4"/>
  <c r="J38" i="4" l="1"/>
  <c r="M38" i="4"/>
  <c r="P38" i="4"/>
  <c r="N38" i="4"/>
  <c r="F38" i="4"/>
  <c r="T38" i="4"/>
  <c r="O38" i="4" l="1"/>
  <c r="G38" i="4"/>
  <c r="S38" i="4"/>
  <c r="W38" i="4"/>
  <c r="U38" i="4" l="1"/>
  <c r="V38" i="4" s="1"/>
  <c r="X38" i="4"/>
  <c r="AA38" i="4"/>
  <c r="Y38" i="4"/>
  <c r="L40" i="4"/>
  <c r="K40" i="4"/>
  <c r="B40" i="4"/>
  <c r="Z38" i="4"/>
  <c r="J40" i="4" l="1"/>
  <c r="M40" i="4"/>
  <c r="P40" i="4"/>
  <c r="N40" i="4"/>
  <c r="F40" i="4"/>
  <c r="T40" i="4"/>
  <c r="O40" i="4" l="1"/>
  <c r="G40" i="4"/>
  <c r="S40" i="4"/>
  <c r="W40" i="4"/>
  <c r="U40" i="4" l="1"/>
  <c r="V40" i="4" s="1"/>
  <c r="X40" i="4"/>
  <c r="AA40" i="4"/>
  <c r="Y40" i="4"/>
  <c r="L41" i="4"/>
  <c r="B41" i="4"/>
  <c r="K41" i="4"/>
  <c r="Z40" i="4"/>
  <c r="J41" i="4" l="1"/>
  <c r="M41" i="4"/>
  <c r="P41" i="4"/>
  <c r="N41" i="4"/>
  <c r="F41" i="4"/>
  <c r="T41" i="4"/>
  <c r="O41" i="4" l="1"/>
  <c r="G41" i="4"/>
  <c r="S41" i="4"/>
  <c r="W41" i="4"/>
  <c r="U41" i="4" l="1"/>
  <c r="V41" i="4" s="1"/>
  <c r="X41" i="4"/>
  <c r="AA41" i="4"/>
  <c r="Y41" i="4"/>
  <c r="L42" i="4"/>
  <c r="B42" i="4"/>
  <c r="K42" i="4"/>
  <c r="Z41" i="4"/>
  <c r="J42" i="4" l="1"/>
  <c r="M42" i="4"/>
  <c r="P42" i="4"/>
  <c r="N42" i="4"/>
  <c r="T42" i="4"/>
  <c r="F42" i="4"/>
  <c r="O42" i="4" l="1"/>
  <c r="G42" i="4"/>
  <c r="S42" i="4"/>
  <c r="W42" i="4"/>
  <c r="U42" i="4" l="1"/>
  <c r="V42" i="4" s="1"/>
  <c r="X42" i="4"/>
  <c r="AA42" i="4"/>
  <c r="Y42" i="4"/>
  <c r="L43" i="4"/>
  <c r="B43" i="4"/>
  <c r="K43" i="4"/>
  <c r="Z42" i="4"/>
  <c r="J43" i="4" l="1"/>
  <c r="M43" i="4"/>
  <c r="P43" i="4"/>
  <c r="N43" i="4"/>
  <c r="T43" i="4"/>
  <c r="F43" i="4"/>
  <c r="O43" i="4" l="1"/>
  <c r="G43" i="4"/>
  <c r="S43" i="4"/>
  <c r="W43" i="4"/>
  <c r="U43" i="4" l="1"/>
  <c r="V43" i="4" s="1"/>
  <c r="X43" i="4"/>
  <c r="AA43" i="4"/>
  <c r="Y43" i="4"/>
  <c r="L45" i="4"/>
  <c r="B45" i="4"/>
  <c r="K45" i="4"/>
  <c r="Z43" i="4"/>
  <c r="J45" i="4" l="1"/>
  <c r="M45" i="4"/>
  <c r="P45" i="4"/>
  <c r="N45" i="4"/>
  <c r="F45" i="4"/>
  <c r="T45" i="4"/>
  <c r="O45" i="4" l="1"/>
  <c r="G45" i="4"/>
  <c r="S45" i="4"/>
  <c r="W45" i="4"/>
  <c r="U45" i="4" l="1"/>
  <c r="V45" i="4" s="1"/>
  <c r="X45" i="4"/>
  <c r="AA45" i="4"/>
  <c r="Y45" i="4"/>
  <c r="Z45" i="4"/>
  <c r="N47" i="4"/>
  <c r="AB47" i="4"/>
  <c r="T47" i="4"/>
  <c r="X47" i="4"/>
  <c r="A1" i="3" l="1"/>
  <c r="B1" i="3" s="1"/>
  <c r="D1" i="3"/>
  <c r="C1" i="3" l="1"/>
  <c r="E1" i="3"/>
  <c r="R5" i="3"/>
  <c r="F1" i="3"/>
  <c r="L6" i="3"/>
  <c r="H6" i="3"/>
  <c r="B6" i="3"/>
  <c r="K6" i="3"/>
  <c r="Z2" i="3"/>
  <c r="E2" i="3"/>
  <c r="J6" i="3" l="1"/>
  <c r="M6" i="3"/>
  <c r="P6" i="3"/>
  <c r="N6" i="3"/>
  <c r="F6" i="3"/>
  <c r="T6" i="3"/>
  <c r="O6" i="3" l="1"/>
  <c r="G6" i="3"/>
  <c r="S6" i="3"/>
  <c r="W6" i="3"/>
  <c r="U6" i="3" l="1"/>
  <c r="V6" i="3" s="1"/>
  <c r="X6" i="3"/>
  <c r="AA6" i="3"/>
  <c r="Y6" i="3"/>
  <c r="L7" i="3"/>
  <c r="B7" i="3"/>
  <c r="K7" i="3"/>
  <c r="H7" i="3"/>
  <c r="Z6" i="3"/>
  <c r="J7" i="3" l="1"/>
  <c r="M7" i="3"/>
  <c r="P7" i="3"/>
  <c r="T7" i="3"/>
  <c r="F7" i="3"/>
  <c r="N7" i="3"/>
  <c r="O7" i="3" l="1"/>
  <c r="G7" i="3"/>
  <c r="S7" i="3"/>
  <c r="W7" i="3"/>
  <c r="U7" i="3" l="1"/>
  <c r="V7" i="3" s="1"/>
  <c r="X7" i="3"/>
  <c r="AA7" i="3"/>
  <c r="Y7" i="3"/>
  <c r="L8" i="3"/>
  <c r="B8" i="3"/>
  <c r="H8" i="3"/>
  <c r="K8" i="3"/>
  <c r="Z7" i="3"/>
  <c r="J8" i="3" l="1"/>
  <c r="M8" i="3"/>
  <c r="P8" i="3"/>
  <c r="T8" i="3"/>
  <c r="F8" i="3"/>
  <c r="N8" i="3"/>
  <c r="O8" i="3" l="1"/>
  <c r="G8" i="3"/>
  <c r="S8" i="3"/>
  <c r="W8" i="3"/>
  <c r="U8" i="3" l="1"/>
  <c r="V8" i="3" s="1"/>
  <c r="X8" i="3"/>
  <c r="AA8" i="3"/>
  <c r="Y8" i="3"/>
  <c r="L9" i="3"/>
  <c r="K9" i="3"/>
  <c r="B9" i="3"/>
  <c r="H9" i="3"/>
  <c r="Z8" i="3"/>
  <c r="J9" i="3" l="1"/>
  <c r="M9" i="3"/>
  <c r="P9" i="3"/>
  <c r="F9" i="3"/>
  <c r="T9" i="3"/>
  <c r="N9" i="3"/>
  <c r="G9" i="3" l="1"/>
  <c r="O9" i="3"/>
  <c r="S9" i="3"/>
  <c r="W9" i="3"/>
  <c r="U9" i="3" l="1"/>
  <c r="V9" i="3" s="1"/>
  <c r="X9" i="3"/>
  <c r="AA9" i="3"/>
  <c r="Y9" i="3"/>
  <c r="L10" i="3"/>
  <c r="B10" i="3"/>
  <c r="K10" i="3"/>
  <c r="H10" i="3"/>
  <c r="Z9" i="3"/>
  <c r="J10" i="3" l="1"/>
  <c r="M10" i="3"/>
  <c r="P10" i="3"/>
  <c r="F10" i="3"/>
  <c r="N10" i="3"/>
  <c r="T10" i="3"/>
  <c r="G10" i="3" l="1"/>
  <c r="O10" i="3"/>
  <c r="S10" i="3"/>
  <c r="W10" i="3"/>
  <c r="U10" i="3" l="1"/>
  <c r="V10" i="3" s="1"/>
  <c r="X10" i="3"/>
  <c r="AA10" i="3"/>
  <c r="Y10" i="3"/>
  <c r="L11" i="3"/>
  <c r="B11" i="3"/>
  <c r="H11" i="3"/>
  <c r="K11" i="3"/>
  <c r="Z10" i="3"/>
  <c r="J11" i="3" l="1"/>
  <c r="M11" i="3"/>
  <c r="P11" i="3"/>
  <c r="N11" i="3"/>
  <c r="F11" i="3"/>
  <c r="T11" i="3"/>
  <c r="O11" i="3" l="1"/>
  <c r="G11" i="3"/>
  <c r="S11" i="3"/>
  <c r="W11" i="3"/>
  <c r="U11" i="3" l="1"/>
  <c r="V11" i="3" s="1"/>
  <c r="X11" i="3"/>
  <c r="AA11" i="3"/>
  <c r="Y11" i="3"/>
  <c r="L12" i="3"/>
  <c r="H12" i="3"/>
  <c r="B12" i="3"/>
  <c r="K12" i="3"/>
  <c r="Z11" i="3"/>
  <c r="J12" i="3" l="1"/>
  <c r="M12" i="3"/>
  <c r="P12" i="3"/>
  <c r="F12" i="3"/>
  <c r="T12" i="3"/>
  <c r="N12" i="3"/>
  <c r="G12" i="3" l="1"/>
  <c r="O12" i="3"/>
  <c r="S12" i="3"/>
  <c r="W12" i="3"/>
  <c r="U12" i="3" l="1"/>
  <c r="V12" i="3" s="1"/>
  <c r="X12" i="3"/>
  <c r="AA12" i="3"/>
  <c r="Y12" i="3"/>
  <c r="L13" i="3"/>
  <c r="B13" i="3"/>
  <c r="K13" i="3"/>
  <c r="H13" i="3"/>
  <c r="Z12" i="3"/>
  <c r="J13" i="3" l="1"/>
  <c r="M13" i="3"/>
  <c r="P13" i="3"/>
  <c r="N13" i="3"/>
  <c r="F13" i="3"/>
  <c r="T13" i="3"/>
  <c r="O13" i="3" l="1"/>
  <c r="G13" i="3"/>
  <c r="S13" i="3"/>
  <c r="W13" i="3"/>
  <c r="U13" i="3" l="1"/>
  <c r="V13" i="3" s="1"/>
  <c r="X13" i="3"/>
  <c r="AA13" i="3"/>
  <c r="Y13" i="3"/>
  <c r="L15" i="3"/>
  <c r="B15" i="3"/>
  <c r="K15" i="3"/>
  <c r="Z13" i="3"/>
  <c r="J15" i="3" l="1"/>
  <c r="M15" i="3"/>
  <c r="P15" i="3"/>
  <c r="N15" i="3"/>
  <c r="F15" i="3"/>
  <c r="T15" i="3"/>
  <c r="O15" i="3" l="1"/>
  <c r="G15" i="3"/>
  <c r="S15" i="3"/>
  <c r="W15" i="3"/>
  <c r="U15" i="3" l="1"/>
  <c r="V15" i="3" s="1"/>
  <c r="X15" i="3"/>
  <c r="AA15" i="3"/>
  <c r="Y15" i="3"/>
  <c r="L16" i="3"/>
  <c r="B16" i="3"/>
  <c r="K16" i="3"/>
  <c r="Z15" i="3"/>
  <c r="J16" i="3" l="1"/>
  <c r="M16" i="3"/>
  <c r="P16" i="3"/>
  <c r="T16" i="3"/>
  <c r="F16" i="3"/>
  <c r="N16" i="3"/>
  <c r="O16" i="3" l="1"/>
  <c r="G16" i="3"/>
  <c r="S16" i="3"/>
  <c r="W16" i="3"/>
  <c r="U16" i="3" l="1"/>
  <c r="V16" i="3" s="1"/>
  <c r="X16" i="3"/>
  <c r="AA16" i="3"/>
  <c r="Y16" i="3"/>
  <c r="L17" i="3"/>
  <c r="B17" i="3"/>
  <c r="K17" i="3"/>
  <c r="Z16" i="3"/>
  <c r="J17" i="3" l="1"/>
  <c r="M17" i="3"/>
  <c r="P17" i="3"/>
  <c r="N17" i="3"/>
  <c r="F17" i="3"/>
  <c r="T17" i="3"/>
  <c r="O17" i="3" l="1"/>
  <c r="G17" i="3"/>
  <c r="S17" i="3"/>
  <c r="W17" i="3"/>
  <c r="U17" i="3" l="1"/>
  <c r="V17" i="3" s="1"/>
  <c r="X17" i="3"/>
  <c r="AA17" i="3"/>
  <c r="Y17" i="3"/>
  <c r="L18" i="3"/>
  <c r="B18" i="3"/>
  <c r="K18" i="3"/>
  <c r="Z17" i="3"/>
  <c r="J18" i="3" l="1"/>
  <c r="M18" i="3"/>
  <c r="P18" i="3"/>
  <c r="N18" i="3"/>
  <c r="F18" i="3"/>
  <c r="T18" i="3"/>
  <c r="O18" i="3" l="1"/>
  <c r="G18" i="3"/>
  <c r="S18" i="3"/>
  <c r="W18" i="3"/>
  <c r="U18" i="3" l="1"/>
  <c r="V18" i="3" s="1"/>
  <c r="X18" i="3"/>
  <c r="AA18" i="3"/>
  <c r="Y18" i="3"/>
  <c r="L20" i="3"/>
  <c r="B20" i="3"/>
  <c r="K20" i="3"/>
  <c r="Z18" i="3"/>
  <c r="J20" i="3" l="1"/>
  <c r="M20" i="3"/>
  <c r="P20" i="3"/>
  <c r="F20" i="3"/>
  <c r="T20" i="3"/>
  <c r="N20" i="3"/>
  <c r="G20" i="3" l="1"/>
  <c r="O20" i="3"/>
  <c r="S20" i="3"/>
  <c r="W20" i="3"/>
  <c r="U20" i="3" l="1"/>
  <c r="V20" i="3" s="1"/>
  <c r="X20" i="3"/>
  <c r="AA20" i="3"/>
  <c r="Y20" i="3"/>
  <c r="L21" i="3"/>
  <c r="B21" i="3"/>
  <c r="K21" i="3"/>
  <c r="Z20" i="3"/>
  <c r="J21" i="3" l="1"/>
  <c r="M21" i="3"/>
  <c r="P21" i="3"/>
  <c r="N21" i="3"/>
  <c r="F21" i="3"/>
  <c r="T21" i="3"/>
  <c r="O21" i="3" l="1"/>
  <c r="G21" i="3"/>
  <c r="S21" i="3"/>
  <c r="W21" i="3"/>
  <c r="U21" i="3" l="1"/>
  <c r="V21" i="3" s="1"/>
  <c r="X21" i="3"/>
  <c r="AA21" i="3"/>
  <c r="Y21" i="3"/>
  <c r="L22" i="3"/>
  <c r="K22" i="3"/>
  <c r="B22" i="3"/>
  <c r="Z21" i="3"/>
  <c r="J22" i="3" l="1"/>
  <c r="M22" i="3"/>
  <c r="P22" i="3"/>
  <c r="T22" i="3"/>
  <c r="F22" i="3"/>
  <c r="N22" i="3"/>
  <c r="O22" i="3" l="1"/>
  <c r="G22" i="3"/>
  <c r="S22" i="3"/>
  <c r="W22" i="3"/>
  <c r="U22" i="3" l="1"/>
  <c r="V22" i="3" s="1"/>
  <c r="X22" i="3"/>
  <c r="AA22" i="3"/>
  <c r="Y22" i="3"/>
  <c r="L23" i="3"/>
  <c r="B23" i="3"/>
  <c r="K23" i="3"/>
  <c r="Z22" i="3"/>
  <c r="J23" i="3" l="1"/>
  <c r="M23" i="3"/>
  <c r="P23" i="3"/>
  <c r="N23" i="3"/>
  <c r="F23" i="3"/>
  <c r="T23" i="3"/>
  <c r="O23" i="3" l="1"/>
  <c r="G23" i="3"/>
  <c r="S23" i="3"/>
  <c r="W23" i="3"/>
  <c r="U23" i="3" l="1"/>
  <c r="V23" i="3" s="1"/>
  <c r="X23" i="3"/>
  <c r="AA23" i="3"/>
  <c r="Y23" i="3"/>
  <c r="L25" i="3"/>
  <c r="B25" i="3"/>
  <c r="K25" i="3"/>
  <c r="Z23" i="3"/>
  <c r="J25" i="3" l="1"/>
  <c r="M25" i="3"/>
  <c r="P25" i="3"/>
  <c r="N25" i="3"/>
  <c r="F25" i="3"/>
  <c r="T25" i="3"/>
  <c r="O25" i="3" l="1"/>
  <c r="G25" i="3"/>
  <c r="S25" i="3"/>
  <c r="W25" i="3"/>
  <c r="U25" i="3" l="1"/>
  <c r="V25" i="3" s="1"/>
  <c r="X25" i="3"/>
  <c r="AA25" i="3"/>
  <c r="Y25" i="3"/>
  <c r="L26" i="3"/>
  <c r="B26" i="3"/>
  <c r="K26" i="3"/>
  <c r="Z25" i="3"/>
  <c r="J26" i="3" l="1"/>
  <c r="M26" i="3"/>
  <c r="P26" i="3"/>
  <c r="N26" i="3"/>
  <c r="F26" i="3"/>
  <c r="T26" i="3"/>
  <c r="O26" i="3" l="1"/>
  <c r="G26" i="3"/>
  <c r="S26" i="3"/>
  <c r="W26" i="3"/>
  <c r="U26" i="3" l="1"/>
  <c r="V26" i="3" s="1"/>
  <c r="X26" i="3"/>
  <c r="AA26" i="3"/>
  <c r="Y26" i="3"/>
  <c r="L27" i="3"/>
  <c r="K27" i="3"/>
  <c r="B27" i="3"/>
  <c r="Z26" i="3"/>
  <c r="J27" i="3" l="1"/>
  <c r="M27" i="3"/>
  <c r="P27" i="3"/>
  <c r="T27" i="3"/>
  <c r="F27" i="3"/>
  <c r="N27" i="3"/>
  <c r="O27" i="3" l="1"/>
  <c r="G27" i="3"/>
  <c r="S27" i="3"/>
  <c r="W27" i="3"/>
  <c r="U27" i="3" l="1"/>
  <c r="V27" i="3" s="1"/>
  <c r="X27" i="3"/>
  <c r="AA27" i="3"/>
  <c r="Y27" i="3"/>
  <c r="L28" i="3"/>
  <c r="B28" i="3"/>
  <c r="K28" i="3"/>
  <c r="Z27" i="3"/>
  <c r="J28" i="3" l="1"/>
  <c r="M28" i="3"/>
  <c r="P28" i="3"/>
  <c r="T28" i="3"/>
  <c r="N28" i="3"/>
  <c r="F28" i="3"/>
  <c r="O28" i="3" l="1"/>
  <c r="G28" i="3"/>
  <c r="S28" i="3"/>
  <c r="W28" i="3"/>
  <c r="U28" i="3" l="1"/>
  <c r="V28" i="3" s="1"/>
  <c r="X28" i="3"/>
  <c r="AA28" i="3"/>
  <c r="Y28" i="3"/>
  <c r="L30" i="3"/>
  <c r="B30" i="3"/>
  <c r="K30" i="3"/>
  <c r="Z28" i="3"/>
  <c r="J30" i="3" l="1"/>
  <c r="M30" i="3"/>
  <c r="P30" i="3"/>
  <c r="F30" i="3"/>
  <c r="T30" i="3"/>
  <c r="N30" i="3"/>
  <c r="G30" i="3" l="1"/>
  <c r="O30" i="3"/>
  <c r="S30" i="3"/>
  <c r="W30" i="3"/>
  <c r="U30" i="3" l="1"/>
  <c r="V30" i="3" s="1"/>
  <c r="X30" i="3"/>
  <c r="AA30" i="3"/>
  <c r="Y30" i="3"/>
  <c r="L31" i="3"/>
  <c r="B31" i="3"/>
  <c r="K31" i="3"/>
  <c r="Z30" i="3"/>
  <c r="J31" i="3" l="1"/>
  <c r="M31" i="3"/>
  <c r="P31" i="3"/>
  <c r="N31" i="3"/>
  <c r="F31" i="3"/>
  <c r="T31" i="3"/>
  <c r="O31" i="3" l="1"/>
  <c r="G31" i="3"/>
  <c r="S31" i="3"/>
  <c r="W31" i="3"/>
  <c r="U31" i="3" l="1"/>
  <c r="V31" i="3" s="1"/>
  <c r="X31" i="3"/>
  <c r="AA31" i="3"/>
  <c r="Y31" i="3"/>
  <c r="L32" i="3"/>
  <c r="B32" i="3"/>
  <c r="K32" i="3"/>
  <c r="Z31" i="3"/>
  <c r="J32" i="3" l="1"/>
  <c r="M32" i="3"/>
  <c r="P32" i="3"/>
  <c r="N32" i="3"/>
  <c r="F32" i="3"/>
  <c r="T32" i="3"/>
  <c r="O32" i="3" l="1"/>
  <c r="G32" i="3"/>
  <c r="S32" i="3"/>
  <c r="W32" i="3"/>
  <c r="U32" i="3" l="1"/>
  <c r="V32" i="3" s="1"/>
  <c r="X32" i="3"/>
  <c r="AA32" i="3"/>
  <c r="Y32" i="3"/>
  <c r="L33" i="3"/>
  <c r="B33" i="3"/>
  <c r="K33" i="3"/>
  <c r="Z32" i="3"/>
  <c r="J33" i="3" l="1"/>
  <c r="M33" i="3"/>
  <c r="P33" i="3"/>
  <c r="N33" i="3"/>
  <c r="F33" i="3"/>
  <c r="T33" i="3"/>
  <c r="O33" i="3" l="1"/>
  <c r="G33" i="3"/>
  <c r="S33" i="3"/>
  <c r="W33" i="3"/>
  <c r="U33" i="3" l="1"/>
  <c r="V33" i="3" s="1"/>
  <c r="X33" i="3"/>
  <c r="AA33" i="3"/>
  <c r="Y33" i="3"/>
  <c r="L35" i="3"/>
  <c r="B35" i="3"/>
  <c r="K35" i="3"/>
  <c r="Z33" i="3"/>
  <c r="J35" i="3" l="1"/>
  <c r="M35" i="3"/>
  <c r="P35" i="3"/>
  <c r="T35" i="3"/>
  <c r="F35" i="3"/>
  <c r="N35" i="3"/>
  <c r="O35" i="3" l="1"/>
  <c r="G35" i="3"/>
  <c r="S35" i="3"/>
  <c r="W35" i="3"/>
  <c r="U35" i="3" l="1"/>
  <c r="V35" i="3" s="1"/>
  <c r="X35" i="3"/>
  <c r="AA35" i="3"/>
  <c r="Y35" i="3"/>
  <c r="L36" i="3"/>
  <c r="K36" i="3"/>
  <c r="B36" i="3"/>
  <c r="Z35" i="3"/>
  <c r="J36" i="3" l="1"/>
  <c r="M36" i="3"/>
  <c r="P36" i="3"/>
  <c r="N36" i="3"/>
  <c r="T36" i="3"/>
  <c r="F36" i="3"/>
  <c r="O36" i="3" l="1"/>
  <c r="G36" i="3"/>
  <c r="S36" i="3"/>
  <c r="W36" i="3"/>
  <c r="U36" i="3" l="1"/>
  <c r="V36" i="3" s="1"/>
  <c r="X36" i="3"/>
  <c r="AA36" i="3"/>
  <c r="Y36" i="3"/>
  <c r="L37" i="3"/>
  <c r="K37" i="3"/>
  <c r="B37" i="3"/>
  <c r="Z36" i="3"/>
  <c r="J37" i="3" l="1"/>
  <c r="M37" i="3"/>
  <c r="P37" i="3"/>
  <c r="N37" i="3"/>
  <c r="F37" i="3"/>
  <c r="T37" i="3"/>
  <c r="O37" i="3" l="1"/>
  <c r="G37" i="3"/>
  <c r="S37" i="3"/>
  <c r="W37" i="3"/>
  <c r="U37" i="3" l="1"/>
  <c r="V37" i="3" s="1"/>
  <c r="X37" i="3"/>
  <c r="AA37" i="3"/>
  <c r="Y37" i="3"/>
  <c r="L38" i="3"/>
  <c r="B38" i="3"/>
  <c r="K38" i="3"/>
  <c r="Z37" i="3"/>
  <c r="J38" i="3" l="1"/>
  <c r="M38" i="3"/>
  <c r="P38" i="3"/>
  <c r="F38" i="3"/>
  <c r="T38" i="3"/>
  <c r="N38" i="3"/>
  <c r="G38" i="3" l="1"/>
  <c r="O38" i="3"/>
  <c r="S38" i="3"/>
  <c r="W38" i="3"/>
  <c r="U38" i="3" l="1"/>
  <c r="V38" i="3" s="1"/>
  <c r="X38" i="3"/>
  <c r="AA38" i="3"/>
  <c r="Y38" i="3"/>
  <c r="L40" i="3"/>
  <c r="B40" i="3"/>
  <c r="K40" i="3"/>
  <c r="Z38" i="3"/>
  <c r="J40" i="3" l="1"/>
  <c r="M40" i="3"/>
  <c r="P40" i="3"/>
  <c r="N40" i="3"/>
  <c r="T40" i="3"/>
  <c r="F40" i="3"/>
  <c r="O40" i="3" l="1"/>
  <c r="G40" i="3"/>
  <c r="S40" i="3"/>
  <c r="W40" i="3"/>
  <c r="U40" i="3" l="1"/>
  <c r="V40" i="3" s="1"/>
  <c r="X40" i="3"/>
  <c r="AA40" i="3"/>
  <c r="Y40" i="3"/>
  <c r="L41" i="3"/>
  <c r="B41" i="3"/>
  <c r="K41" i="3"/>
  <c r="Z40" i="3"/>
  <c r="J41" i="3" l="1"/>
  <c r="M41" i="3"/>
  <c r="P41" i="3"/>
  <c r="F41" i="3"/>
  <c r="T41" i="3"/>
  <c r="N41" i="3"/>
  <c r="G41" i="3" l="1"/>
  <c r="O41" i="3"/>
  <c r="S41" i="3"/>
  <c r="W41" i="3"/>
  <c r="U41" i="3" l="1"/>
  <c r="V41" i="3" s="1"/>
  <c r="X41" i="3"/>
  <c r="AA41" i="3"/>
  <c r="Y41" i="3"/>
  <c r="L42" i="3"/>
  <c r="B42" i="3"/>
  <c r="K42" i="3"/>
  <c r="Z41" i="3"/>
  <c r="J42" i="3" l="1"/>
  <c r="M42" i="3"/>
  <c r="P42" i="3"/>
  <c r="N42" i="3"/>
  <c r="F42" i="3"/>
  <c r="T42" i="3"/>
  <c r="O42" i="3" l="1"/>
  <c r="G42" i="3"/>
  <c r="S42" i="3"/>
  <c r="W42" i="3"/>
  <c r="U42" i="3" l="1"/>
  <c r="V42" i="3" s="1"/>
  <c r="X42" i="3"/>
  <c r="AA42" i="3"/>
  <c r="Y42" i="3"/>
  <c r="L43" i="3"/>
  <c r="B43" i="3"/>
  <c r="K43" i="3"/>
  <c r="Z42" i="3"/>
  <c r="J43" i="3" l="1"/>
  <c r="M43" i="3"/>
  <c r="P43" i="3"/>
  <c r="N43" i="3"/>
  <c r="T43" i="3"/>
  <c r="F43" i="3"/>
  <c r="O43" i="3" l="1"/>
  <c r="G43" i="3"/>
  <c r="S43" i="3"/>
  <c r="W43" i="3"/>
  <c r="U43" i="3" l="1"/>
  <c r="V43" i="3" s="1"/>
  <c r="X43" i="3"/>
  <c r="AA43" i="3"/>
  <c r="Y43" i="3"/>
  <c r="L45" i="3"/>
  <c r="B45" i="3"/>
  <c r="K45" i="3"/>
  <c r="Z43" i="3"/>
  <c r="J45" i="3" l="1"/>
  <c r="M45" i="3"/>
  <c r="P45" i="3"/>
  <c r="N45" i="3"/>
  <c r="F45" i="3"/>
  <c r="T45" i="3"/>
  <c r="O45" i="3" l="1"/>
  <c r="G45" i="3"/>
  <c r="S45" i="3"/>
  <c r="W45" i="3"/>
  <c r="U45" i="3" l="1"/>
  <c r="V45" i="3" s="1"/>
  <c r="X45" i="3"/>
  <c r="AA45" i="3"/>
  <c r="Y45" i="3"/>
  <c r="L46" i="3"/>
  <c r="B46" i="3"/>
  <c r="K46" i="3"/>
  <c r="Z45" i="3"/>
  <c r="J46" i="3" l="1"/>
  <c r="M46" i="3"/>
  <c r="P46" i="3"/>
  <c r="N46" i="3"/>
  <c r="F46" i="3"/>
  <c r="T46" i="3"/>
  <c r="O46" i="3" l="1"/>
  <c r="G46" i="3"/>
  <c r="S46" i="3"/>
  <c r="W46" i="3"/>
  <c r="U46" i="3" l="1"/>
  <c r="V46" i="3" s="1"/>
  <c r="X46" i="3"/>
  <c r="AA46" i="3"/>
  <c r="Y46" i="3"/>
  <c r="L47" i="3"/>
  <c r="B47" i="3"/>
  <c r="K47" i="3"/>
  <c r="Z46" i="3"/>
  <c r="J47" i="3" l="1"/>
  <c r="M47" i="3"/>
  <c r="P47" i="3"/>
  <c r="N47" i="3"/>
  <c r="F47" i="3"/>
  <c r="T47" i="3"/>
  <c r="O47" i="3" l="1"/>
  <c r="G47" i="3"/>
  <c r="S47" i="3"/>
  <c r="W47" i="3"/>
  <c r="U47" i="3" l="1"/>
  <c r="V47" i="3" s="1"/>
  <c r="X47" i="3"/>
  <c r="AA47" i="3"/>
  <c r="Y47" i="3"/>
  <c r="L48" i="3"/>
  <c r="B48" i="3"/>
  <c r="K48" i="3"/>
  <c r="Z47" i="3"/>
  <c r="J48" i="3" l="1"/>
  <c r="M48" i="3"/>
  <c r="P48" i="3"/>
  <c r="N48" i="3"/>
  <c r="F48" i="3"/>
  <c r="T48" i="3"/>
  <c r="O48" i="3" l="1"/>
  <c r="G48" i="3"/>
  <c r="S48" i="3"/>
  <c r="W48" i="3"/>
  <c r="U48" i="3" l="1"/>
  <c r="V48" i="3" s="1"/>
  <c r="X48" i="3"/>
  <c r="AA48" i="3"/>
  <c r="Y48" i="3"/>
  <c r="L50" i="3"/>
  <c r="B50" i="3"/>
  <c r="K50" i="3"/>
  <c r="Z48" i="3"/>
  <c r="J50" i="3" l="1"/>
  <c r="M50" i="3"/>
  <c r="P50" i="3"/>
  <c r="N50" i="3"/>
  <c r="F50" i="3"/>
  <c r="T50" i="3"/>
  <c r="O50" i="3" l="1"/>
  <c r="G50" i="3"/>
  <c r="S50" i="3"/>
  <c r="W50" i="3"/>
  <c r="U50" i="3" l="1"/>
  <c r="V50" i="3" s="1"/>
  <c r="X50" i="3"/>
  <c r="AA50" i="3"/>
  <c r="Y50" i="3"/>
  <c r="L51" i="3"/>
  <c r="B51" i="3"/>
  <c r="K51" i="3"/>
  <c r="Z50" i="3"/>
  <c r="J51" i="3" l="1"/>
  <c r="M51" i="3"/>
  <c r="P51" i="3"/>
  <c r="F51" i="3"/>
  <c r="N51" i="3"/>
  <c r="T51" i="3"/>
  <c r="G51" i="3" l="1"/>
  <c r="O51" i="3"/>
  <c r="S51" i="3"/>
  <c r="W51" i="3"/>
  <c r="U51" i="3" l="1"/>
  <c r="V51" i="3" s="1"/>
  <c r="X51" i="3"/>
  <c r="AA51" i="3"/>
  <c r="Y51" i="3"/>
  <c r="L52" i="3"/>
  <c r="B52" i="3"/>
  <c r="K52" i="3"/>
  <c r="Z51" i="3"/>
  <c r="J52" i="3" l="1"/>
  <c r="M52" i="3"/>
  <c r="P52" i="3"/>
  <c r="N52" i="3"/>
  <c r="F52" i="3"/>
  <c r="T52" i="3"/>
  <c r="O52" i="3" l="1"/>
  <c r="G52" i="3"/>
  <c r="S52" i="3"/>
  <c r="W52" i="3"/>
  <c r="U52" i="3" l="1"/>
  <c r="V52" i="3" s="1"/>
  <c r="X52" i="3"/>
  <c r="AA52" i="3"/>
  <c r="Y52" i="3"/>
  <c r="L53" i="3"/>
  <c r="B53" i="3"/>
  <c r="K53" i="3"/>
  <c r="Z52" i="3"/>
  <c r="J53" i="3" l="1"/>
  <c r="M53" i="3"/>
  <c r="P53" i="3"/>
  <c r="T53" i="3"/>
  <c r="N53" i="3"/>
  <c r="F53" i="3"/>
  <c r="O53" i="3" l="1"/>
  <c r="G53" i="3"/>
  <c r="S53" i="3"/>
  <c r="W53" i="3"/>
  <c r="U53" i="3" l="1"/>
  <c r="V53" i="3" s="1"/>
  <c r="X53" i="3"/>
  <c r="AA53" i="3"/>
  <c r="Y53" i="3"/>
  <c r="L55" i="3"/>
  <c r="B55" i="3"/>
  <c r="K55" i="3"/>
  <c r="Z53" i="3"/>
  <c r="J55" i="3" l="1"/>
  <c r="M55" i="3"/>
  <c r="P55" i="3"/>
  <c r="N55" i="3"/>
  <c r="F55" i="3"/>
  <c r="T55" i="3"/>
  <c r="O55" i="3" l="1"/>
  <c r="G55" i="3"/>
  <c r="S55" i="3"/>
  <c r="W55" i="3"/>
  <c r="U55" i="3" l="1"/>
  <c r="V55" i="3" s="1"/>
  <c r="X55" i="3"/>
  <c r="AA55" i="3"/>
  <c r="Y55" i="3"/>
  <c r="L56" i="3"/>
  <c r="B56" i="3"/>
  <c r="K56" i="3"/>
  <c r="Z55" i="3"/>
  <c r="J56" i="3" l="1"/>
  <c r="M56" i="3"/>
  <c r="P56" i="3"/>
  <c r="N56" i="3"/>
  <c r="T56" i="3"/>
  <c r="F56" i="3"/>
  <c r="O56" i="3" l="1"/>
  <c r="G56" i="3"/>
  <c r="S56" i="3"/>
  <c r="W56" i="3"/>
  <c r="U56" i="3" l="1"/>
  <c r="V56" i="3" s="1"/>
  <c r="X56" i="3"/>
  <c r="AA56" i="3"/>
  <c r="Y56" i="3"/>
  <c r="L57" i="3"/>
  <c r="B57" i="3"/>
  <c r="K57" i="3"/>
  <c r="Z56" i="3"/>
  <c r="J57" i="3" l="1"/>
  <c r="M57" i="3"/>
  <c r="P57" i="3"/>
  <c r="N57" i="3"/>
  <c r="F57" i="3"/>
  <c r="T57" i="3"/>
  <c r="O57" i="3" l="1"/>
  <c r="G57" i="3"/>
  <c r="S57" i="3"/>
  <c r="W57" i="3"/>
  <c r="U57" i="3" l="1"/>
  <c r="V57" i="3" s="1"/>
  <c r="X57" i="3"/>
  <c r="AA57" i="3"/>
  <c r="Y57" i="3"/>
  <c r="L58" i="3"/>
  <c r="B58" i="3"/>
  <c r="K58" i="3"/>
  <c r="Z57" i="3"/>
  <c r="J58" i="3" l="1"/>
  <c r="M58" i="3"/>
  <c r="P58" i="3"/>
  <c r="N58" i="3"/>
  <c r="T58" i="3"/>
  <c r="F58" i="3"/>
  <c r="O58" i="3" l="1"/>
  <c r="G58" i="3"/>
  <c r="S58" i="3"/>
  <c r="W58" i="3"/>
  <c r="U58" i="3" l="1"/>
  <c r="V58" i="3" s="1"/>
  <c r="X58" i="3"/>
  <c r="AA58" i="3"/>
  <c r="Y58" i="3"/>
  <c r="X59" i="3"/>
  <c r="Z58" i="3"/>
  <c r="AB59" i="3"/>
  <c r="N59" i="3"/>
  <c r="T59" i="3"/>
  <c r="A50" i="2" l="1"/>
  <c r="A12" i="2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A84" i="2" s="1"/>
  <c r="A86" i="2" s="1"/>
  <c r="A88" i="2" s="1"/>
  <c r="A10" i="2"/>
  <c r="A8" i="2"/>
  <c r="A98" i="1"/>
  <c r="A95" i="1"/>
  <c r="A93" i="1"/>
  <c r="A91" i="1"/>
  <c r="A89" i="1"/>
  <c r="A86" i="1"/>
  <c r="A84" i="1"/>
  <c r="A82" i="1"/>
  <c r="A80" i="1"/>
  <c r="A77" i="1"/>
  <c r="A75" i="1"/>
  <c r="A73" i="1"/>
  <c r="A71" i="1"/>
  <c r="A68" i="1"/>
  <c r="A66" i="1"/>
  <c r="A64" i="1"/>
  <c r="A62" i="1"/>
  <c r="A59" i="1"/>
  <c r="A57" i="1"/>
  <c r="A55" i="1"/>
  <c r="A53" i="1"/>
  <c r="A50" i="1"/>
  <c r="A48" i="1"/>
  <c r="A46" i="1"/>
  <c r="A44" i="1"/>
  <c r="A41" i="1"/>
  <c r="A39" i="1"/>
  <c r="A37" i="1"/>
  <c r="A32" i="1"/>
  <c r="A35" i="1" s="1"/>
  <c r="A30" i="1"/>
  <c r="A28" i="1"/>
  <c r="A26" i="1"/>
  <c r="A23" i="1"/>
  <c r="A21" i="1"/>
  <c r="A17" i="1"/>
  <c r="A19" i="1" s="1"/>
  <c r="A14" i="1"/>
  <c r="A12" i="1"/>
  <c r="A10" i="1"/>
  <c r="A8" i="1"/>
  <c r="L89" i="1"/>
  <c r="K10" i="1"/>
  <c r="B10" i="1"/>
  <c r="K39" i="1"/>
  <c r="B39" i="1"/>
  <c r="B68" i="1"/>
  <c r="K64" i="1"/>
  <c r="B37" i="1"/>
  <c r="K68" i="1"/>
  <c r="B66" i="1"/>
  <c r="B35" i="1"/>
  <c r="K32" i="1"/>
  <c r="B32" i="1"/>
  <c r="K66" i="1"/>
  <c r="B64" i="1"/>
  <c r="K37" i="1"/>
  <c r="K35" i="1"/>
  <c r="B95" i="1"/>
  <c r="B62" i="1"/>
  <c r="B26" i="1"/>
  <c r="K30" i="1"/>
  <c r="K95" i="1"/>
  <c r="K26" i="1"/>
  <c r="B28" i="1"/>
  <c r="B30" i="1"/>
  <c r="K28" i="1"/>
  <c r="B6" i="1"/>
  <c r="K62" i="1"/>
  <c r="K23" i="1"/>
  <c r="K93" i="1"/>
  <c r="K91" i="1"/>
  <c r="B53" i="1"/>
  <c r="B21" i="1"/>
  <c r="B93" i="1"/>
  <c r="K53" i="1"/>
  <c r="K12" i="1"/>
  <c r="B50" i="1"/>
  <c r="K21" i="1"/>
  <c r="B91" i="1"/>
  <c r="B55" i="1"/>
  <c r="O86" i="2"/>
  <c r="B12" i="1"/>
  <c r="K50" i="1"/>
  <c r="B23" i="1"/>
  <c r="K55" i="1"/>
  <c r="B14" i="1"/>
  <c r="K98" i="1"/>
  <c r="B19" i="1"/>
  <c r="K89" i="1"/>
  <c r="B82" i="1"/>
  <c r="B77" i="1"/>
  <c r="K82" i="1"/>
  <c r="B59" i="1"/>
  <c r="K8" i="1"/>
  <c r="K14" i="1"/>
  <c r="B86" i="1"/>
  <c r="B17" i="1"/>
  <c r="B88" i="2"/>
  <c r="K19" i="1"/>
  <c r="B89" i="1"/>
  <c r="K86" i="1"/>
  <c r="B57" i="1"/>
  <c r="K57" i="1"/>
  <c r="B46" i="1"/>
  <c r="K84" i="1"/>
  <c r="K46" i="1"/>
  <c r="B98" i="1"/>
  <c r="K17" i="1"/>
  <c r="B84" i="1"/>
  <c r="B48" i="1"/>
  <c r="K59" i="1"/>
  <c r="K48" i="1"/>
  <c r="B8" i="1"/>
  <c r="K77" i="1"/>
  <c r="K80" i="1"/>
  <c r="B80" i="1"/>
  <c r="B41" i="1"/>
  <c r="K73" i="1"/>
  <c r="B73" i="1"/>
  <c r="K44" i="1"/>
  <c r="K41" i="1"/>
  <c r="K71" i="1"/>
  <c r="B71" i="1"/>
  <c r="B75" i="1"/>
  <c r="B44" i="1"/>
  <c r="K75" i="1"/>
  <c r="AA2" i="1"/>
  <c r="J98" i="1" l="1"/>
  <c r="C88" i="2"/>
  <c r="J89" i="1"/>
  <c r="M89" i="1"/>
  <c r="H88" i="2"/>
  <c r="F89" i="1"/>
  <c r="N89" i="1"/>
  <c r="D88" i="2" l="1"/>
  <c r="I88" i="2" s="1"/>
  <c r="J88" i="2" s="1"/>
  <c r="K88" i="2" s="1"/>
  <c r="E88" i="2"/>
  <c r="O89" i="1"/>
  <c r="S89" i="1"/>
  <c r="Z89" i="1"/>
  <c r="AB89" i="1" l="1"/>
  <c r="S90" i="1"/>
  <c r="W13" i="1"/>
  <c r="W11" i="1"/>
  <c r="B58" i="2"/>
  <c r="B62" i="2"/>
  <c r="B60" i="2"/>
  <c r="B86" i="2"/>
  <c r="B56" i="2"/>
  <c r="B46" i="2"/>
  <c r="B50" i="2"/>
  <c r="B82" i="2"/>
  <c r="B48" i="2"/>
  <c r="B84" i="2"/>
  <c r="F88" i="2"/>
  <c r="B78" i="2"/>
  <c r="B54" i="2"/>
  <c r="B76" i="2"/>
  <c r="G88" i="2"/>
  <c r="B70" i="2"/>
  <c r="B42" i="2"/>
  <c r="L88" i="2"/>
  <c r="B74" i="2"/>
  <c r="B44" i="2"/>
  <c r="M88" i="2"/>
  <c r="B80" i="2"/>
  <c r="B52" i="2"/>
  <c r="B66" i="2"/>
  <c r="B72" i="2"/>
  <c r="B64" i="2"/>
  <c r="B68" i="2"/>
  <c r="X98" i="1" l="1"/>
  <c r="U98" i="1"/>
  <c r="C86" i="2"/>
  <c r="C84" i="2"/>
  <c r="C82" i="2"/>
  <c r="C80" i="2"/>
  <c r="C78" i="2"/>
  <c r="C76" i="2"/>
  <c r="C74" i="2"/>
  <c r="C72" i="2"/>
  <c r="C70" i="2"/>
  <c r="C68" i="2"/>
  <c r="C66" i="2"/>
  <c r="C64" i="2"/>
  <c r="C62" i="2"/>
  <c r="C60" i="2"/>
  <c r="C58" i="2"/>
  <c r="C56" i="2"/>
  <c r="C54" i="2"/>
  <c r="C52" i="2"/>
  <c r="C50" i="2"/>
  <c r="C48" i="2"/>
  <c r="C46" i="2"/>
  <c r="C44" i="2"/>
  <c r="C42" i="2"/>
  <c r="H60" i="2"/>
  <c r="H56" i="2"/>
  <c r="H50" i="2"/>
  <c r="H46" i="2"/>
  <c r="H84" i="2"/>
  <c r="H82" i="2"/>
  <c r="H58" i="2"/>
  <c r="H48" i="2"/>
  <c r="H76" i="2"/>
  <c r="H54" i="2"/>
  <c r="H80" i="2"/>
  <c r="H42" i="2"/>
  <c r="H52" i="2"/>
  <c r="H74" i="2"/>
  <c r="H44" i="2"/>
  <c r="H78" i="2"/>
  <c r="H64" i="2"/>
  <c r="H66" i="2"/>
  <c r="H72" i="2"/>
  <c r="H70" i="2"/>
  <c r="H86" i="2"/>
  <c r="H68" i="2"/>
  <c r="H62" i="2"/>
  <c r="T98" i="1" l="1"/>
  <c r="V98" i="1"/>
  <c r="W98" i="1" s="1"/>
  <c r="Y98" i="1"/>
  <c r="E86" i="2"/>
  <c r="D86" i="2"/>
  <c r="I86" i="2" s="1"/>
  <c r="J86" i="2" s="1"/>
  <c r="K86" i="2" s="1"/>
  <c r="E84" i="2"/>
  <c r="D84" i="2"/>
  <c r="I84" i="2" s="1"/>
  <c r="J84" i="2" s="1"/>
  <c r="K84" i="2" s="1"/>
  <c r="E82" i="2"/>
  <c r="D82" i="2"/>
  <c r="I82" i="2" s="1"/>
  <c r="J82" i="2" s="1"/>
  <c r="K82" i="2" s="1"/>
  <c r="E80" i="2"/>
  <c r="D80" i="2"/>
  <c r="I80" i="2" s="1"/>
  <c r="J80" i="2" s="1"/>
  <c r="K80" i="2" s="1"/>
  <c r="E78" i="2"/>
  <c r="D78" i="2"/>
  <c r="I78" i="2" s="1"/>
  <c r="J78" i="2" s="1"/>
  <c r="K78" i="2" s="1"/>
  <c r="E76" i="2"/>
  <c r="D76" i="2"/>
  <c r="I76" i="2" s="1"/>
  <c r="J76" i="2" s="1"/>
  <c r="K76" i="2" s="1"/>
  <c r="E74" i="2"/>
  <c r="D74" i="2"/>
  <c r="I74" i="2" s="1"/>
  <c r="J74" i="2" s="1"/>
  <c r="K74" i="2" s="1"/>
  <c r="D72" i="2"/>
  <c r="I72" i="2" s="1"/>
  <c r="J72" i="2" s="1"/>
  <c r="K72" i="2" s="1"/>
  <c r="E72" i="2"/>
  <c r="E70" i="2"/>
  <c r="D70" i="2"/>
  <c r="I70" i="2" s="1"/>
  <c r="J70" i="2" s="1"/>
  <c r="K70" i="2" s="1"/>
  <c r="E68" i="2"/>
  <c r="D68" i="2"/>
  <c r="I68" i="2" s="1"/>
  <c r="J68" i="2" s="1"/>
  <c r="K68" i="2" s="1"/>
  <c r="E66" i="2"/>
  <c r="D66" i="2"/>
  <c r="I66" i="2" s="1"/>
  <c r="J66" i="2" s="1"/>
  <c r="K66" i="2" s="1"/>
  <c r="E64" i="2"/>
  <c r="D64" i="2"/>
  <c r="I64" i="2" s="1"/>
  <c r="J64" i="2" s="1"/>
  <c r="K64" i="2" s="1"/>
  <c r="D62" i="2"/>
  <c r="I62" i="2" s="1"/>
  <c r="J62" i="2" s="1"/>
  <c r="K62" i="2" s="1"/>
  <c r="E62" i="2"/>
  <c r="E60" i="2"/>
  <c r="D60" i="2"/>
  <c r="I60" i="2" s="1"/>
  <c r="J60" i="2" s="1"/>
  <c r="K60" i="2" s="1"/>
  <c r="E58" i="2"/>
  <c r="D58" i="2"/>
  <c r="I58" i="2" s="1"/>
  <c r="J58" i="2" s="1"/>
  <c r="K58" i="2" s="1"/>
  <c r="D56" i="2"/>
  <c r="I56" i="2" s="1"/>
  <c r="J56" i="2" s="1"/>
  <c r="K56" i="2" s="1"/>
  <c r="E56" i="2"/>
  <c r="E54" i="2"/>
  <c r="D54" i="2"/>
  <c r="I54" i="2" s="1"/>
  <c r="J54" i="2" s="1"/>
  <c r="K54" i="2" s="1"/>
  <c r="E52" i="2"/>
  <c r="D52" i="2"/>
  <c r="I52" i="2" s="1"/>
  <c r="J52" i="2" s="1"/>
  <c r="K52" i="2" s="1"/>
  <c r="E50" i="2"/>
  <c r="D50" i="2"/>
  <c r="I50" i="2" s="1"/>
  <c r="J50" i="2" s="1"/>
  <c r="K50" i="2" s="1"/>
  <c r="D48" i="2"/>
  <c r="I48" i="2" s="1"/>
  <c r="J48" i="2" s="1"/>
  <c r="K48" i="2" s="1"/>
  <c r="E48" i="2"/>
  <c r="E46" i="2"/>
  <c r="D46" i="2"/>
  <c r="I46" i="2" s="1"/>
  <c r="J46" i="2" s="1"/>
  <c r="K46" i="2" s="1"/>
  <c r="D44" i="2"/>
  <c r="I44" i="2" s="1"/>
  <c r="J44" i="2" s="1"/>
  <c r="K44" i="2" s="1"/>
  <c r="E44" i="2"/>
  <c r="D42" i="2"/>
  <c r="I42" i="2" s="1"/>
  <c r="J42" i="2" s="1"/>
  <c r="K42" i="2" s="1"/>
  <c r="E42" i="2"/>
  <c r="F62" i="2"/>
  <c r="G60" i="2"/>
  <c r="F60" i="2"/>
  <c r="F58" i="2"/>
  <c r="G62" i="2"/>
  <c r="G58" i="2"/>
  <c r="F86" i="2"/>
  <c r="L60" i="2"/>
  <c r="G56" i="2"/>
  <c r="M60" i="2"/>
  <c r="G86" i="2"/>
  <c r="L56" i="2"/>
  <c r="F50" i="2"/>
  <c r="L58" i="2"/>
  <c r="F82" i="2"/>
  <c r="F46" i="2"/>
  <c r="M82" i="2"/>
  <c r="M84" i="2"/>
  <c r="M58" i="2"/>
  <c r="M56" i="2"/>
  <c r="G50" i="2"/>
  <c r="F84" i="2"/>
  <c r="G46" i="2"/>
  <c r="M48" i="2"/>
  <c r="G84" i="2"/>
  <c r="M50" i="2"/>
  <c r="M46" i="2"/>
  <c r="L84" i="2"/>
  <c r="G48" i="2"/>
  <c r="F80" i="2"/>
  <c r="F76" i="2"/>
  <c r="L42" i="2"/>
  <c r="M76" i="2"/>
  <c r="M74" i="2"/>
  <c r="G74" i="2"/>
  <c r="F78" i="2"/>
  <c r="F54" i="2"/>
  <c r="F52" i="2"/>
  <c r="F42" i="2"/>
  <c r="G70" i="2"/>
  <c r="G76" i="2"/>
  <c r="M42" i="2"/>
  <c r="F74" i="2"/>
  <c r="F70" i="2"/>
  <c r="G78" i="2"/>
  <c r="G54" i="2"/>
  <c r="L74" i="2"/>
  <c r="G52" i="2"/>
  <c r="M44" i="2"/>
  <c r="G44" i="2"/>
  <c r="L54" i="2"/>
  <c r="L76" i="2"/>
  <c r="F44" i="2"/>
  <c r="M80" i="2"/>
  <c r="G42" i="2"/>
  <c r="M52" i="2"/>
  <c r="G64" i="2"/>
  <c r="L86" i="2"/>
  <c r="L70" i="2"/>
  <c r="M62" i="2"/>
  <c r="G66" i="2"/>
  <c r="L66" i="2"/>
  <c r="L72" i="2"/>
  <c r="M78" i="2"/>
  <c r="F72" i="2"/>
  <c r="M66" i="2"/>
  <c r="F68" i="2"/>
  <c r="F64" i="2"/>
  <c r="G68" i="2"/>
  <c r="L68" i="2"/>
  <c r="L64" i="2"/>
  <c r="U46" i="1" l="1"/>
  <c r="X46" i="1"/>
  <c r="U48" i="1"/>
  <c r="X48" i="1"/>
  <c r="U50" i="1"/>
  <c r="X50" i="1"/>
  <c r="X59" i="1"/>
  <c r="U59" i="1"/>
  <c r="X53" i="1"/>
  <c r="X62" i="1"/>
  <c r="U57" i="1"/>
  <c r="X57" i="1"/>
  <c r="X55" i="1"/>
  <c r="U55" i="1"/>
  <c r="U95" i="1"/>
  <c r="X95" i="1"/>
  <c r="X93" i="1"/>
  <c r="U93" i="1"/>
  <c r="U91" i="1"/>
  <c r="U89" i="1"/>
  <c r="U84" i="1"/>
  <c r="X84" i="1"/>
  <c r="X82" i="1"/>
  <c r="U82" i="1"/>
  <c r="U80" i="1"/>
  <c r="U77" i="1"/>
  <c r="X77" i="1"/>
  <c r="U75" i="1"/>
  <c r="X75" i="1"/>
  <c r="X73" i="1"/>
  <c r="U71" i="1"/>
  <c r="X71" i="1"/>
  <c r="U68" i="1"/>
  <c r="X68" i="1"/>
  <c r="X66" i="1"/>
  <c r="U66" i="1"/>
  <c r="X64" i="1"/>
  <c r="U64" i="1"/>
  <c r="U96" i="1"/>
  <c r="X99" i="1"/>
  <c r="U99" i="1"/>
  <c r="X74" i="1"/>
  <c r="U74" i="1"/>
  <c r="U76" i="1"/>
  <c r="U78" i="1"/>
  <c r="U81" i="1"/>
  <c r="U83" i="1"/>
  <c r="X83" i="1"/>
  <c r="X85" i="1"/>
  <c r="U85" i="1"/>
  <c r="X90" i="1"/>
  <c r="X92" i="1"/>
  <c r="X94" i="1"/>
  <c r="U94" i="1"/>
  <c r="X51" i="1"/>
  <c r="X54" i="1"/>
  <c r="X56" i="1"/>
  <c r="X58" i="1"/>
  <c r="U60" i="1"/>
  <c r="U63" i="1"/>
  <c r="X63" i="1"/>
  <c r="U65" i="1"/>
  <c r="X65" i="1"/>
  <c r="X67" i="1"/>
  <c r="U67" i="1"/>
  <c r="X69" i="1"/>
  <c r="U72" i="1"/>
  <c r="U47" i="1"/>
  <c r="X47" i="1"/>
  <c r="X49" i="1"/>
  <c r="X86" i="1"/>
  <c r="U86" i="1"/>
  <c r="X87" i="1"/>
  <c r="F56" i="2"/>
  <c r="L48" i="2"/>
  <c r="L82" i="2"/>
  <c r="G82" i="2"/>
  <c r="L46" i="2"/>
  <c r="F48" i="2"/>
  <c r="L50" i="2"/>
  <c r="L52" i="2"/>
  <c r="G80" i="2"/>
  <c r="L44" i="2"/>
  <c r="M54" i="2"/>
  <c r="L80" i="2"/>
  <c r="M64" i="2"/>
  <c r="M70" i="2"/>
  <c r="M72" i="2"/>
  <c r="F66" i="2"/>
  <c r="M68" i="2"/>
  <c r="G72" i="2"/>
  <c r="L78" i="2"/>
  <c r="M86" i="2"/>
  <c r="L62" i="2"/>
  <c r="X76" i="1" l="1"/>
  <c r="X72" i="1"/>
  <c r="X80" i="1"/>
  <c r="V80" i="1" s="1"/>
  <c r="W80" i="1" s="1"/>
  <c r="X96" i="1"/>
  <c r="V96" i="1" s="1"/>
  <c r="W96" i="1" s="1"/>
  <c r="X78" i="1"/>
  <c r="Y78" i="1" s="1"/>
  <c r="U73" i="1"/>
  <c r="V73" i="1" s="1"/>
  <c r="W73" i="1" s="1"/>
  <c r="X91" i="1"/>
  <c r="V91" i="1" s="1"/>
  <c r="W91" i="1" s="1"/>
  <c r="U62" i="1"/>
  <c r="V62" i="1" s="1"/>
  <c r="W62" i="1" s="1"/>
  <c r="U69" i="1"/>
  <c r="T69" i="1" s="1"/>
  <c r="U56" i="1"/>
  <c r="T56" i="1" s="1"/>
  <c r="U54" i="1"/>
  <c r="V54" i="1" s="1"/>
  <c r="W54" i="1" s="1"/>
  <c r="U53" i="1"/>
  <c r="Y53" i="1" s="1"/>
  <c r="U51" i="1"/>
  <c r="Y51" i="1" s="1"/>
  <c r="U49" i="1"/>
  <c r="V49" i="1" s="1"/>
  <c r="W49" i="1" s="1"/>
  <c r="X60" i="1"/>
  <c r="V60" i="1" s="1"/>
  <c r="W60" i="1" s="1"/>
  <c r="U58" i="1"/>
  <c r="T58" i="1" s="1"/>
  <c r="U92" i="1"/>
  <c r="V92" i="1" s="1"/>
  <c r="W92" i="1" s="1"/>
  <c r="X89" i="1"/>
  <c r="Y89" i="1" s="1"/>
  <c r="U90" i="1"/>
  <c r="V90" i="1" s="1"/>
  <c r="W90" i="1" s="1"/>
  <c r="U87" i="1"/>
  <c r="Y87" i="1" s="1"/>
  <c r="X81" i="1"/>
  <c r="V81" i="1" s="1"/>
  <c r="W81" i="1" s="1"/>
  <c r="T99" i="1"/>
  <c r="Y99" i="1"/>
  <c r="V99" i="1"/>
  <c r="W99" i="1" s="1"/>
  <c r="T46" i="1"/>
  <c r="V46" i="1"/>
  <c r="W46" i="1" s="1"/>
  <c r="Y46" i="1"/>
  <c r="T50" i="1"/>
  <c r="V50" i="1"/>
  <c r="W50" i="1" s="1"/>
  <c r="Y50" i="1"/>
  <c r="T59" i="1"/>
  <c r="V59" i="1"/>
  <c r="W59" i="1" s="1"/>
  <c r="Y59" i="1"/>
  <c r="V48" i="1"/>
  <c r="W48" i="1" s="1"/>
  <c r="Y48" i="1"/>
  <c r="T48" i="1"/>
  <c r="T57" i="1"/>
  <c r="Y57" i="1"/>
  <c r="V57" i="1"/>
  <c r="W57" i="1" s="1"/>
  <c r="T55" i="1"/>
  <c r="V55" i="1"/>
  <c r="W55" i="1" s="1"/>
  <c r="Y55" i="1"/>
  <c r="T95" i="1"/>
  <c r="V95" i="1"/>
  <c r="W95" i="1" s="1"/>
  <c r="Y95" i="1"/>
  <c r="V93" i="1"/>
  <c r="W93" i="1" s="1"/>
  <c r="Y93" i="1"/>
  <c r="T93" i="1"/>
  <c r="T91" i="1"/>
  <c r="T89" i="1"/>
  <c r="T84" i="1"/>
  <c r="V84" i="1"/>
  <c r="W84" i="1" s="1"/>
  <c r="Y84" i="1"/>
  <c r="T82" i="1"/>
  <c r="Y82" i="1"/>
  <c r="V82" i="1"/>
  <c r="W82" i="1" s="1"/>
  <c r="T80" i="1"/>
  <c r="Y80" i="1"/>
  <c r="T77" i="1"/>
  <c r="V77" i="1"/>
  <c r="W77" i="1" s="1"/>
  <c r="Y77" i="1"/>
  <c r="T75" i="1"/>
  <c r="Y75" i="1"/>
  <c r="V75" i="1"/>
  <c r="W75" i="1" s="1"/>
  <c r="T73" i="1"/>
  <c r="T71" i="1"/>
  <c r="Y71" i="1"/>
  <c r="V71" i="1"/>
  <c r="W71" i="1" s="1"/>
  <c r="T68" i="1"/>
  <c r="Y68" i="1"/>
  <c r="V68" i="1"/>
  <c r="W68" i="1" s="1"/>
  <c r="V66" i="1"/>
  <c r="W66" i="1" s="1"/>
  <c r="Y66" i="1"/>
  <c r="T66" i="1"/>
  <c r="T64" i="1"/>
  <c r="Y64" i="1"/>
  <c r="V64" i="1"/>
  <c r="W64" i="1" s="1"/>
  <c r="T96" i="1"/>
  <c r="Y96" i="1"/>
  <c r="V85" i="1"/>
  <c r="W85" i="1" s="1"/>
  <c r="T85" i="1"/>
  <c r="Y85" i="1"/>
  <c r="V83" i="1"/>
  <c r="W83" i="1" s="1"/>
  <c r="T83" i="1"/>
  <c r="Y83" i="1"/>
  <c r="T81" i="1"/>
  <c r="T76" i="1"/>
  <c r="V76" i="1"/>
  <c r="W76" i="1" s="1"/>
  <c r="Y76" i="1"/>
  <c r="V94" i="1"/>
  <c r="W94" i="1" s="1"/>
  <c r="T94" i="1"/>
  <c r="Y94" i="1"/>
  <c r="T78" i="1"/>
  <c r="T74" i="1"/>
  <c r="V74" i="1"/>
  <c r="W74" i="1" s="1"/>
  <c r="Y74" i="1"/>
  <c r="T72" i="1"/>
  <c r="Y72" i="1"/>
  <c r="V72" i="1"/>
  <c r="W72" i="1" s="1"/>
  <c r="T63" i="1"/>
  <c r="Y63" i="1"/>
  <c r="V63" i="1"/>
  <c r="W63" i="1" s="1"/>
  <c r="T60" i="1"/>
  <c r="T67" i="1"/>
  <c r="Y67" i="1"/>
  <c r="V67" i="1"/>
  <c r="W67" i="1" s="1"/>
  <c r="T65" i="1"/>
  <c r="Y65" i="1"/>
  <c r="V65" i="1"/>
  <c r="W65" i="1" s="1"/>
  <c r="V47" i="1"/>
  <c r="W47" i="1" s="1"/>
  <c r="T47" i="1"/>
  <c r="Y47" i="1"/>
  <c r="T86" i="1"/>
  <c r="Y86" i="1"/>
  <c r="V86" i="1"/>
  <c r="W86" i="1" s="1"/>
  <c r="Y69" i="1" l="1"/>
  <c r="Y73" i="1"/>
  <c r="T53" i="1"/>
  <c r="V78" i="1"/>
  <c r="W78" i="1" s="1"/>
  <c r="Y91" i="1"/>
  <c r="Y62" i="1"/>
  <c r="T62" i="1"/>
  <c r="V69" i="1"/>
  <c r="W69" i="1" s="1"/>
  <c r="T92" i="1"/>
  <c r="V89" i="1"/>
  <c r="W89" i="1" s="1"/>
  <c r="V56" i="1"/>
  <c r="W56" i="1" s="1"/>
  <c r="Y60" i="1"/>
  <c r="Y56" i="1"/>
  <c r="T90" i="1"/>
  <c r="V58" i="1"/>
  <c r="W58" i="1" s="1"/>
  <c r="Y54" i="1"/>
  <c r="T54" i="1"/>
  <c r="T49" i="1"/>
  <c r="Y92" i="1"/>
  <c r="Y58" i="1"/>
  <c r="T87" i="1"/>
  <c r="V51" i="1"/>
  <c r="W51" i="1" s="1"/>
  <c r="Y49" i="1"/>
  <c r="V87" i="1"/>
  <c r="W87" i="1" s="1"/>
  <c r="T51" i="1"/>
  <c r="Y90" i="1"/>
  <c r="Y81" i="1"/>
  <c r="L8" i="1"/>
  <c r="B36" i="2"/>
  <c r="B34" i="2"/>
  <c r="B40" i="2"/>
  <c r="B38" i="2"/>
  <c r="C40" i="2" l="1"/>
  <c r="C38" i="2"/>
  <c r="C36" i="2"/>
  <c r="C34" i="2"/>
  <c r="H10" i="1"/>
  <c r="H34" i="2"/>
  <c r="B30" i="2"/>
  <c r="B32" i="2"/>
  <c r="B26" i="2"/>
  <c r="H6" i="1"/>
  <c r="B24" i="2"/>
  <c r="B28" i="2"/>
  <c r="B20" i="2"/>
  <c r="B22" i="2"/>
  <c r="H12" i="1"/>
  <c r="H14" i="1"/>
  <c r="B18" i="2"/>
  <c r="B16" i="2"/>
  <c r="H8" i="1"/>
  <c r="H36" i="2"/>
  <c r="H40" i="2"/>
  <c r="H38" i="2"/>
  <c r="E40" i="2" l="1"/>
  <c r="D40" i="2"/>
  <c r="I40" i="2" s="1"/>
  <c r="J40" i="2" s="1"/>
  <c r="K40" i="2" s="1"/>
  <c r="E38" i="2"/>
  <c r="D38" i="2"/>
  <c r="I38" i="2" s="1"/>
  <c r="J38" i="2" s="1"/>
  <c r="K38" i="2" s="1"/>
  <c r="E36" i="2"/>
  <c r="D36" i="2"/>
  <c r="I36" i="2" s="1"/>
  <c r="J36" i="2" s="1"/>
  <c r="K36" i="2" s="1"/>
  <c r="D34" i="2"/>
  <c r="I34" i="2" s="1"/>
  <c r="J34" i="2" s="1"/>
  <c r="K34" i="2" s="1"/>
  <c r="E34" i="2"/>
  <c r="C32" i="2"/>
  <c r="C30" i="2"/>
  <c r="C28" i="2"/>
  <c r="C26" i="2"/>
  <c r="C24" i="2"/>
  <c r="C22" i="2"/>
  <c r="C20" i="2"/>
  <c r="C18" i="2"/>
  <c r="C16" i="2"/>
  <c r="B10" i="2"/>
  <c r="H28" i="2"/>
  <c r="H26" i="2"/>
  <c r="H20" i="2"/>
  <c r="B12" i="2"/>
  <c r="B14" i="2"/>
  <c r="H16" i="2"/>
  <c r="H22" i="2"/>
  <c r="H32" i="2"/>
  <c r="H24" i="2"/>
  <c r="H30" i="2"/>
  <c r="H18" i="2"/>
  <c r="B8" i="2"/>
  <c r="E32" i="2" l="1"/>
  <c r="D32" i="2"/>
  <c r="I32" i="2" s="1"/>
  <c r="J32" i="2" s="1"/>
  <c r="K32" i="2" s="1"/>
  <c r="E30" i="2"/>
  <c r="D30" i="2"/>
  <c r="I30" i="2" s="1"/>
  <c r="J30" i="2" s="1"/>
  <c r="K30" i="2" s="1"/>
  <c r="E28" i="2"/>
  <c r="D28" i="2"/>
  <c r="I28" i="2" s="1"/>
  <c r="J28" i="2" s="1"/>
  <c r="K28" i="2" s="1"/>
  <c r="E26" i="2"/>
  <c r="D26" i="2"/>
  <c r="I26" i="2" s="1"/>
  <c r="J26" i="2" s="1"/>
  <c r="K26" i="2" s="1"/>
  <c r="D24" i="2"/>
  <c r="I24" i="2" s="1"/>
  <c r="J24" i="2" s="1"/>
  <c r="K24" i="2" s="1"/>
  <c r="E24" i="2"/>
  <c r="E22" i="2"/>
  <c r="D22" i="2"/>
  <c r="I22" i="2" s="1"/>
  <c r="E20" i="2"/>
  <c r="D20" i="2"/>
  <c r="I20" i="2" s="1"/>
  <c r="E18" i="2"/>
  <c r="D18" i="2"/>
  <c r="I18" i="2" s="1"/>
  <c r="E16" i="2"/>
  <c r="D16" i="2"/>
  <c r="I16" i="2" s="1"/>
  <c r="C14" i="2"/>
  <c r="C12" i="2"/>
  <c r="C10" i="2"/>
  <c r="C8" i="2"/>
  <c r="H12" i="2"/>
  <c r="H8" i="2"/>
  <c r="H14" i="2"/>
  <c r="H10" i="2"/>
  <c r="L40" i="2"/>
  <c r="M40" i="2"/>
  <c r="M38" i="2"/>
  <c r="M36" i="2"/>
  <c r="L34" i="2"/>
  <c r="M34" i="2"/>
  <c r="L38" i="2"/>
  <c r="G40" i="2"/>
  <c r="F34" i="2"/>
  <c r="L36" i="2"/>
  <c r="G38" i="2"/>
  <c r="F40" i="2"/>
  <c r="G34" i="2"/>
  <c r="F38" i="2"/>
  <c r="F36" i="2"/>
  <c r="G36" i="2"/>
  <c r="X44" i="1" l="1"/>
  <c r="U44" i="1"/>
  <c r="X41" i="1"/>
  <c r="U41" i="1"/>
  <c r="U37" i="1"/>
  <c r="X37" i="1"/>
  <c r="X39" i="1"/>
  <c r="U39" i="1"/>
  <c r="U40" i="1"/>
  <c r="X40" i="1"/>
  <c r="X38" i="1"/>
  <c r="U38" i="1"/>
  <c r="X45" i="1"/>
  <c r="U45" i="1"/>
  <c r="U42" i="1"/>
  <c r="X42" i="1"/>
  <c r="J18" i="2"/>
  <c r="K18" i="2" s="1"/>
  <c r="J22" i="2"/>
  <c r="K22" i="2" s="1"/>
  <c r="J16" i="2"/>
  <c r="K16" i="2" s="1"/>
  <c r="J20" i="2"/>
  <c r="K20" i="2" s="1"/>
  <c r="E14" i="2"/>
  <c r="D14" i="2"/>
  <c r="I14" i="2" s="1"/>
  <c r="E12" i="2"/>
  <c r="D12" i="2"/>
  <c r="I12" i="2" s="1"/>
  <c r="D10" i="2"/>
  <c r="I10" i="2" s="1"/>
  <c r="E10" i="2"/>
  <c r="D8" i="2"/>
  <c r="I8" i="2" s="1"/>
  <c r="E8" i="2"/>
  <c r="R5" i="1"/>
  <c r="Z12" i="1"/>
  <c r="Z17" i="1"/>
  <c r="Z28" i="1"/>
  <c r="Z19" i="1"/>
  <c r="Z21" i="1"/>
  <c r="Z6" i="1"/>
  <c r="Z23" i="1"/>
  <c r="Z26" i="1"/>
  <c r="Z64" i="1"/>
  <c r="Z30" i="1"/>
  <c r="Z35" i="1"/>
  <c r="Z39" i="1"/>
  <c r="Z46" i="1"/>
  <c r="Z37" i="1"/>
  <c r="Z44" i="1"/>
  <c r="Z55" i="1"/>
  <c r="Z77" i="1"/>
  <c r="Z32" i="1"/>
  <c r="Z68" i="1"/>
  <c r="Z14" i="1"/>
  <c r="Z57" i="1"/>
  <c r="Z98" i="1"/>
  <c r="Z62" i="1"/>
  <c r="Z59" i="1"/>
  <c r="Z82" i="1"/>
  <c r="Z91" i="1"/>
  <c r="Z48" i="1"/>
  <c r="Z41" i="1"/>
  <c r="Z95" i="1"/>
  <c r="Z71" i="1"/>
  <c r="Z84" i="1"/>
  <c r="Z10" i="1"/>
  <c r="Z50" i="1"/>
  <c r="Z66" i="1"/>
  <c r="Z75" i="1"/>
  <c r="Z86" i="1"/>
  <c r="Z53" i="1"/>
  <c r="Z8" i="1"/>
  <c r="Z80" i="1"/>
  <c r="Z93" i="1"/>
  <c r="Z73" i="1"/>
  <c r="P86" i="1"/>
  <c r="P8" i="1"/>
  <c r="P64" i="1"/>
  <c r="P50" i="1"/>
  <c r="P75" i="1"/>
  <c r="P35" i="1"/>
  <c r="L98" i="1"/>
  <c r="P98" i="1"/>
  <c r="P21" i="1"/>
  <c r="P46" i="1"/>
  <c r="P48" i="1"/>
  <c r="P95" i="1"/>
  <c r="P32" i="1"/>
  <c r="P73" i="1"/>
  <c r="P23" i="1"/>
  <c r="P84" i="1"/>
  <c r="P62" i="1"/>
  <c r="P30" i="1"/>
  <c r="P71" i="1"/>
  <c r="P59" i="1"/>
  <c r="P44" i="1"/>
  <c r="P19" i="1"/>
  <c r="P93" i="1"/>
  <c r="P10" i="1"/>
  <c r="P82" i="1"/>
  <c r="P57" i="1"/>
  <c r="P28" i="1"/>
  <c r="P41" i="1"/>
  <c r="P80" i="1"/>
  <c r="P39" i="1"/>
  <c r="P17" i="1"/>
  <c r="P55" i="1"/>
  <c r="P12" i="1"/>
  <c r="P68" i="1"/>
  <c r="P26" i="1"/>
  <c r="P77" i="1"/>
  <c r="P6" i="1"/>
  <c r="P91" i="1"/>
  <c r="P14" i="1"/>
  <c r="P37" i="1"/>
  <c r="P66" i="1"/>
  <c r="P53" i="1"/>
  <c r="P89" i="1"/>
  <c r="B6" i="2"/>
  <c r="K6" i="1"/>
  <c r="G20" i="2"/>
  <c r="F20" i="2"/>
  <c r="L16" i="2"/>
  <c r="G16" i="2"/>
  <c r="M16" i="2"/>
  <c r="F18" i="2"/>
  <c r="M18" i="2"/>
  <c r="G18" i="2"/>
  <c r="F16" i="2"/>
  <c r="L18" i="2"/>
  <c r="N98" i="1"/>
  <c r="M22" i="2"/>
  <c r="M32" i="2"/>
  <c r="L30" i="2"/>
  <c r="F24" i="2"/>
  <c r="F22" i="2"/>
  <c r="G28" i="2"/>
  <c r="G24" i="2"/>
  <c r="M28" i="2"/>
  <c r="L32" i="2"/>
  <c r="L24" i="2"/>
  <c r="M24" i="2"/>
  <c r="G30" i="2"/>
  <c r="M20" i="2"/>
  <c r="L26" i="2"/>
  <c r="G26" i="2"/>
  <c r="F32" i="2"/>
  <c r="M30" i="2"/>
  <c r="F26" i="2"/>
  <c r="F30" i="2"/>
  <c r="G22" i="2"/>
  <c r="L28" i="2"/>
  <c r="M26" i="2"/>
  <c r="G32" i="2"/>
  <c r="F28" i="2"/>
  <c r="F8" i="2"/>
  <c r="G8" i="2"/>
  <c r="E2" i="1"/>
  <c r="N100" i="1"/>
  <c r="T44" i="1" l="1"/>
  <c r="Y44" i="1"/>
  <c r="T41" i="1"/>
  <c r="V41" i="1"/>
  <c r="W41" i="1" s="1"/>
  <c r="Y41" i="1"/>
  <c r="V37" i="1"/>
  <c r="W37" i="1" s="1"/>
  <c r="T37" i="1"/>
  <c r="Y37" i="1"/>
  <c r="X35" i="1"/>
  <c r="U35" i="1"/>
  <c r="V39" i="1"/>
  <c r="W39" i="1" s="1"/>
  <c r="T39" i="1"/>
  <c r="Y39" i="1"/>
  <c r="X17" i="1"/>
  <c r="U17" i="1"/>
  <c r="U19" i="1"/>
  <c r="X19" i="1"/>
  <c r="U23" i="1"/>
  <c r="X23" i="1"/>
  <c r="X26" i="1"/>
  <c r="U26" i="1"/>
  <c r="X28" i="1"/>
  <c r="X30" i="1"/>
  <c r="U30" i="1"/>
  <c r="U28" i="1"/>
  <c r="U32" i="1"/>
  <c r="X32" i="1"/>
  <c r="X21" i="1"/>
  <c r="U21" i="1"/>
  <c r="S92" i="1"/>
  <c r="S91" i="1"/>
  <c r="S93" i="1"/>
  <c r="S94" i="1"/>
  <c r="S99" i="1"/>
  <c r="S98" i="1"/>
  <c r="S96" i="1"/>
  <c r="S95" i="1"/>
  <c r="X31" i="1"/>
  <c r="U31" i="1"/>
  <c r="U33" i="1"/>
  <c r="X33" i="1"/>
  <c r="U29" i="1"/>
  <c r="X29" i="1"/>
  <c r="X36" i="1"/>
  <c r="U36" i="1"/>
  <c r="V38" i="1"/>
  <c r="W38" i="1" s="1"/>
  <c r="Y38" i="1"/>
  <c r="T38" i="1"/>
  <c r="T42" i="1"/>
  <c r="Y42" i="1"/>
  <c r="V42" i="1"/>
  <c r="W42" i="1" s="1"/>
  <c r="Y45" i="1"/>
  <c r="V45" i="1"/>
  <c r="W45" i="1" s="1"/>
  <c r="T45" i="1"/>
  <c r="T40" i="1"/>
  <c r="Y40" i="1"/>
  <c r="V40" i="1"/>
  <c r="W40" i="1" s="1"/>
  <c r="U18" i="1"/>
  <c r="X18" i="1"/>
  <c r="X27" i="1"/>
  <c r="U27" i="1"/>
  <c r="X24" i="1"/>
  <c r="X22" i="1"/>
  <c r="U20" i="1"/>
  <c r="X20" i="1"/>
  <c r="S84" i="1"/>
  <c r="S85" i="1"/>
  <c r="S83" i="1"/>
  <c r="S82" i="1"/>
  <c r="S81" i="1"/>
  <c r="S80" i="1"/>
  <c r="S87" i="1"/>
  <c r="S86" i="1"/>
  <c r="S72" i="1"/>
  <c r="S71" i="1"/>
  <c r="S73" i="1"/>
  <c r="S74" i="1"/>
  <c r="S78" i="1"/>
  <c r="S77" i="1"/>
  <c r="S76" i="1"/>
  <c r="S75" i="1"/>
  <c r="S66" i="1"/>
  <c r="S67" i="1"/>
  <c r="S69" i="1"/>
  <c r="S68" i="1"/>
  <c r="S65" i="1"/>
  <c r="S64" i="1"/>
  <c r="S62" i="1"/>
  <c r="S63" i="1"/>
  <c r="S53" i="1"/>
  <c r="S54" i="1"/>
  <c r="S56" i="1"/>
  <c r="S55" i="1"/>
  <c r="S60" i="1"/>
  <c r="S59" i="1"/>
  <c r="S58" i="1"/>
  <c r="S57" i="1"/>
  <c r="S50" i="1"/>
  <c r="S51" i="1"/>
  <c r="S46" i="1"/>
  <c r="S47" i="1"/>
  <c r="S45" i="1"/>
  <c r="S44" i="1"/>
  <c r="S49" i="1"/>
  <c r="S48" i="1"/>
  <c r="S40" i="1"/>
  <c r="S39" i="1"/>
  <c r="S38" i="1"/>
  <c r="S37" i="1"/>
  <c r="S36" i="1"/>
  <c r="S35" i="1"/>
  <c r="S42" i="1"/>
  <c r="S41" i="1"/>
  <c r="U8" i="1"/>
  <c r="T8" i="1" s="1"/>
  <c r="S27" i="1"/>
  <c r="S26" i="1"/>
  <c r="S31" i="1"/>
  <c r="S30" i="1"/>
  <c r="J10" i="2"/>
  <c r="K10" i="2" s="1"/>
  <c r="J12" i="2"/>
  <c r="K12" i="2" s="1"/>
  <c r="J8" i="2"/>
  <c r="K8" i="2" s="1"/>
  <c r="S33" i="1"/>
  <c r="S32" i="1"/>
  <c r="S28" i="1"/>
  <c r="S29" i="1"/>
  <c r="J14" i="2"/>
  <c r="K14" i="2" s="1"/>
  <c r="S18" i="1"/>
  <c r="S17" i="1"/>
  <c r="S23" i="1"/>
  <c r="S24" i="1"/>
  <c r="S21" i="1"/>
  <c r="S22" i="1"/>
  <c r="S20" i="1"/>
  <c r="S19" i="1"/>
  <c r="S11" i="1"/>
  <c r="S10" i="1"/>
  <c r="S15" i="1"/>
  <c r="S14" i="1"/>
  <c r="S12" i="1"/>
  <c r="S13" i="1"/>
  <c r="X8" i="1"/>
  <c r="S8" i="1"/>
  <c r="S9" i="1"/>
  <c r="S7" i="1"/>
  <c r="S6" i="1"/>
  <c r="C6" i="2"/>
  <c r="E6" i="2" s="1"/>
  <c r="AB98" i="1"/>
  <c r="M98" i="1"/>
  <c r="O98" i="1"/>
  <c r="AB6" i="1"/>
  <c r="AB8" i="1"/>
  <c r="AB10" i="1"/>
  <c r="AB12" i="1"/>
  <c r="AB14" i="1"/>
  <c r="AB17" i="1"/>
  <c r="AB19" i="1"/>
  <c r="AB21" i="1"/>
  <c r="AB23" i="1"/>
  <c r="AB26" i="1"/>
  <c r="AB28" i="1"/>
  <c r="AB30" i="1"/>
  <c r="AB32" i="1"/>
  <c r="AB35" i="1"/>
  <c r="AB37" i="1"/>
  <c r="AB39" i="1"/>
  <c r="AB41" i="1"/>
  <c r="AB44" i="1"/>
  <c r="AB46" i="1"/>
  <c r="AB48" i="1"/>
  <c r="AB50" i="1"/>
  <c r="AB53" i="1"/>
  <c r="AB55" i="1"/>
  <c r="AB57" i="1"/>
  <c r="AB59" i="1"/>
  <c r="AB62" i="1"/>
  <c r="AB64" i="1"/>
  <c r="AB66" i="1"/>
  <c r="AB68" i="1"/>
  <c r="AB71" i="1"/>
  <c r="AB73" i="1"/>
  <c r="AB75" i="1"/>
  <c r="AB77" i="1"/>
  <c r="AB80" i="1"/>
  <c r="AB82" i="1"/>
  <c r="AB84" i="1"/>
  <c r="AB86" i="1"/>
  <c r="AB91" i="1"/>
  <c r="AB93" i="1"/>
  <c r="AB95" i="1"/>
  <c r="A1" i="1"/>
  <c r="F1" i="1"/>
  <c r="D1" i="1"/>
  <c r="L50" i="1"/>
  <c r="L64" i="1"/>
  <c r="L86" i="1"/>
  <c r="L35" i="1"/>
  <c r="L75" i="1"/>
  <c r="L73" i="1"/>
  <c r="L62" i="1"/>
  <c r="L21" i="1"/>
  <c r="L84" i="1"/>
  <c r="L95" i="1"/>
  <c r="L23" i="1"/>
  <c r="L48" i="1"/>
  <c r="L46" i="1"/>
  <c r="L32" i="1"/>
  <c r="L71" i="1"/>
  <c r="L30" i="1"/>
  <c r="L59" i="1"/>
  <c r="L44" i="1"/>
  <c r="L41" i="1"/>
  <c r="L28" i="1"/>
  <c r="L93" i="1"/>
  <c r="L82" i="1"/>
  <c r="L57" i="1"/>
  <c r="L19" i="1"/>
  <c r="L10" i="1"/>
  <c r="L17" i="1"/>
  <c r="L55" i="1"/>
  <c r="L39" i="1"/>
  <c r="L12" i="1"/>
  <c r="L80" i="1"/>
  <c r="L68" i="1"/>
  <c r="L26" i="1"/>
  <c r="L53" i="1"/>
  <c r="L6" i="1"/>
  <c r="L66" i="1"/>
  <c r="L77" i="1"/>
  <c r="L37" i="1"/>
  <c r="L14" i="1"/>
  <c r="L91" i="1"/>
  <c r="H6" i="2"/>
  <c r="M12" i="2"/>
  <c r="F98" i="1"/>
  <c r="F17" i="1"/>
  <c r="G14" i="2"/>
  <c r="F14" i="2"/>
  <c r="M10" i="2"/>
  <c r="L22" i="2"/>
  <c r="L20" i="2"/>
  <c r="G12" i="2"/>
  <c r="F12" i="2"/>
  <c r="F10" i="2"/>
  <c r="G10" i="2"/>
  <c r="Y100" i="1"/>
  <c r="T100" i="1"/>
  <c r="U22" i="1" l="1"/>
  <c r="Y22" i="1" s="1"/>
  <c r="V32" i="1"/>
  <c r="W32" i="1" s="1"/>
  <c r="Y17" i="1"/>
  <c r="V30" i="1"/>
  <c r="W30" i="1" s="1"/>
  <c r="Y21" i="1"/>
  <c r="U12" i="1"/>
  <c r="U10" i="1"/>
  <c r="V33" i="1"/>
  <c r="W33" i="1" s="1"/>
  <c r="Y19" i="1"/>
  <c r="V35" i="1"/>
  <c r="W35" i="1" s="1"/>
  <c r="T35" i="1"/>
  <c r="Y35" i="1"/>
  <c r="U14" i="1"/>
  <c r="Y23" i="1"/>
  <c r="T28" i="1"/>
  <c r="Y28" i="1"/>
  <c r="T26" i="1"/>
  <c r="V26" i="1"/>
  <c r="W26" i="1" s="1"/>
  <c r="Y26" i="1"/>
  <c r="T30" i="1"/>
  <c r="Y30" i="1"/>
  <c r="T32" i="1"/>
  <c r="Y32" i="1"/>
  <c r="Y18" i="1"/>
  <c r="T31" i="1"/>
  <c r="Y31" i="1"/>
  <c r="V31" i="1"/>
  <c r="W31" i="1" s="1"/>
  <c r="T36" i="1"/>
  <c r="Y36" i="1"/>
  <c r="V36" i="1"/>
  <c r="W36" i="1" s="1"/>
  <c r="T33" i="1"/>
  <c r="Y33" i="1"/>
  <c r="T29" i="1"/>
  <c r="Y29" i="1"/>
  <c r="U24" i="1"/>
  <c r="Y24" i="1" s="1"/>
  <c r="T27" i="1"/>
  <c r="V27" i="1"/>
  <c r="W27" i="1" s="1"/>
  <c r="Y27" i="1"/>
  <c r="Y20" i="1"/>
  <c r="B1" i="1"/>
  <c r="C1" i="1" s="1"/>
  <c r="G89" i="1"/>
  <c r="Y8" i="1"/>
  <c r="V23" i="1"/>
  <c r="W23" i="1" s="1"/>
  <c r="X12" i="1"/>
  <c r="T18" i="1"/>
  <c r="V18" i="1"/>
  <c r="W18" i="1" s="1"/>
  <c r="V19" i="1"/>
  <c r="W19" i="1" s="1"/>
  <c r="T19" i="1"/>
  <c r="T17" i="1"/>
  <c r="V17" i="1"/>
  <c r="W17" i="1" s="1"/>
  <c r="X14" i="1"/>
  <c r="X10" i="1"/>
  <c r="T20" i="1"/>
  <c r="V20" i="1"/>
  <c r="W20" i="1" s="1"/>
  <c r="T21" i="1"/>
  <c r="V21" i="1"/>
  <c r="W21" i="1" s="1"/>
  <c r="V28" i="1"/>
  <c r="W28" i="1" s="1"/>
  <c r="V29" i="1"/>
  <c r="W29" i="1" s="1"/>
  <c r="X13" i="1"/>
  <c r="X11" i="1"/>
  <c r="V8" i="1"/>
  <c r="W8" i="1" s="1"/>
  <c r="D6" i="2"/>
  <c r="I6" i="2" s="1"/>
  <c r="G98" i="1"/>
  <c r="E1" i="1"/>
  <c r="N10" i="1"/>
  <c r="N39" i="1"/>
  <c r="N66" i="1"/>
  <c r="N37" i="1"/>
  <c r="N68" i="1"/>
  <c r="N32" i="1"/>
  <c r="N64" i="1"/>
  <c r="N35" i="1"/>
  <c r="N95" i="1"/>
  <c r="N28" i="1"/>
  <c r="N62" i="1"/>
  <c r="N30" i="1"/>
  <c r="N6" i="1"/>
  <c r="F6" i="2"/>
  <c r="G6" i="2"/>
  <c r="N26" i="1"/>
  <c r="N21" i="1"/>
  <c r="N12" i="1"/>
  <c r="N55" i="1"/>
  <c r="N91" i="1"/>
  <c r="N53" i="1"/>
  <c r="N93" i="1"/>
  <c r="L12" i="2"/>
  <c r="N23" i="1"/>
  <c r="N50" i="1"/>
  <c r="N17" i="1"/>
  <c r="N14" i="1"/>
  <c r="N86" i="1"/>
  <c r="N59" i="1"/>
  <c r="N77" i="1"/>
  <c r="L8" i="2"/>
  <c r="M14" i="2"/>
  <c r="N19" i="1"/>
  <c r="N48" i="1"/>
  <c r="M8" i="2"/>
  <c r="L14" i="2"/>
  <c r="N57" i="1"/>
  <c r="N84" i="1"/>
  <c r="N46" i="1"/>
  <c r="N82" i="1"/>
  <c r="N8" i="1"/>
  <c r="N80" i="1"/>
  <c r="N73" i="1"/>
  <c r="L10" i="2"/>
  <c r="N71" i="1"/>
  <c r="N75" i="1"/>
  <c r="N44" i="1"/>
  <c r="N41" i="1"/>
  <c r="AA89" i="1"/>
  <c r="Y12" i="1" l="1"/>
  <c r="V22" i="1"/>
  <c r="W22" i="1" s="1"/>
  <c r="Y10" i="1"/>
  <c r="T24" i="1"/>
  <c r="O35" i="1"/>
  <c r="V24" i="1"/>
  <c r="W24" i="1" s="1"/>
  <c r="U15" i="1"/>
  <c r="T15" i="1" s="1"/>
  <c r="U13" i="1"/>
  <c r="Y13" i="1" s="1"/>
  <c r="U11" i="1"/>
  <c r="Y11" i="1" s="1"/>
  <c r="U9" i="1"/>
  <c r="T9" i="1" s="1"/>
  <c r="J84" i="1"/>
  <c r="J82" i="1"/>
  <c r="J80" i="1"/>
  <c r="J86" i="1"/>
  <c r="J71" i="1"/>
  <c r="J73" i="1"/>
  <c r="J77" i="1"/>
  <c r="J75" i="1"/>
  <c r="J39" i="1"/>
  <c r="J37" i="1"/>
  <c r="J50" i="1"/>
  <c r="J35" i="1"/>
  <c r="J46" i="1"/>
  <c r="J53" i="1"/>
  <c r="J44" i="1"/>
  <c r="J57" i="1"/>
  <c r="J59" i="1"/>
  <c r="J41" i="1"/>
  <c r="J55" i="1"/>
  <c r="J48" i="1"/>
  <c r="V14" i="1"/>
  <c r="W14" i="1" s="1"/>
  <c r="Y14" i="1"/>
  <c r="T23" i="1"/>
  <c r="T22" i="1"/>
  <c r="T12" i="1"/>
  <c r="V10" i="1"/>
  <c r="W10" i="1" s="1"/>
  <c r="X9" i="1"/>
  <c r="J6" i="2"/>
  <c r="K6" i="2" s="1"/>
  <c r="T14" i="1"/>
  <c r="X15" i="1"/>
  <c r="X6" i="1"/>
  <c r="U6" i="1"/>
  <c r="O82" i="1"/>
  <c r="O14" i="1"/>
  <c r="O8" i="1"/>
  <c r="O66" i="1"/>
  <c r="O75" i="1"/>
  <c r="O84" i="1"/>
  <c r="O93" i="1"/>
  <c r="O10" i="1"/>
  <c r="O71" i="1"/>
  <c r="O80" i="1"/>
  <c r="O64" i="1"/>
  <c r="O68" i="1"/>
  <c r="O73" i="1"/>
  <c r="O77" i="1"/>
  <c r="O86" i="1"/>
  <c r="O91" i="1"/>
  <c r="O95" i="1"/>
  <c r="O62" i="1"/>
  <c r="O53" i="1"/>
  <c r="O57" i="1"/>
  <c r="O55" i="1"/>
  <c r="O59" i="1"/>
  <c r="O17" i="1"/>
  <c r="O26" i="1"/>
  <c r="O44" i="1"/>
  <c r="O21" i="1"/>
  <c r="O30" i="1"/>
  <c r="O39" i="1"/>
  <c r="O48" i="1"/>
  <c r="O19" i="1"/>
  <c r="O23" i="1"/>
  <c r="O32" i="1"/>
  <c r="O37" i="1"/>
  <c r="O41" i="1"/>
  <c r="O46" i="1"/>
  <c r="O50" i="1"/>
  <c r="O28" i="1"/>
  <c r="O12" i="1"/>
  <c r="O6" i="1"/>
  <c r="M14" i="1"/>
  <c r="J14" i="1"/>
  <c r="M17" i="1"/>
  <c r="J17" i="1"/>
  <c r="M26" i="1"/>
  <c r="J26" i="1"/>
  <c r="M35" i="1"/>
  <c r="M44" i="1"/>
  <c r="M53" i="1"/>
  <c r="M57" i="1"/>
  <c r="M66" i="1"/>
  <c r="J66" i="1"/>
  <c r="M75" i="1"/>
  <c r="M84" i="1"/>
  <c r="J93" i="1"/>
  <c r="M93" i="1"/>
  <c r="J10" i="1"/>
  <c r="M10" i="1"/>
  <c r="J21" i="1"/>
  <c r="M21" i="1"/>
  <c r="J30" i="1"/>
  <c r="M30" i="1"/>
  <c r="M39" i="1"/>
  <c r="M48" i="1"/>
  <c r="J62" i="1"/>
  <c r="M62" i="1"/>
  <c r="M71" i="1"/>
  <c r="M80" i="1"/>
  <c r="M12" i="1"/>
  <c r="J12" i="1"/>
  <c r="M19" i="1"/>
  <c r="J19" i="1"/>
  <c r="M23" i="1"/>
  <c r="J23" i="1"/>
  <c r="M28" i="1"/>
  <c r="J28" i="1"/>
  <c r="M32" i="1"/>
  <c r="J32" i="1"/>
  <c r="M37" i="1"/>
  <c r="M41" i="1"/>
  <c r="M46" i="1"/>
  <c r="M50" i="1"/>
  <c r="M55" i="1"/>
  <c r="M59" i="1"/>
  <c r="M64" i="1"/>
  <c r="J64" i="1"/>
  <c r="M68" i="1"/>
  <c r="J68" i="1"/>
  <c r="M73" i="1"/>
  <c r="M77" i="1"/>
  <c r="M82" i="1"/>
  <c r="M86" i="1"/>
  <c r="M91" i="1"/>
  <c r="J91" i="1"/>
  <c r="M95" i="1"/>
  <c r="J95" i="1"/>
  <c r="J8" i="1"/>
  <c r="M8" i="1"/>
  <c r="M6" i="1"/>
  <c r="J6" i="1"/>
  <c r="F39" i="1"/>
  <c r="F10" i="1"/>
  <c r="F35" i="1"/>
  <c r="F68" i="1"/>
  <c r="F66" i="1"/>
  <c r="F64" i="1"/>
  <c r="F32" i="1"/>
  <c r="F37" i="1"/>
  <c r="F26" i="1"/>
  <c r="F30" i="1"/>
  <c r="F95" i="1"/>
  <c r="F28" i="1"/>
  <c r="F62" i="1"/>
  <c r="F6" i="1"/>
  <c r="F12" i="1"/>
  <c r="F55" i="1"/>
  <c r="F23" i="1"/>
  <c r="F21" i="1"/>
  <c r="F93" i="1"/>
  <c r="F50" i="1"/>
  <c r="F91" i="1"/>
  <c r="F53" i="1"/>
  <c r="F19" i="1"/>
  <c r="F46" i="1"/>
  <c r="F14" i="1"/>
  <c r="F59" i="1"/>
  <c r="F86" i="1"/>
  <c r="F84" i="1"/>
  <c r="F48" i="1"/>
  <c r="F57" i="1"/>
  <c r="F82" i="1"/>
  <c r="F8" i="1"/>
  <c r="F77" i="1"/>
  <c r="F80" i="1"/>
  <c r="F75" i="1"/>
  <c r="F71" i="1"/>
  <c r="F73" i="1"/>
  <c r="F41" i="1"/>
  <c r="F44" i="1"/>
  <c r="L6" i="2"/>
  <c r="M6" i="2"/>
  <c r="AA62" i="1"/>
  <c r="AA84" i="1"/>
  <c r="AA73" i="1"/>
  <c r="AA37" i="1"/>
  <c r="AA57" i="1"/>
  <c r="AA17" i="1"/>
  <c r="AA77" i="1"/>
  <c r="AA41" i="1"/>
  <c r="AA82" i="1"/>
  <c r="AA50" i="1"/>
  <c r="AA53" i="1"/>
  <c r="AA35" i="1"/>
  <c r="AA14" i="1"/>
  <c r="AA19" i="1"/>
  <c r="AA71" i="1"/>
  <c r="AA6" i="1"/>
  <c r="AA64" i="1"/>
  <c r="AA91" i="1"/>
  <c r="AA68" i="1"/>
  <c r="AA30" i="1"/>
  <c r="AA32" i="1"/>
  <c r="AA55" i="1"/>
  <c r="AA21" i="1"/>
  <c r="AA80" i="1"/>
  <c r="AA98" i="1"/>
  <c r="AA39" i="1"/>
  <c r="AA86" i="1"/>
  <c r="AA23" i="1"/>
  <c r="AA95" i="1"/>
  <c r="AA75" i="1"/>
  <c r="AA46" i="1"/>
  <c r="AA8" i="1"/>
  <c r="AA44" i="1"/>
  <c r="AA26" i="1"/>
  <c r="AA59" i="1"/>
  <c r="AA28" i="1"/>
  <c r="AA48" i="1"/>
  <c r="AA93" i="1"/>
  <c r="AA12" i="1"/>
  <c r="AA10" i="1"/>
  <c r="AA66" i="1"/>
  <c r="Y15" i="1" l="1"/>
  <c r="T13" i="1"/>
  <c r="T11" i="1"/>
  <c r="Y9" i="1"/>
  <c r="Y6" i="1"/>
  <c r="T10" i="1"/>
  <c r="V12" i="1"/>
  <c r="V9" i="1"/>
  <c r="W9" i="1" s="1"/>
  <c r="V15" i="1"/>
  <c r="W15" i="1" s="1"/>
  <c r="U7" i="1"/>
  <c r="X7" i="1"/>
  <c r="T6" i="1"/>
  <c r="V6" i="1"/>
  <c r="G6" i="1"/>
  <c r="G91" i="1"/>
  <c r="G46" i="1"/>
  <c r="G10" i="1"/>
  <c r="G44" i="1"/>
  <c r="G41" i="1"/>
  <c r="G23" i="1"/>
  <c r="G71" i="1"/>
  <c r="G68" i="1"/>
  <c r="G37" i="1"/>
  <c r="G12" i="1"/>
  <c r="G53" i="1"/>
  <c r="G93" i="1"/>
  <c r="G50" i="1"/>
  <c r="G19" i="1"/>
  <c r="G84" i="1"/>
  <c r="G35" i="1"/>
  <c r="G75" i="1"/>
  <c r="G32" i="1"/>
  <c r="G8" i="1"/>
  <c r="G66" i="1"/>
  <c r="G17" i="1"/>
  <c r="G57" i="1"/>
  <c r="G95" i="1"/>
  <c r="G48" i="1"/>
  <c r="G82" i="1"/>
  <c r="G39" i="1"/>
  <c r="G80" i="1"/>
  <c r="G77" i="1"/>
  <c r="G30" i="1"/>
  <c r="G64" i="1"/>
  <c r="G21" i="1"/>
  <c r="G62" i="1"/>
  <c r="G59" i="1"/>
  <c r="G73" i="1"/>
  <c r="G28" i="1"/>
  <c r="G86" i="1"/>
  <c r="G26" i="1"/>
  <c r="G55" i="1"/>
  <c r="G14" i="1"/>
  <c r="T7" i="1" l="1"/>
  <c r="Y7" i="1"/>
  <c r="W6" i="1"/>
  <c r="W12" i="1"/>
  <c r="V7" i="1"/>
  <c r="W7" i="1" s="1"/>
  <c r="V44" i="1"/>
  <c r="W44" i="1" s="1"/>
  <c r="V53" i="1" l="1"/>
  <c r="W53" i="1" l="1"/>
</calcChain>
</file>

<file path=xl/sharedStrings.xml><?xml version="1.0" encoding="utf-8"?>
<sst xmlns="http://schemas.openxmlformats.org/spreadsheetml/2006/main" count="343" uniqueCount="101">
  <si>
    <t>Expiration</t>
  </si>
  <si>
    <t>Days</t>
  </si>
  <si>
    <t>Until</t>
  </si>
  <si>
    <t>Date</t>
  </si>
  <si>
    <t>Today's Daily</t>
  </si>
  <si>
    <t>Traded Volume</t>
  </si>
  <si>
    <t>Vol MA</t>
  </si>
  <si>
    <t>Minute</t>
  </si>
  <si>
    <t>CHICAGO:</t>
  </si>
  <si>
    <t>NEW YORK:</t>
  </si>
  <si>
    <t>LONDON:</t>
  </si>
  <si>
    <t xml:space="preserve">Chicago: </t>
  </si>
  <si>
    <t>MA:</t>
  </si>
  <si>
    <t>Month</t>
  </si>
  <si>
    <t>EDA</t>
  </si>
  <si>
    <t>COI</t>
  </si>
  <si>
    <t>POI</t>
  </si>
  <si>
    <t>F</t>
  </si>
  <si>
    <t>J</t>
  </si>
  <si>
    <t>G</t>
  </si>
  <si>
    <t>K</t>
  </si>
  <si>
    <t>H</t>
  </si>
  <si>
    <t>M</t>
  </si>
  <si>
    <t>N</t>
  </si>
  <si>
    <t>Q</t>
  </si>
  <si>
    <t>U</t>
  </si>
  <si>
    <t>V</t>
  </si>
  <si>
    <t>X</t>
  </si>
  <si>
    <t>Z</t>
  </si>
  <si>
    <t>Net</t>
  </si>
  <si>
    <t>Change</t>
  </si>
  <si>
    <t>Today's Leg Open Interest</t>
  </si>
  <si>
    <t>Spread Volume</t>
  </si>
  <si>
    <t>Leg Months</t>
  </si>
  <si>
    <t>EDAS3??</t>
  </si>
  <si>
    <t>London:</t>
  </si>
  <si>
    <t>Ystdy Volume &amp; Percentage Diff</t>
  </si>
  <si>
    <t>Ystdy OI &amp; Percentage Diff</t>
  </si>
  <si>
    <t>CQG Eurodollars Calendar Spread Volume and OI Dashboard</t>
  </si>
  <si>
    <t>??44</t>
  </si>
  <si>
    <t>??43</t>
  </si>
  <si>
    <t>??42</t>
  </si>
  <si>
    <t>??41</t>
  </si>
  <si>
    <t>??40</t>
  </si>
  <si>
    <t>??39</t>
  </si>
  <si>
    <t>??38</t>
  </si>
  <si>
    <t>??37</t>
  </si>
  <si>
    <t>??36</t>
  </si>
  <si>
    <t>??35</t>
  </si>
  <si>
    <t>??34</t>
  </si>
  <si>
    <t>??33</t>
  </si>
  <si>
    <t>??32</t>
  </si>
  <si>
    <t>??31</t>
  </si>
  <si>
    <t>??30</t>
  </si>
  <si>
    <t>??29</t>
  </si>
  <si>
    <t>??28</t>
  </si>
  <si>
    <t>??27</t>
  </si>
  <si>
    <t>??26</t>
  </si>
  <si>
    <t>??25</t>
  </si>
  <si>
    <t>??24</t>
  </si>
  <si>
    <t>??23</t>
  </si>
  <si>
    <t>??22</t>
  </si>
  <si>
    <t>??21</t>
  </si>
  <si>
    <t>??20</t>
  </si>
  <si>
    <t>??19</t>
  </si>
  <si>
    <t>??18</t>
  </si>
  <si>
    <t>??17</t>
  </si>
  <si>
    <t>??16</t>
  </si>
  <si>
    <t>??15</t>
  </si>
  <si>
    <t>??14</t>
  </si>
  <si>
    <t>??13</t>
  </si>
  <si>
    <t>??12</t>
  </si>
  <si>
    <t>??11</t>
  </si>
  <si>
    <t>??10</t>
  </si>
  <si>
    <t>??9</t>
  </si>
  <si>
    <t>??8</t>
  </si>
  <si>
    <t>??7</t>
  </si>
  <si>
    <t>??6</t>
  </si>
  <si>
    <t>??5</t>
  </si>
  <si>
    <t>??4</t>
  </si>
  <si>
    <t>??3</t>
  </si>
  <si>
    <t>??2</t>
  </si>
  <si>
    <t>??1</t>
  </si>
  <si>
    <t>Volume</t>
  </si>
  <si>
    <t>Ystdy OI &amp; Percentage</t>
  </si>
  <si>
    <t>Net Change</t>
  </si>
  <si>
    <t>Today's Open Interest</t>
  </si>
  <si>
    <t>Ystdy Volume &amp; Percentage</t>
  </si>
  <si>
    <t>New York:</t>
  </si>
  <si>
    <t>CQG Eurodollars Volume and Open Interest Dashboard</t>
  </si>
  <si>
    <t>QEA</t>
  </si>
  <si>
    <t>Chicago:</t>
  </si>
  <si>
    <t>CQG Euribor (CONNECT-All Sessions) Volume and OI Dashboard</t>
  </si>
  <si>
    <t xml:space="preserve">  Copyright © 2016                       Designed by Thom Hartle</t>
  </si>
  <si>
    <t>QEAS3??</t>
  </si>
  <si>
    <t>CQG Euribor Calendar Spread Volume and OI Dashboard</t>
  </si>
  <si>
    <t>QSA</t>
  </si>
  <si>
    <t>CQG Short Sterling Volume and Open Interest Dashboard</t>
  </si>
  <si>
    <t>QSAS3??</t>
  </si>
  <si>
    <t>CQG Short Sterling Calendar Spread Volume and OI Dashboard</t>
  </si>
  <si>
    <t xml:space="preserve">  Copyright © 2016                Designed by Thom Hartle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</si>
</sst>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[$-F400]h:mm:ss\ AM/PM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sz val="18"/>
      <color rgb="FF00B050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28"/>
      <color theme="4"/>
      <name val="Century Gothic"/>
      <family val="2"/>
    </font>
    <font>
      <sz val="24"/>
      <color theme="4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3399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rgb="FFFFA000"/>
        <bgColor indexed="64"/>
      </patternFill>
    </fill>
    <fill>
      <patternFill patternType="solid">
        <fgColor rgb="FFC9C0BB"/>
        <bgColor indexed="64"/>
      </patternFill>
    </fill>
    <fill>
      <patternFill patternType="solid">
        <fgColor rgb="FFCB6D51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1" tint="0.1490218817712943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</fills>
  <borders count="56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/>
      <diagonal/>
    </border>
    <border>
      <left style="thin">
        <color rgb="FFFF0000"/>
      </left>
      <right style="thin">
        <color theme="3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rgb="FFFF0000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0000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theme="3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</borders>
  <cellStyleXfs count="1">
    <xf numFmtId="0" fontId="0" fillId="0" borderId="0"/>
  </cellStyleXfs>
  <cellXfs count="448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65" fontId="2" fillId="2" borderId="0" xfId="0" applyNumberFormat="1" applyFont="1" applyFill="1"/>
    <xf numFmtId="0" fontId="2" fillId="2" borderId="0" xfId="0" applyNumberFormat="1" applyFont="1" applyFill="1"/>
    <xf numFmtId="0" fontId="4" fillId="4" borderId="0" xfId="0" applyFont="1" applyFill="1"/>
    <xf numFmtId="0" fontId="4" fillId="5" borderId="0" xfId="0" applyFont="1" applyFill="1"/>
    <xf numFmtId="0" fontId="4" fillId="4" borderId="21" xfId="0" applyFont="1" applyFill="1" applyBorder="1" applyAlignment="1">
      <alignment horizontal="center" shrinkToFit="1"/>
    </xf>
    <xf numFmtId="0" fontId="4" fillId="5" borderId="22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4" borderId="2" xfId="0" applyFont="1" applyFill="1" applyBorder="1" applyAlignment="1" applyProtection="1">
      <alignment horizontal="center"/>
      <protection locked="0"/>
    </xf>
    <xf numFmtId="0" fontId="4" fillId="16" borderId="25" xfId="0" applyFont="1" applyFill="1" applyBorder="1" applyAlignment="1" applyProtection="1">
      <alignment horizontal="center" wrapText="1"/>
      <protection locked="0"/>
    </xf>
    <xf numFmtId="0" fontId="4" fillId="16" borderId="25" xfId="0" applyFont="1" applyFill="1" applyBorder="1" applyAlignment="1" applyProtection="1">
      <protection locked="0"/>
    </xf>
    <xf numFmtId="3" fontId="4" fillId="2" borderId="11" xfId="0" applyNumberFormat="1" applyFont="1" applyFill="1" applyBorder="1"/>
    <xf numFmtId="3" fontId="9" fillId="2" borderId="11" xfId="0" applyNumberFormat="1" applyFont="1" applyFill="1" applyBorder="1"/>
    <xf numFmtId="3" fontId="9" fillId="2" borderId="9" xfId="0" applyNumberFormat="1" applyFont="1" applyFill="1" applyBorder="1"/>
    <xf numFmtId="3" fontId="9" fillId="2" borderId="16" xfId="0" applyNumberFormat="1" applyFont="1" applyFill="1" applyBorder="1"/>
    <xf numFmtId="3" fontId="9" fillId="3" borderId="18" xfId="0" applyNumberFormat="1" applyFont="1" applyFill="1" applyBorder="1"/>
    <xf numFmtId="0" fontId="9" fillId="6" borderId="13" xfId="0" applyFont="1" applyFill="1" applyBorder="1" applyAlignment="1">
      <alignment horizontal="left"/>
    </xf>
    <xf numFmtId="3" fontId="9" fillId="2" borderId="13" xfId="0" applyNumberFormat="1" applyFont="1" applyFill="1" applyBorder="1"/>
    <xf numFmtId="0" fontId="9" fillId="6" borderId="8" xfId="0" applyFont="1" applyFill="1" applyBorder="1" applyAlignment="1">
      <alignment horizontal="left"/>
    </xf>
    <xf numFmtId="0" fontId="9" fillId="7" borderId="8" xfId="0" applyFont="1" applyFill="1" applyBorder="1" applyAlignment="1">
      <alignment horizontal="left"/>
    </xf>
    <xf numFmtId="0" fontId="9" fillId="8" borderId="8" xfId="0" applyFont="1" applyFill="1" applyBorder="1" applyAlignment="1">
      <alignment horizontal="left"/>
    </xf>
    <xf numFmtId="0" fontId="9" fillId="13" borderId="8" xfId="0" applyFont="1" applyFill="1" applyBorder="1" applyAlignment="1">
      <alignment horizontal="left"/>
    </xf>
    <xf numFmtId="0" fontId="9" fillId="15" borderId="8" xfId="0" applyFont="1" applyFill="1" applyBorder="1" applyAlignment="1">
      <alignment horizontal="left"/>
    </xf>
    <xf numFmtId="0" fontId="2" fillId="2" borderId="0" xfId="0" applyFont="1" applyFill="1" applyAlignment="1">
      <alignment shrinkToFit="1"/>
    </xf>
    <xf numFmtId="164" fontId="10" fillId="3" borderId="18" xfId="0" applyNumberFormat="1" applyFont="1" applyFill="1" applyBorder="1" applyAlignment="1">
      <alignment horizontal="left" shrinkToFit="1"/>
    </xf>
    <xf numFmtId="3" fontId="9" fillId="2" borderId="0" xfId="0" applyNumberFormat="1" applyFont="1" applyFill="1" applyBorder="1"/>
    <xf numFmtId="0" fontId="9" fillId="2" borderId="7" xfId="0" applyFont="1" applyFill="1" applyBorder="1" applyAlignment="1">
      <alignment horizontal="left" shrinkToFit="1"/>
    </xf>
    <xf numFmtId="3" fontId="4" fillId="2" borderId="10" xfId="0" applyNumberFormat="1" applyFont="1" applyFill="1" applyBorder="1" applyAlignment="1">
      <alignment shrinkToFit="1"/>
    </xf>
    <xf numFmtId="3" fontId="9" fillId="2" borderId="10" xfId="0" applyNumberFormat="1" applyFont="1" applyFill="1" applyBorder="1" applyAlignment="1">
      <alignment shrinkToFit="1"/>
    </xf>
    <xf numFmtId="0" fontId="9" fillId="2" borderId="13" xfId="0" applyFont="1" applyFill="1" applyBorder="1" applyAlignment="1">
      <alignment horizontal="left" shrinkToFit="1"/>
    </xf>
    <xf numFmtId="3" fontId="4" fillId="2" borderId="11" xfId="0" applyNumberFormat="1" applyFont="1" applyFill="1" applyBorder="1" applyAlignment="1">
      <alignment shrinkToFit="1"/>
    </xf>
    <xf numFmtId="3" fontId="9" fillId="2" borderId="11" xfId="0" applyNumberFormat="1" applyFont="1" applyFill="1" applyBorder="1" applyAlignment="1">
      <alignment shrinkToFit="1"/>
    </xf>
    <xf numFmtId="0" fontId="9" fillId="2" borderId="8" xfId="0" applyFont="1" applyFill="1" applyBorder="1" applyAlignment="1">
      <alignment horizontal="left" shrinkToFit="1"/>
    </xf>
    <xf numFmtId="3" fontId="9" fillId="2" borderId="0" xfId="0" applyNumberFormat="1" applyFont="1" applyFill="1" applyBorder="1" applyAlignment="1">
      <alignment shrinkToFit="1"/>
    </xf>
    <xf numFmtId="3" fontId="9" fillId="2" borderId="13" xfId="0" applyNumberFormat="1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left"/>
    </xf>
    <xf numFmtId="3" fontId="9" fillId="2" borderId="9" xfId="0" applyNumberFormat="1" applyFont="1" applyFill="1" applyBorder="1" applyAlignment="1">
      <alignment horizontal="center" shrinkToFit="1"/>
    </xf>
    <xf numFmtId="3" fontId="9" fillId="2" borderId="13" xfId="0" applyNumberFormat="1" applyFont="1" applyFill="1" applyBorder="1" applyAlignment="1">
      <alignment horizontal="center"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31" xfId="0" applyNumberFormat="1" applyFont="1" applyFill="1" applyBorder="1"/>
    <xf numFmtId="3" fontId="9" fillId="2" borderId="31" xfId="0" applyNumberFormat="1" applyFont="1" applyFill="1" applyBorder="1" applyAlignment="1">
      <alignment shrinkToFit="1"/>
    </xf>
    <xf numFmtId="3" fontId="9" fillId="2" borderId="9" xfId="0" applyNumberFormat="1" applyFont="1" applyFill="1" applyBorder="1" applyAlignment="1">
      <alignment horizontal="center" vertical="center" shrinkToFit="1"/>
    </xf>
    <xf numFmtId="3" fontId="12" fillId="3" borderId="18" xfId="0" applyNumberFormat="1" applyFont="1" applyFill="1" applyBorder="1" applyAlignment="1">
      <alignment horizontal="center" vertical="center" shrinkToFit="1"/>
    </xf>
    <xf numFmtId="3" fontId="12" fillId="18" borderId="24" xfId="0" applyNumberFormat="1" applyFont="1" applyFill="1" applyBorder="1" applyAlignment="1">
      <alignment horizontal="left" vertical="center" shrinkToFit="1"/>
    </xf>
    <xf numFmtId="3" fontId="12" fillId="18" borderId="9" xfId="0" applyNumberFormat="1" applyFont="1" applyFill="1" applyBorder="1" applyAlignment="1">
      <alignment horizontal="left" vertical="center" shrinkToFit="1"/>
    </xf>
    <xf numFmtId="3" fontId="12" fillId="19" borderId="12" xfId="0" applyNumberFormat="1" applyFont="1" applyFill="1" applyBorder="1" applyAlignment="1">
      <alignment horizontal="right" vertical="center" shrinkToFit="1"/>
    </xf>
    <xf numFmtId="3" fontId="12" fillId="19" borderId="13" xfId="0" applyNumberFormat="1" applyFont="1" applyFill="1" applyBorder="1" applyAlignment="1">
      <alignment horizontal="right" vertical="center" shrinkToFit="1"/>
    </xf>
    <xf numFmtId="0" fontId="9" fillId="7" borderId="18" xfId="0" applyFont="1" applyFill="1" applyBorder="1" applyAlignment="1">
      <alignment horizontal="left"/>
    </xf>
    <xf numFmtId="3" fontId="11" fillId="20" borderId="8" xfId="0" applyNumberFormat="1" applyFont="1" applyFill="1" applyBorder="1" applyAlignment="1">
      <alignment shrinkToFit="1"/>
    </xf>
    <xf numFmtId="3" fontId="11" fillId="21" borderId="8" xfId="0" applyNumberFormat="1" applyFont="1" applyFill="1" applyBorder="1" applyAlignment="1">
      <alignment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166" fontId="11" fillId="21" borderId="8" xfId="0" applyNumberFormat="1" applyFont="1" applyFill="1" applyBorder="1" applyAlignment="1">
      <alignment shrinkToFit="1"/>
    </xf>
    <xf numFmtId="166" fontId="11" fillId="20" borderId="8" xfId="0" applyNumberFormat="1" applyFont="1" applyFill="1" applyBorder="1" applyAlignment="1">
      <alignment shrinkToFit="1"/>
    </xf>
    <xf numFmtId="3" fontId="9" fillId="3" borderId="18" xfId="0" applyNumberFormat="1" applyFont="1" applyFill="1" applyBorder="1" applyAlignment="1">
      <alignment shrinkToFit="1"/>
    </xf>
    <xf numFmtId="0" fontId="9" fillId="8" borderId="18" xfId="0" applyFont="1" applyFill="1" applyBorder="1" applyAlignment="1">
      <alignment horizontal="left"/>
    </xf>
    <xf numFmtId="3" fontId="4" fillId="2" borderId="0" xfId="0" applyNumberFormat="1" applyFont="1" applyFill="1" applyBorder="1"/>
    <xf numFmtId="3" fontId="4" fillId="2" borderId="33" xfId="0" applyNumberFormat="1" applyFont="1" applyFill="1" applyBorder="1" applyAlignment="1">
      <alignment shrinkToFit="1"/>
    </xf>
    <xf numFmtId="3" fontId="4" fillId="2" borderId="33" xfId="0" applyNumberFormat="1" applyFont="1" applyFill="1" applyBorder="1"/>
    <xf numFmtId="0" fontId="4" fillId="9" borderId="8" xfId="0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vertical="center"/>
    </xf>
    <xf numFmtId="3" fontId="9" fillId="2" borderId="11" xfId="0" applyNumberFormat="1" applyFont="1" applyFill="1" applyBorder="1" applyAlignment="1">
      <alignment vertical="center"/>
    </xf>
    <xf numFmtId="0" fontId="4" fillId="9" borderId="18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0" fontId="4" fillId="9" borderId="15" xfId="0" applyFont="1" applyFill="1" applyBorder="1" applyAlignment="1">
      <alignment horizontal="left" vertical="center"/>
    </xf>
    <xf numFmtId="3" fontId="4" fillId="2" borderId="33" xfId="0" applyNumberFormat="1" applyFont="1" applyFill="1" applyBorder="1" applyAlignment="1">
      <alignment vertical="center"/>
    </xf>
    <xf numFmtId="0" fontId="9" fillId="10" borderId="8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left" vertical="center"/>
    </xf>
    <xf numFmtId="0" fontId="9" fillId="10" borderId="15" xfId="0" applyFont="1" applyFill="1" applyBorder="1" applyAlignment="1">
      <alignment horizontal="left" vertical="center"/>
    </xf>
    <xf numFmtId="0" fontId="9" fillId="13" borderId="18" xfId="0" applyFont="1" applyFill="1" applyBorder="1" applyAlignment="1">
      <alignment horizontal="left"/>
    </xf>
    <xf numFmtId="0" fontId="9" fillId="13" borderId="15" xfId="0" applyFont="1" applyFill="1" applyBorder="1" applyAlignment="1">
      <alignment horizontal="left"/>
    </xf>
    <xf numFmtId="0" fontId="9" fillId="13" borderId="14" xfId="0" applyFont="1" applyFill="1" applyBorder="1" applyAlignment="1">
      <alignment horizontal="left"/>
    </xf>
    <xf numFmtId="3" fontId="9" fillId="2" borderId="13" xfId="0" applyNumberFormat="1" applyFont="1" applyFill="1" applyBorder="1" applyAlignment="1">
      <alignment vertical="center"/>
    </xf>
    <xf numFmtId="0" fontId="9" fillId="11" borderId="8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36" xfId="0" applyFont="1" applyFill="1" applyBorder="1" applyAlignment="1"/>
    <xf numFmtId="0" fontId="1" fillId="2" borderId="0" xfId="0" applyFont="1" applyFill="1" applyBorder="1" applyAlignment="1"/>
    <xf numFmtId="10" fontId="1" fillId="22" borderId="36" xfId="0" applyNumberFormat="1" applyFont="1" applyFill="1" applyBorder="1"/>
    <xf numFmtId="3" fontId="1" fillId="22" borderId="0" xfId="0" applyNumberFormat="1" applyFont="1" applyFill="1" applyBorder="1"/>
    <xf numFmtId="0" fontId="2" fillId="2" borderId="36" xfId="0" applyFont="1" applyFill="1" applyBorder="1" applyAlignment="1"/>
    <xf numFmtId="0" fontId="2" fillId="2" borderId="0" xfId="0" applyFont="1" applyFill="1" applyBorder="1" applyAlignment="1"/>
    <xf numFmtId="3" fontId="9" fillId="3" borderId="26" xfId="0" applyNumberFormat="1" applyFont="1" applyFill="1" applyBorder="1"/>
    <xf numFmtId="164" fontId="10" fillId="3" borderId="26" xfId="0" applyNumberFormat="1" applyFont="1" applyFill="1" applyBorder="1" applyAlignment="1">
      <alignment horizontal="left" shrinkToFit="1"/>
    </xf>
    <xf numFmtId="0" fontId="9" fillId="3" borderId="26" xfId="0" applyFont="1" applyFill="1" applyBorder="1"/>
    <xf numFmtId="10" fontId="9" fillId="3" borderId="26" xfId="0" applyNumberFormat="1" applyFont="1" applyFill="1" applyBorder="1" applyAlignment="1">
      <alignment shrinkToFit="1"/>
    </xf>
    <xf numFmtId="3" fontId="9" fillId="3" borderId="26" xfId="0" applyNumberFormat="1" applyFont="1" applyFill="1" applyBorder="1" applyAlignment="1">
      <alignment horizontal="right" shrinkToFit="1"/>
    </xf>
    <xf numFmtId="0" fontId="4" fillId="14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/>
    <xf numFmtId="0" fontId="9" fillId="3" borderId="0" xfId="0" applyFont="1" applyFill="1" applyBorder="1"/>
    <xf numFmtId="0" fontId="9" fillId="15" borderId="8" xfId="0" applyFont="1" applyFill="1" applyBorder="1" applyAlignment="1">
      <alignment horizontal="center" vertical="center"/>
    </xf>
    <xf numFmtId="10" fontId="1" fillId="22" borderId="0" xfId="0" applyNumberFormat="1" applyFont="1" applyFill="1" applyBorder="1"/>
    <xf numFmtId="0" fontId="9" fillId="2" borderId="26" xfId="0" applyFont="1" applyFill="1" applyBorder="1" applyAlignment="1">
      <alignment horizontal="left" shrinkToFit="1"/>
    </xf>
    <xf numFmtId="3" fontId="9" fillId="2" borderId="11" xfId="0" applyNumberFormat="1" applyFont="1" applyFill="1" applyBorder="1" applyAlignment="1">
      <alignment horizontal="center" vertical="center" shrinkToFit="1"/>
    </xf>
    <xf numFmtId="3" fontId="12" fillId="19" borderId="33" xfId="0" applyNumberFormat="1" applyFont="1" applyFill="1" applyBorder="1" applyAlignment="1">
      <alignment horizontal="right" vertical="center" shrinkToFit="1"/>
    </xf>
    <xf numFmtId="3" fontId="11" fillId="21" borderId="9" xfId="0" applyNumberFormat="1" applyFont="1" applyFill="1" applyBorder="1" applyAlignment="1">
      <alignment shrinkToFit="1"/>
    </xf>
    <xf numFmtId="3" fontId="11" fillId="20" borderId="9" xfId="0" applyNumberFormat="1" applyFont="1" applyFill="1" applyBorder="1" applyAlignment="1">
      <alignment shrinkToFit="1"/>
    </xf>
    <xf numFmtId="166" fontId="11" fillId="21" borderId="9" xfId="0" applyNumberFormat="1" applyFont="1" applyFill="1" applyBorder="1" applyAlignment="1">
      <alignment shrinkToFit="1"/>
    </xf>
    <xf numFmtId="3" fontId="12" fillId="18" borderId="11" xfId="0" applyNumberFormat="1" applyFont="1" applyFill="1" applyBorder="1" applyAlignment="1">
      <alignment horizontal="left" vertical="center" shrinkToFit="1"/>
    </xf>
    <xf numFmtId="3" fontId="11" fillId="20" borderId="13" xfId="0" applyNumberFormat="1" applyFont="1" applyFill="1" applyBorder="1" applyAlignment="1">
      <alignment shrinkToFit="1"/>
    </xf>
    <xf numFmtId="166" fontId="11" fillId="20" borderId="13" xfId="0" applyNumberFormat="1" applyFont="1" applyFill="1" applyBorder="1" applyAlignment="1">
      <alignment shrinkToFit="1"/>
    </xf>
    <xf numFmtId="3" fontId="4" fillId="3" borderId="18" xfId="0" applyNumberFormat="1" applyFont="1" applyFill="1" applyBorder="1"/>
    <xf numFmtId="0" fontId="1" fillId="3" borderId="5" xfId="0" applyFont="1" applyFill="1" applyBorder="1"/>
    <xf numFmtId="3" fontId="4" fillId="3" borderId="26" xfId="0" applyNumberFormat="1" applyFont="1" applyFill="1" applyBorder="1"/>
    <xf numFmtId="165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 applyAlignment="1"/>
    <xf numFmtId="0" fontId="9" fillId="2" borderId="8" xfId="0" applyFont="1" applyFill="1" applyBorder="1"/>
    <xf numFmtId="3" fontId="4" fillId="2" borderId="9" xfId="0" applyNumberFormat="1" applyFont="1" applyFill="1" applyBorder="1"/>
    <xf numFmtId="3" fontId="9" fillId="3" borderId="15" xfId="0" applyNumberFormat="1" applyFont="1" applyFill="1" applyBorder="1" applyAlignment="1">
      <alignment horizontal="center" shrinkToFit="1"/>
    </xf>
    <xf numFmtId="3" fontId="9" fillId="3" borderId="16" xfId="0" applyNumberFormat="1" applyFont="1" applyFill="1" applyBorder="1" applyAlignment="1">
      <alignment horizontal="center" shrinkToFit="1"/>
    </xf>
    <xf numFmtId="165" fontId="6" fillId="22" borderId="36" xfId="0" applyNumberFormat="1" applyFont="1" applyFill="1" applyBorder="1" applyAlignment="1">
      <alignment vertical="center"/>
    </xf>
    <xf numFmtId="165" fontId="6" fillId="22" borderId="0" xfId="0" applyNumberFormat="1" applyFont="1" applyFill="1" applyBorder="1" applyAlignment="1">
      <alignment vertical="center"/>
    </xf>
    <xf numFmtId="0" fontId="4" fillId="22" borderId="36" xfId="0" applyFont="1" applyFill="1" applyBorder="1" applyAlignment="1">
      <alignment horizontal="center" vertical="center"/>
    </xf>
    <xf numFmtId="0" fontId="4" fillId="22" borderId="0" xfId="0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center" vertical="center" shrinkToFit="1"/>
    </xf>
    <xf numFmtId="3" fontId="9" fillId="3" borderId="18" xfId="0" applyNumberFormat="1" applyFont="1" applyFill="1" applyBorder="1" applyAlignment="1">
      <alignment horizontal="center" vertical="center" shrinkToFit="1"/>
    </xf>
    <xf numFmtId="10" fontId="1" fillId="3" borderId="14" xfId="0" applyNumberFormat="1" applyFont="1" applyFill="1" applyBorder="1" applyAlignment="1">
      <alignment horizontal="center" vertical="center" shrinkToFit="1"/>
    </xf>
    <xf numFmtId="0" fontId="1" fillId="3" borderId="38" xfId="0" applyFont="1" applyFill="1" applyBorder="1" applyAlignment="1"/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2" fillId="17" borderId="40" xfId="0" applyFont="1" applyFill="1" applyBorder="1" applyAlignment="1">
      <alignment horizontal="center" wrapText="1"/>
    </xf>
    <xf numFmtId="0" fontId="4" fillId="17" borderId="40" xfId="0" applyFont="1" applyFill="1" applyBorder="1" applyAlignment="1" applyProtection="1">
      <alignment horizontal="center" wrapText="1"/>
      <protection locked="0"/>
    </xf>
    <xf numFmtId="0" fontId="7" fillId="17" borderId="40" xfId="0" applyFont="1" applyFill="1" applyBorder="1" applyAlignment="1"/>
    <xf numFmtId="0" fontId="9" fillId="2" borderId="8" xfId="0" applyFont="1" applyFill="1" applyBorder="1" applyAlignment="1">
      <alignment shrinkToFit="1"/>
    </xf>
    <xf numFmtId="0" fontId="9" fillId="2" borderId="8" xfId="0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left"/>
    </xf>
    <xf numFmtId="3" fontId="9" fillId="2" borderId="9" xfId="0" applyNumberFormat="1" applyFont="1" applyFill="1" applyBorder="1" applyAlignment="1">
      <alignment horizontal="center" vertical="center" shrinkToFit="1"/>
    </xf>
    <xf numFmtId="165" fontId="1" fillId="3" borderId="19" xfId="0" applyNumberFormat="1" applyFont="1" applyFill="1" applyBorder="1" applyAlignment="1">
      <alignment horizontal="left"/>
    </xf>
    <xf numFmtId="0" fontId="1" fillId="3" borderId="19" xfId="0" applyFont="1" applyFill="1" applyBorder="1" applyAlignment="1">
      <alignment horizontal="right"/>
    </xf>
    <xf numFmtId="3" fontId="9" fillId="2" borderId="11" xfId="0" applyNumberFormat="1" applyFont="1" applyFill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 vertical="center" shrinkToFit="1"/>
    </xf>
    <xf numFmtId="3" fontId="9" fillId="2" borderId="11" xfId="0" applyNumberFormat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left"/>
    </xf>
    <xf numFmtId="3" fontId="9" fillId="2" borderId="11" xfId="0" applyNumberFormat="1" applyFont="1" applyFill="1" applyBorder="1" applyAlignment="1">
      <alignment horizontal="center" vertical="center" shrinkToFit="1"/>
    </xf>
    <xf numFmtId="0" fontId="1" fillId="3" borderId="41" xfId="0" applyFont="1" applyFill="1" applyBorder="1" applyAlignment="1"/>
    <xf numFmtId="0" fontId="1" fillId="3" borderId="19" xfId="0" applyFont="1" applyFill="1" applyBorder="1" applyAlignment="1"/>
    <xf numFmtId="0" fontId="1" fillId="3" borderId="19" xfId="0" applyFont="1" applyFill="1" applyBorder="1"/>
    <xf numFmtId="0" fontId="1" fillId="15" borderId="44" xfId="0" applyFont="1" applyFill="1" applyBorder="1" applyAlignment="1"/>
    <xf numFmtId="0" fontId="1" fillId="15" borderId="8" xfId="0" applyFont="1" applyFill="1" applyBorder="1" applyAlignment="1"/>
    <xf numFmtId="0" fontId="9" fillId="15" borderId="8" xfId="0" applyFont="1" applyFill="1" applyBorder="1" applyAlignment="1">
      <alignment horizontal="center"/>
    </xf>
    <xf numFmtId="0" fontId="9" fillId="2" borderId="45" xfId="0" applyFont="1" applyFill="1" applyBorder="1"/>
    <xf numFmtId="0" fontId="9" fillId="2" borderId="46" xfId="0" applyFont="1" applyFill="1" applyBorder="1"/>
    <xf numFmtId="10" fontId="9" fillId="2" borderId="15" xfId="0" applyNumberFormat="1" applyFont="1" applyFill="1" applyBorder="1"/>
    <xf numFmtId="10" fontId="9" fillId="2" borderId="9" xfId="0" applyNumberFormat="1" applyFont="1" applyFill="1" applyBorder="1" applyAlignment="1">
      <alignment shrinkToFit="1"/>
    </xf>
    <xf numFmtId="0" fontId="9" fillId="2" borderId="24" xfId="0" applyFont="1" applyFill="1" applyBorder="1"/>
    <xf numFmtId="3" fontId="9" fillId="2" borderId="48" xfId="0" applyNumberFormat="1" applyFont="1" applyFill="1" applyBorder="1"/>
    <xf numFmtId="164" fontId="10" fillId="2" borderId="9" xfId="0" applyNumberFormat="1" applyFont="1" applyFill="1" applyBorder="1" applyAlignment="1">
      <alignment horizontal="left" shrinkToFit="1"/>
    </xf>
    <xf numFmtId="0" fontId="9" fillId="15" borderId="9" xfId="0" applyFont="1" applyFill="1" applyBorder="1" applyAlignment="1">
      <alignment horizontal="left"/>
    </xf>
    <xf numFmtId="0" fontId="9" fillId="15" borderId="30" xfId="0" applyFont="1" applyFill="1" applyBorder="1" applyAlignment="1">
      <alignment horizontal="left"/>
    </xf>
    <xf numFmtId="0" fontId="9" fillId="2" borderId="15" xfId="0" applyFont="1" applyFill="1" applyBorder="1"/>
    <xf numFmtId="3" fontId="9" fillId="2" borderId="8" xfId="0" applyNumberFormat="1" applyFont="1" applyFill="1" applyBorder="1"/>
    <xf numFmtId="10" fontId="9" fillId="2" borderId="8" xfId="0" applyNumberFormat="1" applyFont="1" applyFill="1" applyBorder="1" applyAlignment="1">
      <alignment shrinkToFit="1"/>
    </xf>
    <xf numFmtId="0" fontId="9" fillId="2" borderId="14" xfId="0" applyFont="1" applyFill="1" applyBorder="1"/>
    <xf numFmtId="3" fontId="9" fillId="2" borderId="15" xfId="0" applyNumberFormat="1" applyFont="1" applyFill="1" applyBorder="1"/>
    <xf numFmtId="164" fontId="10" fillId="2" borderId="8" xfId="0" applyNumberFormat="1" applyFont="1" applyFill="1" applyBorder="1" applyAlignment="1">
      <alignment horizontal="left" shrinkToFit="1"/>
    </xf>
    <xf numFmtId="0" fontId="9" fillId="15" borderId="49" xfId="0" applyFont="1" applyFill="1" applyBorder="1" applyAlignment="1">
      <alignment horizontal="left"/>
    </xf>
    <xf numFmtId="3" fontId="1" fillId="3" borderId="50" xfId="0" applyNumberFormat="1" applyFont="1" applyFill="1" applyBorder="1"/>
    <xf numFmtId="10" fontId="1" fillId="3" borderId="18" xfId="0" applyNumberFormat="1" applyFont="1" applyFill="1" applyBorder="1"/>
    <xf numFmtId="3" fontId="9" fillId="3" borderId="18" xfId="0" applyNumberFormat="1" applyFont="1" applyFill="1" applyBorder="1" applyAlignment="1">
      <alignment horizontal="center"/>
    </xf>
    <xf numFmtId="0" fontId="9" fillId="3" borderId="18" xfId="0" applyFont="1" applyFill="1" applyBorder="1"/>
    <xf numFmtId="3" fontId="9" fillId="3" borderId="18" xfId="0" applyNumberFormat="1" applyFont="1" applyFill="1" applyBorder="1" applyAlignment="1">
      <alignment horizontal="right" shrinkToFit="1"/>
    </xf>
    <xf numFmtId="10" fontId="9" fillId="3" borderId="18" xfId="0" applyNumberFormat="1" applyFont="1" applyFill="1" applyBorder="1" applyAlignment="1">
      <alignment shrinkToFit="1"/>
    </xf>
    <xf numFmtId="3" fontId="9" fillId="3" borderId="8" xfId="0" applyNumberFormat="1" applyFont="1" applyFill="1" applyBorder="1"/>
    <xf numFmtId="3" fontId="4" fillId="3" borderId="0" xfId="0" applyNumberFormat="1" applyFont="1" applyFill="1" applyBorder="1"/>
    <xf numFmtId="3" fontId="9" fillId="3" borderId="15" xfId="0" applyNumberFormat="1" applyFont="1" applyFill="1" applyBorder="1"/>
    <xf numFmtId="0" fontId="2" fillId="14" borderId="44" xfId="0" applyFont="1" applyFill="1" applyBorder="1" applyAlignment="1"/>
    <xf numFmtId="0" fontId="2" fillId="14" borderId="8" xfId="0" applyFont="1" applyFill="1" applyBorder="1" applyAlignment="1"/>
    <xf numFmtId="0" fontId="4" fillId="14" borderId="8" xfId="0" applyFont="1" applyFill="1" applyBorder="1" applyAlignment="1">
      <alignment horizontal="center"/>
    </xf>
    <xf numFmtId="0" fontId="4" fillId="14" borderId="8" xfId="0" applyFont="1" applyFill="1" applyBorder="1" applyAlignment="1">
      <alignment horizontal="left"/>
    </xf>
    <xf numFmtId="0" fontId="4" fillId="14" borderId="49" xfId="0" applyFont="1" applyFill="1" applyBorder="1" applyAlignment="1">
      <alignment horizontal="center"/>
    </xf>
    <xf numFmtId="3" fontId="9" fillId="3" borderId="15" xfId="0" applyNumberFormat="1" applyFont="1" applyFill="1" applyBorder="1" applyAlignment="1">
      <alignment horizontal="center"/>
    </xf>
    <xf numFmtId="0" fontId="1" fillId="11" borderId="44" xfId="0" applyFont="1" applyFill="1" applyBorder="1" applyAlignment="1"/>
    <xf numFmtId="0" fontId="1" fillId="11" borderId="8" xfId="0" applyFont="1" applyFill="1" applyBorder="1" applyAlignment="1"/>
    <xf numFmtId="0" fontId="9" fillId="11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left"/>
    </xf>
    <xf numFmtId="0" fontId="9" fillId="11" borderId="49" xfId="0" applyFont="1" applyFill="1" applyBorder="1" applyAlignment="1">
      <alignment horizontal="center"/>
    </xf>
    <xf numFmtId="0" fontId="1" fillId="13" borderId="44" xfId="0" applyFont="1" applyFill="1" applyBorder="1" applyAlignment="1"/>
    <xf numFmtId="0" fontId="1" fillId="13" borderId="8" xfId="0" applyFont="1" applyFill="1" applyBorder="1" applyAlignment="1"/>
    <xf numFmtId="0" fontId="9" fillId="13" borderId="8" xfId="0" applyFont="1" applyFill="1" applyBorder="1" applyAlignment="1">
      <alignment horizontal="center"/>
    </xf>
    <xf numFmtId="0" fontId="9" fillId="13" borderId="49" xfId="0" applyFont="1" applyFill="1" applyBorder="1" applyAlignment="1">
      <alignment horizontal="center"/>
    </xf>
    <xf numFmtId="0" fontId="1" fillId="10" borderId="44" xfId="0" applyFont="1" applyFill="1" applyBorder="1" applyAlignment="1"/>
    <xf numFmtId="0" fontId="1" fillId="10" borderId="8" xfId="0" applyFont="1" applyFill="1" applyBorder="1" applyAlignment="1"/>
    <xf numFmtId="0" fontId="9" fillId="10" borderId="8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left"/>
    </xf>
    <xf numFmtId="0" fontId="9" fillId="10" borderId="49" xfId="0" applyFont="1" applyFill="1" applyBorder="1" applyAlignment="1">
      <alignment horizontal="center"/>
    </xf>
    <xf numFmtId="0" fontId="2" fillId="9" borderId="44" xfId="0" applyFont="1" applyFill="1" applyBorder="1" applyAlignment="1"/>
    <xf numFmtId="0" fontId="2" fillId="9" borderId="8" xfId="0" applyFont="1" applyFill="1" applyBorder="1" applyAlignment="1"/>
    <xf numFmtId="0" fontId="4" fillId="9" borderId="8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left"/>
    </xf>
    <xf numFmtId="0" fontId="4" fillId="9" borderId="49" xfId="0" applyFont="1" applyFill="1" applyBorder="1" applyAlignment="1">
      <alignment horizontal="center"/>
    </xf>
    <xf numFmtId="0" fontId="1" fillId="8" borderId="44" xfId="0" applyFont="1" applyFill="1" applyBorder="1" applyAlignment="1"/>
    <xf numFmtId="0" fontId="1" fillId="8" borderId="8" xfId="0" applyFont="1" applyFill="1" applyBorder="1" applyAlignment="1"/>
    <xf numFmtId="0" fontId="9" fillId="8" borderId="8" xfId="0" applyFont="1" applyFill="1" applyBorder="1" applyAlignment="1">
      <alignment horizontal="center"/>
    </xf>
    <xf numFmtId="0" fontId="9" fillId="8" borderId="49" xfId="0" applyFont="1" applyFill="1" applyBorder="1" applyAlignment="1">
      <alignment horizontal="center"/>
    </xf>
    <xf numFmtId="0" fontId="1" fillId="7" borderId="44" xfId="0" applyFont="1" applyFill="1" applyBorder="1" applyAlignment="1"/>
    <xf numFmtId="0" fontId="1" fillId="7" borderId="8" xfId="0" applyFont="1" applyFill="1" applyBorder="1" applyAlignment="1"/>
    <xf numFmtId="0" fontId="9" fillId="7" borderId="8" xfId="0" applyFont="1" applyFill="1" applyBorder="1" applyAlignment="1">
      <alignment horizontal="center"/>
    </xf>
    <xf numFmtId="0" fontId="9" fillId="7" borderId="49" xfId="0" applyFont="1" applyFill="1" applyBorder="1" applyAlignment="1">
      <alignment horizontal="center"/>
    </xf>
    <xf numFmtId="0" fontId="1" fillId="6" borderId="44" xfId="0" applyFont="1" applyFill="1" applyBorder="1" applyAlignment="1"/>
    <xf numFmtId="0" fontId="1" fillId="6" borderId="8" xfId="0" applyFont="1" applyFill="1" applyBorder="1" applyAlignment="1"/>
    <xf numFmtId="0" fontId="9" fillId="6" borderId="8" xfId="0" applyFont="1" applyFill="1" applyBorder="1" applyAlignment="1">
      <alignment horizontal="center"/>
    </xf>
    <xf numFmtId="3" fontId="9" fillId="2" borderId="14" xfId="0" applyNumberFormat="1" applyFont="1" applyFill="1" applyBorder="1"/>
    <xf numFmtId="0" fontId="9" fillId="6" borderId="49" xfId="0" applyFont="1" applyFill="1" applyBorder="1" applyAlignment="1">
      <alignment horizontal="center"/>
    </xf>
    <xf numFmtId="3" fontId="9" fillId="2" borderId="12" xfId="0" applyNumberFormat="1" applyFont="1" applyFill="1" applyBorder="1"/>
    <xf numFmtId="10" fontId="9" fillId="2" borderId="13" xfId="0" applyNumberFormat="1" applyFont="1" applyFill="1" applyBorder="1" applyAlignment="1">
      <alignment shrinkToFit="1"/>
    </xf>
    <xf numFmtId="0" fontId="9" fillId="2" borderId="12" xfId="0" applyFont="1" applyFill="1" applyBorder="1"/>
    <xf numFmtId="3" fontId="9" fillId="2" borderId="51" xfId="0" applyNumberFormat="1" applyFont="1" applyFill="1" applyBorder="1"/>
    <xf numFmtId="164" fontId="10" fillId="2" borderId="13" xfId="0" applyNumberFormat="1" applyFont="1" applyFill="1" applyBorder="1" applyAlignment="1">
      <alignment horizontal="left" shrinkToFit="1"/>
    </xf>
    <xf numFmtId="0" fontId="9" fillId="6" borderId="17" xfId="0" applyFont="1" applyFill="1" applyBorder="1" applyAlignment="1">
      <alignment horizontal="center"/>
    </xf>
    <xf numFmtId="0" fontId="1" fillId="2" borderId="52" xfId="0" applyFont="1" applyFill="1" applyBorder="1" applyAlignment="1"/>
    <xf numFmtId="0" fontId="1" fillId="2" borderId="7" xfId="0" applyFont="1" applyFill="1" applyBorder="1" applyAlignment="1"/>
    <xf numFmtId="0" fontId="9" fillId="2" borderId="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left"/>
    </xf>
    <xf numFmtId="0" fontId="9" fillId="2" borderId="3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0" fontId="9" fillId="2" borderId="49" xfId="0" applyFont="1" applyFill="1" applyBorder="1" applyAlignment="1">
      <alignment horizontal="center"/>
    </xf>
    <xf numFmtId="0" fontId="9" fillId="2" borderId="53" xfId="0" applyFont="1" applyFill="1" applyBorder="1"/>
    <xf numFmtId="10" fontId="9" fillId="2" borderId="7" xfId="0" applyNumberFormat="1" applyFont="1" applyFill="1" applyBorder="1" applyAlignment="1">
      <alignment shrinkToFit="1"/>
    </xf>
    <xf numFmtId="3" fontId="9" fillId="2" borderId="7" xfId="0" applyNumberFormat="1" applyFont="1" applyFill="1" applyBorder="1"/>
    <xf numFmtId="3" fontId="9" fillId="2" borderId="53" xfId="0" applyNumberFormat="1" applyFont="1" applyFill="1" applyBorder="1"/>
    <xf numFmtId="3" fontId="9" fillId="2" borderId="10" xfId="0" applyNumberFormat="1" applyFont="1" applyFill="1" applyBorder="1"/>
    <xf numFmtId="3" fontId="4" fillId="2" borderId="10" xfId="0" applyNumberFormat="1" applyFont="1" applyFill="1" applyBorder="1"/>
    <xf numFmtId="164" fontId="10" fillId="2" borderId="7" xfId="0" applyNumberFormat="1" applyFont="1" applyFill="1" applyBorder="1" applyAlignment="1">
      <alignment horizontal="left" shrinkToFit="1"/>
    </xf>
    <xf numFmtId="0" fontId="9" fillId="2" borderId="7" xfId="0" applyFont="1" applyFill="1" applyBorder="1" applyAlignment="1">
      <alignment horizontal="left"/>
    </xf>
    <xf numFmtId="0" fontId="9" fillId="2" borderId="55" xfId="0" applyFont="1" applyFill="1" applyBorder="1" applyAlignment="1">
      <alignment horizontal="center"/>
    </xf>
    <xf numFmtId="0" fontId="7" fillId="17" borderId="22" xfId="0" applyFont="1" applyFill="1" applyBorder="1" applyAlignment="1"/>
    <xf numFmtId="0" fontId="4" fillId="17" borderId="22" xfId="0" applyFont="1" applyFill="1" applyBorder="1" applyAlignment="1" applyProtection="1">
      <alignment horizontal="center" wrapText="1"/>
      <protection locked="0"/>
    </xf>
    <xf numFmtId="0" fontId="2" fillId="17" borderId="22" xfId="0" applyFont="1" applyFill="1" applyBorder="1" applyAlignment="1">
      <alignment horizontal="center" wrapText="1"/>
    </xf>
    <xf numFmtId="0" fontId="4" fillId="5" borderId="5" xfId="0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65" fontId="6" fillId="3" borderId="6" xfId="0" applyNumberFormat="1" applyFont="1" applyFill="1" applyBorder="1" applyAlignment="1">
      <alignment vertical="center"/>
    </xf>
    <xf numFmtId="165" fontId="6" fillId="3" borderId="5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1" fillId="3" borderId="19" xfId="0" applyNumberFormat="1" applyFont="1" applyFill="1" applyBorder="1" applyAlignment="1">
      <alignment horizontal="center"/>
    </xf>
    <xf numFmtId="3" fontId="1" fillId="3" borderId="18" xfId="0" applyNumberFormat="1" applyFont="1" applyFill="1" applyBorder="1" applyAlignment="1">
      <alignment horizontal="center"/>
    </xf>
    <xf numFmtId="0" fontId="1" fillId="3" borderId="18" xfId="0" applyFont="1" applyFill="1" applyBorder="1"/>
    <xf numFmtId="3" fontId="1" fillId="3" borderId="18" xfId="0" applyNumberFormat="1" applyFont="1" applyFill="1" applyBorder="1"/>
    <xf numFmtId="3" fontId="1" fillId="3" borderId="18" xfId="0" applyNumberFormat="1" applyFont="1" applyFill="1" applyBorder="1" applyAlignment="1">
      <alignment horizontal="right" shrinkToFit="1"/>
    </xf>
    <xf numFmtId="10" fontId="1" fillId="3" borderId="18" xfId="0" applyNumberFormat="1" applyFont="1" applyFill="1" applyBorder="1" applyAlignment="1">
      <alignment shrinkToFit="1"/>
    </xf>
    <xf numFmtId="3" fontId="1" fillId="3" borderId="8" xfId="0" applyNumberFormat="1" applyFont="1" applyFill="1" applyBorder="1"/>
    <xf numFmtId="3" fontId="2" fillId="3" borderId="0" xfId="0" applyNumberFormat="1" applyFont="1" applyFill="1" applyBorder="1"/>
    <xf numFmtId="164" fontId="1" fillId="3" borderId="18" xfId="0" applyNumberFormat="1" applyFont="1" applyFill="1" applyBorder="1" applyAlignment="1">
      <alignment horizontal="left" shrinkToFit="1"/>
    </xf>
    <xf numFmtId="3" fontId="1" fillId="3" borderId="15" xfId="0" applyNumberFormat="1" applyFont="1" applyFill="1" applyBorder="1" applyAlignment="1">
      <alignment horizontal="center"/>
    </xf>
    <xf numFmtId="0" fontId="1" fillId="3" borderId="19" xfId="0" applyFont="1" applyFill="1" applyBorder="1" applyAlignment="1">
      <alignment shrinkToFit="1"/>
    </xf>
    <xf numFmtId="165" fontId="1" fillId="3" borderId="19" xfId="0" applyNumberFormat="1" applyFont="1" applyFill="1" applyBorder="1" applyAlignment="1">
      <alignment horizontal="left" shrinkToFit="1"/>
    </xf>
    <xf numFmtId="0" fontId="5" fillId="3" borderId="5" xfId="0" applyFont="1" applyFill="1" applyBorder="1" applyAlignment="1">
      <alignment vertical="center" shrinkToFit="1"/>
    </xf>
    <xf numFmtId="0" fontId="5" fillId="3" borderId="2" xfId="0" applyFont="1" applyFill="1" applyBorder="1" applyAlignment="1">
      <alignment vertical="center" shrinkToFit="1"/>
    </xf>
    <xf numFmtId="0" fontId="0" fillId="2" borderId="0" xfId="0" applyFill="1"/>
    <xf numFmtId="0" fontId="0" fillId="2" borderId="0" xfId="0" quotePrefix="1" applyFill="1"/>
    <xf numFmtId="165" fontId="1" fillId="3" borderId="19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3" fontId="9" fillId="2" borderId="15" xfId="0" applyNumberFormat="1" applyFont="1" applyFill="1" applyBorder="1" applyAlignment="1">
      <alignment horizontal="right" shrinkToFit="1"/>
    </xf>
    <xf numFmtId="3" fontId="9" fillId="2" borderId="18" xfId="0" applyNumberFormat="1" applyFont="1" applyFill="1" applyBorder="1" applyAlignment="1">
      <alignment horizontal="right" shrinkToFit="1"/>
    </xf>
    <xf numFmtId="3" fontId="9" fillId="2" borderId="14" xfId="0" applyNumberFormat="1" applyFont="1" applyFill="1" applyBorder="1" applyAlignment="1">
      <alignment horizontal="right" shrinkToFit="1"/>
    </xf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3" fontId="9" fillId="2" borderId="53" xfId="0" applyNumberFormat="1" applyFont="1" applyFill="1" applyBorder="1" applyAlignment="1">
      <alignment horizontal="right" shrinkToFit="1"/>
    </xf>
    <xf numFmtId="3" fontId="9" fillId="2" borderId="54" xfId="0" applyNumberFormat="1" applyFont="1" applyFill="1" applyBorder="1" applyAlignment="1">
      <alignment horizontal="right" shrinkToFit="1"/>
    </xf>
    <xf numFmtId="3" fontId="9" fillId="2" borderId="46" xfId="0" applyNumberFormat="1" applyFont="1" applyFill="1" applyBorder="1" applyAlignment="1">
      <alignment horizontal="right" shrinkToFi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5" xfId="0" applyFont="1" applyFill="1" applyBorder="1" applyAlignment="1">
      <alignment horizontal="center" wrapText="1"/>
    </xf>
    <xf numFmtId="0" fontId="4" fillId="12" borderId="6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165" fontId="1" fillId="3" borderId="42" xfId="0" applyNumberFormat="1" applyFont="1" applyFill="1" applyBorder="1" applyAlignment="1">
      <alignment horizontal="left"/>
    </xf>
    <xf numFmtId="0" fontId="1" fillId="3" borderId="5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3" fontId="9" fillId="2" borderId="45" xfId="0" applyNumberFormat="1" applyFont="1" applyFill="1" applyBorder="1" applyAlignment="1">
      <alignment horizontal="right" shrinkToFit="1"/>
    </xf>
    <xf numFmtId="3" fontId="9" fillId="2" borderId="42" xfId="0" applyNumberFormat="1" applyFont="1" applyFill="1" applyBorder="1" applyAlignment="1">
      <alignment horizontal="right" shrinkToFit="1"/>
    </xf>
    <xf numFmtId="3" fontId="9" fillId="2" borderId="47" xfId="0" applyNumberFormat="1" applyFont="1" applyFill="1" applyBorder="1" applyAlignment="1">
      <alignment horizontal="right"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 shrinkToFit="1"/>
    </xf>
    <xf numFmtId="164" fontId="10" fillId="2" borderId="13" xfId="0" applyNumberFormat="1" applyFont="1" applyFill="1" applyBorder="1" applyAlignment="1">
      <alignment horizontal="center" vertical="center" shrinkToFit="1"/>
    </xf>
    <xf numFmtId="0" fontId="9" fillId="7" borderId="30" xfId="0" applyFont="1" applyFill="1" applyBorder="1" applyAlignment="1">
      <alignment horizontal="center" vertical="center" shrinkToFit="1"/>
    </xf>
    <xf numFmtId="0" fontId="9" fillId="7" borderId="17" xfId="0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 shrinkToFit="1"/>
    </xf>
    <xf numFmtId="10" fontId="9" fillId="2" borderId="8" xfId="0" applyNumberFormat="1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/>
    </xf>
    <xf numFmtId="164" fontId="10" fillId="2" borderId="26" xfId="0" applyNumberFormat="1" applyFont="1" applyFill="1" applyBorder="1" applyAlignment="1">
      <alignment horizontal="center" vertical="center" shrinkToFit="1"/>
    </xf>
    <xf numFmtId="164" fontId="10" fillId="2" borderId="20" xfId="0" applyNumberFormat="1" applyFont="1" applyFill="1" applyBorder="1" applyAlignment="1">
      <alignment horizontal="center" vertical="center" shrinkToFit="1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20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164" fontId="10" fillId="2" borderId="10" xfId="0" applyNumberFormat="1" applyFont="1" applyFill="1" applyBorder="1" applyAlignment="1">
      <alignment horizontal="center" vertical="center" shrinkToFit="1"/>
    </xf>
    <xf numFmtId="3" fontId="9" fillId="2" borderId="9" xfId="0" applyNumberFormat="1" applyFont="1" applyFill="1" applyBorder="1" applyAlignment="1">
      <alignment horizontal="center" vertical="center" shrinkToFit="1"/>
    </xf>
    <xf numFmtId="3" fontId="9" fillId="2" borderId="13" xfId="0" applyNumberFormat="1" applyFont="1" applyFill="1" applyBorder="1" applyAlignment="1">
      <alignment horizontal="center" vertical="center" shrinkToFit="1"/>
    </xf>
    <xf numFmtId="3" fontId="9" fillId="2" borderId="11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 shrinkToFit="1"/>
    </xf>
    <xf numFmtId="0" fontId="9" fillId="6" borderId="37" xfId="0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center" vertical="center" shrinkToFit="1"/>
    </xf>
    <xf numFmtId="0" fontId="9" fillId="6" borderId="30" xfId="0" applyFont="1" applyFill="1" applyBorder="1" applyAlignment="1">
      <alignment horizontal="center" vertical="center" shrinkToFit="1"/>
    </xf>
    <xf numFmtId="165" fontId="1" fillId="3" borderId="5" xfId="0" applyNumberFormat="1" applyFont="1" applyFill="1" applyBorder="1" applyAlignment="1">
      <alignment horizontal="left"/>
    </xf>
    <xf numFmtId="0" fontId="4" fillId="5" borderId="0" xfId="0" applyFont="1" applyFill="1" applyBorder="1" applyAlignment="1">
      <alignment horizontal="center" shrinkToFit="1"/>
    </xf>
    <xf numFmtId="3" fontId="9" fillId="2" borderId="11" xfId="0" applyNumberFormat="1" applyFont="1" applyFill="1" applyBorder="1" applyAlignment="1">
      <alignment horizontal="center" vertical="center" shrinkToFit="1"/>
    </xf>
    <xf numFmtId="164" fontId="10" fillId="2" borderId="0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3" fontId="9" fillId="2" borderId="10" xfId="0" applyNumberFormat="1" applyFont="1" applyFill="1" applyBorder="1" applyAlignment="1">
      <alignment horizontal="center" vertical="center" shrinkToFit="1"/>
    </xf>
    <xf numFmtId="0" fontId="4" fillId="12" borderId="0" xfId="0" applyFont="1" applyFill="1" applyBorder="1" applyAlignment="1">
      <alignment horizontal="center" wrapText="1"/>
    </xf>
    <xf numFmtId="0" fontId="4" fillId="12" borderId="39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3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4" fillId="16" borderId="2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 shrinkToFit="1"/>
    </xf>
    <xf numFmtId="0" fontId="9" fillId="8" borderId="17" xfId="0" applyFont="1" applyFill="1" applyBorder="1" applyAlignment="1">
      <alignment horizontal="center" vertical="center" shrinkToFit="1"/>
    </xf>
    <xf numFmtId="0" fontId="4" fillId="17" borderId="2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0" xfId="0" applyFont="1" applyFill="1" applyBorder="1" applyAlignment="1">
      <alignment horizontal="center" vertical="center" shrinkToFit="1"/>
    </xf>
    <xf numFmtId="0" fontId="4" fillId="9" borderId="30" xfId="0" applyFont="1" applyFill="1" applyBorder="1" applyAlignment="1">
      <alignment horizontal="center" vertical="center" shrinkToFit="1"/>
    </xf>
    <xf numFmtId="0" fontId="4" fillId="9" borderId="17" xfId="0" applyFont="1" applyFill="1" applyBorder="1" applyAlignment="1">
      <alignment horizontal="center" vertical="center" shrinkToFit="1"/>
    </xf>
    <xf numFmtId="0" fontId="9" fillId="8" borderId="26" xfId="0" applyFont="1" applyFill="1" applyBorder="1" applyAlignment="1">
      <alignment horizontal="center" vertical="center" shrinkToFit="1"/>
    </xf>
    <xf numFmtId="0" fontId="9" fillId="8" borderId="20" xfId="0" applyFont="1" applyFill="1" applyBorder="1" applyAlignment="1">
      <alignment horizontal="center" vertical="center" shrinkToFit="1"/>
    </xf>
    <xf numFmtId="0" fontId="4" fillId="9" borderId="26" xfId="0" applyFont="1" applyFill="1" applyBorder="1" applyAlignment="1">
      <alignment horizontal="center" vertical="center" shrinkToFit="1"/>
    </xf>
    <xf numFmtId="0" fontId="4" fillId="9" borderId="20" xfId="0" applyFont="1" applyFill="1" applyBorder="1" applyAlignment="1">
      <alignment horizontal="center" vertical="center" shrinkToFit="1"/>
    </xf>
    <xf numFmtId="0" fontId="9" fillId="10" borderId="30" xfId="0" applyFont="1" applyFill="1" applyBorder="1" applyAlignment="1">
      <alignment horizontal="center" vertical="center" shrinkToFit="1"/>
    </xf>
    <xf numFmtId="0" fontId="9" fillId="10" borderId="17" xfId="0" applyFont="1" applyFill="1" applyBorder="1" applyAlignment="1">
      <alignment horizontal="center" vertical="center" shrinkToFit="1"/>
    </xf>
    <xf numFmtId="0" fontId="9" fillId="10" borderId="26" xfId="0" applyFont="1" applyFill="1" applyBorder="1" applyAlignment="1">
      <alignment horizontal="center" vertical="center" shrinkToFit="1"/>
    </xf>
    <xf numFmtId="0" fontId="9" fillId="10" borderId="20" xfId="0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shrinkToFit="1"/>
    </xf>
    <xf numFmtId="0" fontId="9" fillId="13" borderId="13" xfId="0" applyFont="1" applyFill="1" applyBorder="1" applyAlignment="1">
      <alignment horizontal="center" vertical="center" shrinkToFit="1"/>
    </xf>
    <xf numFmtId="0" fontId="9" fillId="11" borderId="35" xfId="0" applyFont="1" applyFill="1" applyBorder="1" applyAlignment="1">
      <alignment horizontal="center" vertical="center" shrinkToFit="1"/>
    </xf>
    <xf numFmtId="0" fontId="9" fillId="11" borderId="34" xfId="0" applyFont="1" applyFill="1" applyBorder="1" applyAlignment="1">
      <alignment horizontal="center" vertical="center" shrinkToFit="1"/>
    </xf>
    <xf numFmtId="164" fontId="10" fillId="2" borderId="8" xfId="0" applyNumberFormat="1" applyFont="1" applyFill="1" applyBorder="1" applyAlignment="1">
      <alignment horizontal="center" vertical="center" shrinkToFit="1"/>
    </xf>
    <xf numFmtId="0" fontId="4" fillId="14" borderId="8" xfId="0" applyFont="1" applyFill="1" applyBorder="1" applyAlignment="1">
      <alignment horizontal="center" vertical="center" shrinkToFit="1"/>
    </xf>
    <xf numFmtId="0" fontId="9" fillId="15" borderId="9" xfId="0" applyFont="1" applyFill="1" applyBorder="1" applyAlignment="1">
      <alignment horizontal="center" vertical="center" shrinkToFit="1"/>
    </xf>
    <xf numFmtId="0" fontId="9" fillId="15" borderId="13" xfId="0" applyFont="1" applyFill="1" applyBorder="1" applyAlignment="1">
      <alignment horizontal="center" vertical="center" shrinkToFit="1"/>
    </xf>
    <xf numFmtId="0" fontId="9" fillId="15" borderId="8" xfId="0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4" fillId="12" borderId="1" xfId="0" applyFont="1" applyFill="1" applyBorder="1" applyAlignment="1">
      <alignment horizontal="center" vertical="center" shrinkToFit="1"/>
    </xf>
    <xf numFmtId="0" fontId="4" fillId="12" borderId="3" xfId="0" applyFont="1" applyFill="1" applyBorder="1" applyAlignment="1">
      <alignment horizontal="center" vertical="center" shrinkToFit="1"/>
    </xf>
    <xf numFmtId="0" fontId="4" fillId="12" borderId="4" xfId="0" applyFont="1" applyFill="1" applyBorder="1" applyAlignment="1">
      <alignment horizontal="center" vertical="center" shrinkToFit="1"/>
    </xf>
    <xf numFmtId="0" fontId="4" fillId="12" borderId="6" xfId="0" applyFont="1" applyFill="1" applyBorder="1" applyAlignment="1">
      <alignment horizontal="center" vertical="center" shrinkToFit="1"/>
    </xf>
    <xf numFmtId="165" fontId="8" fillId="3" borderId="2" xfId="0" applyNumberFormat="1" applyFont="1" applyFill="1" applyBorder="1" applyAlignment="1">
      <alignment horizontal="left" vertical="center"/>
    </xf>
    <xf numFmtId="165" fontId="8" fillId="3" borderId="3" xfId="0" applyNumberFormat="1" applyFont="1" applyFill="1" applyBorder="1" applyAlignment="1">
      <alignment horizontal="left" vertical="center"/>
    </xf>
    <xf numFmtId="165" fontId="8" fillId="3" borderId="5" xfId="0" applyNumberFormat="1" applyFont="1" applyFill="1" applyBorder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0" fontId="9" fillId="8" borderId="27" xfId="0" applyFont="1" applyFill="1" applyBorder="1" applyAlignment="1">
      <alignment horizontal="center" vertical="center" shrinkToFit="1"/>
    </xf>
    <xf numFmtId="0" fontId="9" fillId="8" borderId="23" xfId="0" applyFont="1" applyFill="1" applyBorder="1" applyAlignment="1">
      <alignment horizontal="center" vertical="center" shrinkToFit="1"/>
    </xf>
    <xf numFmtId="0" fontId="9" fillId="7" borderId="27" xfId="0" applyFont="1" applyFill="1" applyBorder="1" applyAlignment="1">
      <alignment horizontal="center" vertical="center" shrinkToFit="1"/>
    </xf>
    <xf numFmtId="0" fontId="9" fillId="7" borderId="23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shrinkToFit="1"/>
    </xf>
    <xf numFmtId="0" fontId="9" fillId="6" borderId="23" xfId="0" applyFont="1" applyFill="1" applyBorder="1" applyAlignment="1">
      <alignment horizontal="center" vertical="center" shrinkToFit="1"/>
    </xf>
    <xf numFmtId="0" fontId="9" fillId="10" borderId="27" xfId="0" applyFont="1" applyFill="1" applyBorder="1" applyAlignment="1">
      <alignment horizontal="center" vertical="center" shrinkToFit="1"/>
    </xf>
    <xf numFmtId="0" fontId="9" fillId="10" borderId="23" xfId="0" applyFont="1" applyFill="1" applyBorder="1" applyAlignment="1">
      <alignment horizontal="center" vertical="center" shrinkToFit="1"/>
    </xf>
    <xf numFmtId="0" fontId="4" fillId="9" borderId="27" xfId="0" applyFont="1" applyFill="1" applyBorder="1" applyAlignment="1">
      <alignment horizontal="center" vertical="center" shrinkToFit="1"/>
    </xf>
    <xf numFmtId="0" fontId="4" fillId="9" borderId="23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15" borderId="26" xfId="0" applyFont="1" applyFill="1" applyBorder="1" applyAlignment="1">
      <alignment horizontal="center" vertical="center" shrinkToFit="1"/>
    </xf>
    <xf numFmtId="0" fontId="9" fillId="15" borderId="27" xfId="0" applyFont="1" applyFill="1" applyBorder="1" applyAlignment="1">
      <alignment horizontal="center" vertical="center" shrinkToFit="1"/>
    </xf>
    <xf numFmtId="0" fontId="9" fillId="15" borderId="20" xfId="0" applyFont="1" applyFill="1" applyBorder="1" applyAlignment="1">
      <alignment horizontal="center" vertical="center" shrinkToFit="1"/>
    </xf>
    <xf numFmtId="0" fontId="9" fillId="15" borderId="39" xfId="0" applyFont="1" applyFill="1" applyBorder="1" applyAlignment="1">
      <alignment horizontal="center" vertical="center" shrinkToFit="1"/>
    </xf>
    <xf numFmtId="0" fontId="9" fillId="15" borderId="23" xfId="0" applyFont="1" applyFill="1" applyBorder="1" applyAlignment="1">
      <alignment horizontal="center" vertical="center" shrinkToFit="1"/>
    </xf>
    <xf numFmtId="0" fontId="4" fillId="14" borderId="26" xfId="0" applyFont="1" applyFill="1" applyBorder="1" applyAlignment="1">
      <alignment horizontal="center" vertical="center" shrinkToFit="1"/>
    </xf>
    <xf numFmtId="0" fontId="4" fillId="14" borderId="27" xfId="0" applyFont="1" applyFill="1" applyBorder="1" applyAlignment="1">
      <alignment horizontal="center" vertical="center" shrinkToFit="1"/>
    </xf>
    <xf numFmtId="0" fontId="4" fillId="14" borderId="20" xfId="0" applyFont="1" applyFill="1" applyBorder="1" applyAlignment="1">
      <alignment horizontal="center" vertical="center" shrinkToFit="1"/>
    </xf>
    <xf numFmtId="0" fontId="4" fillId="14" borderId="23" xfId="0" applyFont="1" applyFill="1" applyBorder="1" applyAlignment="1">
      <alignment horizontal="center" vertical="center" shrinkToFit="1"/>
    </xf>
    <xf numFmtId="0" fontId="9" fillId="11" borderId="26" xfId="0" applyFont="1" applyFill="1" applyBorder="1" applyAlignment="1">
      <alignment horizontal="center" vertical="center" shrinkToFit="1"/>
    </xf>
    <xf numFmtId="0" fontId="9" fillId="11" borderId="27" xfId="0" applyFont="1" applyFill="1" applyBorder="1" applyAlignment="1">
      <alignment horizontal="center" vertical="center" shrinkToFit="1"/>
    </xf>
    <xf numFmtId="0" fontId="9" fillId="11" borderId="20" xfId="0" applyFont="1" applyFill="1" applyBorder="1" applyAlignment="1">
      <alignment horizontal="center" vertical="center" shrinkToFit="1"/>
    </xf>
    <xf numFmtId="0" fontId="9" fillId="11" borderId="23" xfId="0" applyFont="1" applyFill="1" applyBorder="1" applyAlignment="1">
      <alignment horizontal="center" vertical="center" shrinkToFit="1"/>
    </xf>
    <xf numFmtId="0" fontId="9" fillId="13" borderId="26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 shrinkToFit="1"/>
    </xf>
    <xf numFmtId="0" fontId="9" fillId="13" borderId="20" xfId="0" applyFont="1" applyFill="1" applyBorder="1" applyAlignment="1">
      <alignment horizontal="center" vertical="center" shrinkToFit="1"/>
    </xf>
    <xf numFmtId="0" fontId="9" fillId="13" borderId="23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top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4" fillId="16" borderId="1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7" borderId="32" xfId="0" applyFont="1" applyFill="1" applyBorder="1" applyAlignment="1">
      <alignment horizontal="center" vertical="center"/>
    </xf>
    <xf numFmtId="0" fontId="4" fillId="17" borderId="2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 shrinkToFit="1"/>
    </xf>
    <xf numFmtId="165" fontId="1" fillId="3" borderId="19" xfId="0" applyNumberFormat="1" applyFont="1" applyFill="1" applyBorder="1" applyAlignment="1">
      <alignment horizontal="left" shrinkToFit="1"/>
    </xf>
    <xf numFmtId="0" fontId="1" fillId="3" borderId="19" xfId="0" applyFont="1" applyFill="1" applyBorder="1" applyAlignment="1">
      <alignment horizontal="right" shrinkToFit="1"/>
    </xf>
    <xf numFmtId="165" fontId="8" fillId="3" borderId="2" xfId="0" applyNumberFormat="1" applyFont="1" applyFill="1" applyBorder="1" applyAlignment="1">
      <alignment horizontal="center" vertical="center" shrinkToFit="1"/>
    </xf>
    <xf numFmtId="165" fontId="8" fillId="3" borderId="5" xfId="0" applyNumberFormat="1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shrinkToFit="1"/>
    </xf>
    <xf numFmtId="0" fontId="1" fillId="3" borderId="43" xfId="0" applyFont="1" applyFill="1" applyBorder="1" applyAlignment="1">
      <alignment horizontal="left" shrinkToFit="1"/>
    </xf>
    <xf numFmtId="0" fontId="1" fillId="3" borderId="19" xfId="0" applyFont="1" applyFill="1" applyBorder="1" applyAlignment="1">
      <alignment horizontal="left" shrinkToFit="1"/>
    </xf>
  </cellXfs>
  <cellStyles count="1">
    <cellStyle name="Normal" xfId="0" builtinId="0"/>
  </cellStyles>
  <dxfs count="544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59679.666666669997</v>
        <stp/>
        <stp>StudyData</stp>
        <stp>QSA??7</stp>
        <stp>MA</stp>
        <stp>InputChoice=ContractVol,MAType=Sim,Period=12</stp>
        <stp>MA</stp>
        <stp/>
        <stp/>
        <stp>all</stp>
        <stp/>
        <stp/>
        <stp/>
        <stp>T</stp>
        <tr r="L13" s="7"/>
      </tp>
      <tp>
        <v>12.41666667</v>
        <stp/>
        <stp>StudyData</stp>
        <stp>QSAS3??13</stp>
        <stp>MA</stp>
        <stp>InputChoice=ContractVol,MAType=Sim,Period=12</stp>
        <stp>MA</stp>
        <stp/>
        <stp/>
        <stp>all</stp>
        <stp/>
        <stp/>
        <stp/>
        <stp>T</stp>
        <tr r="L32" s="8"/>
      </tp>
      <tp t="s">
        <v/>
        <stp/>
        <stp>StudyData</stp>
        <stp>QSAS3??23</stp>
        <stp>MA</stp>
        <stp>InputChoice=ContractVol,MAType=Sim,Period=12</stp>
        <stp>MA</stp>
        <stp/>
        <stp/>
        <stp>all</stp>
        <stp/>
        <stp/>
        <stp/>
        <stp>T</stp>
        <tr r="L55" s="8"/>
      </tp>
      <tp>
        <v>2223.1666666699998</v>
        <stp/>
        <stp>StudyData</stp>
        <stp>QEAS3??13</stp>
        <stp>MA</stp>
        <stp>InputChoice=ContractVol,MAType=Sim,Period=12</stp>
        <stp>MA</stp>
        <stp/>
        <stp/>
        <stp>all</stp>
        <stp/>
        <stp/>
        <stp/>
        <stp>T</stp>
        <tr r="L32" s="5"/>
      </tp>
      <tp>
        <v>26.833333329999999</v>
        <stp/>
        <stp>StudyData</stp>
        <stp>QEAS3??33</stp>
        <stp>MA</stp>
        <stp>InputChoice=ContractVol,MAType=Sim,Period=12</stp>
        <stp>MA</stp>
        <stp/>
        <stp/>
        <stp>all</stp>
        <stp/>
        <stp/>
        <stp/>
        <stp>T</stp>
        <tr r="L77" s="5"/>
      </tp>
      <tp t="s">
        <v/>
        <stp/>
        <stp>StudyData</stp>
        <stp>QEAS3??23</stp>
        <stp>MA</stp>
        <stp>InputChoice=ContractVol,MAType=Sim,Period=12</stp>
        <stp>MA</stp>
        <stp/>
        <stp/>
        <stp>all</stp>
        <stp/>
        <stp/>
        <stp/>
        <stp>T</stp>
        <tr r="L55" s="5"/>
      </tp>
      <tp>
        <v>68651.75</v>
        <stp/>
        <stp>StudyData</stp>
        <stp>QSA??6</stp>
        <stp>MA</stp>
        <stp>InputChoice=ContractVol,MAType=Sim,Period=12</stp>
        <stp>MA</stp>
        <stp/>
        <stp/>
        <stp>all</stp>
        <stp/>
        <stp/>
        <stp/>
        <stp>T</stp>
        <tr r="L11" s="7"/>
      </tp>
      <tp>
        <v>25</v>
        <stp/>
        <stp>StudyData</stp>
        <stp>QSAS3??12</stp>
        <stp>MA</stp>
        <stp>InputChoice=ContractVol,MAType=Sim,Period=12</stp>
        <stp>MA</stp>
        <stp/>
        <stp/>
        <stp>all</stp>
        <stp/>
        <stp/>
        <stp/>
        <stp>T</stp>
        <tr r="L30" s="8"/>
      </tp>
      <tp t="s">
        <v/>
        <stp/>
        <stp>StudyData</stp>
        <stp>QSAS3??22</stp>
        <stp>MA</stp>
        <stp>InputChoice=ContractVol,MAType=Sim,Period=12</stp>
        <stp>MA</stp>
        <stp/>
        <stp/>
        <stp>all</stp>
        <stp/>
        <stp/>
        <stp/>
        <stp>T</stp>
        <tr r="L53" s="8"/>
      </tp>
      <tp>
        <v>2865.0833333300002</v>
        <stp/>
        <stp>StudyData</stp>
        <stp>QEAS3??12</stp>
        <stp>MA</stp>
        <stp>InputChoice=ContractVol,MAType=Sim,Period=12</stp>
        <stp>MA</stp>
        <stp/>
        <stp/>
        <stp>all</stp>
        <stp/>
        <stp/>
        <stp/>
        <stp>T</stp>
        <tr r="L30" s="5"/>
      </tp>
      <tp t="s">
        <v/>
        <stp/>
        <stp>StudyData</stp>
        <stp>QEAS3??32</stp>
        <stp>MA</stp>
        <stp>InputChoice=ContractVol,MAType=Sim,Period=12</stp>
        <stp>MA</stp>
        <stp/>
        <stp/>
        <stp>all</stp>
        <stp/>
        <stp/>
        <stp/>
        <stp>T</stp>
        <tr r="L75" s="5"/>
      </tp>
      <tp t="s">
        <v/>
        <stp/>
        <stp>StudyData</stp>
        <stp>QEAS3??22</stp>
        <stp>MA</stp>
        <stp>InputChoice=ContractVol,MAType=Sim,Period=12</stp>
        <stp>MA</stp>
        <stp/>
        <stp/>
        <stp>all</stp>
        <stp/>
        <stp/>
        <stp/>
        <stp>T</stp>
        <tr r="L53" s="5"/>
      </tp>
      <tp>
        <v>62512.166666669997</v>
        <stp/>
        <stp>StudyData</stp>
        <stp>QSA??5</stp>
        <stp>MA</stp>
        <stp>InputChoice=ContractVol,MAType=Sim,Period=12</stp>
        <stp>MA</stp>
        <stp/>
        <stp/>
        <stp>all</stp>
        <stp/>
        <stp/>
        <stp/>
        <stp>T</stp>
        <tr r="L10" s="7"/>
      </tp>
      <tp>
        <v>646</v>
        <stp/>
        <stp>StudyData</stp>
        <stp>QSAS3??11</stp>
        <stp>MA</stp>
        <stp>InputChoice=ContractVol,MAType=Sim,Period=12</stp>
        <stp>MA</stp>
        <stp/>
        <stp/>
        <stp>all</stp>
        <stp/>
        <stp/>
        <stp/>
        <stp>T</stp>
        <tr r="L28" s="8"/>
      </tp>
      <tp t="s">
        <v/>
        <stp/>
        <stp>StudyData</stp>
        <stp>QSAS3??21</stp>
        <stp>MA</stp>
        <stp>InputChoice=ContractVol,MAType=Sim,Period=12</stp>
        <stp>MA</stp>
        <stp/>
        <stp/>
        <stp>all</stp>
        <stp/>
        <stp/>
        <stp/>
        <stp>T</stp>
        <tr r="L50" s="8"/>
      </tp>
      <tp>
        <v>3867.1666666699998</v>
        <stp/>
        <stp>StudyData</stp>
        <stp>QEAS3??11</stp>
        <stp>MA</stp>
        <stp>InputChoice=ContractVol,MAType=Sim,Period=12</stp>
        <stp>MA</stp>
        <stp/>
        <stp/>
        <stp>all</stp>
        <stp/>
        <stp/>
        <stp/>
        <stp>T</stp>
        <tr r="L28" s="5"/>
      </tp>
      <tp t="s">
        <v/>
        <stp/>
        <stp>StudyData</stp>
        <stp>QEAS3??31</stp>
        <stp>MA</stp>
        <stp>InputChoice=ContractVol,MAType=Sim,Period=12</stp>
        <stp>MA</stp>
        <stp/>
        <stp/>
        <stp>all</stp>
        <stp/>
        <stp/>
        <stp/>
        <stp>T</stp>
        <tr r="L73" s="5"/>
      </tp>
      <tp>
        <v>100.16666667</v>
        <stp/>
        <stp>StudyData</stp>
        <stp>QEAS3??21</stp>
        <stp>MA</stp>
        <stp>InputChoice=ContractVol,MAType=Sim,Period=12</stp>
        <stp>MA</stp>
        <stp/>
        <stp/>
        <stp>all</stp>
        <stp/>
        <stp/>
        <stp/>
        <stp>T</stp>
        <tr r="L50" s="5"/>
      </tp>
      <tp>
        <v>55071.416666669997</v>
        <stp/>
        <stp>StudyData</stp>
        <stp>QSA??4</stp>
        <stp>MA</stp>
        <stp>InputChoice=ContractVol,MAType=Sim,Period=12</stp>
        <stp>MA</stp>
        <stp/>
        <stp/>
        <stp>all</stp>
        <stp/>
        <stp/>
        <stp/>
        <stp>T</stp>
        <tr r="L9" s="7"/>
      </tp>
      <tp>
        <v>3966.3333333300002</v>
        <stp/>
        <stp>StudyData</stp>
        <stp>QSAS3??10</stp>
        <stp>MA</stp>
        <stp>InputChoice=ContractVol,MAType=Sim,Period=12</stp>
        <stp>MA</stp>
        <stp/>
        <stp/>
        <stp>all</stp>
        <stp/>
        <stp/>
        <stp/>
        <stp>T</stp>
        <tr r="L26" s="8"/>
      </tp>
      <tp t="s">
        <v/>
        <stp/>
        <stp>StudyData</stp>
        <stp>QSAS3??20</stp>
        <stp>MA</stp>
        <stp>InputChoice=ContractVol,MAType=Sim,Period=12</stp>
        <stp>MA</stp>
        <stp/>
        <stp/>
        <stp>all</stp>
        <stp/>
        <stp/>
        <stp/>
        <stp>T</stp>
        <tr r="L48" s="8"/>
      </tp>
      <tp>
        <v>3777.5</v>
        <stp/>
        <stp>StudyData</stp>
        <stp>QEAS3??10</stp>
        <stp>MA</stp>
        <stp>InputChoice=ContractVol,MAType=Sim,Period=12</stp>
        <stp>MA</stp>
        <stp/>
        <stp/>
        <stp>all</stp>
        <stp/>
        <stp/>
        <stp/>
        <stp>T</stp>
        <tr r="L26" s="5"/>
      </tp>
      <tp>
        <v>46.416666669999998</v>
        <stp/>
        <stp>StudyData</stp>
        <stp>QEAS3??30</stp>
        <stp>MA</stp>
        <stp>InputChoice=ContractVol,MAType=Sim,Period=12</stp>
        <stp>MA</stp>
        <stp/>
        <stp/>
        <stp>all</stp>
        <stp/>
        <stp/>
        <stp/>
        <stp>T</stp>
        <tr r="L71" s="5"/>
      </tp>
      <tp>
        <v>92.5</v>
        <stp/>
        <stp>StudyData</stp>
        <stp>QEAS3??20</stp>
        <stp>MA</stp>
        <stp>InputChoice=ContractVol,MAType=Sim,Period=12</stp>
        <stp>MA</stp>
        <stp/>
        <stp/>
        <stp>all</stp>
        <stp/>
        <stp/>
        <stp/>
        <stp>T</stp>
        <tr r="L48" s="5"/>
      </tp>
      <tp t="s">
        <v/>
        <stp/>
        <stp>StudyData</stp>
        <stp>QSA??3</stp>
        <stp>MA</stp>
        <stp>InputChoice=ContractVol,MAType=Sim,Period=12</stp>
        <stp>MA</stp>
        <stp/>
        <stp/>
        <stp>all</stp>
        <stp/>
        <stp/>
        <stp/>
        <stp>T</stp>
        <tr r="L8" s="7"/>
      </tp>
      <tp>
        <v>1</v>
        <stp/>
        <stp>StudyData</stp>
        <stp>QSAS3??17</stp>
        <stp>MA</stp>
        <stp>InputChoice=ContractVol,MAType=Sim,Period=12</stp>
        <stp>MA</stp>
        <stp/>
        <stp/>
        <stp>all</stp>
        <stp/>
        <stp/>
        <stp/>
        <stp>T</stp>
        <tr r="L41" s="8"/>
      </tp>
      <tp>
        <v>624.08333332999996</v>
        <stp/>
        <stp>StudyData</stp>
        <stp>QEAS3??17</stp>
        <stp>MA</stp>
        <stp>InputChoice=ContractVol,MAType=Sim,Period=12</stp>
        <stp>MA</stp>
        <stp/>
        <stp/>
        <stp>all</stp>
        <stp/>
        <stp/>
        <stp/>
        <stp>T</stp>
        <tr r="L41" s="5"/>
      </tp>
      <tp t="s">
        <v/>
        <stp/>
        <stp>StudyData</stp>
        <stp>QEAS3??37</stp>
        <stp>MA</stp>
        <stp>InputChoice=ContractVol,MAType=Sim,Period=12</stp>
        <stp>MA</stp>
        <stp/>
        <stp/>
        <stp>all</stp>
        <stp/>
        <stp/>
        <stp/>
        <stp>T</stp>
        <tr r="L86" s="5"/>
      </tp>
      <tp>
        <v>66.5</v>
        <stp/>
        <stp>StudyData</stp>
        <stp>QEAS3??27</stp>
        <stp>MA</stp>
        <stp>InputChoice=ContractVol,MAType=Sim,Period=12</stp>
        <stp>MA</stp>
        <stp/>
        <stp/>
        <stp>all</stp>
        <stp/>
        <stp/>
        <stp/>
        <stp>T</stp>
        <tr r="L64" s="5"/>
      </tp>
      <tp t="s">
        <v/>
        <stp/>
        <stp>StudyData</stp>
        <stp>QSA??2</stp>
        <stp>MA</stp>
        <stp>InputChoice=ContractVol,MAType=Sim,Period=12</stp>
        <stp>MA</stp>
        <stp/>
        <stp/>
        <stp>all</stp>
        <stp/>
        <stp/>
        <stp/>
        <stp>T</stp>
        <tr r="L7" s="7"/>
      </tp>
      <tp t="s">
        <v>Eurodollar (Globex), Jun 19</v>
        <stp/>
        <stp>ContractData</stp>
        <stp>EDA??18</stp>
        <stp>LongDescription</stp>
        <tr r="B26" s="3"/>
      </tp>
      <tp t="s">
        <v>Eurodollar (Globex), Sep 19</v>
        <stp/>
        <stp>ContractData</stp>
        <stp>EDA??19</stp>
        <stp>LongDescription</stp>
        <tr r="B27" s="3"/>
      </tp>
      <tp t="s">
        <v>Eurodollar (Globex), Dec 18</v>
        <stp/>
        <stp>ContractData</stp>
        <stp>EDA??16</stp>
        <stp>LongDescription</stp>
        <tr r="B23" s="3"/>
      </tp>
      <tp t="s">
        <v>Eurodollar (Globex), Mar 19</v>
        <stp/>
        <stp>ContractData</stp>
        <stp>EDA??17</stp>
        <stp>LongDescription</stp>
        <tr r="B25" s="3"/>
      </tp>
      <tp t="s">
        <v>Eurodollar (Globex), Jun 18</v>
        <stp/>
        <stp>ContractData</stp>
        <stp>EDA??14</stp>
        <stp>LongDescription</stp>
        <tr r="B21" s="3"/>
      </tp>
      <tp t="s">
        <v>Eurodollar (Globex), Sep 18</v>
        <stp/>
        <stp>ContractData</stp>
        <stp>EDA??15</stp>
        <stp>LongDescription</stp>
        <tr r="B22" s="3"/>
      </tp>
      <tp t="s">
        <v>Eurodollar (Globex), Dec 17</v>
        <stp/>
        <stp>ContractData</stp>
        <stp>EDA??12</stp>
        <stp>LongDescription</stp>
        <tr r="B18" s="3"/>
      </tp>
      <tp t="s">
        <v>Eurodollar (Globex), Mar 18</v>
        <stp/>
        <stp>ContractData</stp>
        <stp>EDA??13</stp>
        <stp>LongDescription</stp>
        <tr r="B20" s="3"/>
      </tp>
      <tp t="s">
        <v>Eurodollar (Globex), Jun 17</v>
        <stp/>
        <stp>ContractData</stp>
        <stp>EDA??10</stp>
        <stp>LongDescription</stp>
        <tr r="B16" s="3"/>
      </tp>
      <tp t="s">
        <v>Eurodollar (Globex), Sep 17</v>
        <stp/>
        <stp>ContractData</stp>
        <stp>EDA??11</stp>
        <stp>LongDescription</stp>
        <tr r="B17" s="3"/>
      </tp>
      <tp t="s">
        <v>Eurodollar (Globex), Dec 21</v>
        <stp/>
        <stp>ContractData</stp>
        <stp>EDA??28</stp>
        <stp>LongDescription</stp>
        <tr r="B38" s="3"/>
      </tp>
      <tp t="s">
        <v>Eurodollar (Globex), Mar 22</v>
        <stp/>
        <stp>ContractData</stp>
        <stp>EDA??29</stp>
        <stp>LongDescription</stp>
        <tr r="B40" s="3"/>
      </tp>
      <tp t="s">
        <v>Eurodollar (Globex), Jun 21</v>
        <stp/>
        <stp>ContractData</stp>
        <stp>EDA??26</stp>
        <stp>LongDescription</stp>
        <tr r="B36" s="3"/>
      </tp>
      <tp t="s">
        <v>Eurodollar (Globex), Sep 21</v>
        <stp/>
        <stp>ContractData</stp>
        <stp>EDA??27</stp>
        <stp>LongDescription</stp>
        <tr r="B37" s="3"/>
      </tp>
      <tp t="s">
        <v>Eurodollar (Globex), Dec 20</v>
        <stp/>
        <stp>ContractData</stp>
        <stp>EDA??24</stp>
        <stp>LongDescription</stp>
        <tr r="B33" s="3"/>
      </tp>
      <tp t="s">
        <v>Eurodollar (Globex), Mar 21</v>
        <stp/>
        <stp>ContractData</stp>
        <stp>EDA??25</stp>
        <stp>LongDescription</stp>
        <tr r="B35" s="3"/>
      </tp>
      <tp t="s">
        <v>Eurodollar (Globex), Jun 20</v>
        <stp/>
        <stp>ContractData</stp>
        <stp>EDA??22</stp>
        <stp>LongDescription</stp>
        <tr r="B31" s="3"/>
      </tp>
      <tp t="s">
        <v>Eurodollar (Globex), Sep 20</v>
        <stp/>
        <stp>ContractData</stp>
        <stp>EDA??23</stp>
        <stp>LongDescription</stp>
        <tr r="B32" s="3"/>
      </tp>
      <tp t="s">
        <v>Eurodollar (Globex), Dec 19</v>
        <stp/>
        <stp>ContractData</stp>
        <stp>EDA??20</stp>
        <stp>LongDescription</stp>
        <tr r="B28" s="3"/>
      </tp>
      <tp t="s">
        <v>Eurodollar (Globex), Mar 20</v>
        <stp/>
        <stp>ContractData</stp>
        <stp>EDA??21</stp>
        <stp>LongDescription</stp>
        <tr r="B30" s="3"/>
      </tp>
      <tp t="s">
        <v>Eurodollar (Globex), Jun 24</v>
        <stp/>
        <stp>ContractData</stp>
        <stp>EDA??38</stp>
        <stp>LongDescription</stp>
        <tr r="B51" s="3"/>
      </tp>
      <tp t="s">
        <v>Eurodollar (Globex), Sep 24</v>
        <stp/>
        <stp>ContractData</stp>
        <stp>EDA??39</stp>
        <stp>LongDescription</stp>
        <tr r="B52" s="3"/>
      </tp>
      <tp t="s">
        <v>Eurodollar (Globex), Dec 23</v>
        <stp/>
        <stp>ContractData</stp>
        <stp>EDA??36</stp>
        <stp>LongDescription</stp>
        <tr r="B48" s="3"/>
      </tp>
      <tp t="s">
        <v>Eurodollar (Globex), Mar 24</v>
        <stp/>
        <stp>ContractData</stp>
        <stp>EDA??37</stp>
        <stp>LongDescription</stp>
        <tr r="B50" s="3"/>
      </tp>
      <tp t="s">
        <v>Eurodollar (Globex), Jun 23</v>
        <stp/>
        <stp>ContractData</stp>
        <stp>EDA??34</stp>
        <stp>LongDescription</stp>
        <tr r="B46" s="3"/>
      </tp>
      <tp t="s">
        <v>Eurodollar (Globex), Sep 23</v>
        <stp/>
        <stp>ContractData</stp>
        <stp>EDA??35</stp>
        <stp>LongDescription</stp>
        <tr r="B47" s="3"/>
      </tp>
      <tp t="s">
        <v>Eurodollar (Globex), Dec 22</v>
        <stp/>
        <stp>ContractData</stp>
        <stp>EDA??32</stp>
        <stp>LongDescription</stp>
        <tr r="B43" s="3"/>
      </tp>
      <tp t="s">
        <v>Eurodollar (Globex), Mar 23</v>
        <stp/>
        <stp>ContractData</stp>
        <stp>EDA??33</stp>
        <stp>LongDescription</stp>
        <tr r="B45" s="3"/>
      </tp>
      <tp t="s">
        <v>Eurodollar (Globex), Jun 22</v>
        <stp/>
        <stp>ContractData</stp>
        <stp>EDA??30</stp>
        <stp>LongDescription</stp>
        <tr r="B41" s="3"/>
      </tp>
      <tp t="s">
        <v>Eurodollar (Globex), Sep 22</v>
        <stp/>
        <stp>ContractData</stp>
        <stp>EDA??31</stp>
        <stp>LongDescription</stp>
        <tr r="B42" s="3"/>
      </tp>
      <tp t="s">
        <v>Eurodollar (Globex), Dec 25</v>
        <stp/>
        <stp>ContractData</stp>
        <stp>EDA??44</stp>
        <stp>LongDescription</stp>
        <tr r="B58" s="3"/>
      </tp>
      <tp t="s">
        <v>Eurodollar (Globex), Jun 25</v>
        <stp/>
        <stp>ContractData</stp>
        <stp>EDA??42</stp>
        <stp>LongDescription</stp>
        <tr r="B56" s="3"/>
      </tp>
      <tp t="s">
        <v>Eurodollar (Globex), Sep 25</v>
        <stp/>
        <stp>ContractData</stp>
        <stp>EDA??43</stp>
        <stp>LongDescription</stp>
        <tr r="B57" s="3"/>
      </tp>
      <tp t="s">
        <v>Eurodollar (Globex), Dec 24</v>
        <stp/>
        <stp>ContractData</stp>
        <stp>EDA??40</stp>
        <stp>LongDescription</stp>
        <tr r="B53" s="3"/>
      </tp>
      <tp t="s">
        <v>Eurodollar (Globex), Mar 25</v>
        <stp/>
        <stp>ContractData</stp>
        <stp>EDA??41</stp>
        <stp>LongDescription</stp>
        <tr r="B55" s="3"/>
      </tp>
      <tp>
        <v>31.75</v>
        <stp/>
        <stp>StudyData</stp>
        <stp>QSAS3??16</stp>
        <stp>MA</stp>
        <stp>InputChoice=ContractVol,MAType=Sim,Period=12</stp>
        <stp>MA</stp>
        <stp/>
        <stp/>
        <stp>all</stp>
        <stp/>
        <stp/>
        <stp/>
        <stp>T</stp>
        <tr r="L39" s="8"/>
      </tp>
      <tp>
        <v>1109.25</v>
        <stp/>
        <stp>StudyData</stp>
        <stp>QEAS3??16</stp>
        <stp>MA</stp>
        <stp>InputChoice=ContractVol,MAType=Sim,Period=12</stp>
        <stp>MA</stp>
        <stp/>
        <stp/>
        <stp>all</stp>
        <stp/>
        <stp/>
        <stp/>
        <stp>T</stp>
        <tr r="L39" s="5"/>
      </tp>
      <tp t="s">
        <v/>
        <stp/>
        <stp>StudyData</stp>
        <stp>QEAS3??36</stp>
        <stp>MA</stp>
        <stp>InputChoice=ContractVol,MAType=Sim,Period=12</stp>
        <stp>MA</stp>
        <stp/>
        <stp/>
        <stp>all</stp>
        <stp/>
        <stp/>
        <stp/>
        <stp>T</stp>
        <tr r="L84" s="5"/>
      </tp>
      <tp t="s">
        <v/>
        <stp/>
        <stp>StudyData</stp>
        <stp>QEAS3??26</stp>
        <stp>MA</stp>
        <stp>InputChoice=ContractVol,MAType=Sim,Period=12</stp>
        <stp>MA</stp>
        <stp/>
        <stp/>
        <stp>all</stp>
        <stp/>
        <stp/>
        <stp/>
        <stp>T</stp>
        <tr r="L62" s="5"/>
      </tp>
      <tp>
        <v>45112</v>
        <stp/>
        <stp>StudyData</stp>
        <stp>QSA??1</stp>
        <stp>MA</stp>
        <stp>InputChoice=ContractVol,MAType=Sim,Period=12</stp>
        <stp>MA</stp>
        <stp/>
        <stp/>
        <stp>all</stp>
        <stp/>
        <stp/>
        <stp/>
        <stp>T</stp>
        <tr r="L6" s="7"/>
      </tp>
      <tp>
        <v>25.5</v>
        <stp/>
        <stp>StudyData</stp>
        <stp>QSAS3??15</stp>
        <stp>MA</stp>
        <stp>InputChoice=ContractVol,MAType=Sim,Period=12</stp>
        <stp>MA</stp>
        <stp/>
        <stp/>
        <stp>all</stp>
        <stp/>
        <stp/>
        <stp/>
        <stp>T</stp>
        <tr r="L37" s="8"/>
      </tp>
      <tp>
        <v>1353.66666667</v>
        <stp/>
        <stp>StudyData</stp>
        <stp>QEAS3??15</stp>
        <stp>MA</stp>
        <stp>InputChoice=ContractVol,MAType=Sim,Period=12</stp>
        <stp>MA</stp>
        <stp/>
        <stp/>
        <stp>all</stp>
        <stp/>
        <stp/>
        <stp/>
        <stp>T</stp>
        <tr r="L37" s="5"/>
      </tp>
      <tp t="s">
        <v/>
        <stp/>
        <stp>StudyData</stp>
        <stp>QEAS3??35</stp>
        <stp>MA</stp>
        <stp>InputChoice=ContractVol,MAType=Sim,Period=12</stp>
        <stp>MA</stp>
        <stp/>
        <stp/>
        <stp>all</stp>
        <stp/>
        <stp/>
        <stp/>
        <stp>T</stp>
        <tr r="L82" s="5"/>
      </tp>
      <tp t="s">
        <v/>
        <stp/>
        <stp>StudyData</stp>
        <stp>QEAS3??25</stp>
        <stp>MA</stp>
        <stp>InputChoice=ContractVol,MAType=Sim,Period=12</stp>
        <stp>MA</stp>
        <stp/>
        <stp/>
        <stp>all</stp>
        <stp/>
        <stp/>
        <stp/>
        <stp>T</stp>
        <tr r="L59" s="5"/>
      </tp>
      <tp>
        <v>17.416666670000001</v>
        <stp/>
        <stp>StudyData</stp>
        <stp>QSAS3??14</stp>
        <stp>MA</stp>
        <stp>InputChoice=ContractVol,MAType=Sim,Period=12</stp>
        <stp>MA</stp>
        <stp/>
        <stp/>
        <stp>all</stp>
        <stp/>
        <stp/>
        <stp/>
        <stp>T</stp>
        <tr r="L35" s="8"/>
      </tp>
      <tp>
        <v>2266</v>
        <stp/>
        <stp>StudyData</stp>
        <stp>QEAS3??14</stp>
        <stp>MA</stp>
        <stp>InputChoice=ContractVol,MAType=Sim,Period=12</stp>
        <stp>MA</stp>
        <stp/>
        <stp/>
        <stp>all</stp>
        <stp/>
        <stp/>
        <stp/>
        <stp>T</stp>
        <tr r="L35" s="5"/>
      </tp>
      <tp t="s">
        <v/>
        <stp/>
        <stp>StudyData</stp>
        <stp>QEAS3??34</stp>
        <stp>MA</stp>
        <stp>InputChoice=ContractVol,MAType=Sim,Period=12</stp>
        <stp>MA</stp>
        <stp/>
        <stp/>
        <stp>all</stp>
        <stp/>
        <stp/>
        <stp/>
        <stp>T</stp>
        <tr r="L80" s="5"/>
      </tp>
      <tp>
        <v>40.833333330000002</v>
        <stp/>
        <stp>StudyData</stp>
        <stp>QEAS3??24</stp>
        <stp>MA</stp>
        <stp>InputChoice=ContractVol,MAType=Sim,Period=12</stp>
        <stp>MA</stp>
        <stp/>
        <stp/>
        <stp>all</stp>
        <stp/>
        <stp/>
        <stp/>
        <stp>T</stp>
        <tr r="L57" s="5"/>
      </tp>
      <tp t="s">
        <v>Eurodollar Calendar Spread 3, Dec 18, Mar 19</v>
        <stp/>
        <stp>ContractData</stp>
        <stp>EDAS3Z8</stp>
        <stp>LongDescription</stp>
        <tr r="H34" s="2"/>
      </tp>
      <tp t="s">
        <v>Eurodollar Calendar Spread 3, Dec 19, Mar 20</v>
        <stp/>
        <stp>ContractData</stp>
        <stp>EDAS3Z9</stp>
        <stp>LongDescription</stp>
        <tr r="H42" s="2"/>
      </tp>
      <tp t="s">
        <v>Eurodollar Calendar Spread 3, Dec 16, Mar 17</v>
        <stp/>
        <stp>ContractData</stp>
        <stp>EDAS3Z6</stp>
        <stp>LongDescription</stp>
        <tr r="H18" s="2"/>
      </tp>
      <tp t="s">
        <v>Eurodollar Calendar Spread 3, Dec 17, Mar 18</v>
        <stp/>
        <stp>ContractData</stp>
        <stp>EDAS3Z7</stp>
        <stp>LongDescription</stp>
        <tr r="H26" s="2"/>
      </tp>
      <tp t="s">
        <v>Eurodollar Calendar Spread 3, Dec 24, Mar 25</v>
        <stp/>
        <stp>ContractData</stp>
        <stp>EDAS3Z4</stp>
        <stp>LongDescription</stp>
        <tr r="H82" s="2"/>
      </tp>
      <tp t="s">
        <v>Eurodollar Calendar Spread 3, Dec 22, Mar 23</v>
        <stp/>
        <stp>ContractData</stp>
        <stp>EDAS3Z2</stp>
        <stp>LongDescription</stp>
        <tr r="H66" s="2"/>
      </tp>
      <tp t="s">
        <v>Eurodollar Calendar Spread 3, Dec 23, Mar 24</v>
        <stp/>
        <stp>ContractData</stp>
        <stp>EDAS3Z3</stp>
        <stp>LongDescription</stp>
        <tr r="H74" s="2"/>
      </tp>
      <tp t="s">
        <v>Eurodollar Calendar Spread 3, Dec 20, Mar 21</v>
        <stp/>
        <stp>ContractData</stp>
        <stp>EDAS3Z0</stp>
        <stp>LongDescription</stp>
        <tr r="H50" s="2"/>
      </tp>
      <tp t="s">
        <v>Eurodollar Calendar Spread 3, Dec 21, Mar 22</v>
        <stp/>
        <stp>ContractData</stp>
        <stp>EDAS3Z1</stp>
        <stp>LongDescription</stp>
        <tr r="H58" s="2"/>
      </tp>
      <tp t="s">
        <v>Eurodollar Calendar Spread 3, Sep 18, Dec 18</v>
        <stp/>
        <stp>ContractData</stp>
        <stp>EDAS3U8</stp>
        <stp>LongDescription</stp>
        <tr r="H32" s="2"/>
      </tp>
      <tp t="s">
        <v>Eurodollar Calendar Spread 3, Sep 19, Dec 19</v>
        <stp/>
        <stp>ContractData</stp>
        <stp>EDAS3U9</stp>
        <stp>LongDescription</stp>
        <tr r="H40" s="2"/>
      </tp>
      <tp t="s">
        <v>Eurodollar Calendar Spread 3, Sep 16, Dec 16</v>
        <stp/>
        <stp>ContractData</stp>
        <stp>EDAS3U6</stp>
        <stp>LongDescription</stp>
        <tr r="H16" s="2"/>
      </tp>
      <tp t="s">
        <v>Eurodollar Calendar Spread 3, Sep 17, Dec 17</v>
        <stp/>
        <stp>ContractData</stp>
        <stp>EDAS3U7</stp>
        <stp>LongDescription</stp>
        <tr r="H24" s="2"/>
      </tp>
      <tp t="s">
        <v>Eurodollar Calendar Spread 3, Sep 24, Dec 24</v>
        <stp/>
        <stp>ContractData</stp>
        <stp>EDAS3U4</stp>
        <stp>LongDescription</stp>
        <tr r="H80" s="2"/>
      </tp>
      <tp t="s">
        <v>Eurodollar Calendar Spread 3, Sep 25, Dec 25</v>
        <stp/>
        <stp>ContractData</stp>
        <stp>EDAS3U5</stp>
        <stp>LongDescription</stp>
        <tr r="H88" s="2"/>
      </tp>
      <tp t="s">
        <v>Eurodollar Calendar Spread 3, Sep 22, Dec 22</v>
        <stp/>
        <stp>ContractData</stp>
        <stp>EDAS3U2</stp>
        <stp>LongDescription</stp>
        <tr r="H64" s="2"/>
      </tp>
      <tp t="s">
        <v>Eurodollar Calendar Spread 3, Sep 23, Dec 23</v>
        <stp/>
        <stp>ContractData</stp>
        <stp>EDAS3U3</stp>
        <stp>LongDescription</stp>
        <tr r="H72" s="2"/>
      </tp>
      <tp t="s">
        <v>Eurodollar Calendar Spread 3, Sep 20, Dec 20</v>
        <stp/>
        <stp>ContractData</stp>
        <stp>EDAS3U0</stp>
        <stp>LongDescription</stp>
        <tr r="H48" s="2"/>
      </tp>
      <tp t="s">
        <v>Eurodollar Calendar Spread 3, Sep 21, Dec 21</v>
        <stp/>
        <stp>ContractData</stp>
        <stp>EDAS3U1</stp>
        <stp>LongDescription</stp>
        <tr r="H56" s="2"/>
      </tp>
      <tp t="s">
        <v>Eurodollar Calendar Spread 3, Mar 18, Jun 18</v>
        <stp/>
        <stp>ContractData</stp>
        <stp>EDAS3H8</stp>
        <stp>LongDescription</stp>
        <tr r="H28" s="2"/>
      </tp>
      <tp t="s">
        <v>Eurodollar Calendar Spread 3, Mar 19, Jun 19</v>
        <stp/>
        <stp>ContractData</stp>
        <stp>EDAS3H9</stp>
        <stp>LongDescription</stp>
        <tr r="H36" s="2"/>
      </tp>
      <tp t="s">
        <v>Eurodollar Calendar Spread 3, Mar 16, Jun 16</v>
        <stp/>
        <stp>ContractData</stp>
        <stp>EDAS3H6</stp>
        <stp>LongDescription</stp>
        <tr r="H6" s="2"/>
      </tp>
      <tp t="s">
        <v>Eurodollar Calendar Spread 3, Mar 17, Jun 17</v>
        <stp/>
        <stp>ContractData</stp>
        <stp>EDAS3H7</stp>
        <stp>LongDescription</stp>
        <tr r="H20" s="2"/>
      </tp>
      <tp t="s">
        <v>Eurodollar Calendar Spread 3, Mar 24, Jun 24</v>
        <stp/>
        <stp>ContractData</stp>
        <stp>EDAS3H4</stp>
        <stp>LongDescription</stp>
        <tr r="H76" s="2"/>
      </tp>
      <tp t="s">
        <v>Eurodollar Calendar Spread 3, Mar 25, Jun 25</v>
        <stp/>
        <stp>ContractData</stp>
        <stp>EDAS3H5</stp>
        <stp>LongDescription</stp>
        <tr r="H84" s="2"/>
      </tp>
      <tp t="s">
        <v>Eurodollar Calendar Spread 3, Mar 22, Jun 22</v>
        <stp/>
        <stp>ContractData</stp>
        <stp>EDAS3H2</stp>
        <stp>LongDescription</stp>
        <tr r="H60" s="2"/>
      </tp>
      <tp t="s">
        <v>Eurodollar Calendar Spread 3, Mar 23, Jun 23</v>
        <stp/>
        <stp>ContractData</stp>
        <stp>EDAS3H3</stp>
        <stp>LongDescription</stp>
        <tr r="H68" s="2"/>
      </tp>
      <tp t="s">
        <v>Eurodollar Calendar Spread 3, Mar 20, Jun 20</v>
        <stp/>
        <stp>ContractData</stp>
        <stp>EDAS3H0</stp>
        <stp>LongDescription</stp>
        <tr r="H44" s="2"/>
      </tp>
      <tp t="s">
        <v>Eurodollar Calendar Spread 3, Mar 21, Jun 21</v>
        <stp/>
        <stp>ContractData</stp>
        <stp>EDAS3H1</stp>
        <stp>LongDescription</stp>
        <tr r="H52" s="2"/>
      </tp>
      <tp t="s">
        <v>Eurodollar Calendar Spread 3, Apr 16, Jul 16</v>
        <stp/>
        <stp>ContractData</stp>
        <stp>EDAS3J6</stp>
        <stp>LongDescription</stp>
        <tr r="H8" s="2"/>
      </tp>
      <tp t="s">
        <v>Eurodollar Calendar Spread 3, May 16, Aug 16</v>
        <stp/>
        <stp>ContractData</stp>
        <stp>EDAS3K6</stp>
        <stp>LongDescription</stp>
        <tr r="H10" s="2"/>
      </tp>
      <tp t="s">
        <v>Eurodollar Calendar Spread 3, Jun 18, Sep 18</v>
        <stp/>
        <stp>ContractData</stp>
        <stp>EDAS3M8</stp>
        <stp>LongDescription</stp>
        <tr r="H30" s="2"/>
      </tp>
      <tp t="s">
        <v>Eurodollar Calendar Spread 3, Jun 19, Sep 19</v>
        <stp/>
        <stp>ContractData</stp>
        <stp>EDAS3M9</stp>
        <stp>LongDescription</stp>
        <tr r="H38" s="2"/>
      </tp>
      <tp t="s">
        <v>Eurodollar Calendar Spread 3, Jun 16, Sep 16</v>
        <stp/>
        <stp>ContractData</stp>
        <stp>EDAS3M6</stp>
        <stp>LongDescription</stp>
        <tr r="H12" s="2"/>
      </tp>
      <tp t="s">
        <v>Eurodollar Calendar Spread 3, Jun 17, Sep 17</v>
        <stp/>
        <stp>ContractData</stp>
        <stp>EDAS3M7</stp>
        <stp>LongDescription</stp>
        <tr r="H22" s="2"/>
      </tp>
      <tp t="s">
        <v>Eurodollar Calendar Spread 3, Jun 24, Sep 24</v>
        <stp/>
        <stp>ContractData</stp>
        <stp>EDAS3M4</stp>
        <stp>LongDescription</stp>
        <tr r="H78" s="2"/>
      </tp>
      <tp t="s">
        <v>Eurodollar Calendar Spread 3, Jun 25, Sep 25</v>
        <stp/>
        <stp>ContractData</stp>
        <stp>EDAS3M5</stp>
        <stp>LongDescription</stp>
        <tr r="H86" s="2"/>
      </tp>
      <tp t="s">
        <v>Eurodollar Calendar Spread 3, Jun 22, Sep 22</v>
        <stp/>
        <stp>ContractData</stp>
        <stp>EDAS3M2</stp>
        <stp>LongDescription</stp>
        <tr r="H62" s="2"/>
      </tp>
      <tp t="s">
        <v>Eurodollar Calendar Spread 3, Jun 23, Sep 23</v>
        <stp/>
        <stp>ContractData</stp>
        <stp>EDAS3M3</stp>
        <stp>LongDescription</stp>
        <tr r="H70" s="2"/>
      </tp>
      <tp t="s">
        <v>Eurodollar Calendar Spread 3, Jun 20, Sep 20</v>
        <stp/>
        <stp>ContractData</stp>
        <stp>EDAS3M0</stp>
        <stp>LongDescription</stp>
        <tr r="H46" s="2"/>
      </tp>
      <tp t="s">
        <v>Eurodollar Calendar Spread 3, Jun 21, Sep 21</v>
        <stp/>
        <stp>ContractData</stp>
        <stp>EDAS3M1</stp>
        <stp>LongDescription</stp>
        <tr r="H54" s="2"/>
      </tp>
      <tp t="s">
        <v>Eurodollar Calendar Spread 3, Jul 16, Oct 16</v>
        <stp/>
        <stp>ContractData</stp>
        <stp>EDAS3N6</stp>
        <stp>LongDescription</stp>
        <tr r="H14" s="2"/>
      </tp>
      <tp>
        <v>409052</v>
        <stp/>
        <stp>ContractData</stp>
        <stp>QEA??8</stp>
        <stp>COI</stp>
        <tr r="T13" s="4"/>
      </tp>
      <tp>
        <v>357099</v>
        <stp/>
        <stp>ContractData</stp>
        <stp>QEA??9</stp>
        <stp>COI</stp>
        <tr r="T15" s="4"/>
      </tp>
      <tp>
        <v>467709</v>
        <stp/>
        <stp>ContractData</stp>
        <stp>QEA??4</stp>
        <stp>COI</stp>
        <tr r="T9" s="4"/>
      </tp>
      <tp>
        <v>0</v>
        <stp/>
        <stp>ContractData</stp>
        <stp>QEA??5</stp>
        <stp>COI</stp>
        <tr r="T10" s="4"/>
      </tp>
      <tp>
        <v>0</v>
        <stp/>
        <stp>ContractData</stp>
        <stp>QEA??6</stp>
        <stp>COI</stp>
        <tr r="T11" s="4"/>
      </tp>
      <tp>
        <v>441999</v>
        <stp/>
        <stp>ContractData</stp>
        <stp>QEA??7</stp>
        <stp>COI</stp>
        <tr r="T12" s="4"/>
      </tp>
      <tp>
        <v>433262</v>
        <stp/>
        <stp>ContractData</stp>
        <stp>QEA??1</stp>
        <stp>COI</stp>
        <tr r="T6" s="4"/>
      </tp>
      <tp>
        <v>254</v>
        <stp/>
        <stp>ContractData</stp>
        <stp>QEA??2</stp>
        <stp>COI</stp>
        <tr r="T7" s="4"/>
      </tp>
      <tp>
        <v>0</v>
        <stp/>
        <stp>ContractData</stp>
        <stp>QEA??3</stp>
        <stp>COI</stp>
        <tr r="T8" s="4"/>
      </tp>
      <tp>
        <v>280925</v>
        <stp/>
        <stp>ContractData</stp>
        <stp>QSA??8</stp>
        <stp>COI</stp>
        <tr r="T14" s="7"/>
      </tp>
      <tp>
        <v>262113</v>
        <stp/>
        <stp>ContractData</stp>
        <stp>QSA??9</stp>
        <stp>COI</stp>
        <tr r="T15" s="7"/>
      </tp>
      <tp>
        <v>0</v>
        <stp/>
        <stp>ContractData</stp>
        <stp>QSA??2</stp>
        <stp>COI</stp>
        <tr r="T7" s="7"/>
      </tp>
      <tp>
        <v>0</v>
        <stp/>
        <stp>ContractData</stp>
        <stp>QSA??3</stp>
        <stp>COI</stp>
        <tr r="T8" s="7"/>
      </tp>
      <tp>
        <v>325946</v>
        <stp/>
        <stp>ContractData</stp>
        <stp>QSA??1</stp>
        <stp>COI</stp>
        <tr r="T6" s="7"/>
      </tp>
      <tp>
        <v>393760</v>
        <stp/>
        <stp>ContractData</stp>
        <stp>QSA??6</stp>
        <stp>COI</stp>
        <tr r="T11" s="7"/>
      </tp>
      <tp>
        <v>324572</v>
        <stp/>
        <stp>ContractData</stp>
        <stp>QSA??7</stp>
        <stp>COI</stp>
        <tr r="T13" s="7"/>
      </tp>
      <tp>
        <v>454004</v>
        <stp/>
        <stp>ContractData</stp>
        <stp>QSA??4</stp>
        <stp>COI</stp>
        <tr r="T9" s="7"/>
      </tp>
      <tp>
        <v>403365</v>
        <stp/>
        <stp>ContractData</stp>
        <stp>QSA??5</stp>
        <stp>COI</stp>
        <tr r="T10" s="7"/>
      </tp>
      <tp>
        <v>959529</v>
        <stp/>
        <stp>ContractData</stp>
        <stp>EDA??9</stp>
        <stp>COI</stp>
        <tr r="T15" s="3"/>
      </tp>
      <tp>
        <v>1267860</v>
        <stp/>
        <stp>ContractData</stp>
        <stp>EDA??8</stp>
        <stp>COI</stp>
        <tr r="T13" s="3"/>
      </tp>
      <tp>
        <v>252</v>
        <stp/>
        <stp>ContractData</stp>
        <stp>EDA??5</stp>
        <stp>COI</stp>
        <tr r="T10" s="3"/>
      </tp>
      <tp>
        <v>1291300</v>
        <stp/>
        <stp>ContractData</stp>
        <stp>EDA??4</stp>
        <stp>COI</stp>
        <tr r="T9" s="3"/>
      </tp>
      <tp>
        <v>1155010</v>
        <stp/>
        <stp>ContractData</stp>
        <stp>EDA??7</stp>
        <stp>COI</stp>
        <tr r="T12" s="3"/>
      </tp>
      <tp>
        <v>0</v>
        <stp/>
        <stp>ContractData</stp>
        <stp>EDA??6</stp>
        <stp>COI</stp>
        <tr r="T11" s="3"/>
      </tp>
      <tp>
        <v>991493</v>
        <stp/>
        <stp>ContractData</stp>
        <stp>EDA??1</stp>
        <stp>COI</stp>
        <tr r="T6" s="3"/>
      </tp>
      <tp>
        <v>484</v>
        <stp/>
        <stp>ContractData</stp>
        <stp>EDA??3</stp>
        <stp>COI</stp>
        <tr r="T8" s="3"/>
      </tp>
      <tp>
        <v>73841</v>
        <stp/>
        <stp>ContractData</stp>
        <stp>EDA??2</stp>
        <stp>COI</stp>
        <tr r="T7" s="3"/>
      </tp>
      <tp t="s">
        <v/>
        <stp/>
        <stp>StudyData</stp>
        <stp>QSAS3??19</stp>
        <stp>MA</stp>
        <stp>InputChoice=ContractVol,MAType=Sim,Period=12</stp>
        <stp>MA</stp>
        <stp/>
        <stp/>
        <stp>all</stp>
        <stp/>
        <stp/>
        <stp/>
        <stp>T</stp>
        <tr r="L46" s="8"/>
      </tp>
      <tp t="e">
        <v>#N/A</v>
        <stp/>
        <stp>StudyData</stp>
        <stp>QEAS3??8</stp>
        <stp>Vol</stp>
        <stp>VolType=Exchange,CoCType=Contract</stp>
        <stp>Vol</stp>
        <stp>30</stp>
        <stp>0</stp>
        <stp>ALL</stp>
        <stp/>
        <stp/>
        <stp>TRUE</stp>
        <stp>T</stp>
        <tr r="Z21" s="5"/>
      </tp>
      <tp t="e">
        <v>#N/A</v>
        <stp/>
        <stp>StudyData</stp>
        <stp>QEAS3??9</stp>
        <stp>Vol</stp>
        <stp>VolType=Exchange,CoCType=Contract</stp>
        <stp>Vol</stp>
        <stp>30</stp>
        <stp>0</stp>
        <stp>ALL</stp>
        <stp/>
        <stp/>
        <stp>TRUE</stp>
        <stp>T</stp>
        <tr r="Z23" s="5"/>
      </tp>
      <tp t="e">
        <v>#N/A</v>
        <stp/>
        <stp>StudyData</stp>
        <stp>QEAS3??1</stp>
        <stp>Vol</stp>
        <stp>VolType=Exchange,CoCType=Contract</stp>
        <stp>Vol</stp>
        <stp>30</stp>
        <stp>0</stp>
        <stp>ALL</stp>
        <stp/>
        <stp/>
        <stp>TRUE</stp>
        <stp>T</stp>
        <tr r="Z6" s="5"/>
      </tp>
      <tp t="s">
        <v/>
        <stp/>
        <stp>StudyData</stp>
        <stp>QEAS3??2</stp>
        <stp>Vol</stp>
        <stp>VolType=Exchange,CoCType=Contract</stp>
        <stp>Vol</stp>
        <stp>30</stp>
        <stp>0</stp>
        <stp>ALL</stp>
        <stp/>
        <stp/>
        <stp>TRUE</stp>
        <stp>T</stp>
        <tr r="Z8" s="5"/>
      </tp>
      <tp t="s">
        <v/>
        <stp/>
        <stp>StudyData</stp>
        <stp>QEAS3??3</stp>
        <stp>Vol</stp>
        <stp>VolType=Exchange,CoCType=Contract</stp>
        <stp>Vol</stp>
        <stp>30</stp>
        <stp>0</stp>
        <stp>ALL</stp>
        <stp/>
        <stp/>
        <stp>TRUE</stp>
        <stp>T</stp>
        <tr r="Z10" s="5"/>
      </tp>
      <tp t="e">
        <v>#N/A</v>
        <stp/>
        <stp>StudyData</stp>
        <stp>QEAS3??4</stp>
        <stp>Vol</stp>
        <stp>VolType=Exchange,CoCType=Contract</stp>
        <stp>Vol</stp>
        <stp>30</stp>
        <stp>0</stp>
        <stp>ALL</stp>
        <stp/>
        <stp/>
        <stp>TRUE</stp>
        <stp>T</stp>
        <tr r="Z12" s="5"/>
        <tr r="Z12" s="5"/>
      </tp>
      <tp t="e">
        <v>#N/A</v>
        <stp/>
        <stp>StudyData</stp>
        <stp>QEAS3??5</stp>
        <stp>Vol</stp>
        <stp>VolType=Exchange,CoCType=Contract</stp>
        <stp>Vol</stp>
        <stp>30</stp>
        <stp>0</stp>
        <stp>ALL</stp>
        <stp/>
        <stp/>
        <stp>TRUE</stp>
        <stp>T</stp>
        <tr r="Z14" s="5"/>
        <tr r="Z14" s="5"/>
      </tp>
      <tp t="e">
        <v>#N/A</v>
        <stp/>
        <stp>StudyData</stp>
        <stp>QEAS3??6</stp>
        <stp>Vol</stp>
        <stp>VolType=Exchange,CoCType=Contract</stp>
        <stp>Vol</stp>
        <stp>30</stp>
        <stp>0</stp>
        <stp>ALL</stp>
        <stp/>
        <stp/>
        <stp>TRUE</stp>
        <stp>T</stp>
        <tr r="Z17" s="5"/>
        <tr r="Z17" s="5"/>
      </tp>
      <tp t="e">
        <v>#N/A</v>
        <stp/>
        <stp>StudyData</stp>
        <stp>QEAS3??7</stp>
        <stp>Vol</stp>
        <stp>VolType=Exchange,CoCType=Contract</stp>
        <stp>Vol</stp>
        <stp>30</stp>
        <stp>0</stp>
        <stp>ALL</stp>
        <stp/>
        <stp/>
        <stp>TRUE</stp>
        <stp>T</stp>
        <tr r="Z19" s="5"/>
      </tp>
      <tp>
        <v>193</v>
        <stp/>
        <stp>StudyData</stp>
        <stp>QEAS3??19</stp>
        <stp>MA</stp>
        <stp>InputChoice=ContractVol,MAType=Sim,Period=12</stp>
        <stp>MA</stp>
        <stp/>
        <stp/>
        <stp>all</stp>
        <stp/>
        <stp/>
        <stp/>
        <stp>T</stp>
        <tr r="L46" s="5"/>
      </tp>
      <tp t="s">
        <v/>
        <stp/>
        <stp>StudyData</stp>
        <stp>QEAS3??29</stp>
        <stp>MA</stp>
        <stp>InputChoice=ContractVol,MAType=Sim,Period=12</stp>
        <stp>MA</stp>
        <stp/>
        <stp/>
        <stp>all</stp>
        <stp/>
        <stp/>
        <stp/>
        <stp>T</stp>
        <tr r="L68" s="5"/>
      </tp>
      <tp t="s">
        <v/>
        <stp/>
        <stp>StudyData</stp>
        <stp>QSAS3??18</stp>
        <stp>MA</stp>
        <stp>InputChoice=ContractVol,MAType=Sim,Period=12</stp>
        <stp>MA</stp>
        <stp/>
        <stp/>
        <stp>all</stp>
        <stp/>
        <stp/>
        <stp/>
        <stp>T</stp>
        <tr r="L44" s="8"/>
      </tp>
      <tp t="s">
        <v/>
        <stp/>
        <stp>StudyData</stp>
        <stp>EDAS3??8</stp>
        <stp>Vol</stp>
        <stp>VolType=Exchange,CoCType=Contract</stp>
        <stp>Vol</stp>
        <stp>30</stp>
        <stp>0</stp>
        <stp>ALL</stp>
        <stp/>
        <stp/>
        <stp>TRUE</stp>
        <stp>T</stp>
        <tr r="Z21" s="1"/>
      </tp>
      <tp t="s">
        <v/>
        <stp/>
        <stp>StudyData</stp>
        <stp>EDAS3??9</stp>
        <stp>Vol</stp>
        <stp>VolType=Exchange,CoCType=Contract</stp>
        <stp>Vol</stp>
        <stp>30</stp>
        <stp>0</stp>
        <stp>ALL</stp>
        <stp/>
        <stp/>
        <stp>TRUE</stp>
        <stp>T</stp>
        <tr r="Z23" s="1"/>
      </tp>
      <tp>
        <v>0</v>
        <stp/>
        <stp>StudyData</stp>
        <stp>EDAS3??1</stp>
        <stp>Vol</stp>
        <stp>VolType=Exchange,CoCType=Contract</stp>
        <stp>Vol</stp>
        <stp>30</stp>
        <stp>0</stp>
        <stp>ALL</stp>
        <stp/>
        <stp/>
        <stp>TRUE</stp>
        <stp>T</stp>
        <tr r="Z6" s="1"/>
        <tr r="Z6" s="1"/>
      </tp>
      <tp t="s">
        <v/>
        <stp/>
        <stp>StudyData</stp>
        <stp>EDAS3??2</stp>
        <stp>Vol</stp>
        <stp>VolType=Exchange,CoCType=Contract</stp>
        <stp>Vol</stp>
        <stp>30</stp>
        <stp>0</stp>
        <stp>ALL</stp>
        <stp/>
        <stp/>
        <stp>TRUE</stp>
        <stp>T</stp>
        <tr r="Z8" s="1"/>
      </tp>
      <tp t="s">
        <v/>
        <stp/>
        <stp>StudyData</stp>
        <stp>EDAS3??3</stp>
        <stp>Vol</stp>
        <stp>VolType=Exchange,CoCType=Contract</stp>
        <stp>Vol</stp>
        <stp>30</stp>
        <stp>0</stp>
        <stp>ALL</stp>
        <stp/>
        <stp/>
        <stp>TRUE</stp>
        <stp>T</stp>
        <tr r="Z10" s="1"/>
      </tp>
      <tp t="s">
        <v/>
        <stp/>
        <stp>StudyData</stp>
        <stp>EDAS3??4</stp>
        <stp>Vol</stp>
        <stp>VolType=Exchange,CoCType=Contract</stp>
        <stp>Vol</stp>
        <stp>30</stp>
        <stp>0</stp>
        <stp>ALL</stp>
        <stp/>
        <stp/>
        <stp>TRUE</stp>
        <stp>T</stp>
        <tr r="Z12" s="1"/>
      </tp>
      <tp t="s">
        <v/>
        <stp/>
        <stp>StudyData</stp>
        <stp>EDAS3??5</stp>
        <stp>Vol</stp>
        <stp>VolType=Exchange,CoCType=Contract</stp>
        <stp>Vol</stp>
        <stp>30</stp>
        <stp>0</stp>
        <stp>ALL</stp>
        <stp/>
        <stp/>
        <stp>TRUE</stp>
        <stp>T</stp>
        <tr r="Z14" s="1"/>
      </tp>
      <tp>
        <v>4</v>
        <stp/>
        <stp>StudyData</stp>
        <stp>EDAS3??6</stp>
        <stp>Vol</stp>
        <stp>VolType=Exchange,CoCType=Contract</stp>
        <stp>Vol</stp>
        <stp>30</stp>
        <stp>0</stp>
        <stp>ALL</stp>
        <stp/>
        <stp/>
        <stp>TRUE</stp>
        <stp>T</stp>
        <tr r="Z17" s="1"/>
        <tr r="Z17" s="1"/>
      </tp>
      <tp>
        <v>13</v>
        <stp/>
        <stp>StudyData</stp>
        <stp>EDAS3??7</stp>
        <stp>Vol</stp>
        <stp>VolType=Exchange,CoCType=Contract</stp>
        <stp>Vol</stp>
        <stp>30</stp>
        <stp>0</stp>
        <stp>ALL</stp>
        <stp/>
        <stp/>
        <stp>TRUE</stp>
        <stp>T</stp>
        <tr r="Z19" s="1"/>
        <tr r="Z19" s="1"/>
      </tp>
      <tp>
        <v>646.75</v>
        <stp/>
        <stp>StudyData</stp>
        <stp>QEAS3??18</stp>
        <stp>MA</stp>
        <stp>InputChoice=ContractVol,MAType=Sim,Period=12</stp>
        <stp>MA</stp>
        <stp/>
        <stp/>
        <stp>all</stp>
        <stp/>
        <stp/>
        <stp/>
        <stp>T</stp>
        <tr r="L44" s="5"/>
      </tp>
      <tp t="s">
        <v/>
        <stp/>
        <stp>StudyData</stp>
        <stp>QEAS3??38</stp>
        <stp>MA</stp>
        <stp>InputChoice=ContractVol,MAType=Sim,Period=12</stp>
        <stp>MA</stp>
        <stp/>
        <stp/>
        <stp>all</stp>
        <stp/>
        <stp/>
        <stp/>
        <stp>T</stp>
        <tr r="L89" s="5"/>
      </tp>
      <tp t="s">
        <v/>
        <stp/>
        <stp>StudyData</stp>
        <stp>QEAS3??28</stp>
        <stp>MA</stp>
        <stp>InputChoice=ContractVol,MAType=Sim,Period=12</stp>
        <stp>MA</stp>
        <stp/>
        <stp/>
        <stp>all</stp>
        <stp/>
        <stp/>
        <stp/>
        <stp>T</stp>
        <tr r="L66" s="5"/>
      </tp>
      <tp>
        <v>68506.083333329996</v>
        <stp/>
        <stp>StudyData</stp>
        <stp>QSA??9</stp>
        <stp>MA</stp>
        <stp>InputChoice=ContractVol,MAType=Sim,Period=12</stp>
        <stp>MA</stp>
        <stp/>
        <stp/>
        <stp>all</stp>
        <stp/>
        <stp/>
        <stp/>
        <stp>T</stp>
        <tr r="L15" s="7"/>
      </tp>
      <tp>
        <v>62047.083333330003</v>
        <stp/>
        <stp>StudyData</stp>
        <stp>QSA??8</stp>
        <stp>MA</stp>
        <stp>InputChoice=ContractVol,MAType=Sim,Period=12</stp>
        <stp>MA</stp>
        <stp/>
        <stp/>
        <stp>all</stp>
        <stp/>
        <stp/>
        <stp/>
        <stp>T</stp>
        <tr r="L14" s="7"/>
      </tp>
      <tp>
        <v>90825</v>
        <stp/>
        <stp>StudyData</stp>
        <stp>QEA??1</stp>
        <stp>MA</stp>
        <stp>InputChoice=ContractVol,MAType=Sim,Period=12</stp>
        <stp>MA</stp>
        <stp/>
        <stp/>
        <stp>all</stp>
        <stp/>
        <stp/>
        <stp/>
        <stp>T</stp>
        <tr r="L6" s="4"/>
      </tp>
      <tp>
        <v>929</v>
        <stp/>
        <stp>StudyData</stp>
        <stp>EDAS3??17</stp>
        <stp>MA</stp>
        <stp>InputChoice=ContractVol,MAType=Sim,Period=12</stp>
        <stp>MA</stp>
        <stp/>
        <stp/>
        <stp>all</stp>
        <stp/>
        <stp/>
        <stp/>
        <stp>T</stp>
        <tr r="L41" s="1"/>
      </tp>
      <tp>
        <v>7.3333333300000003</v>
        <stp/>
        <stp>StudyData</stp>
        <stp>EDAS3??37</stp>
        <stp>MA</stp>
        <stp>InputChoice=ContractVol,MAType=Sim,Period=12</stp>
        <stp>MA</stp>
        <stp/>
        <stp/>
        <stp>all</stp>
        <stp/>
        <stp/>
        <stp/>
        <stp>T</stp>
        <tr r="L86" s="1"/>
      </tp>
      <tp>
        <v>11.41666667</v>
        <stp/>
        <stp>StudyData</stp>
        <stp>EDAS3??27</stp>
        <stp>MA</stp>
        <stp>InputChoice=ContractVol,MAType=Sim,Period=12</stp>
        <stp>MA</stp>
        <stp/>
        <stp/>
        <stp>all</stp>
        <stp/>
        <stp/>
        <stp/>
        <stp>T</stp>
        <tr r="L64" s="1"/>
      </tp>
      <tp>
        <v>258862.75</v>
        <stp/>
        <stp>StudyData</stp>
        <stp>EDA??1</stp>
        <stp>MA</stp>
        <stp>InputChoice=ContractVol,MAType=Sim,Period=12</stp>
        <stp>MA</stp>
        <stp/>
        <stp/>
        <stp>all</stp>
        <stp/>
        <stp/>
        <stp/>
        <stp>T</stp>
        <tr r="L6" s="3"/>
      </tp>
      <tp t="s">
        <v>Eurodollar Calendar Spread 3, Jun 25, Sep 25</v>
        <stp/>
        <stp>ContractData</stp>
        <stp>EDAS3??41</stp>
        <stp>LongDescription</stp>
        <tr r="B95" s="1"/>
      </tp>
      <tp t="s">
        <v>Eurodollar Calendar Spread 3, Mar 25, Jun 25</v>
        <stp/>
        <stp>ContractData</stp>
        <stp>EDAS3??40</stp>
        <stp>LongDescription</stp>
        <tr r="B93" s="1"/>
      </tp>
      <tp t="s">
        <v>Eurodollar Calendar Spread 3, Sep 25, Dec 25</v>
        <stp/>
        <stp>ContractData</stp>
        <stp>EDAS3??42</stp>
        <stp>LongDescription</stp>
        <tr r="B98" s="1"/>
      </tp>
      <tp t="s">
        <v>Eurodollar Calendar Spread 3, Jun 22, Sep 22</v>
        <stp/>
        <stp>ContractData</stp>
        <stp>EDAS3??29</stp>
        <stp>LongDescription</stp>
        <tr r="B68" s="1"/>
      </tp>
      <tp t="s">
        <v>Eurodollar Calendar Spread 3, Mar 22, Jun 22</v>
        <stp/>
        <stp>ContractData</stp>
        <stp>EDAS3??28</stp>
        <stp>LongDescription</stp>
        <tr r="B66" s="1"/>
      </tp>
      <tp t="s">
        <v>Eurodollar Calendar Spread 3, Jun 20, Sep 20</v>
        <stp/>
        <stp>ContractData</stp>
        <stp>EDAS3??21</stp>
        <stp>LongDescription</stp>
        <tr r="B50" s="1"/>
      </tp>
      <tp t="s">
        <v>Eurodollar Calendar Spread 3, Mar 20, Jun 20</v>
        <stp/>
        <stp>ContractData</stp>
        <stp>EDAS3??20</stp>
        <stp>LongDescription</stp>
        <tr r="B48" s="1"/>
      </tp>
      <tp t="s">
        <v>Eurodollar Calendar Spread 3, Dec 20, Mar 21</v>
        <stp/>
        <stp>ContractData</stp>
        <stp>EDAS3??23</stp>
        <stp>LongDescription</stp>
        <tr r="B55" s="1"/>
      </tp>
      <tp t="s">
        <v>Eurodollar Calendar Spread 3, Sep 20, Dec 20</v>
        <stp/>
        <stp>ContractData</stp>
        <stp>EDAS3??22</stp>
        <stp>LongDescription</stp>
        <tr r="O86" s="2"/>
        <tr r="B53" s="1"/>
      </tp>
      <tp t="s">
        <v>Eurodollar Calendar Spread 3, Jun 21, Sep 21</v>
        <stp/>
        <stp>ContractData</stp>
        <stp>EDAS3??25</stp>
        <stp>LongDescription</stp>
        <tr r="B59" s="1"/>
      </tp>
      <tp t="s">
        <v>Eurodollar Calendar Spread 3, Mar 21, Jun 21</v>
        <stp/>
        <stp>ContractData</stp>
        <stp>EDAS3??24</stp>
        <stp>LongDescription</stp>
        <tr r="B57" s="1"/>
      </tp>
      <tp t="s">
        <v>Eurodollar Calendar Spread 3, Dec 21, Mar 22</v>
        <stp/>
        <stp>ContractData</stp>
        <stp>EDAS3??27</stp>
        <stp>LongDescription</stp>
        <tr r="B64" s="1"/>
      </tp>
      <tp t="s">
        <v>Eurodollar Calendar Spread 3, Sep 21, Dec 21</v>
        <stp/>
        <stp>ContractData</stp>
        <stp>EDAS3??26</stp>
        <stp>LongDescription</stp>
        <tr r="B62" s="1"/>
      </tp>
      <tp t="s">
        <v>Euribor Calendar Spread 3, May 21, Aug 21</v>
        <stp/>
        <stp>ContractData</stp>
        <stp>QEAS3??29</stp>
        <stp>LongDescription</stp>
        <tr r="B68" s="5"/>
      </tp>
      <tp t="s">
        <v>Euribor Calendar Spread 3, Apr 21, Jul 21</v>
        <stp/>
        <stp>ContractData</stp>
        <stp>QEAS3??28</stp>
        <stp>LongDescription</stp>
        <tr r="B66" s="5"/>
      </tp>
      <tp t="s">
        <v>Euribor Calendar Spread 3, Jan 21, Apr 21</v>
        <stp/>
        <stp>ContractData</stp>
        <stp>QEAS3??25</stp>
        <stp>LongDescription</stp>
        <tr r="B59" s="5"/>
      </tp>
      <tp t="s">
        <v>Euribor Calendar Spread 3, Dec 20, Mar 21</v>
        <stp/>
        <stp>ContractData</stp>
        <stp>QEAS3??24</stp>
        <stp>LongDescription</stp>
        <tr r="B57" s="5"/>
      </tp>
      <tp t="s">
        <v>Euribor Calendar Spread 3, Mar 21, Jun 21</v>
        <stp/>
        <stp>ContractData</stp>
        <stp>QEAS3??27</stp>
        <stp>LongDescription</stp>
        <tr r="B64" s="5"/>
      </tp>
      <tp t="s">
        <v>Euribor Calendar Spread 3, Feb 21, May 21</v>
        <stp/>
        <stp>ContractData</stp>
        <stp>QEAS3??26</stp>
        <stp>LongDescription</stp>
        <tr r="B62" s="5"/>
      </tp>
      <tp t="s">
        <v>Short Sterling Calendar Spreads, Mar 21, Jun 21</v>
        <stp/>
        <stp>ContractData</stp>
        <stp>QSAS3??21</stp>
        <stp>LongDescription</stp>
        <tr r="B50" s="8"/>
      </tp>
      <tp t="s">
        <v>Euribor Calendar Spread 3, Sep 20, Dec 20</v>
        <stp/>
        <stp>ContractData</stp>
        <stp>QEAS3??21</stp>
        <stp>LongDescription</stp>
        <tr r="B50" s="5"/>
      </tp>
      <tp t="s">
        <v>Short Sterling Calendar Spreads, Dec 20, Mar 21</v>
        <stp/>
        <stp>ContractData</stp>
        <stp>QSAS3??20</stp>
        <stp>LongDescription</stp>
        <tr r="B48" s="8"/>
      </tp>
      <tp t="s">
        <v>Euribor Calendar Spread 3, Jun 20, Sep 20</v>
        <stp/>
        <stp>ContractData</stp>
        <stp>QEAS3??20</stp>
        <stp>LongDescription</stp>
        <tr r="B48" s="5"/>
      </tp>
      <tp t="s">
        <v>Short Sterling Calendar Spreads, Sep 21, Dec 21</v>
        <stp/>
        <stp>ContractData</stp>
        <stp>QSAS3??23</stp>
        <stp>LongDescription</stp>
        <tr r="B55" s="8"/>
      </tp>
      <tp t="s">
        <v>Euribor Calendar Spread 3, Nov 20, Feb 21</v>
        <stp/>
        <stp>ContractData</stp>
        <stp>QEAS3??23</stp>
        <stp>LongDescription</stp>
        <tr r="B55" s="5"/>
      </tp>
      <tp t="s">
        <v>Short Sterling Calendar Spreads, Jun 21, Sep 21</v>
        <stp/>
        <stp>ContractData</stp>
        <stp>QSAS3??22</stp>
        <stp>LongDescription</stp>
        <tr r="B53" s="8"/>
      </tp>
      <tp t="s">
        <v>Euribor Calendar Spread 3, Oct 20, Jan 21</v>
        <stp/>
        <stp>ContractData</stp>
        <stp>QEAS3??22</stp>
        <stp>LongDescription</stp>
        <tr r="B53" s="5"/>
      </tp>
      <tp t="s">
        <v>Eurodollar Calendar Spread 3, Dec 24, Mar 25</v>
        <stp/>
        <stp>ContractData</stp>
        <stp>EDAS3??39</stp>
        <stp>LongDescription</stp>
        <tr r="B91" s="1"/>
      </tp>
      <tp t="s">
        <v>Eurodollar Calendar Spread 3, Sep 24, Dec 24</v>
        <stp/>
        <stp>ContractData</stp>
        <stp>EDAS3??38</stp>
        <stp>LongDescription</stp>
        <tr r="B89" s="1"/>
      </tp>
      <tp t="s">
        <v>Eurodollar Calendar Spread 3, Dec 22, Mar 23</v>
        <stp/>
        <stp>ContractData</stp>
        <stp>EDAS3??31</stp>
        <stp>LongDescription</stp>
        <tr r="B73" s="1"/>
      </tp>
      <tp t="s">
        <v>Eurodollar Calendar Spread 3, Sep 22, Dec 22</v>
        <stp/>
        <stp>ContractData</stp>
        <stp>EDAS3??30</stp>
        <stp>LongDescription</stp>
        <tr r="B71" s="1"/>
      </tp>
      <tp t="s">
        <v>Eurodollar Calendar Spread 3, Jun 23, Sep 23</v>
        <stp/>
        <stp>ContractData</stp>
        <stp>EDAS3??33</stp>
        <stp>LongDescription</stp>
        <tr r="B77" s="1"/>
      </tp>
      <tp t="s">
        <v>Eurodollar Calendar Spread 3, Mar 23, Jun 23</v>
        <stp/>
        <stp>ContractData</stp>
        <stp>EDAS3??32</stp>
        <stp>LongDescription</stp>
        <tr r="B75" s="1"/>
      </tp>
      <tp t="s">
        <v>Eurodollar Calendar Spread 3, Dec 23, Mar 24</v>
        <stp/>
        <stp>ContractData</stp>
        <stp>EDAS3??35</stp>
        <stp>LongDescription</stp>
        <tr r="B82" s="1"/>
      </tp>
      <tp t="s">
        <v>Eurodollar Calendar Spread 3, Sep 23, Dec 23</v>
        <stp/>
        <stp>ContractData</stp>
        <stp>EDAS3??34</stp>
        <stp>LongDescription</stp>
        <tr r="B80" s="1"/>
      </tp>
      <tp t="s">
        <v>Eurodollar Calendar Spread 3, Jun 24, Sep 24</v>
        <stp/>
        <stp>ContractData</stp>
        <stp>EDAS3??37</stp>
        <stp>LongDescription</stp>
        <tr r="B86" s="1"/>
      </tp>
      <tp t="s">
        <v>Eurodollar Calendar Spread 3, Mar 24, Jun 24</v>
        <stp/>
        <stp>ContractData</stp>
        <stp>EDAS3??36</stp>
        <stp>LongDescription</stp>
        <tr r="B84" s="1"/>
      </tp>
      <tp t="s">
        <v>Euribor Calendar Spread 3, Apr 22, Jul 22</v>
        <stp/>
        <stp>ContractData</stp>
        <stp>QEAS3??38</stp>
        <stp>LongDescription</stp>
        <tr r="B89" s="5"/>
      </tp>
      <tp t="s">
        <v>Euribor Calendar Spread 3, Nov 21, Feb 22</v>
        <stp/>
        <stp>ContractData</stp>
        <stp>QEAS3??35</stp>
        <stp>LongDescription</stp>
        <tr r="B82" s="5"/>
      </tp>
      <tp t="s">
        <v>Euribor Calendar Spread 3, Oct 21, Jan 22</v>
        <stp/>
        <stp>ContractData</stp>
        <stp>QEAS3??34</stp>
        <stp>LongDescription</stp>
        <tr r="B80" s="5"/>
      </tp>
      <tp t="s">
        <v>Euribor Calendar Spread 3, Feb 22, May 22</v>
        <stp/>
        <stp>ContractData</stp>
        <stp>QEAS3??37</stp>
        <stp>LongDescription</stp>
        <tr r="B86" s="5"/>
      </tp>
      <tp t="s">
        <v>Euribor Calendar Spread 3, Jan 22, Apr 22</v>
        <stp/>
        <stp>ContractData</stp>
        <stp>QEAS3??36</stp>
        <stp>LongDescription</stp>
        <tr r="B84" s="5"/>
      </tp>
      <tp t="s">
        <v>Euribor Calendar Spread 3, Jul 21, Oct 21</v>
        <stp/>
        <stp>ContractData</stp>
        <stp>QEAS3??31</stp>
        <stp>LongDescription</stp>
        <tr r="B73" s="5"/>
      </tp>
      <tp t="s">
        <v>Euribor Calendar Spread 3, Jun 21, Sep 21</v>
        <stp/>
        <stp>ContractData</stp>
        <stp>QEAS3??30</stp>
        <stp>LongDescription</stp>
        <tr r="B71" s="5"/>
      </tp>
      <tp t="s">
        <v>Euribor Calendar Spread 3, Sep 21, Dec 21</v>
        <stp/>
        <stp>ContractData</stp>
        <stp>QEAS3??33</stp>
        <stp>LongDescription</stp>
        <tr r="B77" s="5"/>
      </tp>
      <tp t="s">
        <v>Euribor Calendar Spread 3, Aug 21, Nov 21</v>
        <stp/>
        <stp>ContractData</stp>
        <stp>QEAS3??32</stp>
        <stp>LongDescription</stp>
        <tr r="B75" s="5"/>
      </tp>
      <tp t="s">
        <v>Eurodollar Calendar Spread 3, Dec 19, Mar 20</v>
        <stp/>
        <stp>ContractData</stp>
        <stp>EDAS3??19</stp>
        <stp>LongDescription</stp>
        <tr r="B46" s="1"/>
      </tp>
      <tp t="s">
        <v>Eurodollar Calendar Spread 3, Sep 19, Dec 19</v>
        <stp/>
        <stp>ContractData</stp>
        <stp>EDAS3??18</stp>
        <stp>LongDescription</stp>
        <tr r="B44" s="1"/>
      </tp>
      <tp t="s">
        <v>Eurodollar Calendar Spread 3, Dec 17, Mar 18</v>
        <stp/>
        <stp>ContractData</stp>
        <stp>EDAS3??11</stp>
        <stp>LongDescription</stp>
        <tr r="B28" s="1"/>
      </tp>
      <tp t="s">
        <v>Eurodollar Calendar Spread 3, Sep 17, Dec 17</v>
        <stp/>
        <stp>ContractData</stp>
        <stp>EDAS3??10</stp>
        <stp>LongDescription</stp>
        <tr r="B26" s="1"/>
      </tp>
      <tp t="s">
        <v>Eurodollar Calendar Spread 3, Jun 18, Sep 18</v>
        <stp/>
        <stp>ContractData</stp>
        <stp>EDAS3??13</stp>
        <stp>LongDescription</stp>
        <tr r="B32" s="1"/>
      </tp>
      <tp t="s">
        <v>Eurodollar Calendar Spread 3, Mar 18, Jun 18</v>
        <stp/>
        <stp>ContractData</stp>
        <stp>EDAS3??12</stp>
        <stp>LongDescription</stp>
        <tr r="B30" s="1"/>
      </tp>
      <tp t="s">
        <v>Eurodollar Calendar Spread 3, Dec 18, Mar 19</v>
        <stp/>
        <stp>ContractData</stp>
        <stp>EDAS3??15</stp>
        <stp>LongDescription</stp>
        <tr r="B37" s="1"/>
      </tp>
      <tp t="s">
        <v>Eurodollar Calendar Spread 3, Sep 18, Dec 18</v>
        <stp/>
        <stp>ContractData</stp>
        <stp>EDAS3??14</stp>
        <stp>LongDescription</stp>
        <tr r="B35" s="1"/>
      </tp>
      <tp t="s">
        <v>Eurodollar Calendar Spread 3, Jun 19, Sep 19</v>
        <stp/>
        <stp>ContractData</stp>
        <stp>EDAS3??17</stp>
        <stp>LongDescription</stp>
        <tr r="B41" s="1"/>
      </tp>
      <tp t="s">
        <v>Eurodollar Calendar Spread 3, Mar 19, Jun 19</v>
        <stp/>
        <stp>ContractData</stp>
        <stp>EDAS3??16</stp>
        <stp>LongDescription</stp>
        <tr r="B39" s="1"/>
      </tp>
      <tp t="s">
        <v>Short Sterling Calendar Spreads, Sep 20, Dec 20</v>
        <stp/>
        <stp>ContractData</stp>
        <stp>QSAS3??19</stp>
        <stp>LongDescription</stp>
        <tr r="B46" s="8"/>
      </tp>
      <tp t="s">
        <v>Euribor Calendar Spread 3, Mar 20, Jun 20</v>
        <stp/>
        <stp>ContractData</stp>
        <stp>QEAS3??19</stp>
        <stp>LongDescription</stp>
        <tr r="B46" s="5"/>
      </tp>
      <tp t="s">
        <v>Short Sterling Calendar Spreads, Jun 20, Sep 20</v>
        <stp/>
        <stp>ContractData</stp>
        <stp>QSAS3??18</stp>
        <stp>LongDescription</stp>
        <tr r="B44" s="8"/>
      </tp>
      <tp t="s">
        <v>Euribor Calendar Spread 3, Dec 19, Mar 20</v>
        <stp/>
        <stp>ContractData</stp>
        <stp>QEAS3??18</stp>
        <stp>LongDescription</stp>
        <tr r="B44" s="5"/>
      </tp>
      <tp t="s">
        <v>Short Sterling Calendar Spreads, Sep 19, Dec 19</v>
        <stp/>
        <stp>ContractData</stp>
        <stp>QSAS3??15</stp>
        <stp>LongDescription</stp>
        <tr r="B37" s="8"/>
      </tp>
      <tp t="s">
        <v>Euribor Calendar Spread 3, Mar 19, Jun 19</v>
        <stp/>
        <stp>ContractData</stp>
        <stp>QEAS3??15</stp>
        <stp>LongDescription</stp>
        <tr r="B37" s="5"/>
      </tp>
      <tp t="s">
        <v>Short Sterling Calendar Spreads, Jun 19, Sep 19</v>
        <stp/>
        <stp>ContractData</stp>
        <stp>QSAS3??14</stp>
        <stp>LongDescription</stp>
        <tr r="B35" s="8"/>
      </tp>
      <tp t="s">
        <v>Euribor Calendar Spread 3, Dec 18, Mar 19</v>
        <stp/>
        <stp>ContractData</stp>
        <stp>QEAS3??14</stp>
        <stp>LongDescription</stp>
        <tr r="B35" s="5"/>
      </tp>
      <tp t="s">
        <v>Short Sterling Calendar Spreads, Mar 20, Jun 20</v>
        <stp/>
        <stp>ContractData</stp>
        <stp>QSAS3??17</stp>
        <stp>LongDescription</stp>
        <tr r="B41" s="8"/>
      </tp>
      <tp t="s">
        <v>Euribor Calendar Spread 3, Sep 19, Dec 19</v>
        <stp/>
        <stp>ContractData</stp>
        <stp>QEAS3??17</stp>
        <stp>LongDescription</stp>
        <tr r="B41" s="5"/>
      </tp>
      <tp t="s">
        <v>Short Sterling Calendar Spreads, Dec 19, Mar 20</v>
        <stp/>
        <stp>ContractData</stp>
        <stp>QSAS3??16</stp>
        <stp>LongDescription</stp>
        <tr r="B39" s="8"/>
      </tp>
      <tp t="s">
        <v>Euribor Calendar Spread 3, Jun 19, Sep 19</v>
        <stp/>
        <stp>ContractData</stp>
        <stp>QEAS3??16</stp>
        <stp>LongDescription</stp>
        <tr r="B39" s="5"/>
      </tp>
      <tp t="s">
        <v>Short Sterling Calendar Spreads, Sep 18, Dec 18</v>
        <stp/>
        <stp>ContractData</stp>
        <stp>QSAS3??11</stp>
        <stp>LongDescription</stp>
        <tr r="B28" s="8"/>
      </tp>
      <tp t="s">
        <v>Euribor Calendar Spread 3, Mar 18, Jun 18</v>
        <stp/>
        <stp>ContractData</stp>
        <stp>QEAS3??11</stp>
        <stp>LongDescription</stp>
        <tr r="B28" s="5"/>
      </tp>
      <tp t="s">
        <v>Short Sterling Calendar Spreads, Jun 18, Sep 18</v>
        <stp/>
        <stp>ContractData</stp>
        <stp>QSAS3??10</stp>
        <stp>LongDescription</stp>
        <tr r="B26" s="8"/>
      </tp>
      <tp t="s">
        <v>Euribor Calendar Spread 3, Dec 17, Mar 18</v>
        <stp/>
        <stp>ContractData</stp>
        <stp>QEAS3??10</stp>
        <stp>LongDescription</stp>
        <tr r="B26" s="5"/>
      </tp>
      <tp t="s">
        <v>Short Sterling Calendar Spreads, Mar 19, Jun 19</v>
        <stp/>
        <stp>ContractData</stp>
        <stp>QSAS3??13</stp>
        <stp>LongDescription</stp>
        <tr r="B32" s="8"/>
      </tp>
      <tp t="s">
        <v>Euribor Calendar Spread 3, Sep 18, Dec 18</v>
        <stp/>
        <stp>ContractData</stp>
        <stp>QEAS3??13</stp>
        <stp>LongDescription</stp>
        <tr r="B32" s="5"/>
      </tp>
      <tp t="s">
        <v>Short Sterling Calendar Spreads, Dec 18, Mar 19</v>
        <stp/>
        <stp>ContractData</stp>
        <stp>QSAS3??12</stp>
        <stp>LongDescription</stp>
        <tr r="B30" s="8"/>
      </tp>
      <tp t="s">
        <v>Euribor Calendar Spread 3, Jun 18, Sep 18</v>
        <stp/>
        <stp>ContractData</stp>
        <stp>QEAS3??12</stp>
        <stp>LongDescription</stp>
        <tr r="B30" s="5"/>
      </tp>
      <tp t="s">
        <v>EURIBOR (CONNECT- All Sessions), Jun 19</v>
        <stp/>
        <stp>ContractData</stp>
        <stp>QEA??18</stp>
        <stp>LongDescription</stp>
        <tr r="B26" s="4"/>
      </tp>
      <tp t="s">
        <v>EURIBOR (CONNECT- All Sessions), Sep 19</v>
        <stp/>
        <stp>ContractData</stp>
        <stp>QEA??19</stp>
        <stp>LongDescription</stp>
        <tr r="B27" s="4"/>
      </tp>
      <tp t="s">
        <v>EURIBOR (CONNECT- All Sessions), Dec 18</v>
        <stp/>
        <stp>ContractData</stp>
        <stp>QEA??16</stp>
        <stp>LongDescription</stp>
        <tr r="B23" s="4"/>
      </tp>
      <tp t="s">
        <v>EURIBOR (CONNECT- All Sessions), Mar 19</v>
        <stp/>
        <stp>ContractData</stp>
        <stp>QEA??17</stp>
        <stp>LongDescription</stp>
        <tr r="B25" s="4"/>
      </tp>
      <tp t="s">
        <v>EURIBOR (CONNECT- All Sessions), Jun 18</v>
        <stp/>
        <stp>ContractData</stp>
        <stp>QEA??14</stp>
        <stp>LongDescription</stp>
        <tr r="B21" s="4"/>
      </tp>
      <tp t="s">
        <v>EURIBOR (CONNECT- All Sessions), Sep 18</v>
        <stp/>
        <stp>ContractData</stp>
        <stp>QEA??15</stp>
        <stp>LongDescription</stp>
        <tr r="B22" s="4"/>
      </tp>
      <tp t="s">
        <v>EURIBOR (CONNECT- All Sessions), Dec 17</v>
        <stp/>
        <stp>ContractData</stp>
        <stp>QEA??12</stp>
        <stp>LongDescription</stp>
        <tr r="B18" s="4"/>
      </tp>
      <tp t="s">
        <v>EURIBOR (CONNECT- All Sessions), Mar 18</v>
        <stp/>
        <stp>ContractData</stp>
        <stp>QEA??13</stp>
        <stp>LongDescription</stp>
        <tr r="B20" s="4"/>
      </tp>
      <tp t="s">
        <v>EURIBOR (CONNECT- All Sessions), Jun 17</v>
        <stp/>
        <stp>ContractData</stp>
        <stp>QEA??10</stp>
        <stp>LongDescription</stp>
        <tr r="B16" s="4"/>
      </tp>
      <tp t="s">
        <v>EURIBOR (CONNECT- All Sessions), Sep 17</v>
        <stp/>
        <stp>ContractData</stp>
        <stp>QEA??11</stp>
        <stp>LongDescription</stp>
        <tr r="B17" s="4"/>
      </tp>
      <tp t="s">
        <v>EURIBOR (CONNECT- All Sessions), Jan 22</v>
        <stp/>
        <stp>ContractData</stp>
        <stp>QEA??32</stp>
        <stp>LongDescription</stp>
        <tr r="B43" s="4"/>
      </tp>
      <tp t="s">
        <v>EURIBOR (CONNECT- All Sessions), Feb 22</v>
        <stp/>
        <stp>ContractData</stp>
        <stp>QEA??33</stp>
        <stp>LongDescription</stp>
        <tr r="B45" s="4"/>
      </tp>
      <tp t="s">
        <v>EURIBOR (CONNECT- All Sessions), Nov 21</v>
        <stp/>
        <stp>ContractData</stp>
        <stp>QEA??30</stp>
        <stp>LongDescription</stp>
        <tr r="B41" s="4"/>
      </tp>
      <tp t="s">
        <v>EURIBOR (CONNECT- All Sessions), Dec 21</v>
        <stp/>
        <stp>ContractData</stp>
        <stp>QEA??31</stp>
        <stp>LongDescription</stp>
        <tr r="B42" s="4"/>
      </tp>
      <tp t="s">
        <v>EURIBOR (CONNECT- All Sessions), Sep 21</v>
        <stp/>
        <stp>ContractData</stp>
        <stp>QEA??28</stp>
        <stp>LongDescription</stp>
        <tr r="B38" s="4"/>
      </tp>
      <tp t="s">
        <v>EURIBOR (CONNECT- All Sessions), Oct 21</v>
        <stp/>
        <stp>ContractData</stp>
        <stp>QEA??29</stp>
        <stp>LongDescription</stp>
        <tr r="B40" s="4"/>
      </tp>
      <tp t="s">
        <v>EURIBOR (CONNECT- All Sessions), Jun 21</v>
        <stp/>
        <stp>ContractData</stp>
        <stp>QEA??26</stp>
        <stp>LongDescription</stp>
        <tr r="B36" s="4"/>
      </tp>
      <tp t="s">
        <v>EURIBOR (CONNECT- All Sessions), Aug 21</v>
        <stp/>
        <stp>ContractData</stp>
        <stp>QEA??27</stp>
        <stp>LongDescription</stp>
        <tr r="B37" s="4"/>
      </tp>
      <tp t="s">
        <v>EURIBOR (CONNECT- All Sessions), Dec 20</v>
        <stp/>
        <stp>ContractData</stp>
        <stp>QEA??24</stp>
        <stp>LongDescription</stp>
        <tr r="B33" s="4"/>
      </tp>
      <tp t="s">
        <v>EURIBOR (CONNECT- All Sessions), Mar 21</v>
        <stp/>
        <stp>ContractData</stp>
        <stp>QEA??25</stp>
        <stp>LongDescription</stp>
        <tr r="B35" s="4"/>
      </tp>
      <tp t="s">
        <v>EURIBOR (CONNECT- All Sessions), Jun 20</v>
        <stp/>
        <stp>ContractData</stp>
        <stp>QEA??22</stp>
        <stp>LongDescription</stp>
        <tr r="B31" s="4"/>
      </tp>
      <tp t="s">
        <v>EURIBOR (CONNECT- All Sessions), Sep 20</v>
        <stp/>
        <stp>ContractData</stp>
        <stp>QEA??23</stp>
        <stp>LongDescription</stp>
        <tr r="B32" s="4"/>
      </tp>
      <tp t="s">
        <v>EURIBOR (CONNECT- All Sessions), Dec 19</v>
        <stp/>
        <stp>ContractData</stp>
        <stp>QEA??20</stp>
        <stp>LongDescription</stp>
        <tr r="B28" s="4"/>
      </tp>
      <tp t="s">
        <v>EURIBOR (CONNECT- All Sessions), Mar 20</v>
        <stp/>
        <stp>ContractData</stp>
        <stp>QEA??21</stp>
        <stp>LongDescription</stp>
        <tr r="B30" s="4"/>
      </tp>
      <tp t="s">
        <v>Short Sterling (CONNECT- All Sessions), Dec 21</v>
        <stp/>
        <stp>ContractData</stp>
        <stp>QSA??26</stp>
        <stp>LongDescription</stp>
        <tr r="B36" s="7"/>
      </tp>
      <tp t="s">
        <v>Short Sterling (CONNECT- All Sessions), Jun 21</v>
        <stp/>
        <stp>ContractData</stp>
        <stp>QSA??24</stp>
        <stp>LongDescription</stp>
        <tr r="B34" s="7"/>
      </tp>
      <tp t="s">
        <v>Short Sterling (CONNECT- All Sessions), Sep 21</v>
        <stp/>
        <stp>ContractData</stp>
        <stp>QSA??25</stp>
        <stp>LongDescription</stp>
        <tr r="B35" s="7"/>
      </tp>
      <tp t="s">
        <v>Short Sterling (CONNECT- All Sessions), Dec 20</v>
        <stp/>
        <stp>ContractData</stp>
        <stp>QSA??22</stp>
        <stp>LongDescription</stp>
        <tr r="B31" s="7"/>
      </tp>
      <tp t="s">
        <v>Short Sterling (CONNECT- All Sessions), Mar 21</v>
        <stp/>
        <stp>ContractData</stp>
        <stp>QSA??23</stp>
        <stp>LongDescription</stp>
        <tr r="B33" s="7"/>
      </tp>
      <tp t="s">
        <v>Short Sterling (CONNECT- All Sessions), Jun 20</v>
        <stp/>
        <stp>ContractData</stp>
        <stp>QSA??20</stp>
        <stp>LongDescription</stp>
        <tr r="B29" s="7"/>
      </tp>
      <tp t="s">
        <v>Short Sterling (CONNECT- All Sessions), Sep 20</v>
        <stp/>
        <stp>ContractData</stp>
        <stp>QSA??21</stp>
        <stp>LongDescription</stp>
        <tr r="B30" s="7"/>
      </tp>
      <tp t="s">
        <v>Short Sterling (CONNECT- All Sessions), Dec 19</v>
        <stp/>
        <stp>ContractData</stp>
        <stp>QSA??18</stp>
        <stp>LongDescription</stp>
        <tr r="B26" s="7"/>
      </tp>
      <tp t="s">
        <v>Short Sterling (CONNECT- All Sessions), Mar 20</v>
        <stp/>
        <stp>ContractData</stp>
        <stp>QSA??19</stp>
        <stp>LongDescription</stp>
        <tr r="B28" s="7"/>
      </tp>
      <tp t="s">
        <v>Short Sterling (CONNECT- All Sessions), Jun 19</v>
        <stp/>
        <stp>ContractData</stp>
        <stp>QSA??16</stp>
        <stp>LongDescription</stp>
        <tr r="B24" s="7"/>
      </tp>
      <tp t="s">
        <v>Short Sterling (CONNECT- All Sessions), Sep 19</v>
        <stp/>
        <stp>ContractData</stp>
        <stp>QSA??17</stp>
        <stp>LongDescription</stp>
        <tr r="B25" s="7"/>
      </tp>
      <tp t="s">
        <v>Short Sterling (CONNECT- All Sessions), Dec 18</v>
        <stp/>
        <stp>ContractData</stp>
        <stp>QSA??14</stp>
        <stp>LongDescription</stp>
        <tr r="B21" s="7"/>
      </tp>
      <tp t="s">
        <v>Short Sterling (CONNECT- All Sessions), Mar 19</v>
        <stp/>
        <stp>ContractData</stp>
        <stp>QSA??15</stp>
        <stp>LongDescription</stp>
        <tr r="B23" s="7"/>
      </tp>
      <tp t="s">
        <v>Short Sterling (CONNECT- All Sessions), Jun 18</v>
        <stp/>
        <stp>ContractData</stp>
        <stp>QSA??12</stp>
        <stp>LongDescription</stp>
        <tr r="B19" s="7"/>
      </tp>
      <tp t="s">
        <v>Short Sterling (CONNECT- All Sessions), Sep 18</v>
        <stp/>
        <stp>ContractData</stp>
        <stp>QSA??13</stp>
        <stp>LongDescription</stp>
        <tr r="B20" s="7"/>
      </tp>
      <tp t="s">
        <v>Short Sterling (CONNECT- All Sessions), Dec 17</v>
        <stp/>
        <stp>ContractData</stp>
        <stp>QSA??10</stp>
        <stp>LongDescription</stp>
        <tr r="B16" s="7"/>
      </tp>
      <tp t="s">
        <v>Short Sterling (CONNECT- All Sessions), Mar 18</v>
        <stp/>
        <stp>ContractData</stp>
        <stp>QSA??11</stp>
        <stp>LongDescription</stp>
        <tr r="B18" s="7"/>
      </tp>
      <tp>
        <v>1791.83333333</v>
        <stp/>
        <stp>StudyData</stp>
        <stp>EDAS3??16</stp>
        <stp>MA</stp>
        <stp>InputChoice=ContractVol,MAType=Sim,Period=12</stp>
        <stp>MA</stp>
        <stp/>
        <stp/>
        <stp>all</stp>
        <stp/>
        <stp/>
        <stp/>
        <stp>T</stp>
        <tr r="L39" s="1"/>
      </tp>
      <tp>
        <v>14.41666667</v>
        <stp/>
        <stp>StudyData</stp>
        <stp>EDAS3??36</stp>
        <stp>MA</stp>
        <stp>InputChoice=ContractVol,MAType=Sim,Period=12</stp>
        <stp>MA</stp>
        <stp/>
        <stp/>
        <stp>all</stp>
        <stp/>
        <stp/>
        <stp/>
        <stp>T</stp>
        <tr r="L84" s="1"/>
      </tp>
      <tp>
        <v>75.333333330000002</v>
        <stp/>
        <stp>StudyData</stp>
        <stp>EDAS3??26</stp>
        <stp>MA</stp>
        <stp>InputChoice=ContractVol,MAType=Sim,Period=12</stp>
        <stp>MA</stp>
        <stp/>
        <stp/>
        <stp>all</stp>
        <stp/>
        <stp/>
        <stp/>
        <stp>T</stp>
        <tr r="L62" s="1"/>
      </tp>
      <tp>
        <v>5171.0833333299997</v>
        <stp/>
        <stp>StudyData</stp>
        <stp>EDA??2</stp>
        <stp>MA</stp>
        <stp>InputChoice=ContractVol,MAType=Sim,Period=12</stp>
        <stp>MA</stp>
        <stp/>
        <stp/>
        <stp>all</stp>
        <stp/>
        <stp/>
        <stp/>
        <stp>T</stp>
        <tr r="L7" s="3"/>
      </tp>
      <tp t="s">
        <v/>
        <stp/>
        <stp>StudyData</stp>
        <stp>QEA??3</stp>
        <stp>MA</stp>
        <stp>InputChoice=ContractVol,MAType=Sim,Period=12</stp>
        <stp>MA</stp>
        <stp/>
        <stp/>
        <stp>all</stp>
        <stp/>
        <stp/>
        <stp/>
        <stp>T</stp>
        <tr r="L8" s="4"/>
      </tp>
      <tp>
        <v>2992.0833333300002</v>
        <stp/>
        <stp>StudyData</stp>
        <stp>EDAS3??15</stp>
        <stp>MA</stp>
        <stp>InputChoice=ContractVol,MAType=Sim,Period=12</stp>
        <stp>MA</stp>
        <stp/>
        <stp/>
        <stp>all</stp>
        <stp/>
        <stp/>
        <stp/>
        <stp>T</stp>
        <tr r="L37" s="1"/>
      </tp>
      <tp>
        <v>20</v>
        <stp/>
        <stp>StudyData</stp>
        <stp>EDAS3??35</stp>
        <stp>MA</stp>
        <stp>InputChoice=ContractVol,MAType=Sim,Period=12</stp>
        <stp>MA</stp>
        <stp/>
        <stp/>
        <stp>all</stp>
        <stp/>
        <stp/>
        <stp/>
        <stp>T</stp>
        <tr r="L82" s="1"/>
      </tp>
      <tp>
        <v>20.25</v>
        <stp/>
        <stp>StudyData</stp>
        <stp>EDAS3??25</stp>
        <stp>MA</stp>
        <stp>InputChoice=ContractVol,MAType=Sim,Period=12</stp>
        <stp>MA</stp>
        <stp/>
        <stp/>
        <stp>all</stp>
        <stp/>
        <stp/>
        <stp/>
        <stp>T</stp>
        <tr r="L59" s="1"/>
      </tp>
      <tp>
        <v>42</v>
        <stp/>
        <stp>StudyData</stp>
        <stp>EDA??3</stp>
        <stp>MA</stp>
        <stp>InputChoice=ContractVol,MAType=Sim,Period=12</stp>
        <stp>MA</stp>
        <stp/>
        <stp/>
        <stp>all</stp>
        <stp/>
        <stp/>
        <stp/>
        <stp>T</stp>
        <tr r="L8" s="3"/>
      </tp>
      <tp t="s">
        <v/>
        <stp/>
        <stp>StudyData</stp>
        <stp>QEA??2</stp>
        <stp>MA</stp>
        <stp>InputChoice=ContractVol,MAType=Sim,Period=12</stp>
        <stp>MA</stp>
        <stp/>
        <stp/>
        <stp>all</stp>
        <stp/>
        <stp/>
        <stp/>
        <stp>T</stp>
        <tr r="L7" s="4"/>
      </tp>
      <tp>
        <v>3669.75</v>
        <stp/>
        <stp>StudyData</stp>
        <stp>EDAS3??14</stp>
        <stp>MA</stp>
        <stp>InputChoice=ContractVol,MAType=Sim,Period=12</stp>
        <stp>MA</stp>
        <stp/>
        <stp/>
        <stp>all</stp>
        <stp/>
        <stp/>
        <stp/>
        <stp>T</stp>
        <tr r="L35" s="1"/>
      </tp>
      <tp>
        <v>15</v>
        <stp/>
        <stp>StudyData</stp>
        <stp>EDAS3??34</stp>
        <stp>MA</stp>
        <stp>InputChoice=ContractVol,MAType=Sim,Period=12</stp>
        <stp>MA</stp>
        <stp/>
        <stp/>
        <stp>all</stp>
        <stp/>
        <stp/>
        <stp/>
        <stp>T</stp>
        <tr r="L80" s="1"/>
      </tp>
      <tp>
        <v>56.75</v>
        <stp/>
        <stp>StudyData</stp>
        <stp>EDAS3??24</stp>
        <stp>MA</stp>
        <stp>InputChoice=ContractVol,MAType=Sim,Period=12</stp>
        <stp>MA</stp>
        <stp/>
        <stp/>
        <stp>all</stp>
        <stp/>
        <stp/>
        <stp/>
        <stp>T</stp>
        <tr r="L57" s="1"/>
      </tp>
      <tp>
        <v>335054.66666667</v>
        <stp/>
        <stp>StudyData</stp>
        <stp>EDA??4</stp>
        <stp>MA</stp>
        <stp>InputChoice=ContractVol,MAType=Sim,Period=12</stp>
        <stp>MA</stp>
        <stp/>
        <stp/>
        <stp>all</stp>
        <stp/>
        <stp/>
        <stp/>
        <stp>T</stp>
        <tr r="L9" s="3"/>
      </tp>
      <tp t="s">
        <v/>
        <stp/>
        <stp>StudyData</stp>
        <stp>QEA??5</stp>
        <stp>MA</stp>
        <stp>InputChoice=ContractVol,MAType=Sim,Period=12</stp>
        <stp>MA</stp>
        <stp/>
        <stp/>
        <stp>all</stp>
        <stp/>
        <stp/>
        <stp/>
        <stp>T</stp>
        <tr r="L10" s="4"/>
      </tp>
      <tp>
        <v>2635.6666666699998</v>
        <stp/>
        <stp>StudyData</stp>
        <stp>EDAS3??13</stp>
        <stp>MA</stp>
        <stp>InputChoice=ContractVol,MAType=Sim,Period=12</stp>
        <stp>MA</stp>
        <stp/>
        <stp/>
        <stp>all</stp>
        <stp/>
        <stp/>
        <stp/>
        <stp>T</stp>
        <tr r="L32" s="1"/>
      </tp>
      <tp>
        <v>4.9166666699999997</v>
        <stp/>
        <stp>StudyData</stp>
        <stp>EDAS3??33</stp>
        <stp>MA</stp>
        <stp>InputChoice=ContractVol,MAType=Sim,Period=12</stp>
        <stp>MA</stp>
        <stp/>
        <stp/>
        <stp>all</stp>
        <stp/>
        <stp/>
        <stp/>
        <stp>T</stp>
        <tr r="L77" s="1"/>
      </tp>
      <tp>
        <v>113.08333333</v>
        <stp/>
        <stp>StudyData</stp>
        <stp>EDAS3??23</stp>
        <stp>MA</stp>
        <stp>InputChoice=ContractVol,MAType=Sim,Period=12</stp>
        <stp>MA</stp>
        <stp/>
        <stp/>
        <stp>all</stp>
        <stp/>
        <stp/>
        <stp/>
        <stp>T</stp>
        <tr r="L55" s="1"/>
      </tp>
      <tp>
        <v>89.166666669999998</v>
        <stp/>
        <stp>StudyData</stp>
        <stp>EDA??5</stp>
        <stp>MA</stp>
        <stp>InputChoice=ContractVol,MAType=Sim,Period=12</stp>
        <stp>MA</stp>
        <stp/>
        <stp/>
        <stp>all</stp>
        <stp/>
        <stp/>
        <stp/>
        <stp>T</stp>
        <tr r="L10" s="3"/>
      </tp>
      <tp>
        <v>92366.416666670004</v>
        <stp/>
        <stp>StudyData</stp>
        <stp>QEA??4</stp>
        <stp>MA</stp>
        <stp>InputChoice=ContractVol,MAType=Sim,Period=12</stp>
        <stp>MA</stp>
        <stp/>
        <stp/>
        <stp>all</stp>
        <stp/>
        <stp/>
        <stp/>
        <stp>T</stp>
        <tr r="L9" s="4"/>
      </tp>
      <tp t="e">
        <v>#N/A</v>
        <stp/>
        <stp>StudyData</stp>
        <stp>Vol(QSA??1) when (LocalDay(QSA??1)=19 and LocalHour(QSA??1)=11 and LocalMinute(QSA??1)=30)</stp>
        <stp>Bar</stp>
        <stp/>
        <stp>Vol</stp>
        <stp>30</stp>
        <stp>0</stp>
        <tr r="Z6" s="7"/>
      </tp>
      <tp>
        <v>0</v>
        <stp/>
        <stp>StudyData</stp>
        <stp>Vol(QSA??2) when (LocalDay(QSA??2)=19 and LocalHour(QSA??2)=11 and LocalMinute(QSA??2)=30)</stp>
        <stp>Bar</stp>
        <stp/>
        <stp>Vol</stp>
        <stp>30</stp>
        <stp>0</stp>
        <tr r="Z7" s="7"/>
      </tp>
      <tp>
        <v>0</v>
        <stp/>
        <stp>StudyData</stp>
        <stp>Vol(QSA??3) when (LocalDay(QSA??3)=19 and LocalHour(QSA??3)=11 and LocalMinute(QSA??3)=30)</stp>
        <stp>Bar</stp>
        <stp/>
        <stp>Vol</stp>
        <stp>30</stp>
        <stp>0</stp>
        <tr r="Z8" s="7"/>
      </tp>
      <tp t="e">
        <v>#N/A</v>
        <stp/>
        <stp>StudyData</stp>
        <stp>Vol(QSA??4) when (LocalDay(QSA??4)=19 and LocalHour(QSA??4)=11 and LocalMinute(QSA??4)=30)</stp>
        <stp>Bar</stp>
        <stp/>
        <stp>Vol</stp>
        <stp>30</stp>
        <stp>0</stp>
        <tr r="Z9" s="7"/>
      </tp>
      <tp t="e">
        <v>#N/A</v>
        <stp/>
        <stp>StudyData</stp>
        <stp>Vol(QSA??5) when (LocalDay(QSA??5)=19 and LocalHour(QSA??5)=11 and LocalMinute(QSA??5)=30)</stp>
        <stp>Bar</stp>
        <stp/>
        <stp>Vol</stp>
        <stp>30</stp>
        <stp>0</stp>
        <tr r="Z10" s="7"/>
      </tp>
      <tp t="e">
        <v>#N/A</v>
        <stp/>
        <stp>StudyData</stp>
        <stp>Vol(QSA??6) when (LocalDay(QSA??6)=19 and LocalHour(QSA??6)=11 and LocalMinute(QSA??6)=30)</stp>
        <stp>Bar</stp>
        <stp/>
        <stp>Vol</stp>
        <stp>30</stp>
        <stp>0</stp>
        <tr r="Z11" s="7"/>
      </tp>
      <tp t="e">
        <v>#N/A</v>
        <stp/>
        <stp>StudyData</stp>
        <stp>Vol(QSA??7) when (LocalDay(QSA??7)=19 and LocalHour(QSA??7)=11 and LocalMinute(QSA??7)=30)</stp>
        <stp>Bar</stp>
        <stp/>
        <stp>Vol</stp>
        <stp>30</stp>
        <stp>0</stp>
        <tr r="Z13" s="7"/>
      </tp>
      <tp t="e">
        <v>#N/A</v>
        <stp/>
        <stp>StudyData</stp>
        <stp>Vol(QSA??8) when (LocalDay(QSA??8)=19 and LocalHour(QSA??8)=11 and LocalMinute(QSA??8)=30)</stp>
        <stp>Bar</stp>
        <stp/>
        <stp>Vol</stp>
        <stp>30</stp>
        <stp>0</stp>
        <tr r="Z14" s="7"/>
      </tp>
      <tp t="e">
        <v>#N/A</v>
        <stp/>
        <stp>StudyData</stp>
        <stp>Vol(QSA??9) when (LocalDay(QSA??9)=19 and LocalHour(QSA??9)=11 and LocalMinute(QSA??9)=30)</stp>
        <stp>Bar</stp>
        <stp/>
        <stp>Vol</stp>
        <stp>30</stp>
        <stp>0</stp>
        <tr r="Z15" s="7"/>
      </tp>
      <tp>
        <v>4764.5833333299997</v>
        <stp/>
        <stp>StudyData</stp>
        <stp>EDAS3??12</stp>
        <stp>MA</stp>
        <stp>InputChoice=ContractVol,MAType=Sim,Period=12</stp>
        <stp>MA</stp>
        <stp/>
        <stp/>
        <stp>all</stp>
        <stp/>
        <stp/>
        <stp/>
        <stp>T</stp>
        <tr r="L30" s="1"/>
      </tp>
      <tp>
        <v>14.58333333</v>
        <stp/>
        <stp>StudyData</stp>
        <stp>EDAS3??32</stp>
        <stp>MA</stp>
        <stp>InputChoice=ContractVol,MAType=Sim,Period=12</stp>
        <stp>MA</stp>
        <stp/>
        <stp/>
        <stp>all</stp>
        <stp/>
        <stp/>
        <stp/>
        <stp>T</stp>
        <tr r="L75" s="1"/>
      </tp>
      <tp>
        <v>575.75</v>
        <stp/>
        <stp>StudyData</stp>
        <stp>EDAS3??22</stp>
        <stp>MA</stp>
        <stp>InputChoice=ContractVol,MAType=Sim,Period=12</stp>
        <stp>MA</stp>
        <stp/>
        <stp/>
        <stp>all</stp>
        <stp/>
        <stp/>
        <stp/>
        <stp>T</stp>
        <tr r="L53" s="1"/>
      </tp>
      <tp t="s">
        <v/>
        <stp/>
        <stp>StudyData</stp>
        <stp>EDAS3??42</stp>
        <stp>MA</stp>
        <stp>InputChoice=ContractVol,MAType=Sim,Period=12</stp>
        <stp>MA</stp>
        <stp/>
        <stp/>
        <stp>all</stp>
        <stp/>
        <stp/>
        <stp/>
        <stp>T</stp>
        <tr r="L98" s="1"/>
      </tp>
      <tp t="s">
        <v/>
        <stp/>
        <stp>StudyData</stp>
        <stp>EDA??6</stp>
        <stp>MA</stp>
        <stp>InputChoice=ContractVol,MAType=Sim,Period=12</stp>
        <stp>MA</stp>
        <stp/>
        <stp/>
        <stp>all</stp>
        <stp/>
        <stp/>
        <stp/>
        <stp>T</stp>
        <tr r="L11" s="3"/>
      </tp>
      <tp>
        <v>74546.333333329996</v>
        <stp/>
        <stp>StudyData</stp>
        <stp>QEA??7</stp>
        <stp>MA</stp>
        <stp>InputChoice=ContractVol,MAType=Sim,Period=12</stp>
        <stp>MA</stp>
        <stp/>
        <stp/>
        <stp>all</stp>
        <stp/>
        <stp/>
        <stp/>
        <stp>T</stp>
        <tr r="L12" s="4"/>
      </tp>
      <tp>
        <v>7075</v>
        <stp/>
        <stp>StudyData</stp>
        <stp>EDAS3??11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>
        <v>7.25</v>
        <stp/>
        <stp>StudyData</stp>
        <stp>EDAS3??31</stp>
        <stp>MA</stp>
        <stp>InputChoice=ContractVol,MAType=Sim,Period=12</stp>
        <stp>MA</stp>
        <stp/>
        <stp/>
        <stp>all</stp>
        <stp/>
        <stp/>
        <stp/>
        <stp>T</stp>
        <tr r="L73" s="1"/>
      </tp>
      <tp>
        <v>512.91666667000004</v>
        <stp/>
        <stp>StudyData</stp>
        <stp>EDAS3??21</stp>
        <stp>MA</stp>
        <stp>InputChoice=ContractVol,MAType=Sim,Period=12</stp>
        <stp>MA</stp>
        <stp/>
        <stp/>
        <stp>all</stp>
        <stp/>
        <stp/>
        <stp/>
        <stp>T</stp>
        <tr r="L50" s="1"/>
      </tp>
      <tp t="s">
        <v/>
        <stp/>
        <stp>StudyData</stp>
        <stp>EDAS3??41</stp>
        <stp>MA</stp>
        <stp>InputChoice=ContractVol,MAType=Sim,Period=12</stp>
        <stp>MA</stp>
        <stp/>
        <stp/>
        <stp>all</stp>
        <stp/>
        <stp/>
        <stp/>
        <stp>T</stp>
        <tr r="L95" s="1"/>
      </tp>
      <tp>
        <v>305308.58333333</v>
        <stp/>
        <stp>StudyData</stp>
        <stp>EDA??7</stp>
        <stp>MA</stp>
        <stp>InputChoice=ContractVol,MAType=Sim,Period=12</stp>
        <stp>MA</stp>
        <stp/>
        <stp/>
        <stp>all</stp>
        <stp/>
        <stp/>
        <stp/>
        <stp>T</stp>
        <tr r="L12" s="3"/>
      </tp>
      <tp t="s">
        <v/>
        <stp/>
        <stp>StudyData</stp>
        <stp>QEA??6</stp>
        <stp>MA</stp>
        <stp>InputChoice=ContractVol,MAType=Sim,Period=12</stp>
        <stp>MA</stp>
        <stp/>
        <stp/>
        <stp>all</stp>
        <stp/>
        <stp/>
        <stp/>
        <stp>T</stp>
        <tr r="L11" s="4"/>
      </tp>
      <tp>
        <v>7527.1666666700003</v>
        <stp/>
        <stp>StudyData</stp>
        <stp>EDAS3??10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>
        <v>11.08333333</v>
        <stp/>
        <stp>StudyData</stp>
        <stp>EDAS3??30</stp>
        <stp>MA</stp>
        <stp>InputChoice=ContractVol,MAType=Sim,Period=12</stp>
        <stp>MA</stp>
        <stp/>
        <stp/>
        <stp>all</stp>
        <stp/>
        <stp/>
        <stp/>
        <stp>T</stp>
        <tr r="L71" s="1"/>
      </tp>
      <tp>
        <v>541.75</v>
        <stp/>
        <stp>StudyData</stp>
        <stp>EDAS3??20</stp>
        <stp>MA</stp>
        <stp>InputChoice=ContractVol,MAType=Sim,Period=12</stp>
        <stp>MA</stp>
        <stp/>
        <stp/>
        <stp>all</stp>
        <stp/>
        <stp/>
        <stp/>
        <stp>T</stp>
        <tr r="L48" s="1"/>
      </tp>
      <tp>
        <v>1</v>
        <stp/>
        <stp>StudyData</stp>
        <stp>EDAS3??40</stp>
        <stp>MA</stp>
        <stp>InputChoice=ContractVol,MAType=Sim,Period=12</stp>
        <stp>MA</stp>
        <stp/>
        <stp/>
        <stp>all</stp>
        <stp/>
        <stp/>
        <stp/>
        <stp>T</stp>
        <tr r="L93" s="1"/>
      </tp>
      <tp>
        <v>356969.91666667</v>
        <stp/>
        <stp>StudyData</stp>
        <stp>EDA??8</stp>
        <stp>MA</stp>
        <stp>InputChoice=ContractVol,MAType=Sim,Period=12</stp>
        <stp>MA</stp>
        <stp/>
        <stp/>
        <stp>all</stp>
        <stp/>
        <stp/>
        <stp/>
        <stp>T</stp>
        <tr r="L13" s="3"/>
      </tp>
      <tp>
        <v>51836</v>
        <stp/>
        <stp>StudyData</stp>
        <stp>QEA??9</stp>
        <stp>MA</stp>
        <stp>InputChoice=ContractVol,MAType=Sim,Period=12</stp>
        <stp>MA</stp>
        <stp/>
        <stp/>
        <stp>all</stp>
        <stp/>
        <stp/>
        <stp/>
        <stp>T</stp>
        <tr r="L15" s="4"/>
      </tp>
      <tp>
        <v>0</v>
        <stp/>
        <stp>ContractData</stp>
        <stp>EDA??44</stp>
        <stp>Y_CVol</stp>
        <tr r="N58" s="3"/>
      </tp>
      <tp>
        <v>0</v>
        <stp/>
        <stp>ContractData</stp>
        <stp>EDA??42</stp>
        <stp>Y_CVol</stp>
        <tr r="N56" s="3"/>
      </tp>
      <tp>
        <v>0</v>
        <stp/>
        <stp>ContractData</stp>
        <stp>EDA??43</stp>
        <stp>Y_CVol</stp>
        <tr r="N57" s="3"/>
      </tp>
      <tp>
        <v>0</v>
        <stp/>
        <stp>ContractData</stp>
        <stp>EDA??40</stp>
        <stp>Y_CVol</stp>
        <tr r="N53" s="3"/>
      </tp>
      <tp>
        <v>0</v>
        <stp/>
        <stp>ContractData</stp>
        <stp>EDA??41</stp>
        <stp>Y_CVol</stp>
        <tr r="N55" s="3"/>
      </tp>
      <tp>
        <v>0</v>
        <stp/>
        <stp>ContractData</stp>
        <stp>EDA??38</stp>
        <stp>Y_CVol</stp>
        <tr r="N51" s="3"/>
      </tp>
      <tp>
        <v>0</v>
        <stp/>
        <stp>ContractData</stp>
        <stp>EDA??39</stp>
        <stp>Y_CVol</stp>
        <tr r="N52" s="3"/>
      </tp>
      <tp>
        <v>0</v>
        <stp/>
        <stp>ContractData</stp>
        <stp>EDA??36</stp>
        <stp>Y_CVol</stp>
        <tr r="N48" s="3"/>
      </tp>
      <tp>
        <v>0</v>
        <stp/>
        <stp>ContractData</stp>
        <stp>EDA??37</stp>
        <stp>Y_CVol</stp>
        <tr r="N50" s="3"/>
      </tp>
      <tp>
        <v>0</v>
        <stp/>
        <stp>ContractData</stp>
        <stp>EDA??34</stp>
        <stp>Y_CVol</stp>
        <tr r="N46" s="3"/>
      </tp>
      <tp>
        <v>10</v>
        <stp/>
        <stp>ContractData</stp>
        <stp>EDA??35</stp>
        <stp>Y_CVol</stp>
        <tr r="N47" s="3"/>
      </tp>
      <tp>
        <v>153</v>
        <stp/>
        <stp>ContractData</stp>
        <stp>EDA??32</stp>
        <stp>Y_CVol</stp>
        <tr r="N43" s="3"/>
      </tp>
      <tp>
        <v>20</v>
        <stp/>
        <stp>ContractData</stp>
        <stp>EDA??33</stp>
        <stp>Y_CVol</stp>
        <tr r="N45" s="3"/>
      </tp>
      <tp>
        <v>324</v>
        <stp/>
        <stp>ContractData</stp>
        <stp>EDA??30</stp>
        <stp>Y_CVol</stp>
        <tr r="N41" s="3"/>
      </tp>
      <tp>
        <v>470</v>
        <stp/>
        <stp>ContractData</stp>
        <stp>EDA??31</stp>
        <stp>Y_CVol</stp>
        <tr r="N42" s="3"/>
      </tp>
      <tp>
        <v>975</v>
        <stp/>
        <stp>ContractData</stp>
        <stp>EDA??28</stp>
        <stp>Y_CVol</stp>
        <tr r="N38" s="3"/>
      </tp>
      <tp>
        <v>136</v>
        <stp/>
        <stp>ContractData</stp>
        <stp>EDA??29</stp>
        <stp>Y_CVol</stp>
        <tr r="N40" s="3"/>
      </tp>
      <tp>
        <v>1683</v>
        <stp/>
        <stp>ContractData</stp>
        <stp>EDA??26</stp>
        <stp>Y_CVol</stp>
        <tr r="N36" s="3"/>
      </tp>
      <tp>
        <v>1422</v>
        <stp/>
        <stp>ContractData</stp>
        <stp>EDA??27</stp>
        <stp>Y_CVol</stp>
        <tr r="N37" s="3"/>
      </tp>
      <tp>
        <v>11545</v>
        <stp/>
        <stp>ContractData</stp>
        <stp>EDA??24</stp>
        <stp>Y_CVol</stp>
        <tr r="N33" s="3"/>
      </tp>
      <tp>
        <v>2514</v>
        <stp/>
        <stp>ContractData</stp>
        <stp>EDA??25</stp>
        <stp>Y_CVol</stp>
        <tr r="N35" s="3"/>
      </tp>
      <tp>
        <v>22164</v>
        <stp/>
        <stp>ContractData</stp>
        <stp>EDA??22</stp>
        <stp>Y_CVol</stp>
        <tr r="N31" s="3"/>
      </tp>
      <tp>
        <v>17053</v>
        <stp/>
        <stp>ContractData</stp>
        <stp>EDA??23</stp>
        <stp>Y_CVol</stp>
        <tr r="N32" s="3"/>
      </tp>
      <tp>
        <v>26620</v>
        <stp/>
        <stp>ContractData</stp>
        <stp>EDA??20</stp>
        <stp>Y_CVol</stp>
        <tr r="N28" s="3"/>
      </tp>
      <tp>
        <v>18354</v>
        <stp/>
        <stp>ContractData</stp>
        <stp>EDA??21</stp>
        <stp>Y_CVol</stp>
        <tr r="N30" s="3"/>
      </tp>
      <tp>
        <v>33408</v>
        <stp/>
        <stp>ContractData</stp>
        <stp>EDA??18</stp>
        <stp>Y_CVol</stp>
        <tr r="N26" s="3"/>
      </tp>
      <tp>
        <v>33730</v>
        <stp/>
        <stp>ContractData</stp>
        <stp>EDA??19</stp>
        <stp>Y_CVol</stp>
        <tr r="N27" s="3"/>
      </tp>
      <tp>
        <v>66796</v>
        <stp/>
        <stp>ContractData</stp>
        <stp>EDA??16</stp>
        <stp>Y_CVol</stp>
        <tr r="N23" s="3"/>
      </tp>
      <tp>
        <v>38398</v>
        <stp/>
        <stp>ContractData</stp>
        <stp>EDA??17</stp>
        <stp>Y_CVol</stp>
        <tr r="N25" s="3"/>
      </tp>
      <tp>
        <v>79471</v>
        <stp/>
        <stp>ContractData</stp>
        <stp>EDA??14</stp>
        <stp>Y_CVol</stp>
        <tr r="N21" s="3"/>
      </tp>
      <tp>
        <v>69833</v>
        <stp/>
        <stp>ContractData</stp>
        <stp>EDA??15</stp>
        <stp>Y_CVol</stp>
        <tr r="N22" s="3"/>
      </tp>
      <tp>
        <v>154462</v>
        <stp/>
        <stp>ContractData</stp>
        <stp>EDA??12</stp>
        <stp>Y_CVol</stp>
        <tr r="N18" s="3"/>
      </tp>
      <tp>
        <v>98722</v>
        <stp/>
        <stp>ContractData</stp>
        <stp>EDA??13</stp>
        <stp>Y_CVol</stp>
        <tr r="N20" s="3"/>
      </tp>
      <tp>
        <v>180193</v>
        <stp/>
        <stp>ContractData</stp>
        <stp>EDA??10</stp>
        <stp>Y_CVol</stp>
        <tr r="N16" s="3"/>
      </tp>
      <tp>
        <v>121091</v>
        <stp/>
        <stp>ContractData</stp>
        <stp>EDA??11</stp>
        <stp>Y_CVol</stp>
        <tr r="N17" s="3"/>
      </tp>
      <tp>
        <v>0</v>
        <stp/>
        <stp>ContractData</stp>
        <stp>EDA??44</stp>
        <stp>T_CVol</stp>
        <tr r="K58" s="3"/>
      </tp>
      <tp>
        <v>0</v>
        <stp/>
        <stp>ContractData</stp>
        <stp>EDA??42</stp>
        <stp>T_CVol</stp>
        <tr r="K56" s="3"/>
      </tp>
      <tp>
        <v>0</v>
        <stp/>
        <stp>ContractData</stp>
        <stp>EDA??43</stp>
        <stp>T_CVol</stp>
        <tr r="K57" s="3"/>
      </tp>
      <tp>
        <v>0</v>
        <stp/>
        <stp>ContractData</stp>
        <stp>EDA??40</stp>
        <stp>T_CVol</stp>
        <tr r="K53" s="3"/>
      </tp>
      <tp>
        <v>0</v>
        <stp/>
        <stp>ContractData</stp>
        <stp>EDA??41</stp>
        <stp>T_CVol</stp>
        <tr r="K55" s="3"/>
      </tp>
      <tp>
        <v>0</v>
        <stp/>
        <stp>ContractData</stp>
        <stp>EDA??38</stp>
        <stp>T_CVol</stp>
        <tr r="K51" s="3"/>
      </tp>
      <tp>
        <v>0</v>
        <stp/>
        <stp>ContractData</stp>
        <stp>EDA??39</stp>
        <stp>T_CVol</stp>
        <tr r="K52" s="3"/>
      </tp>
      <tp>
        <v>0</v>
        <stp/>
        <stp>ContractData</stp>
        <stp>EDA??36</stp>
        <stp>T_CVol</stp>
        <tr r="K48" s="3"/>
      </tp>
      <tp>
        <v>0</v>
        <stp/>
        <stp>ContractData</stp>
        <stp>EDA??37</stp>
        <stp>T_CVol</stp>
        <tr r="K50" s="3"/>
      </tp>
      <tp>
        <v>10</v>
        <stp/>
        <stp>ContractData</stp>
        <stp>EDA??34</stp>
        <stp>T_CVol</stp>
        <tr r="K46" s="3"/>
      </tp>
      <tp>
        <v>360</v>
        <stp/>
        <stp>ContractData</stp>
        <stp>EDA??35</stp>
        <stp>T_CVol</stp>
        <tr r="K47" s="3"/>
      </tp>
      <tp>
        <v>37</v>
        <stp/>
        <stp>ContractData</stp>
        <stp>EDA??32</stp>
        <stp>T_CVol</stp>
        <tr r="K43" s="3"/>
      </tp>
      <tp>
        <v>28</v>
        <stp/>
        <stp>ContractData</stp>
        <stp>EDA??33</stp>
        <stp>T_CVol</stp>
        <tr r="K45" s="3"/>
      </tp>
      <tp>
        <v>10</v>
        <stp/>
        <stp>ContractData</stp>
        <stp>EDA??30</stp>
        <stp>T_CVol</stp>
        <tr r="K41" s="3"/>
      </tp>
      <tp>
        <v>438</v>
        <stp/>
        <stp>ContractData</stp>
        <stp>EDA??31</stp>
        <stp>T_CVol</stp>
        <tr r="K42" s="3"/>
      </tp>
      <tp>
        <v>374</v>
        <stp/>
        <stp>ContractData</stp>
        <stp>EDA??28</stp>
        <stp>T_CVol</stp>
        <tr r="K38" s="3"/>
      </tp>
      <tp>
        <v>139</v>
        <stp/>
        <stp>ContractData</stp>
        <stp>EDA??29</stp>
        <stp>T_CVol</stp>
        <tr r="K40" s="3"/>
      </tp>
      <tp>
        <v>431</v>
        <stp/>
        <stp>ContractData</stp>
        <stp>EDA??26</stp>
        <stp>T_CVol</stp>
        <tr r="K36" s="3"/>
      </tp>
      <tp>
        <v>836</v>
        <stp/>
        <stp>ContractData</stp>
        <stp>EDA??27</stp>
        <stp>T_CVol</stp>
        <tr r="K37" s="3"/>
      </tp>
      <tp>
        <v>5889</v>
        <stp/>
        <stp>ContractData</stp>
        <stp>EDA??24</stp>
        <stp>T_CVol</stp>
        <tr r="K33" s="3"/>
      </tp>
      <tp>
        <v>2634</v>
        <stp/>
        <stp>ContractData</stp>
        <stp>EDA??25</stp>
        <stp>T_CVol</stp>
        <tr r="K35" s="3"/>
      </tp>
      <tp>
        <v>18829</v>
        <stp/>
        <stp>ContractData</stp>
        <stp>EDA??22</stp>
        <stp>T_CVol</stp>
        <tr r="K31" s="3"/>
      </tp>
      <tp>
        <v>6564</v>
        <stp/>
        <stp>ContractData</stp>
        <stp>EDA??23</stp>
        <stp>T_CVol</stp>
        <tr r="K32" s="3"/>
      </tp>
      <tp>
        <v>11449</v>
        <stp/>
        <stp>ContractData</stp>
        <stp>EDA??20</stp>
        <stp>T_CVol</stp>
        <tr r="K28" s="3"/>
      </tp>
      <tp>
        <v>11305</v>
        <stp/>
        <stp>ContractData</stp>
        <stp>EDA??21</stp>
        <stp>T_CVol</stp>
        <tr r="K30" s="3"/>
      </tp>
      <tp>
        <v>11538</v>
        <stp/>
        <stp>ContractData</stp>
        <stp>EDA??18</stp>
        <stp>T_CVol</stp>
        <tr r="K26" s="3"/>
      </tp>
      <tp>
        <v>13880</v>
        <stp/>
        <stp>ContractData</stp>
        <stp>EDA??19</stp>
        <stp>T_CVol</stp>
        <tr r="K27" s="3"/>
      </tp>
      <tp>
        <v>23996</v>
        <stp/>
        <stp>ContractData</stp>
        <stp>EDA??16</stp>
        <stp>T_CVol</stp>
        <tr r="K23" s="3"/>
      </tp>
      <tp>
        <v>15868</v>
        <stp/>
        <stp>ContractData</stp>
        <stp>EDA??17</stp>
        <stp>T_CVol</stp>
        <tr r="K25" s="3"/>
      </tp>
      <tp>
        <v>33995</v>
        <stp/>
        <stp>ContractData</stp>
        <stp>EDA??14</stp>
        <stp>T_CVol</stp>
        <tr r="K21" s="3"/>
      </tp>
      <tp>
        <v>23272</v>
        <stp/>
        <stp>ContractData</stp>
        <stp>EDA??15</stp>
        <stp>T_CVol</stp>
        <tr r="K22" s="3"/>
      </tp>
      <tp>
        <v>69566</v>
        <stp/>
        <stp>ContractData</stp>
        <stp>EDA??12</stp>
        <stp>T_CVol</stp>
        <tr r="K18" s="3"/>
      </tp>
      <tp>
        <v>46365</v>
        <stp/>
        <stp>ContractData</stp>
        <stp>EDA??13</stp>
        <stp>T_CVol</stp>
        <tr r="K20" s="3"/>
      </tp>
      <tp>
        <v>62332</v>
        <stp/>
        <stp>ContractData</stp>
        <stp>EDA??10</stp>
        <stp>T_CVol</stp>
        <tr r="K16" s="3"/>
      </tp>
      <tp>
        <v>49730</v>
        <stp/>
        <stp>ContractData</stp>
        <stp>EDA??11</stp>
        <stp>T_CVol</stp>
        <tr r="K17" s="3"/>
      </tp>
      <tp>
        <v>682</v>
        <stp/>
        <stp>ContractData</stp>
        <stp>QSA??18</stp>
        <stp>Y_CVol</stp>
        <tr r="N26" s="7"/>
      </tp>
      <tp>
        <v>37</v>
        <stp/>
        <stp>ContractData</stp>
        <stp>QSA??19</stp>
        <stp>Y_CVol</stp>
        <tr r="N28" s="7"/>
      </tp>
      <tp>
        <v>1554</v>
        <stp/>
        <stp>ContractData</stp>
        <stp>QSA??16</stp>
        <stp>Y_CVol</stp>
        <tr r="N24" s="7"/>
      </tp>
      <tp>
        <v>1051</v>
        <stp/>
        <stp>ContractData</stp>
        <stp>QSA??17</stp>
        <stp>Y_CVol</stp>
        <tr r="N25" s="7"/>
      </tp>
      <tp>
        <v>15016</v>
        <stp/>
        <stp>ContractData</stp>
        <stp>QSA??14</stp>
        <stp>Y_CVol</stp>
        <tr r="N21" s="7"/>
      </tp>
      <tp>
        <v>3628</v>
        <stp/>
        <stp>ContractData</stp>
        <stp>QSA??15</stp>
        <stp>Y_CVol</stp>
        <tr r="N23" s="7"/>
      </tp>
      <tp>
        <v>24514</v>
        <stp/>
        <stp>ContractData</stp>
        <stp>QSA??12</stp>
        <stp>Y_CVol</stp>
        <tr r="N19" s="7"/>
      </tp>
      <tp>
        <v>24723</v>
        <stp/>
        <stp>ContractData</stp>
        <stp>QSA??13</stp>
        <stp>Y_CVol</stp>
        <tr r="N20" s="7"/>
      </tp>
      <tp>
        <v>37339</v>
        <stp/>
        <stp>ContractData</stp>
        <stp>QSA??10</stp>
        <stp>Y_CVol</stp>
        <tr r="N16" s="7"/>
      </tp>
      <tp>
        <v>33411</v>
        <stp/>
        <stp>ContractData</stp>
        <stp>QSA??11</stp>
        <stp>Y_CVol</stp>
        <tr r="N18" s="7"/>
      </tp>
      <tp>
        <v>0</v>
        <stp/>
        <stp>ContractData</stp>
        <stp>QSA??26</stp>
        <stp>Y_CVol</stp>
        <tr r="N36" s="7"/>
      </tp>
      <tp>
        <v>0</v>
        <stp/>
        <stp>ContractData</stp>
        <stp>QSA??24</stp>
        <stp>Y_CVol</stp>
        <tr r="N34" s="7"/>
      </tp>
      <tp>
        <v>0</v>
        <stp/>
        <stp>ContractData</stp>
        <stp>QSA??25</stp>
        <stp>Y_CVol</stp>
        <tr r="N35" s="7"/>
      </tp>
      <tp>
        <v>0</v>
        <stp/>
        <stp>ContractData</stp>
        <stp>QSA??22</stp>
        <stp>Y_CVol</stp>
        <tr r="N31" s="7"/>
      </tp>
      <tp>
        <v>0</v>
        <stp/>
        <stp>ContractData</stp>
        <stp>QSA??23</stp>
        <stp>Y_CVol</stp>
        <tr r="N33" s="7"/>
      </tp>
      <tp>
        <v>1</v>
        <stp/>
        <stp>ContractData</stp>
        <stp>QSA??20</stp>
        <stp>Y_CVol</stp>
        <tr r="N29" s="7"/>
      </tp>
      <tp>
        <v>0</v>
        <stp/>
        <stp>ContractData</stp>
        <stp>QSA??21</stp>
        <stp>Y_CVol</stp>
        <tr r="N30" s="7"/>
      </tp>
      <tp>
        <v>0</v>
        <stp/>
        <stp>ContractData</stp>
        <stp>QEA??28</stp>
        <stp>Y_CVol</stp>
        <tr r="N38" s="4"/>
      </tp>
      <tp>
        <v>0</v>
        <stp/>
        <stp>ContractData</stp>
        <stp>QEA??29</stp>
        <stp>Y_CVol</stp>
        <tr r="N40" s="4"/>
      </tp>
      <tp>
        <v>1</v>
        <stp/>
        <stp>ContractData</stp>
        <stp>QEA??26</stp>
        <stp>Y_CVol</stp>
        <tr r="N36" s="4"/>
      </tp>
      <tp>
        <v>0</v>
        <stp/>
        <stp>ContractData</stp>
        <stp>QEA??27</stp>
        <stp>Y_CVol</stp>
        <tr r="N37" s="4"/>
      </tp>
      <tp>
        <v>89</v>
        <stp/>
        <stp>ContractData</stp>
        <stp>QEA??24</stp>
        <stp>Y_CVol</stp>
        <tr r="N33" s="4"/>
      </tp>
      <tp>
        <v>2</v>
        <stp/>
        <stp>ContractData</stp>
        <stp>QEA??25</stp>
        <stp>Y_CVol</stp>
        <tr r="N35" s="4"/>
      </tp>
      <tp>
        <v>801</v>
        <stp/>
        <stp>ContractData</stp>
        <stp>QEA??22</stp>
        <stp>Y_CVol</stp>
        <tr r="N31" s="4"/>
      </tp>
      <tp>
        <v>317</v>
        <stp/>
        <stp>ContractData</stp>
        <stp>QEA??23</stp>
        <stp>Y_CVol</stp>
        <tr r="N32" s="4"/>
      </tp>
      <tp>
        <v>6170</v>
        <stp/>
        <stp>ContractData</stp>
        <stp>QEA??20</stp>
        <stp>Y_CVol</stp>
        <tr r="N28" s="4"/>
      </tp>
      <tp>
        <v>1988</v>
        <stp/>
        <stp>ContractData</stp>
        <stp>QEA??21</stp>
        <stp>Y_CVol</stp>
        <tr r="N30" s="4"/>
      </tp>
      <tp>
        <v>0</v>
        <stp/>
        <stp>ContractData</stp>
        <stp>QEA??32</stp>
        <stp>Y_CVol</stp>
        <tr r="N43" s="4"/>
      </tp>
      <tp>
        <v>0</v>
        <stp/>
        <stp>ContractData</stp>
        <stp>QEA??33</stp>
        <stp>Y_CVol</stp>
        <tr r="N45" s="4"/>
      </tp>
      <tp>
        <v>0</v>
        <stp/>
        <stp>ContractData</stp>
        <stp>QEA??30</stp>
        <stp>Y_CVol</stp>
        <tr r="N41" s="4"/>
      </tp>
      <tp>
        <v>0</v>
        <stp/>
        <stp>ContractData</stp>
        <stp>QEA??31</stp>
        <stp>Y_CVol</stp>
        <tr r="N42" s="4"/>
      </tp>
      <tp>
        <v>6704</v>
        <stp/>
        <stp>ContractData</stp>
        <stp>QEA??18</stp>
        <stp>Y_CVol</stp>
        <tr r="N26" s="4"/>
      </tp>
      <tp>
        <v>6284</v>
        <stp/>
        <stp>ContractData</stp>
        <stp>QEA??19</stp>
        <stp>Y_CVol</stp>
        <tr r="N27" s="4"/>
      </tp>
      <tp>
        <v>10616</v>
        <stp/>
        <stp>ContractData</stp>
        <stp>QEA??16</stp>
        <stp>Y_CVol</stp>
        <tr r="N23" s="4"/>
      </tp>
      <tp>
        <v>8328</v>
        <stp/>
        <stp>ContractData</stp>
        <stp>QEA??17</stp>
        <stp>Y_CVol</stp>
        <tr r="N25" s="4"/>
      </tp>
      <tp>
        <v>15346</v>
        <stp/>
        <stp>ContractData</stp>
        <stp>QEA??14</stp>
        <stp>Y_CVol</stp>
        <tr r="N21" s="4"/>
      </tp>
      <tp>
        <v>14030</v>
        <stp/>
        <stp>ContractData</stp>
        <stp>QEA??15</stp>
        <stp>Y_CVol</stp>
        <tr r="N22" s="4"/>
      </tp>
      <tp>
        <v>23199</v>
        <stp/>
        <stp>ContractData</stp>
        <stp>QEA??12</stp>
        <stp>Y_CVol</stp>
        <tr r="N18" s="4"/>
      </tp>
      <tp>
        <v>19007</v>
        <stp/>
        <stp>ContractData</stp>
        <stp>QEA??13</stp>
        <stp>Y_CVol</stp>
        <tr r="N20" s="4"/>
      </tp>
      <tp>
        <v>48989</v>
        <stp/>
        <stp>ContractData</stp>
        <stp>QEA??10</stp>
        <stp>Y_CVol</stp>
        <tr r="N16" s="4"/>
      </tp>
      <tp>
        <v>34690</v>
        <stp/>
        <stp>ContractData</stp>
        <stp>QEA??11</stp>
        <stp>Y_CVol</stp>
        <tr r="N17" s="4"/>
      </tp>
      <tp>
        <v>648</v>
        <stp/>
        <stp>ContractData</stp>
        <stp>QSA??18</stp>
        <stp>T_CVol</stp>
        <tr r="K26" s="7"/>
      </tp>
      <tp>
        <v>66</v>
        <stp/>
        <stp>ContractData</stp>
        <stp>QSA??19</stp>
        <stp>T_CVol</stp>
        <tr r="K28" s="7"/>
      </tp>
      <tp>
        <v>971</v>
        <stp/>
        <stp>ContractData</stp>
        <stp>QSA??16</stp>
        <stp>T_CVol</stp>
        <tr r="K24" s="7"/>
      </tp>
      <tp>
        <v>473</v>
        <stp/>
        <stp>ContractData</stp>
        <stp>QSA??17</stp>
        <stp>T_CVol</stp>
        <tr r="K25" s="7"/>
      </tp>
      <tp>
        <v>6051</v>
        <stp/>
        <stp>ContractData</stp>
        <stp>QSA??14</stp>
        <stp>T_CVol</stp>
        <tr r="K21" s="7"/>
      </tp>
      <tp>
        <v>2345</v>
        <stp/>
        <stp>ContractData</stp>
        <stp>QSA??15</stp>
        <stp>T_CVol</stp>
        <tr r="K23" s="7"/>
      </tp>
      <tp>
        <v>11662</v>
        <stp/>
        <stp>ContractData</stp>
        <stp>QSA??12</stp>
        <stp>T_CVol</stp>
        <tr r="K19" s="7"/>
      </tp>
      <tp>
        <v>7697</v>
        <stp/>
        <stp>ContractData</stp>
        <stp>QSA??13</stp>
        <stp>T_CVol</stp>
        <tr r="K20" s="7"/>
      </tp>
      <tp>
        <v>18544</v>
        <stp/>
        <stp>ContractData</stp>
        <stp>QSA??10</stp>
        <stp>T_CVol</stp>
        <tr r="K16" s="7"/>
      </tp>
      <tp>
        <v>10520</v>
        <stp/>
        <stp>ContractData</stp>
        <stp>QSA??11</stp>
        <stp>T_CVol</stp>
        <tr r="K18" s="7"/>
      </tp>
      <tp>
        <v>0</v>
        <stp/>
        <stp>ContractData</stp>
        <stp>QSA??26</stp>
        <stp>T_CVol</stp>
        <tr r="K36" s="7"/>
      </tp>
      <tp>
        <v>0</v>
        <stp/>
        <stp>ContractData</stp>
        <stp>QSA??24</stp>
        <stp>T_CVol</stp>
        <tr r="K34" s="7"/>
      </tp>
      <tp>
        <v>0</v>
        <stp/>
        <stp>ContractData</stp>
        <stp>QSA??25</stp>
        <stp>T_CVol</stp>
        <tr r="K35" s="7"/>
      </tp>
      <tp>
        <v>0</v>
        <stp/>
        <stp>ContractData</stp>
        <stp>QSA??22</stp>
        <stp>T_CVol</stp>
        <tr r="K31" s="7"/>
      </tp>
      <tp>
        <v>0</v>
        <stp/>
        <stp>ContractData</stp>
        <stp>QSA??23</stp>
        <stp>T_CVol</stp>
        <tr r="K33" s="7"/>
      </tp>
      <tp>
        <v>0</v>
        <stp/>
        <stp>ContractData</stp>
        <stp>QSA??20</stp>
        <stp>T_CVol</stp>
        <tr r="K29" s="7"/>
      </tp>
      <tp>
        <v>0</v>
        <stp/>
        <stp>ContractData</stp>
        <stp>QSA??21</stp>
        <stp>T_CVol</stp>
        <tr r="K30" s="7"/>
      </tp>
      <tp>
        <v>0</v>
        <stp/>
        <stp>ContractData</stp>
        <stp>QEA??28</stp>
        <stp>T_CVol</stp>
        <tr r="K38" s="4"/>
      </tp>
      <tp>
        <v>0</v>
        <stp/>
        <stp>ContractData</stp>
        <stp>QEA??29</stp>
        <stp>T_CVol</stp>
        <tr r="K40" s="4"/>
      </tp>
      <tp>
        <v>0</v>
        <stp/>
        <stp>ContractData</stp>
        <stp>QEA??26</stp>
        <stp>T_CVol</stp>
        <tr r="K36" s="4"/>
      </tp>
      <tp>
        <v>0</v>
        <stp/>
        <stp>ContractData</stp>
        <stp>QEA??27</stp>
        <stp>T_CVol</stp>
        <tr r="K37" s="4"/>
      </tp>
      <tp>
        <v>65</v>
        <stp/>
        <stp>ContractData</stp>
        <stp>QEA??24</stp>
        <stp>T_CVol</stp>
        <tr r="K33" s="4"/>
      </tp>
      <tp>
        <v>0</v>
        <stp/>
        <stp>ContractData</stp>
        <stp>QEA??25</stp>
        <stp>T_CVol</stp>
        <tr r="K35" s="4"/>
      </tp>
      <tp>
        <v>695</v>
        <stp/>
        <stp>ContractData</stp>
        <stp>QEA??22</stp>
        <stp>T_CVol</stp>
        <tr r="K31" s="4"/>
      </tp>
      <tp>
        <v>187</v>
        <stp/>
        <stp>ContractData</stp>
        <stp>QEA??23</stp>
        <stp>T_CVol</stp>
        <tr r="K32" s="4"/>
      </tp>
      <tp>
        <v>3448</v>
        <stp/>
        <stp>ContractData</stp>
        <stp>QEA??20</stp>
        <stp>T_CVol</stp>
        <tr r="K28" s="4"/>
      </tp>
      <tp>
        <v>1015</v>
        <stp/>
        <stp>ContractData</stp>
        <stp>QEA??21</stp>
        <stp>T_CVol</stp>
        <tr r="K30" s="4"/>
      </tp>
      <tp>
        <v>0</v>
        <stp/>
        <stp>ContractData</stp>
        <stp>QEA??32</stp>
        <stp>T_CVol</stp>
        <tr r="K43" s="4"/>
      </tp>
      <tp>
        <v>0</v>
        <stp/>
        <stp>ContractData</stp>
        <stp>QEA??33</stp>
        <stp>T_CVol</stp>
        <tr r="K45" s="4"/>
      </tp>
      <tp>
        <v>0</v>
        <stp/>
        <stp>ContractData</stp>
        <stp>QEA??30</stp>
        <stp>T_CVol</stp>
        <tr r="K41" s="4"/>
      </tp>
      <tp>
        <v>0</v>
        <stp/>
        <stp>ContractData</stp>
        <stp>QEA??31</stp>
        <stp>T_CVol</stp>
        <tr r="K42" s="4"/>
      </tp>
      <tp>
        <v>3906</v>
        <stp/>
        <stp>ContractData</stp>
        <stp>QEA??18</stp>
        <stp>T_CVol</stp>
        <tr r="K26" s="4"/>
      </tp>
      <tp>
        <v>3473</v>
        <stp/>
        <stp>ContractData</stp>
        <stp>QEA??19</stp>
        <stp>T_CVol</stp>
        <tr r="K27" s="4"/>
      </tp>
      <tp>
        <v>6174</v>
        <stp/>
        <stp>ContractData</stp>
        <stp>QEA??16</stp>
        <stp>T_CVol</stp>
        <tr r="K23" s="4"/>
      </tp>
      <tp>
        <v>4883</v>
        <stp/>
        <stp>ContractData</stp>
        <stp>QEA??17</stp>
        <stp>T_CVol</stp>
        <tr r="K25" s="4"/>
      </tp>
      <tp>
        <v>21431</v>
        <stp/>
        <stp>ContractData</stp>
        <stp>QEA??14</stp>
        <stp>T_CVol</stp>
        <tr r="K21" s="4"/>
      </tp>
      <tp>
        <v>8751</v>
        <stp/>
        <stp>ContractData</stp>
        <stp>QEA??15</stp>
        <stp>T_CVol</stp>
        <tr r="K22" s="4"/>
      </tp>
      <tp>
        <v>23323</v>
        <stp/>
        <stp>ContractData</stp>
        <stp>QEA??12</stp>
        <stp>T_CVol</stp>
        <tr r="K18" s="4"/>
      </tp>
      <tp>
        <v>13764</v>
        <stp/>
        <stp>ContractData</stp>
        <stp>QEA??13</stp>
        <stp>T_CVol</stp>
        <tr r="K20" s="4"/>
      </tp>
      <tp>
        <v>52856</v>
        <stp/>
        <stp>ContractData</stp>
        <stp>QEA??10</stp>
        <stp>T_CVol</stp>
        <tr r="K16" s="4"/>
      </tp>
      <tp>
        <v>19664</v>
        <stp/>
        <stp>ContractData</stp>
        <stp>QEA??11</stp>
        <stp>T_CVol</stp>
        <tr r="K17" s="4"/>
      </tp>
      <tp>
        <v>311960.83333333</v>
        <stp/>
        <stp>StudyData</stp>
        <stp>EDA??9</stp>
        <stp>MA</stp>
        <stp>InputChoice=ContractVol,MAType=Sim,Period=12</stp>
        <stp>MA</stp>
        <stp/>
        <stp/>
        <stp>all</stp>
        <stp/>
        <stp/>
        <stp/>
        <stp>T</stp>
        <tr r="L15" s="3"/>
      </tp>
      <tp>
        <v>69245.25</v>
        <stp/>
        <stp>StudyData</stp>
        <stp>QEA??8</stp>
        <stp>MA</stp>
        <stp>InputChoice=ContractVol,MAType=Sim,Period=12</stp>
        <stp>MA</stp>
        <stp/>
        <stp/>
        <stp>all</stp>
        <stp/>
        <stp/>
        <stp/>
        <stp>T</stp>
        <tr r="L13" s="4"/>
      </tp>
      <tp t="e">
        <v>#N/A</v>
        <stp/>
        <stp>StudyData</stp>
        <stp>Vol(QSAS3??1) when (LocalDay(QSAS3??1)=19 and LocalHour(QSAS3??1)=11 and LocalMinute(QSAS3??1)=30)</stp>
        <stp>Bar</stp>
        <stp/>
        <stp>Vol</stp>
        <stp>30</stp>
        <stp>0</stp>
        <tr r="AA6" s="8"/>
      </tp>
      <tp t="e">
        <v>#N/A</v>
        <stp/>
        <stp>StudyData</stp>
        <stp>Vol(QSAS3??2) when (LocalDay(QSAS3??2)=19 and LocalHour(QSAS3??2)=11 and LocalMinute(QSAS3??2)=30)</stp>
        <stp>Bar</stp>
        <stp/>
        <stp>Vol</stp>
        <stp>30</stp>
        <stp>0</stp>
        <tr r="AA8" s="8"/>
      </tp>
      <tp t="e">
        <v>#N/A</v>
        <stp/>
        <stp>StudyData</stp>
        <stp>Vol(QSAS3??3) when (LocalDay(QSAS3??3)=19 and LocalHour(QSAS3??3)=11 and LocalMinute(QSAS3??3)=30)</stp>
        <stp>Bar</stp>
        <stp/>
        <stp>Vol</stp>
        <stp>30</stp>
        <stp>0</stp>
        <tr r="AA10" s="8"/>
      </tp>
      <tp t="e">
        <v>#N/A</v>
        <stp/>
        <stp>StudyData</stp>
        <stp>Vol(QSAS3??4) when (LocalDay(QSAS3??4)=19 and LocalHour(QSAS3??4)=11 and LocalMinute(QSAS3??4)=30)</stp>
        <stp>Bar</stp>
        <stp/>
        <stp>Vol</stp>
        <stp>30</stp>
        <stp>0</stp>
        <tr r="AA12" s="8"/>
      </tp>
      <tp t="e">
        <v>#N/A</v>
        <stp/>
        <stp>StudyData</stp>
        <stp>Vol(QSAS3??5) when (LocalDay(QSAS3??5)=19 and LocalHour(QSAS3??5)=11 and LocalMinute(QSAS3??5)=30)</stp>
        <stp>Bar</stp>
        <stp/>
        <stp>Vol</stp>
        <stp>30</stp>
        <stp>0</stp>
        <tr r="AA14" s="8"/>
      </tp>
      <tp t="e">
        <v>#N/A</v>
        <stp/>
        <stp>StudyData</stp>
        <stp>Vol(QSAS3??6) when (LocalDay(QSAS3??6)=19 and LocalHour(QSAS3??6)=11 and LocalMinute(QSAS3??6)=30)</stp>
        <stp>Bar</stp>
        <stp/>
        <stp>Vol</stp>
        <stp>30</stp>
        <stp>0</stp>
        <tr r="AA17" s="8"/>
      </tp>
      <tp t="e">
        <v>#N/A</v>
        <stp/>
        <stp>StudyData</stp>
        <stp>Vol(QSAS3??7) when (LocalDay(QSAS3??7)=19 and LocalHour(QSAS3??7)=11 and LocalMinute(QSAS3??7)=30)</stp>
        <stp>Bar</stp>
        <stp/>
        <stp>Vol</stp>
        <stp>30</stp>
        <stp>0</stp>
        <tr r="AA19" s="8"/>
      </tp>
      <tp t="e">
        <v>#N/A</v>
        <stp/>
        <stp>StudyData</stp>
        <stp>Vol(QSAS3??8) when (LocalDay(QSAS3??8)=19 and LocalHour(QSAS3??8)=11 and LocalMinute(QSAS3??8)=30)</stp>
        <stp>Bar</stp>
        <stp/>
        <stp>Vol</stp>
        <stp>30</stp>
        <stp>0</stp>
        <tr r="AA21" s="8"/>
      </tp>
      <tp t="e">
        <v>#N/A</v>
        <stp/>
        <stp>StudyData</stp>
        <stp>Vol(QSAS3??9) when (LocalDay(QSAS3??9)=19 and LocalHour(QSAS3??9)=11 and LocalMinute(QSAS3??9)=30)</stp>
        <stp>Bar</stp>
        <stp/>
        <stp>Vol</stp>
        <stp>30</stp>
        <stp>0</stp>
        <tr r="AA23" s="8"/>
      </tp>
      <tp t="e">
        <v>#N/A</v>
        <stp/>
        <stp>StudyData</stp>
        <stp>QSAS3??8</stp>
        <stp>Vol</stp>
        <stp>VolType=Exchange,CoCType=Contract</stp>
        <stp>Vol</stp>
        <stp>30</stp>
        <stp>0</stp>
        <stp>ALL</stp>
        <stp/>
        <stp/>
        <stp>TRUE</stp>
        <stp>T</stp>
        <tr r="Z21" s="8"/>
        <tr r="Z21" s="8"/>
      </tp>
      <tp t="e">
        <v>#N/A</v>
        <stp/>
        <stp>StudyData</stp>
        <stp>QSAS3??9</stp>
        <stp>Vol</stp>
        <stp>VolType=Exchange,CoCType=Contract</stp>
        <stp>Vol</stp>
        <stp>30</stp>
        <stp>0</stp>
        <stp>ALL</stp>
        <stp/>
        <stp/>
        <stp>TRUE</stp>
        <stp>T</stp>
        <tr r="Z23" s="8"/>
      </tp>
      <tp t="e">
        <v>#N/A</v>
        <stp/>
        <stp>StudyData</stp>
        <stp>QSAS3??1</stp>
        <stp>Vol</stp>
        <stp>VolType=Exchange,CoCType=Contract</stp>
        <stp>Vol</stp>
        <stp>30</stp>
        <stp>0</stp>
        <stp>ALL</stp>
        <stp/>
        <stp/>
        <stp>TRUE</stp>
        <stp>T</stp>
        <tr r="Z6" s="8"/>
        <tr r="Z6" s="8"/>
      </tp>
      <tp t="e">
        <v>#N/A</v>
        <stp/>
        <stp>StudyData</stp>
        <stp>QSAS3??2</stp>
        <stp>Vol</stp>
        <stp>VolType=Exchange,CoCType=Contract</stp>
        <stp>Vol</stp>
        <stp>30</stp>
        <stp>0</stp>
        <stp>ALL</stp>
        <stp/>
        <stp/>
        <stp>TRUE</stp>
        <stp>T</stp>
        <tr r="Z8" s="8"/>
      </tp>
      <tp t="e">
        <v>#N/A</v>
        <stp/>
        <stp>StudyData</stp>
        <stp>QSAS3??3</stp>
        <stp>Vol</stp>
        <stp>VolType=Exchange,CoCType=Contract</stp>
        <stp>Vol</stp>
        <stp>30</stp>
        <stp>0</stp>
        <stp>ALL</stp>
        <stp/>
        <stp/>
        <stp>TRUE</stp>
        <stp>T</stp>
        <tr r="Z10" s="8"/>
        <tr r="Z10" s="8"/>
      </tp>
      <tp t="e">
        <v>#N/A</v>
        <stp/>
        <stp>StudyData</stp>
        <stp>QSAS3??4</stp>
        <stp>Vol</stp>
        <stp>VolType=Exchange,CoCType=Contract</stp>
        <stp>Vol</stp>
        <stp>30</stp>
        <stp>0</stp>
        <stp>ALL</stp>
        <stp/>
        <stp/>
        <stp>TRUE</stp>
        <stp>T</stp>
        <tr r="Z12" s="8"/>
      </tp>
      <tp t="e">
        <v>#N/A</v>
        <stp/>
        <stp>StudyData</stp>
        <stp>QSAS3??5</stp>
        <stp>Vol</stp>
        <stp>VolType=Exchange,CoCType=Contract</stp>
        <stp>Vol</stp>
        <stp>30</stp>
        <stp>0</stp>
        <stp>ALL</stp>
        <stp/>
        <stp/>
        <stp>TRUE</stp>
        <stp>T</stp>
        <tr r="Z14" s="8"/>
      </tp>
      <tp t="e">
        <v>#N/A</v>
        <stp/>
        <stp>StudyData</stp>
        <stp>QSAS3??6</stp>
        <stp>Vol</stp>
        <stp>VolType=Exchange,CoCType=Contract</stp>
        <stp>Vol</stp>
        <stp>30</stp>
        <stp>0</stp>
        <stp>ALL</stp>
        <stp/>
        <stp/>
        <stp>TRUE</stp>
        <stp>T</stp>
        <tr r="Z17" s="8"/>
        <tr r="Z17" s="8"/>
      </tp>
      <tp t="e">
        <v>#N/A</v>
        <stp/>
        <stp>StudyData</stp>
        <stp>QSAS3??7</stp>
        <stp>Vol</stp>
        <stp>VolType=Exchange,CoCType=Contract</stp>
        <stp>Vol</stp>
        <stp>30</stp>
        <stp>0</stp>
        <stp>ALL</stp>
        <stp/>
        <stp/>
        <stp>TRUE</stp>
        <stp>T</stp>
        <tr r="Z19" s="8"/>
      </tp>
      <tp t="s">
        <v>Euribor Calendar Spread 3, Nov 20, Feb 21</v>
        <stp/>
        <stp>ContractData</stp>
        <stp>QEAS3X0</stp>
        <stp>LongDescription</stp>
        <tr r="H50" s="6"/>
      </tp>
      <tp t="s">
        <v>Euribor Calendar Spread 3, Nov 21, Feb 22</v>
        <stp/>
        <stp>ContractData</stp>
        <stp>QEAS3X1</stp>
        <stp>LongDescription</stp>
        <tr r="H74" s="6"/>
      </tp>
      <tp t="s">
        <v>Short Sterling Calendar Spreads, Jun 18, Sep 18</v>
        <stp/>
        <stp>ContractData</stp>
        <stp>QSAS3M8</stp>
        <stp>LongDescription</stp>
        <tr r="H24" s="9"/>
      </tp>
      <tp t="s">
        <v>Short Sterling Calendar Spreads, Jun 19, Sep 19</v>
        <stp/>
        <stp>ContractData</stp>
        <stp>QSAS3M9</stp>
        <stp>LongDescription</stp>
        <tr r="H32" s="9"/>
      </tp>
      <tp t="s">
        <v>Short Sterling Calendar Spreads, Jun 16, Sep 16</v>
        <stp/>
        <stp>ContractData</stp>
        <stp>QSAS3M6</stp>
        <stp>LongDescription</stp>
        <tr r="H8" s="9"/>
      </tp>
      <tp t="s">
        <v>Short Sterling Calendar Spreads, Jun 17, Sep 17</v>
        <stp/>
        <stp>ContractData</stp>
        <stp>QSAS3M7</stp>
        <stp>LongDescription</stp>
        <tr r="H16" s="9"/>
      </tp>
      <tp t="s">
        <v>Short Sterling Calendar Spreads, Jun 20, Sep 20</v>
        <stp/>
        <stp>ContractData</stp>
        <stp>QSAS3M0</stp>
        <stp>LongDescription</stp>
        <tr r="H40" s="9"/>
      </tp>
      <tp t="s">
        <v>Short Sterling Calendar Spreads, Jun 21, Sep 21</v>
        <stp/>
        <stp>ContractData</stp>
        <stp>QSAS3M1</stp>
        <stp>LongDescription</stp>
        <tr r="H48" s="9"/>
      </tp>
      <tp t="s">
        <v>Euribor Calendar Spread 3, Dec 18, Mar 19</v>
        <stp/>
        <stp>ContractData</stp>
        <stp>QEAS3Z8</stp>
        <stp>LongDescription</stp>
        <tr r="H32" s="6"/>
      </tp>
      <tp t="s">
        <v>Euribor Calendar Spread 3, Dec 19, Mar 20</v>
        <stp/>
        <stp>ContractData</stp>
        <stp>QEAS3Z9</stp>
        <stp>LongDescription</stp>
        <tr r="H40" s="6"/>
      </tp>
      <tp t="s">
        <v>Euribor Calendar Spread 3, Dec 16, Mar 17</v>
        <stp/>
        <stp>ContractData</stp>
        <stp>QEAS3Z6</stp>
        <stp>LongDescription</stp>
        <tr r="H16" s="6"/>
      </tp>
      <tp t="s">
        <v>Euribor Calendar Spread 3, Dec 17, Mar 18</v>
        <stp/>
        <stp>ContractData</stp>
        <stp>QEAS3Z7</stp>
        <stp>LongDescription</stp>
        <tr r="H24" s="6"/>
      </tp>
      <tp t="s">
        <v>Euribor Calendar Spread 3, Dec 20, Mar 21</v>
        <stp/>
        <stp>ContractData</stp>
        <stp>QEAS3Z0</stp>
        <stp>LongDescription</stp>
        <tr r="H52" s="6"/>
      </tp>
      <tp t="s">
        <v>Short Sterling Calendar Spreads, Mar 18, Jun 18</v>
        <stp/>
        <stp>ContractData</stp>
        <stp>QSAS3H8</stp>
        <stp>LongDescription</stp>
        <tr r="H22" s="9"/>
      </tp>
      <tp t="s">
        <v>Short Sterling Calendar Spreads, Mar 19, Jun 19</v>
        <stp/>
        <stp>ContractData</stp>
        <stp>QSAS3H9</stp>
        <stp>LongDescription</stp>
        <tr r="H30" s="9"/>
      </tp>
      <tp t="s">
        <v>Short Sterling Calendar Spreads, Mar 16, Jun 16</v>
        <stp/>
        <stp>ContractData</stp>
        <stp>QSAS3H6</stp>
        <stp>LongDescription</stp>
        <tr r="H6" s="9"/>
      </tp>
      <tp t="s">
        <v>Short Sterling Calendar Spreads, Mar 17, Jun 17</v>
        <stp/>
        <stp>ContractData</stp>
        <stp>QSAS3H7</stp>
        <stp>LongDescription</stp>
        <tr r="H14" s="9"/>
      </tp>
      <tp t="s">
        <v>Short Sterling Calendar Spreads, Mar 20, Jun 20</v>
        <stp/>
        <stp>ContractData</stp>
        <stp>QSAS3H0</stp>
        <stp>LongDescription</stp>
        <tr r="H38" s="9"/>
      </tp>
      <tp t="s">
        <v>Short Sterling Calendar Spreads, Mar 21, Jun 21</v>
        <stp/>
        <stp>ContractData</stp>
        <stp>QSAS3H1</stp>
        <stp>LongDescription</stp>
        <tr r="H46" s="9"/>
      </tp>
      <tp t="s">
        <v>Euribor Calendar Spread 3, Aug 21, Nov 21</v>
        <stp/>
        <stp>ContractData</stp>
        <stp>QEAS3Q1</stp>
        <stp>LongDescription</stp>
        <tr r="H68" s="6"/>
      </tp>
      <tp t="s">
        <v>Euribor Calendar Spread 3, Sep 18, Dec 18</v>
        <stp/>
        <stp>ContractData</stp>
        <stp>QEAS3U8</stp>
        <stp>LongDescription</stp>
        <tr r="H30" s="6"/>
      </tp>
      <tp t="s">
        <v>Euribor Calendar Spread 3, Sep 19, Dec 19</v>
        <stp/>
        <stp>ContractData</stp>
        <stp>QEAS3U9</stp>
        <stp>LongDescription</stp>
        <tr r="H38" s="6"/>
      </tp>
      <tp t="s">
        <v>Euribor Calendar Spread 3, Sep 16, Dec 16</v>
        <stp/>
        <stp>ContractData</stp>
        <stp>QEAS3U6</stp>
        <stp>LongDescription</stp>
        <tr r="H14" s="6"/>
      </tp>
      <tp t="s">
        <v>Euribor Calendar Spread 3, Sep 17, Dec 17</v>
        <stp/>
        <stp>ContractData</stp>
        <stp>QEAS3U7</stp>
        <stp>LongDescription</stp>
        <tr r="H22" s="6"/>
      </tp>
      <tp t="s">
        <v>Euribor Calendar Spread 3, Sep 20, Dec 20</v>
        <stp/>
        <stp>ContractData</stp>
        <stp>QEAS3U0</stp>
        <stp>LongDescription</stp>
        <tr r="H46" s="6"/>
      </tp>
      <tp t="s">
        <v>Euribor Calendar Spread 3, Sep 21, Dec 21</v>
        <stp/>
        <stp>ContractData</stp>
        <stp>QEAS3U1</stp>
        <stp>LongDescription</stp>
        <tr r="H70" s="6"/>
      </tp>
      <tp t="s">
        <v>Euribor Calendar Spread 3, Oct 20, Jan 21</v>
        <stp/>
        <stp>ContractData</stp>
        <stp>QEAS3V0</stp>
        <stp>LongDescription</stp>
        <tr r="H48" s="6"/>
      </tp>
      <tp t="s">
        <v>Euribor Calendar Spread 3, Oct 21, Jan 22</v>
        <stp/>
        <stp>ContractData</stp>
        <stp>QEAS3V1</stp>
        <stp>LongDescription</stp>
        <tr r="H72" s="6"/>
      </tp>
      <tp t="s">
        <v>Euribor Calendar Spread 3, Mar 18, Jun 18</v>
        <stp/>
        <stp>ContractData</stp>
        <stp>QEAS3H8</stp>
        <stp>LongDescription</stp>
        <tr r="H26" s="6"/>
      </tp>
      <tp t="s">
        <v>Euribor Calendar Spread 3, Mar 19, Jun 19</v>
        <stp/>
        <stp>ContractData</stp>
        <stp>QEAS3H9</stp>
        <stp>LongDescription</stp>
        <tr r="H34" s="6"/>
      </tp>
      <tp t="s">
        <v>Euribor Calendar Spread 3, Mar 16, Jun 16</v>
        <stp/>
        <stp>ContractData</stp>
        <stp>QEAS3H6</stp>
        <stp>LongDescription</stp>
        <tr r="H6" s="6"/>
      </tp>
      <tp t="s">
        <v>Euribor Calendar Spread 3, Mar 17, Jun 17</v>
        <stp/>
        <stp>ContractData</stp>
        <stp>QEAS3H7</stp>
        <stp>LongDescription</stp>
        <tr r="H18" s="6"/>
      </tp>
      <tp t="s">
        <v>Euribor Calendar Spread 3, Mar 20, Jun 20</v>
        <stp/>
        <stp>ContractData</stp>
        <stp>QEAS3H0</stp>
        <stp>LongDescription</stp>
        <tr r="H42" s="6"/>
      </tp>
      <tp t="s">
        <v>Euribor Calendar Spread 3, Mar 21, Jun 21</v>
        <stp/>
        <stp>ContractData</stp>
        <stp>QEAS3H1</stp>
        <stp>LongDescription</stp>
        <tr r="H58" s="6"/>
      </tp>
      <tp t="s">
        <v>Euribor Calendar Spread 3, May 16, Aug 16</v>
        <stp/>
        <stp>ContractData</stp>
        <stp>QEAS3K6</stp>
        <stp>LongDescription</stp>
        <tr r="H10" s="6"/>
      </tp>
      <tp t="s">
        <v>Euribor Calendar Spread 3, May 21, Aug 21</v>
        <stp/>
        <stp>ContractData</stp>
        <stp>QEAS3K1</stp>
        <stp>LongDescription</stp>
        <tr r="H62" s="6"/>
      </tp>
      <tp t="s">
        <v>Euribor Calendar Spread 3, Apr 16, Jul 16</v>
        <stp/>
        <stp>ContractData</stp>
        <stp>QEAS3J6</stp>
        <stp>LongDescription</stp>
        <tr r="H8" s="6"/>
      </tp>
      <tp t="s">
        <v>Euribor Calendar Spread 3, Apr 22, Jul 22</v>
        <stp/>
        <stp>ContractData</stp>
        <stp>QEAS3J2</stp>
        <stp>LongDescription</stp>
        <tr r="H80" s="6"/>
      </tp>
      <tp t="s">
        <v>Euribor Calendar Spread 3, Apr 21, Jul 21</v>
        <stp/>
        <stp>ContractData</stp>
        <stp>QEAS3J1</stp>
        <stp>LongDescription</stp>
        <tr r="H60" s="6"/>
      </tp>
      <tp t="s">
        <v>Euribor Calendar Spread 3, Jun 18, Sep 18</v>
        <stp/>
        <stp>ContractData</stp>
        <stp>QEAS3M8</stp>
        <stp>LongDescription</stp>
        <tr r="H28" s="6"/>
      </tp>
      <tp t="s">
        <v>Euribor Calendar Spread 3, Jun 19, Sep 19</v>
        <stp/>
        <stp>ContractData</stp>
        <stp>QEAS3M9</stp>
        <stp>LongDescription</stp>
        <tr r="H36" s="6"/>
      </tp>
      <tp t="s">
        <v>Euribor Calendar Spread 3, Jun 16, Sep 16</v>
        <stp/>
        <stp>ContractData</stp>
        <stp>QEAS3M6</stp>
        <stp>LongDescription</stp>
        <tr r="H12" s="6"/>
      </tp>
      <tp t="s">
        <v>Euribor Calendar Spread 3, Jun 17, Sep 17</v>
        <stp/>
        <stp>ContractData</stp>
        <stp>QEAS3M7</stp>
        <stp>LongDescription</stp>
        <tr r="H20" s="6"/>
      </tp>
      <tp t="s">
        <v>Euribor Calendar Spread 3, Jun 20, Sep 20</v>
        <stp/>
        <stp>ContractData</stp>
        <stp>QEAS3M0</stp>
        <stp>LongDescription</stp>
        <tr r="H44" s="6"/>
      </tp>
      <tp t="s">
        <v>Euribor Calendar Spread 3, Jun 21, Sep 21</v>
        <stp/>
        <stp>ContractData</stp>
        <stp>QEAS3M1</stp>
        <stp>LongDescription</stp>
        <tr r="H64" s="6"/>
      </tp>
      <tp t="s">
        <v>Short Sterling Calendar Spreads, Dec 18, Mar 19</v>
        <stp/>
        <stp>ContractData</stp>
        <stp>QSAS3Z8</stp>
        <stp>LongDescription</stp>
        <tr r="H28" s="9"/>
      </tp>
      <tp t="s">
        <v>Short Sterling Calendar Spreads, Dec 19, Mar 20</v>
        <stp/>
        <stp>ContractData</stp>
        <stp>QSAS3Z9</stp>
        <stp>LongDescription</stp>
        <tr r="H36" s="9"/>
      </tp>
      <tp t="s">
        <v>Short Sterling Calendar Spreads, Dec 16, Mar 17</v>
        <stp/>
        <stp>ContractData</stp>
        <stp>QSAS3Z6</stp>
        <stp>LongDescription</stp>
        <tr r="H12" s="9"/>
      </tp>
      <tp t="s">
        <v>Short Sterling Calendar Spreads, Dec 17, Mar 18</v>
        <stp/>
        <stp>ContractData</stp>
        <stp>QSAS3Z7</stp>
        <stp>LongDescription</stp>
        <tr r="H20" s="9"/>
      </tp>
      <tp t="s">
        <v>Short Sterling Calendar Spreads, Dec 20, Mar 21</v>
        <stp/>
        <stp>ContractData</stp>
        <stp>QSAS3Z0</stp>
        <stp>LongDescription</stp>
        <tr r="H44" s="9"/>
      </tp>
      <tp t="s">
        <v>Euribor Calendar Spread 3, Jul 21, Oct 21</v>
        <stp/>
        <stp>ContractData</stp>
        <stp>QEAS3N1</stp>
        <stp>LongDescription</stp>
        <tr r="H66" s="6"/>
      </tp>
      <tp t="s">
        <v>Short Sterling Calendar Spreads, Sep 18, Dec 18</v>
        <stp/>
        <stp>ContractData</stp>
        <stp>QSAS3U8</stp>
        <stp>LongDescription</stp>
        <tr r="H26" s="9"/>
      </tp>
      <tp t="s">
        <v>Short Sterling Calendar Spreads, Sep 19, Dec 19</v>
        <stp/>
        <stp>ContractData</stp>
        <stp>QSAS3U9</stp>
        <stp>LongDescription</stp>
        <tr r="H34" s="9"/>
      </tp>
      <tp t="s">
        <v>Short Sterling Calendar Spreads, Sep 16, Dec 16</v>
        <stp/>
        <stp>ContractData</stp>
        <stp>QSAS3U6</stp>
        <stp>LongDescription</stp>
        <tr r="H10" s="9"/>
      </tp>
      <tp t="s">
        <v>Short Sterling Calendar Spreads, Sep 17, Dec 17</v>
        <stp/>
        <stp>ContractData</stp>
        <stp>QSAS3U7</stp>
        <stp>LongDescription</stp>
        <tr r="H18" s="9"/>
      </tp>
      <tp t="s">
        <v>Short Sterling Calendar Spreads, Sep 20, Dec 20</v>
        <stp/>
        <stp>ContractData</stp>
        <stp>QSAS3U0</stp>
        <stp>LongDescription</stp>
        <tr r="H42" s="9"/>
      </tp>
      <tp t="s">
        <v>Short Sterling Calendar Spreads, Sep 21, Dec 21</v>
        <stp/>
        <stp>ContractData</stp>
        <stp>QSAS3U1</stp>
        <stp>LongDescription</stp>
        <tr r="H50" s="9"/>
      </tp>
      <tp t="s">
        <v>Euribor Calendar Spread 3, Feb 22, May 22</v>
        <stp/>
        <stp>ContractData</stp>
        <stp>QEAS3G2</stp>
        <stp>LongDescription</stp>
        <tr r="H78" s="6"/>
      </tp>
      <tp t="s">
        <v>Euribor Calendar Spread 3, Feb 21, May 21</v>
        <stp/>
        <stp>ContractData</stp>
        <stp>QEAS3G1</stp>
        <stp>LongDescription</stp>
        <tr r="H56" s="6"/>
      </tp>
      <tp t="s">
        <v>Euribor Calendar Spread 3, Jan 22, Apr 22</v>
        <stp/>
        <stp>ContractData</stp>
        <stp>QEAS3F2</stp>
        <stp>LongDescription</stp>
        <tr r="H76" s="6"/>
      </tp>
      <tp t="s">
        <v>Euribor Calendar Spread 3, Jan 21, Apr 21</v>
        <stp/>
        <stp>ContractData</stp>
        <stp>QEAS3F1</stp>
        <stp>LongDescription</stp>
        <tr r="H54" s="6"/>
      </tp>
      <tp>
        <v>766.5</v>
        <stp/>
        <stp>StudyData</stp>
        <stp>EDAS3??19</stp>
        <stp>MA</stp>
        <stp>InputChoice=ContractVol,MAType=Sim,Period=12</stp>
        <stp>MA</stp>
        <stp/>
        <stp/>
        <stp>all</stp>
        <stp/>
        <stp/>
        <stp/>
        <stp>T</stp>
        <tr r="L46" s="1"/>
      </tp>
      <tp>
        <v>1</v>
        <stp/>
        <stp>StudyData</stp>
        <stp>EDAS3??39</stp>
        <stp>MA</stp>
        <stp>InputChoice=ContractVol,MAType=Sim,Period=12</stp>
        <stp>MA</stp>
        <stp/>
        <stp/>
        <stp>all</stp>
        <stp/>
        <stp/>
        <stp/>
        <stp>T</stp>
        <tr r="L91" s="1"/>
      </tp>
      <tp>
        <v>13.25</v>
        <stp/>
        <stp>StudyData</stp>
        <stp>EDAS3??29</stp>
        <stp>MA</stp>
        <stp>InputChoice=ContractVol,MAType=Sim,Period=12</stp>
        <stp>MA</stp>
        <stp/>
        <stp/>
        <stp>all</stp>
        <stp/>
        <stp/>
        <stp/>
        <stp>T</stp>
        <tr r="L68" s="1"/>
      </tp>
      <tp>
        <v>476.91666666999998</v>
        <stp/>
        <stp>StudyData</stp>
        <stp>EDAS3??18</stp>
        <stp>MA</stp>
        <stp>InputChoice=ContractVol,MAType=Sim,Period=12</stp>
        <stp>MA</stp>
        <stp/>
        <stp/>
        <stp>all</stp>
        <stp/>
        <stp/>
        <stp/>
        <stp>T</stp>
        <tr r="L44" s="1"/>
      </tp>
      <tp>
        <v>8.6666666699999997</v>
        <stp/>
        <stp>StudyData</stp>
        <stp>EDAS3??38</stp>
        <stp>MA</stp>
        <stp>InputChoice=ContractVol,MAType=Sim,Period=12</stp>
        <stp>MA</stp>
        <stp/>
        <stp/>
        <stp>all</stp>
        <stp/>
        <stp/>
        <stp/>
        <stp>T</stp>
        <tr r="L89" s="1"/>
      </tp>
      <tp>
        <v>13.16666667</v>
        <stp/>
        <stp>StudyData</stp>
        <stp>EDAS3??28</stp>
        <stp>MA</stp>
        <stp>InputChoice=ContractVol,MAType=Sim,Period=12</stp>
        <stp>MA</stp>
        <stp/>
        <stp/>
        <stp>all</stp>
        <stp/>
        <stp/>
        <stp/>
        <stp>T</stp>
        <tr r="L66" s="1"/>
      </tp>
      <tp>
        <v>8</v>
        <stp/>
        <stp>StudyData</stp>
        <stp>Vol(EDAS3??18) when (LocalDay(EDAS3??18)=19 and LocalHour(EDAS3??18)=9 and LocalMinute(EDAS3??18)=20)</stp>
        <stp>Bar</stp>
        <stp/>
        <stp>Vol</stp>
        <stp>30</stp>
        <stp>0</stp>
        <tr r="AA44" s="1"/>
      </tp>
      <tp>
        <v>0</v>
        <stp/>
        <stp>StudyData</stp>
        <stp>Vol(EDAS3??38) when (LocalDay(EDAS3??38)=19 and LocalHour(EDAS3??38)=9 and LocalMinute(EDAS3??38)=20)</stp>
        <stp>Bar</stp>
        <stp/>
        <stp>Vol</stp>
        <stp>30</stp>
        <stp>0</stp>
        <tr r="AA89" s="1"/>
      </tp>
      <tp>
        <v>9</v>
        <stp/>
        <stp>StudyData</stp>
        <stp>Vol(EDAS3??28) when (LocalDay(EDAS3??28)=19 and LocalHour(EDAS3??28)=9 and LocalMinute(EDAS3??28)=20)</stp>
        <stp>Bar</stp>
        <stp/>
        <stp>Vol</stp>
        <stp>30</stp>
        <stp>0</stp>
        <tr r="AA66" s="1"/>
      </tp>
      <tp>
        <v>26</v>
        <stp/>
        <stp>StudyData</stp>
        <stp>Vol(EDAS3??19) when (LocalDay(EDAS3??19)=19 and LocalHour(EDAS3??19)=9 and LocalMinute(EDAS3??19)=20)</stp>
        <stp>Bar</stp>
        <stp/>
        <stp>Vol</stp>
        <stp>30</stp>
        <stp>0</stp>
        <tr r="AA46" s="1"/>
      </tp>
      <tp>
        <v>0</v>
        <stp/>
        <stp>StudyData</stp>
        <stp>Vol(EDAS3??39) when (LocalDay(EDAS3??39)=19 and LocalHour(EDAS3??39)=9 and LocalMinute(EDAS3??39)=20)</stp>
        <stp>Bar</stp>
        <stp/>
        <stp>Vol</stp>
        <stp>30</stp>
        <stp>0</stp>
        <tr r="AA91" s="1"/>
      </tp>
      <tp>
        <v>5</v>
        <stp/>
        <stp>StudyData</stp>
        <stp>Vol(EDAS3??29) when (LocalDay(EDAS3??29)=19 and LocalHour(EDAS3??29)=9 and LocalMinute(EDAS3??29)=20)</stp>
        <stp>Bar</stp>
        <stp/>
        <stp>Vol</stp>
        <stp>30</stp>
        <stp>0</stp>
        <tr r="AA68" s="1"/>
      </tp>
      <tp>
        <v>4745</v>
        <stp/>
        <stp>StudyData</stp>
        <stp>(MA(EDAS3??1,Period:=12,MAType:=Sim,InputChoice:=ContractVol) when LocalYear(EDAS3??1)=2013 And (LocalMonth(EDAS3??1)=9 And LocalDay(EDAS3??1)=11 ))</stp>
        <stp>Bar</stp>
        <stp/>
        <stp>Close</stp>
        <stp>D</stp>
        <stp>0</stp>
        <stp>all</stp>
        <stp/>
        <stp/>
        <stp>False</stp>
        <stp/>
        <stp/>
        <tr r="P6" s="1"/>
      </tp>
      <tp t="s">
        <v/>
        <stp/>
        <stp>StudyData</stp>
        <stp>(MA(EDAS3??2,Period:=12,MAType:=Sim,InputChoice:=ContractVol) when LocalYear(EDAS3??2)=2013 And (LocalMonth(EDAS3??2)=9 And LocalDay(EDAS3??2)=11 ))</stp>
        <stp>Bar</stp>
        <stp/>
        <stp>Close</stp>
        <stp>D</stp>
        <stp>0</stp>
        <stp>all</stp>
        <stp/>
        <stp/>
        <stp>False</stp>
        <stp/>
        <stp/>
        <tr r="P8" s="1"/>
      </tp>
      <tp t="s">
        <v/>
        <stp/>
        <stp>StudyData</stp>
        <stp>(MA(EDAS3??3,Period:=12,MAType:=Sim,InputChoice:=ContractVol) when LocalYear(EDAS3??3)=2013 And (LocalMonth(EDAS3??3)=9 And LocalDay(EDAS3??3)=11 ))</stp>
        <stp>Bar</stp>
        <stp/>
        <stp>Close</stp>
        <stp>D</stp>
        <stp>0</stp>
        <stp>all</stp>
        <stp/>
        <stp/>
        <stp>False</stp>
        <stp/>
        <stp/>
        <tr r="P10" s="1"/>
      </tp>
      <tp>
        <v>5234</v>
        <stp/>
        <stp>StudyData</stp>
        <stp>(MA(EDAS3??4,Period:=12,MAType:=Sim,InputChoice:=ContractVol) when LocalYear(EDAS3??4)=2013 And (LocalMonth(EDAS3??4)=9 And LocalDay(EDAS3??4)=11 ))</stp>
        <stp>Bar</stp>
        <stp/>
        <stp>Close</stp>
        <stp>D</stp>
        <stp>0</stp>
        <stp>all</stp>
        <stp/>
        <stp/>
        <stp>False</stp>
        <stp/>
        <stp/>
        <tr r="P12" s="1"/>
      </tp>
      <tp t="s">
        <v/>
        <stp/>
        <stp>StudyData</stp>
        <stp>(MA(EDAS3??5,Period:=12,MAType:=Sim,InputChoice:=ContractVol) when LocalYear(EDAS3??5)=2013 And (LocalMonth(EDAS3??5)=9 And LocalDay(EDAS3??5)=11 ))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4620</v>
        <stp/>
        <stp>StudyData</stp>
        <stp>(MA(EDAS3??6,Period:=12,MAType:=Sim,InputChoice:=ContractVol) when LocalYear(EDAS3??6)=2013 And (LocalMonth(EDAS3??6)=9 And LocalDay(EDAS3??6)=11 ))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3813</v>
        <stp/>
        <stp>StudyData</stp>
        <stp>(MA(EDAS3??7,Period:=12,MAType:=Sim,InputChoice:=ContractVol) when LocalYear(EDAS3??7)=2013 And (LocalMonth(EDAS3??7)=9 And LocalDay(EDAS3??7)=11 ))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1834</v>
        <stp/>
        <stp>StudyData</stp>
        <stp>(MA(EDAS3??8,Period:=12,MAType:=Sim,InputChoice:=ContractVol) when LocalYear(EDAS3??8)=2013 And (LocalMonth(EDAS3??8)=9 And LocalDay(EDAS3??8)=11 ))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1516</v>
        <stp/>
        <stp>StudyData</stp>
        <stp>(MA(EDAS3??9,Period:=12,MAType:=Sim,InputChoice:=ContractVol) when LocalYear(EDAS3??9)=2013 And (LocalMonth(EDAS3??9)=9 And LocalDay(EDAS3??9)=11 ))</stp>
        <stp>Bar</stp>
        <stp/>
        <stp>Close</stp>
        <stp>D</stp>
        <stp>0</stp>
        <stp>all</stp>
        <stp/>
        <stp/>
        <stp>False</stp>
        <stp/>
        <stp/>
        <tr r="P23" s="1"/>
      </tp>
      <tp>
        <v>2202</v>
        <stp/>
        <stp>StudyData</stp>
        <stp>(MA(QEAS3??1,Period:=12,MAType:=Sim,InputChoice:=ContractVol) when LocalYear(QEAS3??1)=2013 And (LocalMonth(QEAS3??1)=9 And LocalDay(QEAS3??1)=11 ))</stp>
        <stp>Bar</stp>
        <stp/>
        <stp>Close</stp>
        <stp>D</stp>
        <stp>0</stp>
        <stp>all</stp>
        <stp/>
        <stp/>
        <stp>False</stp>
        <stp/>
        <stp/>
        <tr r="P6" s="5"/>
      </tp>
      <tp t="s">
        <v/>
        <stp/>
        <stp>StudyData</stp>
        <stp>(MA(QEAS3??2,Period:=12,MAType:=Sim,InputChoice:=ContractVol) when LocalYear(QEAS3??2)=2013 And (LocalMonth(QEAS3??2)=9 And LocalDay(QEAS3??2)=11 ))</stp>
        <stp>Bar</stp>
        <stp/>
        <stp>Close</stp>
        <stp>D</stp>
        <stp>0</stp>
        <stp>all</stp>
        <stp/>
        <stp/>
        <stp>False</stp>
        <stp/>
        <stp/>
        <tr r="P8" s="5"/>
      </tp>
      <tp t="s">
        <v/>
        <stp/>
        <stp>StudyData</stp>
        <stp>(MA(QEAS3??3,Period:=12,MAType:=Sim,InputChoice:=ContractVol) when LocalYear(QEAS3??3)=2013 And (LocalMonth(QEAS3??3)=9 And LocalDay(QEAS3??3)=11 ))</stp>
        <stp>Bar</stp>
        <stp/>
        <stp>Close</stp>
        <stp>D</stp>
        <stp>0</stp>
        <stp>all</stp>
        <stp/>
        <stp/>
        <stp>False</stp>
        <stp/>
        <stp/>
        <tr r="P10" s="5"/>
      </tp>
      <tp>
        <v>1622</v>
        <stp/>
        <stp>StudyData</stp>
        <stp>(MA(QEAS3??4,Period:=12,MAType:=Sim,InputChoice:=ContractVol) when LocalYear(QEAS3??4)=2013 And (LocalMonth(QEAS3??4)=9 And LocalDay(QEAS3??4)=11 ))</stp>
        <stp>Bar</stp>
        <stp/>
        <stp>Close</stp>
        <stp>D</stp>
        <stp>0</stp>
        <stp>all</stp>
        <stp/>
        <stp/>
        <stp>False</stp>
        <stp/>
        <stp/>
        <tr r="P12" s="5"/>
      </tp>
      <tp>
        <v>669</v>
        <stp/>
        <stp>StudyData</stp>
        <stp>(MA(QEAS3??5,Period:=12,MAType:=Sim,InputChoice:=ContractVol) when LocalYear(QEAS3??5)=2013 And (LocalMonth(QEAS3??5)=9 And LocalDay(QEAS3??5)=11 ))</stp>
        <stp>Bar</stp>
        <stp/>
        <stp>Close</stp>
        <stp>D</stp>
        <stp>0</stp>
        <stp>all</stp>
        <stp/>
        <stp/>
        <stp>False</stp>
        <stp/>
        <stp/>
        <tr r="P14" s="5"/>
      </tp>
      <tp>
        <v>455</v>
        <stp/>
        <stp>StudyData</stp>
        <stp>(MA(QEAS3??6,Period:=12,MAType:=Sim,InputChoice:=ContractVol) when LocalYear(QEAS3??6)=2013 And (LocalMonth(QEAS3??6)=9 And LocalDay(QEAS3??6)=11 ))</stp>
        <stp>Bar</stp>
        <stp/>
        <stp>Close</stp>
        <stp>D</stp>
        <stp>0</stp>
        <stp>all</stp>
        <stp/>
        <stp/>
        <stp>False</stp>
        <stp/>
        <stp/>
        <tr r="P17" s="5"/>
      </tp>
      <tp>
        <v>354</v>
        <stp/>
        <stp>StudyData</stp>
        <stp>(MA(QEAS3??7,Period:=12,MAType:=Sim,InputChoice:=ContractVol) when LocalYear(QEAS3??7)=2013 And (LocalMonth(QEAS3??7)=9 And LocalDay(QEAS3??7)=11 ))</stp>
        <stp>Bar</stp>
        <stp/>
        <stp>Close</stp>
        <stp>D</stp>
        <stp>0</stp>
        <stp>all</stp>
        <stp/>
        <stp/>
        <stp>False</stp>
        <stp/>
        <stp/>
        <tr r="P19" s="5"/>
      </tp>
      <tp>
        <v>84</v>
        <stp/>
        <stp>StudyData</stp>
        <stp>(MA(QEAS3??8,Period:=12,MAType:=Sim,InputChoice:=ContractVol) when LocalYear(QEAS3??8)=2013 And (LocalMonth(QEAS3??8)=9 And LocalDay(QEAS3??8)=11 ))</stp>
        <stp>Bar</stp>
        <stp/>
        <stp>Close</stp>
        <stp>D</stp>
        <stp>0</stp>
        <stp>all</stp>
        <stp/>
        <stp/>
        <stp>False</stp>
        <stp/>
        <stp/>
        <tr r="P21" s="5"/>
      </tp>
      <tp>
        <v>62</v>
        <stp/>
        <stp>StudyData</stp>
        <stp>(MA(QEAS3??9,Period:=12,MAType:=Sim,InputChoice:=ContractVol) when LocalYear(QEAS3??9)=2013 And (LocalMonth(QEAS3??9)=9 And LocalDay(QEAS3??9)=11 ))</stp>
        <stp>Bar</stp>
        <stp/>
        <stp>Close</stp>
        <stp>D</stp>
        <stp>0</stp>
        <stp>all</stp>
        <stp/>
        <stp/>
        <stp>False</stp>
        <stp/>
        <stp/>
        <tr r="P23" s="5"/>
      </tp>
      <tp>
        <v>2142</v>
        <stp/>
        <stp>StudyData</stp>
        <stp>(MA(QSAS3??1,Period:=12,MAType:=Sim,InputChoice:=ContractVol) when LocalYear(QSAS3??1)=2013 And (LocalMonth(QSAS3??1)=9 And LocalDay(QSAS3??1)=11 ))</stp>
        <stp>Bar</stp>
        <stp/>
        <stp>Close</stp>
        <stp>D</stp>
        <stp>0</stp>
        <stp>all</stp>
        <stp/>
        <stp/>
        <stp>False</stp>
        <stp/>
        <stp/>
        <tr r="P6" s="8"/>
      </tp>
      <tp>
        <v>1216</v>
        <stp/>
        <stp>StudyData</stp>
        <stp>(MA(QSAS3??2,Period:=12,MAType:=Sim,InputChoice:=ContractVol) when LocalYear(QSAS3??2)=2013 And (LocalMonth(QSAS3??2)=9 And LocalDay(QSAS3??2)=11 ))</stp>
        <stp>Bar</stp>
        <stp/>
        <stp>Close</stp>
        <stp>D</stp>
        <stp>0</stp>
        <stp>all</stp>
        <stp/>
        <stp/>
        <stp>False</stp>
        <stp/>
        <stp/>
        <tr r="P8" s="8"/>
      </tp>
      <tp>
        <v>841</v>
        <stp/>
        <stp>StudyData</stp>
        <stp>(MA(QSAS3??3,Period:=12,MAType:=Sim,InputChoice:=ContractVol) when LocalYear(QSAS3??3)=2013 And (LocalMonth(QSAS3??3)=9 And LocalDay(QSAS3??3)=11 ))</stp>
        <stp>Bar</stp>
        <stp/>
        <stp>Close</stp>
        <stp>D</stp>
        <stp>0</stp>
        <stp>all</stp>
        <stp/>
        <stp/>
        <stp>False</stp>
        <stp/>
        <stp/>
        <tr r="P10" s="8"/>
      </tp>
      <tp>
        <v>155</v>
        <stp/>
        <stp>StudyData</stp>
        <stp>(MA(QSAS3??4,Period:=12,MAType:=Sim,InputChoice:=ContractVol) when LocalYear(QSAS3??4)=2013 And (LocalMonth(QSAS3??4)=9 And LocalDay(QSAS3??4)=11 ))</stp>
        <stp>Bar</stp>
        <stp/>
        <stp>Close</stp>
        <stp>D</stp>
        <stp>0</stp>
        <stp>all</stp>
        <stp/>
        <stp/>
        <stp>False</stp>
        <stp/>
        <stp/>
        <tr r="P12" s="8"/>
      </tp>
      <tp>
        <v>105</v>
        <stp/>
        <stp>StudyData</stp>
        <stp>(MA(QSAS3??5,Period:=12,MAType:=Sim,InputChoice:=ContractVol) when LocalYear(QSAS3??5)=2013 And (LocalMonth(QSAS3??5)=9 And LocalDay(QSAS3??5)=11 ))</stp>
        <stp>Bar</stp>
        <stp/>
        <stp>Close</stp>
        <stp>D</stp>
        <stp>0</stp>
        <stp>all</stp>
        <stp/>
        <stp/>
        <stp>False</stp>
        <stp/>
        <stp/>
        <tr r="P14" s="8"/>
      </tp>
      <tp>
        <v>42</v>
        <stp/>
        <stp>StudyData</stp>
        <stp>(MA(QSAS3??6,Period:=12,MAType:=Sim,InputChoice:=ContractVol) when LocalYear(QSAS3??6)=2013 And (LocalMonth(QSAS3??6)=9 And LocalDay(QSAS3??6)=11 ))</stp>
        <stp>Bar</stp>
        <stp/>
        <stp>Close</stp>
        <stp>D</stp>
        <stp>0</stp>
        <stp>all</stp>
        <stp/>
        <stp/>
        <stp>False</stp>
        <stp/>
        <stp/>
        <tr r="P17" s="8"/>
      </tp>
      <tp>
        <v>21</v>
        <stp/>
        <stp>StudyData</stp>
        <stp>(MA(QSAS3??7,Period:=12,MAType:=Sim,InputChoice:=ContractVol) when LocalYear(QSAS3??7)=2013 And (LocalMonth(QSAS3??7)=9 And LocalDay(QSAS3??7)=11 ))</stp>
        <stp>Bar</stp>
        <stp/>
        <stp>Close</stp>
        <stp>D</stp>
        <stp>0</stp>
        <stp>all</stp>
        <stp/>
        <stp/>
        <stp>False</stp>
        <stp/>
        <stp/>
        <tr r="P19" s="8"/>
      </tp>
      <tp>
        <v>159</v>
        <stp/>
        <stp>StudyData</stp>
        <stp>(MA(QSAS3??8,Period:=12,MAType:=Sim,InputChoice:=ContractVol) when LocalYear(QSAS3??8)=2013 And (LocalMonth(QSAS3??8)=9 And LocalDay(QSAS3??8)=11 ))</stp>
        <stp>Bar</stp>
        <stp/>
        <stp>Close</stp>
        <stp>D</stp>
        <stp>0</stp>
        <stp>all</stp>
        <stp/>
        <stp/>
        <stp>False</stp>
        <stp/>
        <stp/>
        <tr r="P21" s="8"/>
      </tp>
      <tp>
        <v>17</v>
        <stp/>
        <stp>StudyData</stp>
        <stp>(MA(QSAS3??9,Period:=12,MAType:=Sim,InputChoice:=ContractVol) when LocalYear(QSAS3??9)=2013 And (LocalMonth(QSAS3??9)=9 And LocalDay(QSAS3??9)=11 ))</stp>
        <stp>Bar</stp>
        <stp/>
        <stp>Close</stp>
        <stp>D</stp>
        <stp>0</stp>
        <stp>all</stp>
        <stp/>
        <stp/>
        <stp>False</stp>
        <stp/>
        <stp/>
        <tr r="P23" s="8"/>
      </tp>
      <tp>
        <v>0</v>
        <stp/>
        <stp>StudyData</stp>
        <stp>Vol(EDAS3??40) when (LocalDay(EDAS3??40)=19 and LocalHour(EDAS3??40)=9 and LocalMinute(EDAS3??40)=20)</stp>
        <stp>Bar</stp>
        <stp/>
        <stp>Vol</stp>
        <stp>30</stp>
        <stp>0</stp>
        <tr r="AA93" s="1"/>
      </tp>
      <tp>
        <v>33</v>
        <stp/>
        <stp>StudyData</stp>
        <stp>Vol(EDAS3??10) when (LocalDay(EDAS3??10)=19 and LocalHour(EDAS3??10)=9 and LocalMinute(EDAS3??10)=20)</stp>
        <stp>Bar</stp>
        <stp/>
        <stp>Vol</stp>
        <stp>30</stp>
        <stp>0</stp>
        <tr r="AA26" s="1"/>
      </tp>
      <tp>
        <v>22</v>
        <stp/>
        <stp>StudyData</stp>
        <stp>Vol(EDAS3??30) when (LocalDay(EDAS3??30)=19 and LocalHour(EDAS3??30)=9 and LocalMinute(EDAS3??30)=20)</stp>
        <stp>Bar</stp>
        <stp/>
        <stp>Vol</stp>
        <stp>30</stp>
        <stp>0</stp>
        <tr r="AA71" s="1"/>
      </tp>
      <tp>
        <v>200</v>
        <stp/>
        <stp>StudyData</stp>
        <stp>Vol(EDAS3??20) when (LocalDay(EDAS3??20)=19 and LocalHour(EDAS3??20)=9 and LocalMinute(EDAS3??20)=20)</stp>
        <stp>Bar</stp>
        <stp/>
        <stp>Vol</stp>
        <stp>30</stp>
        <stp>0</stp>
        <tr r="AA48" s="1"/>
      </tp>
      <tp t="s">
        <v/>
        <stp/>
        <stp>StudyData</stp>
        <stp>Vol(EDAS3??41) when (LocalDay(EDAS3??41)=19 and LocalHour(EDAS3??41)=9 and LocalMinute(EDAS3??41)=20)</stp>
        <stp>Bar</stp>
        <stp/>
        <stp>Vol</stp>
        <stp>30</stp>
        <stp>0</stp>
        <tr r="AA95" s="1"/>
      </tp>
      <tp>
        <v>12</v>
        <stp/>
        <stp>StudyData</stp>
        <stp>Vol(EDAS3??11) when (LocalDay(EDAS3??11)=19 and LocalHour(EDAS3??11)=9 and LocalMinute(EDAS3??11)=20)</stp>
        <stp>Bar</stp>
        <stp/>
        <stp>Vol</stp>
        <stp>30</stp>
        <stp>0</stp>
        <tr r="AA28" s="1"/>
      </tp>
      <tp>
        <v>0</v>
        <stp/>
        <stp>StudyData</stp>
        <stp>Vol(EDAS3??31) when (LocalDay(EDAS3??31)=19 and LocalHour(EDAS3??31)=9 and LocalMinute(EDAS3??31)=20)</stp>
        <stp>Bar</stp>
        <stp/>
        <stp>Vol</stp>
        <stp>30</stp>
        <stp>0</stp>
        <tr r="AA73" s="1"/>
      </tp>
      <tp>
        <v>20</v>
        <stp/>
        <stp>StudyData</stp>
        <stp>Vol(EDAS3??21) when (LocalDay(EDAS3??21)=19 and LocalHour(EDAS3??21)=9 and LocalMinute(EDAS3??21)=20)</stp>
        <stp>Bar</stp>
        <stp/>
        <stp>Vol</stp>
        <stp>30</stp>
        <stp>0</stp>
        <tr r="AA50" s="1"/>
      </tp>
      <tp t="s">
        <v/>
        <stp/>
        <stp>StudyData</stp>
        <stp>Vol(EDAS3??42) when (LocalDay(EDAS3??42)=19 and LocalHour(EDAS3??42)=9 and LocalMinute(EDAS3??42)=20)</stp>
        <stp>Bar</stp>
        <stp/>
        <stp>Vol</stp>
        <stp>30</stp>
        <stp>0</stp>
        <tr r="AA98" s="1"/>
      </tp>
      <tp>
        <v>194</v>
        <stp/>
        <stp>StudyData</stp>
        <stp>Vol(EDAS3??12) when (LocalDay(EDAS3??12)=19 and LocalHour(EDAS3??12)=9 and LocalMinute(EDAS3??12)=20)</stp>
        <stp>Bar</stp>
        <stp/>
        <stp>Vol</stp>
        <stp>30</stp>
        <stp>0</stp>
        <tr r="AA30" s="1"/>
      </tp>
      <tp>
        <v>0</v>
        <stp/>
        <stp>StudyData</stp>
        <stp>Vol(EDAS3??32) when (LocalDay(EDAS3??32)=19 and LocalHour(EDAS3??32)=9 and LocalMinute(EDAS3??32)=20)</stp>
        <stp>Bar</stp>
        <stp/>
        <stp>Vol</stp>
        <stp>30</stp>
        <stp>0</stp>
        <tr r="AA75" s="1"/>
      </tp>
      <tp>
        <v>56</v>
        <stp/>
        <stp>StudyData</stp>
        <stp>Vol(EDAS3??22) when (LocalDay(EDAS3??22)=19 and LocalHour(EDAS3??22)=9 and LocalMinute(EDAS3??22)=20)</stp>
        <stp>Bar</stp>
        <stp/>
        <stp>Vol</stp>
        <stp>30</stp>
        <stp>0</stp>
        <tr r="AA53" s="1"/>
      </tp>
      <tp>
        <v>98</v>
        <stp/>
        <stp>StudyData</stp>
        <stp>Vol(EDAS3??13) when (LocalDay(EDAS3??13)=19 and LocalHour(EDAS3??13)=9 and LocalMinute(EDAS3??13)=20)</stp>
        <stp>Bar</stp>
        <stp/>
        <stp>Vol</stp>
        <stp>30</stp>
        <stp>0</stp>
        <tr r="AA32" s="1"/>
      </tp>
      <tp>
        <v>0</v>
        <stp/>
        <stp>StudyData</stp>
        <stp>Vol(EDAS3??33) when (LocalDay(EDAS3??33)=19 and LocalHour(EDAS3??33)=9 and LocalMinute(EDAS3??33)=20)</stp>
        <stp>Bar</stp>
        <stp/>
        <stp>Vol</stp>
        <stp>30</stp>
        <stp>0</stp>
        <tr r="AA77" s="1"/>
      </tp>
      <tp>
        <v>2</v>
        <stp/>
        <stp>StudyData</stp>
        <stp>Vol(EDAS3??23) when (LocalDay(EDAS3??23)=19 and LocalHour(EDAS3??23)=9 and LocalMinute(EDAS3??23)=20)</stp>
        <stp>Bar</stp>
        <stp/>
        <stp>Vol</stp>
        <stp>30</stp>
        <stp>0</stp>
        <tr r="AA55" s="1"/>
      </tp>
      <tp>
        <v>0</v>
        <stp/>
        <stp>StudyData</stp>
        <stp>QSA??26</stp>
        <stp>Vol</stp>
        <stp>VolType=Exchange,CoCType=Contract</stp>
        <stp>Vol</stp>
        <stp>30</stp>
        <stp>0</stp>
        <stp>ALL</stp>
        <stp/>
        <stp/>
        <stp>TRUE</stp>
        <stp>T</stp>
        <tr r="Y36" s="7"/>
      </tp>
      <tp>
        <v>0</v>
        <stp/>
        <stp>StudyData</stp>
        <stp>QSA??25</stp>
        <stp>Vol</stp>
        <stp>VolType=Exchange,CoCType=Contract</stp>
        <stp>Vol</stp>
        <stp>30</stp>
        <stp>0</stp>
        <stp>ALL</stp>
        <stp/>
        <stp/>
        <stp>TRUE</stp>
        <stp>T</stp>
        <tr r="Y35" s="7"/>
      </tp>
      <tp>
        <v>0</v>
        <stp/>
        <stp>StudyData</stp>
        <stp>QSA??24</stp>
        <stp>Vol</stp>
        <stp>VolType=Exchange,CoCType=Contract</stp>
        <stp>Vol</stp>
        <stp>30</stp>
        <stp>0</stp>
        <stp>ALL</stp>
        <stp/>
        <stp/>
        <stp>TRUE</stp>
        <stp>T</stp>
        <tr r="Y34" s="7"/>
      </tp>
      <tp>
        <v>0</v>
        <stp/>
        <stp>StudyData</stp>
        <stp>QSA??23</stp>
        <stp>Vol</stp>
        <stp>VolType=Exchange,CoCType=Contract</stp>
        <stp>Vol</stp>
        <stp>30</stp>
        <stp>0</stp>
        <stp>ALL</stp>
        <stp/>
        <stp/>
        <stp>TRUE</stp>
        <stp>T</stp>
        <tr r="Y33" s="7"/>
      </tp>
      <tp>
        <v>0</v>
        <stp/>
        <stp>StudyData</stp>
        <stp>QSA??22</stp>
        <stp>Vol</stp>
        <stp>VolType=Exchange,CoCType=Contract</stp>
        <stp>Vol</stp>
        <stp>30</stp>
        <stp>0</stp>
        <stp>ALL</stp>
        <stp/>
        <stp/>
        <stp>TRUE</stp>
        <stp>T</stp>
        <tr r="Y31" s="7"/>
      </tp>
      <tp>
        <v>0</v>
        <stp/>
        <stp>StudyData</stp>
        <stp>QSA??21</stp>
        <stp>Vol</stp>
        <stp>VolType=Exchange,CoCType=Contract</stp>
        <stp>Vol</stp>
        <stp>30</stp>
        <stp>0</stp>
        <stp>ALL</stp>
        <stp/>
        <stp/>
        <stp>TRUE</stp>
        <stp>T</stp>
        <tr r="Y30" s="7"/>
      </tp>
      <tp>
        <v>0</v>
        <stp/>
        <stp>StudyData</stp>
        <stp>QSA??20</stp>
        <stp>Vol</stp>
        <stp>VolType=Exchange,CoCType=Contract</stp>
        <stp>Vol</stp>
        <stp>30</stp>
        <stp>0</stp>
        <stp>ALL</stp>
        <stp/>
        <stp/>
        <stp>TRUE</stp>
        <stp>T</stp>
        <tr r="Y29" s="7"/>
      </tp>
      <tp>
        <v>21</v>
        <stp/>
        <stp>StudyData</stp>
        <stp>QSA??19</stp>
        <stp>Vol</stp>
        <stp>VolType=Exchange,CoCType=Contract</stp>
        <stp>Vol</stp>
        <stp>30</stp>
        <stp>0</stp>
        <stp>ALL</stp>
        <stp/>
        <stp/>
        <stp>TRUE</stp>
        <stp>T</stp>
        <tr r="Y28" s="7"/>
      </tp>
      <tp>
        <v>160</v>
        <stp/>
        <stp>StudyData</stp>
        <stp>QSA??18</stp>
        <stp>Vol</stp>
        <stp>VolType=Exchange,CoCType=Contract</stp>
        <stp>Vol</stp>
        <stp>30</stp>
        <stp>0</stp>
        <stp>ALL</stp>
        <stp/>
        <stp/>
        <stp>TRUE</stp>
        <stp>T</stp>
        <tr r="Y26" s="7"/>
      </tp>
      <tp t="e">
        <v>#N/A</v>
        <stp/>
        <stp>StudyData</stp>
        <stp>QSA??17</stp>
        <stp>Vol</stp>
        <stp>VolType=Exchange,CoCType=Contract</stp>
        <stp>Vol</stp>
        <stp>30</stp>
        <stp>0</stp>
        <stp>ALL</stp>
        <stp/>
        <stp/>
        <stp>TRUE</stp>
        <stp>T</stp>
        <tr r="Y25" s="7"/>
      </tp>
      <tp t="e">
        <v>#N/A</v>
        <stp/>
        <stp>StudyData</stp>
        <stp>QSA??16</stp>
        <stp>Vol</stp>
        <stp>VolType=Exchange,CoCType=Contract</stp>
        <stp>Vol</stp>
        <stp>30</stp>
        <stp>0</stp>
        <stp>ALL</stp>
        <stp/>
        <stp/>
        <stp>TRUE</stp>
        <stp>T</stp>
        <tr r="Y24" s="7"/>
      </tp>
      <tp t="e">
        <v>#N/A</v>
        <stp/>
        <stp>StudyData</stp>
        <stp>QSA??15</stp>
        <stp>Vol</stp>
        <stp>VolType=Exchange,CoCType=Contract</stp>
        <stp>Vol</stp>
        <stp>30</stp>
        <stp>0</stp>
        <stp>ALL</stp>
        <stp/>
        <stp/>
        <stp>TRUE</stp>
        <stp>T</stp>
        <tr r="Y23" s="7"/>
      </tp>
      <tp t="e">
        <v>#N/A</v>
        <stp/>
        <stp>StudyData</stp>
        <stp>QSA??14</stp>
        <stp>Vol</stp>
        <stp>VolType=Exchange,CoCType=Contract</stp>
        <stp>Vol</stp>
        <stp>30</stp>
        <stp>0</stp>
        <stp>ALL</stp>
        <stp/>
        <stp/>
        <stp>TRUE</stp>
        <stp>T</stp>
        <tr r="Y21" s="7"/>
      </tp>
      <tp t="e">
        <v>#N/A</v>
        <stp/>
        <stp>StudyData</stp>
        <stp>QSA??13</stp>
        <stp>Vol</stp>
        <stp>VolType=Exchange,CoCType=Contract</stp>
        <stp>Vol</stp>
        <stp>30</stp>
        <stp>0</stp>
        <stp>ALL</stp>
        <stp/>
        <stp/>
        <stp>TRUE</stp>
        <stp>T</stp>
        <tr r="Y20" s="7"/>
      </tp>
      <tp t="e">
        <v>#N/A</v>
        <stp/>
        <stp>StudyData</stp>
        <stp>QSA??12</stp>
        <stp>Vol</stp>
        <stp>VolType=Exchange,CoCType=Contract</stp>
        <stp>Vol</stp>
        <stp>30</stp>
        <stp>0</stp>
        <stp>ALL</stp>
        <stp/>
        <stp/>
        <stp>TRUE</stp>
        <stp>T</stp>
        <tr r="Y19" s="7"/>
      </tp>
      <tp t="e">
        <v>#N/A</v>
        <stp/>
        <stp>StudyData</stp>
        <stp>QSA??11</stp>
        <stp>Vol</stp>
        <stp>VolType=Exchange,CoCType=Contract</stp>
        <stp>Vol</stp>
        <stp>30</stp>
        <stp>0</stp>
        <stp>ALL</stp>
        <stp/>
        <stp/>
        <stp>TRUE</stp>
        <stp>T</stp>
        <tr r="Y18" s="7"/>
      </tp>
      <tp t="e">
        <v>#N/A</v>
        <stp/>
        <stp>StudyData</stp>
        <stp>QSA??10</stp>
        <stp>Vol</stp>
        <stp>VolType=Exchange,CoCType=Contract</stp>
        <stp>Vol</stp>
        <stp>30</stp>
        <stp>0</stp>
        <stp>ALL</stp>
        <stp/>
        <stp/>
        <stp>TRUE</stp>
        <stp>T</stp>
        <tr r="Y16" s="7"/>
      </tp>
      <tp t="e">
        <v>#N/A</v>
        <stp/>
        <stp>StudyData</stp>
        <stp>QEA??19</stp>
        <stp>Vol</stp>
        <stp>VolType=Exchange,CoCType=Contract</stp>
        <stp>Vol</stp>
        <stp>30</stp>
        <stp>0</stp>
        <stp>ALL</stp>
        <stp/>
        <stp/>
        <stp>TRUE</stp>
        <stp>T</stp>
        <tr r="Y27" s="4"/>
      </tp>
      <tp t="e">
        <v>#N/A</v>
        <stp/>
        <stp>StudyData</stp>
        <stp>QEA??18</stp>
        <stp>Vol</stp>
        <stp>VolType=Exchange,CoCType=Contract</stp>
        <stp>Vol</stp>
        <stp>30</stp>
        <stp>0</stp>
        <stp>ALL</stp>
        <stp/>
        <stp/>
        <stp>TRUE</stp>
        <stp>T</stp>
        <tr r="Y26" s="4"/>
      </tp>
      <tp t="e">
        <v>#N/A</v>
        <stp/>
        <stp>StudyData</stp>
        <stp>QEA??17</stp>
        <stp>Vol</stp>
        <stp>VolType=Exchange,CoCType=Contract</stp>
        <stp>Vol</stp>
        <stp>30</stp>
        <stp>0</stp>
        <stp>ALL</stp>
        <stp/>
        <stp/>
        <stp>TRUE</stp>
        <stp>T</stp>
        <tr r="Y25" s="4"/>
      </tp>
      <tp t="e">
        <v>#N/A</v>
        <stp/>
        <stp>StudyData</stp>
        <stp>QEA??16</stp>
        <stp>Vol</stp>
        <stp>VolType=Exchange,CoCType=Contract</stp>
        <stp>Vol</stp>
        <stp>30</stp>
        <stp>0</stp>
        <stp>ALL</stp>
        <stp/>
        <stp/>
        <stp>TRUE</stp>
        <stp>T</stp>
        <tr r="Y23" s="4"/>
      </tp>
      <tp t="e">
        <v>#N/A</v>
        <stp/>
        <stp>StudyData</stp>
        <stp>QEA??15</stp>
        <stp>Vol</stp>
        <stp>VolType=Exchange,CoCType=Contract</stp>
        <stp>Vol</stp>
        <stp>30</stp>
        <stp>0</stp>
        <stp>ALL</stp>
        <stp/>
        <stp/>
        <stp>TRUE</stp>
        <stp>T</stp>
        <tr r="Y22" s="4"/>
      </tp>
      <tp t="e">
        <v>#N/A</v>
        <stp/>
        <stp>StudyData</stp>
        <stp>QEA??14</stp>
        <stp>Vol</stp>
        <stp>VolType=Exchange,CoCType=Contract</stp>
        <stp>Vol</stp>
        <stp>30</stp>
        <stp>0</stp>
        <stp>ALL</stp>
        <stp/>
        <stp/>
        <stp>TRUE</stp>
        <stp>T</stp>
        <tr r="Y21" s="4"/>
      </tp>
      <tp t="e">
        <v>#N/A</v>
        <stp/>
        <stp>StudyData</stp>
        <stp>QEA??13</stp>
        <stp>Vol</stp>
        <stp>VolType=Exchange,CoCType=Contract</stp>
        <stp>Vol</stp>
        <stp>30</stp>
        <stp>0</stp>
        <stp>ALL</stp>
        <stp/>
        <stp/>
        <stp>TRUE</stp>
        <stp>T</stp>
        <tr r="Y20" s="4"/>
      </tp>
      <tp t="e">
        <v>#N/A</v>
        <stp/>
        <stp>StudyData</stp>
        <stp>QEA??12</stp>
        <stp>Vol</stp>
        <stp>VolType=Exchange,CoCType=Contract</stp>
        <stp>Vol</stp>
        <stp>30</stp>
        <stp>0</stp>
        <stp>ALL</stp>
        <stp/>
        <stp/>
        <stp>TRUE</stp>
        <stp>T</stp>
        <tr r="Y18" s="4"/>
      </tp>
      <tp t="e">
        <v>#N/A</v>
        <stp/>
        <stp>StudyData</stp>
        <stp>QEA??11</stp>
        <stp>Vol</stp>
        <stp>VolType=Exchange,CoCType=Contract</stp>
        <stp>Vol</stp>
        <stp>30</stp>
        <stp>0</stp>
        <stp>ALL</stp>
        <stp/>
        <stp/>
        <stp>TRUE</stp>
        <stp>T</stp>
        <tr r="Y17" s="4"/>
      </tp>
      <tp t="e">
        <v>#N/A</v>
        <stp/>
        <stp>StudyData</stp>
        <stp>QEA??10</stp>
        <stp>Vol</stp>
        <stp>VolType=Exchange,CoCType=Contract</stp>
        <stp>Vol</stp>
        <stp>30</stp>
        <stp>0</stp>
        <stp>ALL</stp>
        <stp/>
        <stp/>
        <stp>TRUE</stp>
        <stp>T</stp>
        <tr r="Y16" s="4"/>
      </tp>
      <tp t="s">
        <v/>
        <stp/>
        <stp>StudyData</stp>
        <stp>QEA??29</stp>
        <stp>Vol</stp>
        <stp>VolType=Exchange,CoCType=Contract</stp>
        <stp>Vol</stp>
        <stp>30</stp>
        <stp>0</stp>
        <stp>ALL</stp>
        <stp/>
        <stp/>
        <stp>TRUE</stp>
        <stp>T</stp>
        <tr r="Y40" s="4"/>
      </tp>
      <tp>
        <v>0</v>
        <stp/>
        <stp>StudyData</stp>
        <stp>QEA??28</stp>
        <stp>Vol</stp>
        <stp>VolType=Exchange,CoCType=Contract</stp>
        <stp>Vol</stp>
        <stp>30</stp>
        <stp>0</stp>
        <stp>ALL</stp>
        <stp/>
        <stp/>
        <stp>TRUE</stp>
        <stp>T</stp>
        <tr r="Y38" s="4"/>
      </tp>
      <tp t="s">
        <v/>
        <stp/>
        <stp>StudyData</stp>
        <stp>QEA??27</stp>
        <stp>Vol</stp>
        <stp>VolType=Exchange,CoCType=Contract</stp>
        <stp>Vol</stp>
        <stp>30</stp>
        <stp>0</stp>
        <stp>ALL</stp>
        <stp/>
        <stp/>
        <stp>TRUE</stp>
        <stp>T</stp>
        <tr r="Y37" s="4"/>
      </tp>
      <tp>
        <v>0</v>
        <stp/>
        <stp>StudyData</stp>
        <stp>QEA??26</stp>
        <stp>Vol</stp>
        <stp>VolType=Exchange,CoCType=Contract</stp>
        <stp>Vol</stp>
        <stp>30</stp>
        <stp>0</stp>
        <stp>ALL</stp>
        <stp/>
        <stp/>
        <stp>TRUE</stp>
        <stp>T</stp>
        <tr r="Y36" s="4"/>
      </tp>
      <tp>
        <v>0</v>
        <stp/>
        <stp>StudyData</stp>
        <stp>QEA??25</stp>
        <stp>Vol</stp>
        <stp>VolType=Exchange,CoCType=Contract</stp>
        <stp>Vol</stp>
        <stp>30</stp>
        <stp>0</stp>
        <stp>ALL</stp>
        <stp/>
        <stp/>
        <stp>TRUE</stp>
        <stp>T</stp>
        <tr r="Y35" s="4"/>
      </tp>
      <tp>
        <v>0</v>
        <stp/>
        <stp>StudyData</stp>
        <stp>QEA??24</stp>
        <stp>Vol</stp>
        <stp>VolType=Exchange,CoCType=Contract</stp>
        <stp>Vol</stp>
        <stp>30</stp>
        <stp>0</stp>
        <stp>ALL</stp>
        <stp/>
        <stp/>
        <stp>TRUE</stp>
        <stp>T</stp>
        <tr r="Y33" s="4"/>
      </tp>
      <tp>
        <v>0</v>
        <stp/>
        <stp>StudyData</stp>
        <stp>QEA??23</stp>
        <stp>Vol</stp>
        <stp>VolType=Exchange,CoCType=Contract</stp>
        <stp>Vol</stp>
        <stp>30</stp>
        <stp>0</stp>
        <stp>ALL</stp>
        <stp/>
        <stp/>
        <stp>TRUE</stp>
        <stp>T</stp>
        <tr r="Y32" s="4"/>
      </tp>
      <tp>
        <v>44</v>
        <stp/>
        <stp>StudyData</stp>
        <stp>QEA??22</stp>
        <stp>Vol</stp>
        <stp>VolType=Exchange,CoCType=Contract</stp>
        <stp>Vol</stp>
        <stp>30</stp>
        <stp>0</stp>
        <stp>ALL</stp>
        <stp/>
        <stp/>
        <stp>TRUE</stp>
        <stp>T</stp>
        <tr r="Y31" s="4"/>
      </tp>
      <tp>
        <v>1</v>
        <stp/>
        <stp>StudyData</stp>
        <stp>QEA??21</stp>
        <stp>Vol</stp>
        <stp>VolType=Exchange,CoCType=Contract</stp>
        <stp>Vol</stp>
        <stp>30</stp>
        <stp>0</stp>
        <stp>ALL</stp>
        <stp/>
        <stp/>
        <stp>TRUE</stp>
        <stp>T</stp>
        <tr r="Y30" s="4"/>
      </tp>
      <tp t="e">
        <v>#N/A</v>
        <stp/>
        <stp>StudyData</stp>
        <stp>QEA??20</stp>
        <stp>Vol</stp>
        <stp>VolType=Exchange,CoCType=Contract</stp>
        <stp>Vol</stp>
        <stp>30</stp>
        <stp>0</stp>
        <stp>ALL</stp>
        <stp/>
        <stp/>
        <stp>TRUE</stp>
        <stp>T</stp>
        <tr r="Y28" s="4"/>
      </tp>
      <tp t="s">
        <v/>
        <stp/>
        <stp>StudyData</stp>
        <stp>QEA??33</stp>
        <stp>Vol</stp>
        <stp>VolType=Exchange,CoCType=Contract</stp>
        <stp>Vol</stp>
        <stp>30</stp>
        <stp>0</stp>
        <stp>ALL</stp>
        <stp/>
        <stp/>
        <stp>TRUE</stp>
        <stp>T</stp>
        <tr r="Y45" s="4"/>
      </tp>
      <tp t="s">
        <v/>
        <stp/>
        <stp>StudyData</stp>
        <stp>QEA??32</stp>
        <stp>Vol</stp>
        <stp>VolType=Exchange,CoCType=Contract</stp>
        <stp>Vol</stp>
        <stp>30</stp>
        <stp>0</stp>
        <stp>ALL</stp>
        <stp/>
        <stp/>
        <stp>TRUE</stp>
        <stp>T</stp>
        <tr r="Y43" s="4"/>
      </tp>
      <tp>
        <v>0</v>
        <stp/>
        <stp>StudyData</stp>
        <stp>QEA??31</stp>
        <stp>Vol</stp>
        <stp>VolType=Exchange,CoCType=Contract</stp>
        <stp>Vol</stp>
        <stp>30</stp>
        <stp>0</stp>
        <stp>ALL</stp>
        <stp/>
        <stp/>
        <stp>TRUE</stp>
        <stp>T</stp>
        <tr r="Y42" s="4"/>
      </tp>
      <tp t="s">
        <v/>
        <stp/>
        <stp>StudyData</stp>
        <stp>QEA??30</stp>
        <stp>Vol</stp>
        <stp>VolType=Exchange,CoCType=Contract</stp>
        <stp>Vol</stp>
        <stp>30</stp>
        <stp>0</stp>
        <stp>ALL</stp>
        <stp/>
        <stp/>
        <stp>TRUE</stp>
        <stp>T</stp>
        <tr r="Y41" s="4"/>
      </tp>
      <tp>
        <v>61</v>
        <stp/>
        <stp>StudyData</stp>
        <stp>Vol(EDAS3??14) when (LocalDay(EDAS3??14)=19 and LocalHour(EDAS3??14)=9 and LocalMinute(EDAS3??14)=20)</stp>
        <stp>Bar</stp>
        <stp/>
        <stp>Vol</stp>
        <stp>30</stp>
        <stp>0</stp>
        <tr r="AA35" s="1"/>
      </tp>
      <tp>
        <v>0</v>
        <stp/>
        <stp>StudyData</stp>
        <stp>Vol(EDAS3??34) when (LocalDay(EDAS3??34)=19 and LocalHour(EDAS3??34)=9 and LocalMinute(EDAS3??34)=20)</stp>
        <stp>Bar</stp>
        <stp/>
        <stp>Vol</stp>
        <stp>30</stp>
        <stp>0</stp>
        <tr r="AA80" s="1"/>
      </tp>
      <tp>
        <v>7</v>
        <stp/>
        <stp>StudyData</stp>
        <stp>Vol(EDAS3??24) when (LocalDay(EDAS3??24)=19 and LocalHour(EDAS3??24)=9 and LocalMinute(EDAS3??24)=20)</stp>
        <stp>Bar</stp>
        <stp/>
        <stp>Vol</stp>
        <stp>30</stp>
        <stp>0</stp>
        <tr r="AA57" s="1"/>
      </tp>
      <tp>
        <v>120</v>
        <stp/>
        <stp>StudyData</stp>
        <stp>Vol(EDAS3??15) when (LocalDay(EDAS3??15)=19 and LocalHour(EDAS3??15)=9 and LocalMinute(EDAS3??15)=20)</stp>
        <stp>Bar</stp>
        <stp/>
        <stp>Vol</stp>
        <stp>30</stp>
        <stp>0</stp>
        <tr r="AA37" s="1"/>
      </tp>
      <tp>
        <v>0</v>
        <stp/>
        <stp>StudyData</stp>
        <stp>Vol(EDAS3??35) when (LocalDay(EDAS3??35)=19 and LocalHour(EDAS3??35)=9 and LocalMinute(EDAS3??35)=20)</stp>
        <stp>Bar</stp>
        <stp/>
        <stp>Vol</stp>
        <stp>30</stp>
        <stp>0</stp>
        <tr r="AA82" s="1"/>
      </tp>
      <tp>
        <v>10</v>
        <stp/>
        <stp>StudyData</stp>
        <stp>Vol(EDAS3??25) when (LocalDay(EDAS3??25)=19 and LocalHour(EDAS3??25)=9 and LocalMinute(EDAS3??25)=20)</stp>
        <stp>Bar</stp>
        <stp/>
        <stp>Vol</stp>
        <stp>30</stp>
        <stp>0</stp>
        <tr r="AA59" s="1"/>
      </tp>
      <tp>
        <v>9</v>
        <stp/>
        <stp>StudyData</stp>
        <stp>Vol(EDAS3??16) when (LocalDay(EDAS3??16)=19 and LocalHour(EDAS3??16)=9 and LocalMinute(EDAS3??16)=20)</stp>
        <stp>Bar</stp>
        <stp/>
        <stp>Vol</stp>
        <stp>30</stp>
        <stp>0</stp>
        <tr r="AA39" s="1"/>
      </tp>
      <tp>
        <v>0</v>
        <stp/>
        <stp>StudyData</stp>
        <stp>Vol(EDAS3??36) when (LocalDay(EDAS3??36)=19 and LocalHour(EDAS3??36)=9 and LocalMinute(EDAS3??36)=20)</stp>
        <stp>Bar</stp>
        <stp/>
        <stp>Vol</stp>
        <stp>30</stp>
        <stp>0</stp>
        <tr r="AA84" s="1"/>
      </tp>
      <tp>
        <v>0</v>
        <stp/>
        <stp>StudyData</stp>
        <stp>Vol(EDAS3??26) when (LocalDay(EDAS3??26)=19 and LocalHour(EDAS3??26)=9 and LocalMinute(EDAS3??26)=20)</stp>
        <stp>Bar</stp>
        <stp/>
        <stp>Vol</stp>
        <stp>30</stp>
        <stp>0</stp>
        <tr r="AA62" s="1"/>
      </tp>
      <tp t="s">
        <v>Short Sterling Calendar Spreads, Dec 17, Mar 18</v>
        <stp/>
        <stp>ContractData</stp>
        <stp>QSAS3??8</stp>
        <stp>LongDescription</stp>
        <tr r="B21" s="8"/>
      </tp>
      <tp t="s">
        <v>Short Sterling Calendar Spreads, Mar 18, Jun 18</v>
        <stp/>
        <stp>ContractData</stp>
        <stp>QSAS3??9</stp>
        <stp>LongDescription</stp>
        <tr r="B23" s="8"/>
      </tp>
      <tp t="s">
        <v>Short Sterling Calendar Spreads, Mar 16, Jun 16</v>
        <stp/>
        <stp>ContractData</stp>
        <stp>QSAS3??1</stp>
        <stp>LongDescription</stp>
        <tr r="B6" s="8"/>
      </tp>
      <tp t="s">
        <v>Short Sterling Calendar Spreads, Jun 16, Sep 16</v>
        <stp/>
        <stp>ContractData</stp>
        <stp>QSAS3??2</stp>
        <stp>LongDescription</stp>
        <tr r="B8" s="8"/>
      </tp>
      <tp t="s">
        <v>Short Sterling Calendar Spreads, Sep 16, Dec 16</v>
        <stp/>
        <stp>ContractData</stp>
        <stp>QSAS3??3</stp>
        <stp>LongDescription</stp>
        <tr r="B10" s="8"/>
      </tp>
      <tp t="s">
        <v>Short Sterling Calendar Spreads, Dec 16, Mar 17</v>
        <stp/>
        <stp>ContractData</stp>
        <stp>QSAS3??4</stp>
        <stp>LongDescription</stp>
        <tr r="B12" s="8"/>
      </tp>
      <tp t="s">
        <v>Short Sterling Calendar Spreads, Mar 17, Jun 17</v>
        <stp/>
        <stp>ContractData</stp>
        <stp>QSAS3??5</stp>
        <stp>LongDescription</stp>
        <tr r="B14" s="8"/>
      </tp>
      <tp t="s">
        <v>Short Sterling Calendar Spreads, Jun 17, Sep 17</v>
        <stp/>
        <stp>ContractData</stp>
        <stp>QSAS3??6</stp>
        <stp>LongDescription</stp>
        <tr r="B17" s="8"/>
      </tp>
      <tp t="s">
        <v>Short Sterling Calendar Spreads, Sep 17, Dec 17</v>
        <stp/>
        <stp>ContractData</stp>
        <stp>QSAS3??7</stp>
        <stp>LongDescription</stp>
        <tr r="B19" s="8"/>
      </tp>
      <tp>
        <v>12</v>
        <stp/>
        <stp>StudyData</stp>
        <stp>Vol(EDAS3??17) when (LocalDay(EDAS3??17)=19 and LocalHour(EDAS3??17)=9 and LocalMinute(EDAS3??17)=20)</stp>
        <stp>Bar</stp>
        <stp/>
        <stp>Vol</stp>
        <stp>30</stp>
        <stp>0</stp>
        <tr r="AA41" s="1"/>
      </tp>
      <tp>
        <v>0</v>
        <stp/>
        <stp>StudyData</stp>
        <stp>Vol(EDAS3??37) when (LocalDay(EDAS3??37)=19 and LocalHour(EDAS3??37)=9 and LocalMinute(EDAS3??37)=20)</stp>
        <stp>Bar</stp>
        <stp/>
        <stp>Vol</stp>
        <stp>30</stp>
        <stp>0</stp>
        <tr r="AA86" s="1"/>
      </tp>
      <tp>
        <v>2</v>
        <stp/>
        <stp>StudyData</stp>
        <stp>Vol(EDAS3??27) when (LocalDay(EDAS3??27)=19 and LocalHour(EDAS3??27)=9 and LocalMinute(EDAS3??27)=20)</stp>
        <stp>Bar</stp>
        <stp/>
        <stp>Vol</stp>
        <stp>30</stp>
        <stp>0</stp>
        <tr r="AA64" s="1"/>
      </tp>
      <tp t="e">
        <v>#N/A</v>
        <stp/>
        <stp>StudyData</stp>
        <stp>Vol(QEAS3??10) when (LocalDay(QEAS3??10)=19 and LocalHour(QEAS3??10)=14 and LocalMinute(QEAS3??10)=0)</stp>
        <stp>Bar</stp>
        <stp/>
        <stp>Vol</stp>
        <stp>30</stp>
        <stp>0</stp>
        <tr r="AA26" s="5"/>
      </tp>
      <tp t="e">
        <v>#N/A</v>
        <stp/>
        <stp>StudyData</stp>
        <stp>Vol(QEAS3??11) when (LocalDay(QEAS3??11)=19 and LocalHour(QEAS3??11)=14 and LocalMinute(QEAS3??11)=0)</stp>
        <stp>Bar</stp>
        <stp/>
        <stp>Vol</stp>
        <stp>30</stp>
        <stp>0</stp>
        <tr r="AA28" s="5"/>
      </tp>
      <tp t="e">
        <v>#N/A</v>
        <stp/>
        <stp>StudyData</stp>
        <stp>Vol(QEAS3??12) when (LocalDay(QEAS3??12)=19 and LocalHour(QEAS3??12)=14 and LocalMinute(QEAS3??12)=0)</stp>
        <stp>Bar</stp>
        <stp/>
        <stp>Vol</stp>
        <stp>30</stp>
        <stp>0</stp>
        <tr r="AA30" s="5"/>
      </tp>
      <tp t="e">
        <v>#N/A</v>
        <stp/>
        <stp>StudyData</stp>
        <stp>Vol(QEAS3??13) when (LocalDay(QEAS3??13)=19 and LocalHour(QEAS3??13)=14 and LocalMinute(QEAS3??13)=0)</stp>
        <stp>Bar</stp>
        <stp/>
        <stp>Vol</stp>
        <stp>30</stp>
        <stp>0</stp>
        <tr r="AA32" s="5"/>
      </tp>
      <tp t="e">
        <v>#N/A</v>
        <stp/>
        <stp>StudyData</stp>
        <stp>Vol(QEAS3??14) when (LocalDay(QEAS3??14)=19 and LocalHour(QEAS3??14)=14 and LocalMinute(QEAS3??14)=0)</stp>
        <stp>Bar</stp>
        <stp/>
        <stp>Vol</stp>
        <stp>30</stp>
        <stp>0</stp>
        <tr r="AA35" s="5"/>
      </tp>
      <tp t="e">
        <v>#N/A</v>
        <stp/>
        <stp>StudyData</stp>
        <stp>Vol(QEAS3??15) when (LocalDay(QEAS3??15)=19 and LocalHour(QEAS3??15)=14 and LocalMinute(QEAS3??15)=0)</stp>
        <stp>Bar</stp>
        <stp/>
        <stp>Vol</stp>
        <stp>30</stp>
        <stp>0</stp>
        <tr r="AA37" s="5"/>
      </tp>
      <tp t="e">
        <v>#N/A</v>
        <stp/>
        <stp>StudyData</stp>
        <stp>Vol(QEAS3??16) when (LocalDay(QEAS3??16)=19 and LocalHour(QEAS3??16)=14 and LocalMinute(QEAS3??16)=0)</stp>
        <stp>Bar</stp>
        <stp/>
        <stp>Vol</stp>
        <stp>30</stp>
        <stp>0</stp>
        <tr r="AA39" s="5"/>
      </tp>
      <tp t="e">
        <v>#N/A</v>
        <stp/>
        <stp>StudyData</stp>
        <stp>Vol(QEAS3??17) when (LocalDay(QEAS3??17)=19 and LocalHour(QEAS3??17)=14 and LocalMinute(QEAS3??17)=0)</stp>
        <stp>Bar</stp>
        <stp/>
        <stp>Vol</stp>
        <stp>30</stp>
        <stp>0</stp>
        <tr r="AA41" s="5"/>
      </tp>
      <tp>
        <v>5</v>
        <stp/>
        <stp>StudyData</stp>
        <stp>Vol(QEAS3??18) when (LocalDay(QEAS3??18)=19 and LocalHour(QEAS3??18)=14 and LocalMinute(QEAS3??18)=0)</stp>
        <stp>Bar</stp>
        <stp/>
        <stp>Vol</stp>
        <stp>30</stp>
        <stp>0</stp>
        <tr r="AA44" s="5"/>
      </tp>
      <tp>
        <v>0</v>
        <stp/>
        <stp>StudyData</stp>
        <stp>Vol(QEAS3??19) when (LocalDay(QEAS3??19)=19 and LocalHour(QEAS3??19)=14 and LocalMinute(QEAS3??19)=0)</stp>
        <stp>Bar</stp>
        <stp/>
        <stp>Vol</stp>
        <stp>30</stp>
        <stp>0</stp>
        <tr r="AA46" s="5"/>
      </tp>
      <tp>
        <v>20</v>
        <stp/>
        <stp>StudyData</stp>
        <stp>Vol(QEAS3??20) when (LocalDay(QEAS3??20)=19 and LocalHour(QEAS3??20)=14 and LocalMinute(QEAS3??20)=0)</stp>
        <stp>Bar</stp>
        <stp/>
        <stp>Vol</stp>
        <stp>30</stp>
        <stp>0</stp>
        <tr r="AA48" s="5"/>
      </tp>
      <tp>
        <v>0</v>
        <stp/>
        <stp>StudyData</stp>
        <stp>Vol(QEAS3??21) when (LocalDay(QEAS3??21)=19 and LocalHour(QEAS3??21)=14 and LocalMinute(QEAS3??21)=0)</stp>
        <stp>Bar</stp>
        <stp/>
        <stp>Vol</stp>
        <stp>30</stp>
        <stp>0</stp>
        <tr r="AA50" s="5"/>
      </tp>
      <tp t="s">
        <v/>
        <stp/>
        <stp>StudyData</stp>
        <stp>Vol(QEAS3??22) when (LocalDay(QEAS3??22)=19 and LocalHour(QEAS3??22)=14 and LocalMinute(QEAS3??22)=0)</stp>
        <stp>Bar</stp>
        <stp/>
        <stp>Vol</stp>
        <stp>30</stp>
        <stp>0</stp>
        <tr r="AA53" s="5"/>
      </tp>
      <tp t="s">
        <v/>
        <stp/>
        <stp>StudyData</stp>
        <stp>Vol(QEAS3??23) when (LocalDay(QEAS3??23)=19 and LocalHour(QEAS3??23)=14 and LocalMinute(QEAS3??23)=0)</stp>
        <stp>Bar</stp>
        <stp/>
        <stp>Vol</stp>
        <stp>30</stp>
        <stp>0</stp>
        <tr r="AA55" s="5"/>
      </tp>
      <tp>
        <v>0</v>
        <stp/>
        <stp>StudyData</stp>
        <stp>Vol(QEAS3??24) when (LocalDay(QEAS3??24)=19 and LocalHour(QEAS3??24)=14 and LocalMinute(QEAS3??24)=0)</stp>
        <stp>Bar</stp>
        <stp/>
        <stp>Vol</stp>
        <stp>30</stp>
        <stp>0</stp>
        <tr r="AA57" s="5"/>
      </tp>
      <tp t="s">
        <v/>
        <stp/>
        <stp>StudyData</stp>
        <stp>Vol(QEAS3??25) when (LocalDay(QEAS3??25)=19 and LocalHour(QEAS3??25)=14 and LocalMinute(QEAS3??25)=0)</stp>
        <stp>Bar</stp>
        <stp/>
        <stp>Vol</stp>
        <stp>30</stp>
        <stp>0</stp>
        <tr r="AA59" s="5"/>
      </tp>
      <tp t="s">
        <v/>
        <stp/>
        <stp>StudyData</stp>
        <stp>Vol(QEAS3??26) when (LocalDay(QEAS3??26)=19 and LocalHour(QEAS3??26)=14 and LocalMinute(QEAS3??26)=0)</stp>
        <stp>Bar</stp>
        <stp/>
        <stp>Vol</stp>
        <stp>30</stp>
        <stp>0</stp>
        <tr r="AA62" s="5"/>
      </tp>
      <tp>
        <v>0</v>
        <stp/>
        <stp>StudyData</stp>
        <stp>Vol(QEAS3??27) when (LocalDay(QEAS3??27)=19 and LocalHour(QEAS3??27)=14 and LocalMinute(QEAS3??27)=0)</stp>
        <stp>Bar</stp>
        <stp/>
        <stp>Vol</stp>
        <stp>30</stp>
        <stp>0</stp>
        <tr r="AA64" s="5"/>
      </tp>
      <tp t="s">
        <v/>
        <stp/>
        <stp>StudyData</stp>
        <stp>Vol(QEAS3??28) when (LocalDay(QEAS3??28)=19 and LocalHour(QEAS3??28)=14 and LocalMinute(QEAS3??28)=0)</stp>
        <stp>Bar</stp>
        <stp/>
        <stp>Vol</stp>
        <stp>30</stp>
        <stp>0</stp>
        <tr r="AA66" s="5"/>
      </tp>
      <tp t="s">
        <v/>
        <stp/>
        <stp>StudyData</stp>
        <stp>Vol(QEAS3??29) when (LocalDay(QEAS3??29)=19 and LocalHour(QEAS3??29)=14 and LocalMinute(QEAS3??29)=0)</stp>
        <stp>Bar</stp>
        <stp/>
        <stp>Vol</stp>
        <stp>30</stp>
        <stp>0</stp>
        <tr r="AA68" s="5"/>
      </tp>
      <tp>
        <v>0</v>
        <stp/>
        <stp>StudyData</stp>
        <stp>Vol(QEAS3??30) when (LocalDay(QEAS3??30)=19 and LocalHour(QEAS3??30)=14 and LocalMinute(QEAS3??30)=0)</stp>
        <stp>Bar</stp>
        <stp/>
        <stp>Vol</stp>
        <stp>30</stp>
        <stp>0</stp>
        <tr r="AA71" s="5"/>
      </tp>
      <tp t="s">
        <v/>
        <stp/>
        <stp>StudyData</stp>
        <stp>Vol(QEAS3??31) when (LocalDay(QEAS3??31)=19 and LocalHour(QEAS3??31)=14 and LocalMinute(QEAS3??31)=0)</stp>
        <stp>Bar</stp>
        <stp/>
        <stp>Vol</stp>
        <stp>30</stp>
        <stp>0</stp>
        <tr r="AA73" s="5"/>
      </tp>
      <tp t="s">
        <v/>
        <stp/>
        <stp>StudyData</stp>
        <stp>Vol(QEAS3??32) when (LocalDay(QEAS3??32)=19 and LocalHour(QEAS3??32)=14 and LocalMinute(QEAS3??32)=0)</stp>
        <stp>Bar</stp>
        <stp/>
        <stp>Vol</stp>
        <stp>30</stp>
        <stp>0</stp>
        <tr r="AA75" s="5"/>
      </tp>
      <tp>
        <v>0</v>
        <stp/>
        <stp>StudyData</stp>
        <stp>Vol(QEAS3??33) when (LocalDay(QEAS3??33)=19 and LocalHour(QEAS3??33)=14 and LocalMinute(QEAS3??33)=0)</stp>
        <stp>Bar</stp>
        <stp/>
        <stp>Vol</stp>
        <stp>30</stp>
        <stp>0</stp>
        <tr r="AA77" s="5"/>
      </tp>
      <tp t="s">
        <v/>
        <stp/>
        <stp>StudyData</stp>
        <stp>Vol(QEAS3??34) when (LocalDay(QEAS3??34)=19 and LocalHour(QEAS3??34)=14 and LocalMinute(QEAS3??34)=0)</stp>
        <stp>Bar</stp>
        <stp/>
        <stp>Vol</stp>
        <stp>30</stp>
        <stp>0</stp>
        <tr r="AA80" s="5"/>
      </tp>
      <tp t="s">
        <v/>
        <stp/>
        <stp>StudyData</stp>
        <stp>Vol(QEAS3??35) when (LocalDay(QEAS3??35)=19 and LocalHour(QEAS3??35)=14 and LocalMinute(QEAS3??35)=0)</stp>
        <stp>Bar</stp>
        <stp/>
        <stp>Vol</stp>
        <stp>30</stp>
        <stp>0</stp>
        <tr r="AA82" s="5"/>
      </tp>
      <tp t="s">
        <v/>
        <stp/>
        <stp>StudyData</stp>
        <stp>Vol(QEAS3??36) when (LocalDay(QEAS3??36)=19 and LocalHour(QEAS3??36)=14 and LocalMinute(QEAS3??36)=0)</stp>
        <stp>Bar</stp>
        <stp/>
        <stp>Vol</stp>
        <stp>30</stp>
        <stp>0</stp>
        <tr r="AA84" s="5"/>
      </tp>
      <tp t="s">
        <v/>
        <stp/>
        <stp>StudyData</stp>
        <stp>Vol(QEAS3??37) when (LocalDay(QEAS3??37)=19 and LocalHour(QEAS3??37)=14 and LocalMinute(QEAS3??37)=0)</stp>
        <stp>Bar</stp>
        <stp/>
        <stp>Vol</stp>
        <stp>30</stp>
        <stp>0</stp>
        <tr r="AA86" s="5"/>
      </tp>
      <tp t="s">
        <v/>
        <stp/>
        <stp>StudyData</stp>
        <stp>Vol(QEAS3??38) when (LocalDay(QEAS3??38)=19 and LocalHour(QEAS3??38)=14 and LocalMinute(QEAS3??38)=0)</stp>
        <stp>Bar</stp>
        <stp/>
        <stp>Vol</stp>
        <stp>30</stp>
        <stp>0</stp>
        <tr r="AA89" s="5"/>
      </tp>
      <tp>
        <v>33266.666666669997</v>
        <stp/>
        <stp>StudyData</stp>
        <stp>EDAS3??4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>
        <v>15243.41666667</v>
        <stp/>
        <stp>StudyData</stp>
        <stp>QEAS3??4</stp>
        <stp>MA</stp>
        <stp>InputChoice=ContractVol,MAType=Sim,Period=12</stp>
        <stp>MA</stp>
        <stp/>
        <stp/>
        <stp>all</stp>
        <stp/>
        <stp/>
        <stp/>
        <stp>T</stp>
        <tr r="L12" s="5"/>
      </tp>
      <tp>
        <v>8038.8333333299997</v>
        <stp/>
        <stp>StudyData</stp>
        <stp>QSAS3??4</stp>
        <stp>MA</stp>
        <stp>InputChoice=ContractVol,MAType=Sim,Period=12</stp>
        <stp>MA</stp>
        <stp/>
        <stp/>
        <stp>all</stp>
        <stp/>
        <stp/>
        <stp/>
        <stp>T</stp>
        <tr r="L12" s="8"/>
      </tp>
      <tp t="s">
        <v/>
        <stp/>
        <stp>StudyData</stp>
        <stp>EDAS3??5</stp>
        <stp>MA</stp>
        <stp>InputChoice=ContractVol,MAType=Sim,Period=12</stp>
        <stp>MA</stp>
        <stp/>
        <stp/>
        <stp>all</stp>
        <stp/>
        <stp/>
        <stp/>
        <stp>T</stp>
        <tr r="L14" s="1"/>
      </tp>
      <tp>
        <v>15353.66666667</v>
        <stp/>
        <stp>StudyData</stp>
        <stp>QEAS3??5</stp>
        <stp>MA</stp>
        <stp>InputChoice=ContractVol,MAType=Sim,Period=12</stp>
        <stp>MA</stp>
        <stp/>
        <stp/>
        <stp>all</stp>
        <stp/>
        <stp/>
        <stp/>
        <stp>T</stp>
        <tr r="L14" s="5"/>
      </tp>
      <tp>
        <v>6540</v>
        <stp/>
        <stp>StudyData</stp>
        <stp>QSAS3??5</stp>
        <stp>MA</stp>
        <stp>InputChoice=ContractVol,MAType=Sim,Period=12</stp>
        <stp>MA</stp>
        <stp/>
        <stp/>
        <stp>all</stp>
        <stp/>
        <stp/>
        <stp/>
        <stp>T</stp>
        <tr r="L14" s="8"/>
      </tp>
      <tp>
        <v>22690.83333333</v>
        <stp/>
        <stp>StudyData</stp>
        <stp>EDAS3??6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>
        <v>6015.9166666700003</v>
        <stp/>
        <stp>StudyData</stp>
        <stp>QEAS3??6</stp>
        <stp>MA</stp>
        <stp>InputChoice=ContractVol,MAType=Sim,Period=12</stp>
        <stp>MA</stp>
        <stp/>
        <stp/>
        <stp>all</stp>
        <stp/>
        <stp/>
        <stp/>
        <stp>T</stp>
        <tr r="L17" s="5"/>
      </tp>
      <tp>
        <v>8433.3333333299997</v>
        <stp/>
        <stp>StudyData</stp>
        <stp>QSAS3??6</stp>
        <stp>MA</stp>
        <stp>InputChoice=ContractVol,MAType=Sim,Period=12</stp>
        <stp>MA</stp>
        <stp/>
        <stp/>
        <stp>all</stp>
        <stp/>
        <stp/>
        <stp/>
        <stp>T</stp>
        <tr r="L17" s="8"/>
      </tp>
      <tp>
        <v>23811.25</v>
        <stp/>
        <stp>StudyData</stp>
        <stp>EDAS3??7</stp>
        <stp>MA</stp>
        <stp>InputChoice=ContractVol,MAType=Sim,Period=12</stp>
        <stp>MA</stp>
        <stp/>
        <stp/>
        <stp>all</stp>
        <stp/>
        <stp/>
        <stp/>
        <stp>T</stp>
        <tr r="L19" s="1"/>
      </tp>
      <tp>
        <v>3553.3333333300002</v>
        <stp/>
        <stp>StudyData</stp>
        <stp>QEAS3??7</stp>
        <stp>MA</stp>
        <stp>InputChoice=ContractVol,MAType=Sim,Period=12</stp>
        <stp>MA</stp>
        <stp/>
        <stp/>
        <stp>all</stp>
        <stp/>
        <stp/>
        <stp/>
        <stp>T</stp>
        <tr r="L19" s="5"/>
      </tp>
      <tp>
        <v>10823.5</v>
        <stp/>
        <stp>StudyData</stp>
        <stp>QSAS3??7</stp>
        <stp>MA</stp>
        <stp>InputChoice=ContractVol,MAType=Sim,Period=12</stp>
        <stp>MA</stp>
        <stp/>
        <stp/>
        <stp>all</stp>
        <stp/>
        <stp/>
        <stp/>
        <stp>T</stp>
        <tr r="L19" s="8"/>
      </tp>
      <tp>
        <v>37556.166666669997</v>
        <stp/>
        <stp>StudyData</stp>
        <stp>EDAS3??1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>
        <v>12899.91666667</v>
        <stp/>
        <stp>StudyData</stp>
        <stp>QEAS3??1</stp>
        <stp>MA</stp>
        <stp>InputChoice=ContractVol,MAType=Sim,Period=12</stp>
        <stp>MA</stp>
        <stp/>
        <stp/>
        <stp>all</stp>
        <stp/>
        <stp/>
        <stp/>
        <stp>T</stp>
        <tr r="L6" s="5"/>
      </tp>
      <tp>
        <v>5190.4166666700003</v>
        <stp/>
        <stp>StudyData</stp>
        <stp>QSAS3??1</stp>
        <stp>MA</stp>
        <stp>InputChoice=ContractVol,MAType=Sim,Period=12</stp>
        <stp>MA</stp>
        <stp/>
        <stp/>
        <stp>all</stp>
        <stp/>
        <stp/>
        <stp/>
        <stp>T</stp>
        <tr r="L6" s="8"/>
      </tp>
      <tp t="s">
        <v/>
        <stp/>
        <stp>StudyData</stp>
        <stp>EDAS3??2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 t="s">
        <v/>
        <stp/>
        <stp>StudyData</stp>
        <stp>QEAS3??2</stp>
        <stp>MA</stp>
        <stp>InputChoice=ContractVol,MAType=Sim,Period=12</stp>
        <stp>MA</stp>
        <stp/>
        <stp/>
        <stp>all</stp>
        <stp/>
        <stp/>
        <stp/>
        <stp>T</stp>
        <tr r="L8" s="5"/>
      </tp>
      <tp>
        <v>7843.4166666700003</v>
        <stp/>
        <stp>StudyData</stp>
        <stp>QSAS3??2</stp>
        <stp>MA</stp>
        <stp>InputChoice=ContractVol,MAType=Sim,Period=12</stp>
        <stp>MA</stp>
        <stp/>
        <stp/>
        <stp>all</stp>
        <stp/>
        <stp/>
        <stp/>
        <stp>T</stp>
        <tr r="L8" s="8"/>
      </tp>
      <tp t="s">
        <v/>
        <stp/>
        <stp>StudyData</stp>
        <stp>EDAS3??3</stp>
        <stp>MA</stp>
        <stp>InputChoice=ContractVol,MAType=Sim,Period=12</stp>
        <stp>MA</stp>
        <stp/>
        <stp/>
        <stp>all</stp>
        <stp/>
        <stp/>
        <stp/>
        <stp>T</stp>
        <tr r="L10" s="1"/>
      </tp>
      <tp t="s">
        <v/>
        <stp/>
        <stp>StudyData</stp>
        <stp>QEAS3??3</stp>
        <stp>MA</stp>
        <stp>InputChoice=ContractVol,MAType=Sim,Period=12</stp>
        <stp>MA</stp>
        <stp/>
        <stp/>
        <stp>all</stp>
        <stp/>
        <stp/>
        <stp/>
        <stp>T</stp>
        <tr r="L10" s="5"/>
      </tp>
      <tp>
        <v>7804.9166666700003</v>
        <stp/>
        <stp>StudyData</stp>
        <stp>QSAS3??3</stp>
        <stp>MA</stp>
        <stp>InputChoice=ContractVol,MAType=Sim,Period=12</stp>
        <stp>MA</stp>
        <stp/>
        <stp/>
        <stp>all</stp>
        <stp/>
        <stp/>
        <stp/>
        <stp>T</stp>
        <tr r="L10" s="8"/>
      </tp>
      <tp t="s">
        <v>Eurodollar Calendar Spread 3, Mar 17, Jun 17</v>
        <stp/>
        <stp>ContractData</stp>
        <stp>EDAS3??8</stp>
        <stp>LongDescription</stp>
        <tr r="B21" s="1"/>
      </tp>
      <tp t="s">
        <v>Eurodollar Calendar Spread 3, Jun 17, Sep 17</v>
        <stp/>
        <stp>ContractData</stp>
        <stp>EDAS3??9</stp>
        <stp>LongDescription</stp>
        <tr r="B23" s="1"/>
      </tp>
      <tp t="s">
        <v>Eurodollar Calendar Spread 3, Mar 16, Jun 16</v>
        <stp/>
        <stp>ContractData</stp>
        <stp>EDAS3??1</stp>
        <stp>LongDescription</stp>
        <tr r="B6" s="1"/>
      </tp>
      <tp t="s">
        <v>Eurodollar Calendar Spread 3, Apr 16, Jul 16</v>
        <stp/>
        <stp>ContractData</stp>
        <stp>EDAS3??2</stp>
        <stp>LongDescription</stp>
        <tr r="B8" s="1"/>
      </tp>
      <tp t="s">
        <v>Eurodollar Calendar Spread 3, May 16, Aug 16</v>
        <stp/>
        <stp>ContractData</stp>
        <stp>EDAS3??3</stp>
        <stp>LongDescription</stp>
        <tr r="B10" s="1"/>
      </tp>
      <tp t="s">
        <v>Eurodollar Calendar Spread 3, Jun 16, Sep 16</v>
        <stp/>
        <stp>ContractData</stp>
        <stp>EDAS3??4</stp>
        <stp>LongDescription</stp>
        <tr r="B12" s="1"/>
      </tp>
      <tp t="s">
        <v>Eurodollar Calendar Spread 3, Jul 16, Oct 16</v>
        <stp/>
        <stp>ContractData</stp>
        <stp>EDAS3??5</stp>
        <stp>LongDescription</stp>
        <tr r="B14" s="1"/>
      </tp>
      <tp t="s">
        <v>Eurodollar Calendar Spread 3, Sep 16, Dec 16</v>
        <stp/>
        <stp>ContractData</stp>
        <stp>EDAS3??6</stp>
        <stp>LongDescription</stp>
        <tr r="B17" s="1"/>
      </tp>
      <tp t="s">
        <v>Eurodollar Calendar Spread 3, Dec 16, Mar 17</v>
        <stp/>
        <stp>ContractData</stp>
        <stp>EDAS3??7</stp>
        <stp>LongDescription</stp>
        <tr r="B19" s="1"/>
      </tp>
      <tp t="s">
        <v>Euribor Calendar Spread 3, Jun 17, Sep 17</v>
        <stp/>
        <stp>ContractData</stp>
        <stp>QEAS3??8</stp>
        <stp>LongDescription</stp>
        <tr r="B21" s="5"/>
      </tp>
      <tp t="s">
        <v>Euribor Calendar Spread 3, Sep 17, Dec 17</v>
        <stp/>
        <stp>ContractData</stp>
        <stp>QEAS3??9</stp>
        <stp>LongDescription</stp>
        <tr r="B23" s="5"/>
      </tp>
      <tp t="s">
        <v>Euribor Calendar Spread 3, Mar 16, Jun 16</v>
        <stp/>
        <stp>ContractData</stp>
        <stp>QEAS3??1</stp>
        <stp>LongDescription</stp>
        <tr r="B6" s="5"/>
      </tp>
      <tp t="s">
        <v>Euribor Calendar Spread 3, Apr 16, Jul 16</v>
        <stp/>
        <stp>ContractData</stp>
        <stp>QEAS3??2</stp>
        <stp>LongDescription</stp>
        <tr r="B8" s="5"/>
      </tp>
      <tp t="s">
        <v>Euribor Calendar Spread 3, May 16, Aug 16</v>
        <stp/>
        <stp>ContractData</stp>
        <stp>QEAS3??3</stp>
        <stp>LongDescription</stp>
        <tr r="B10" s="5"/>
      </tp>
      <tp t="s">
        <v>Euribor Calendar Spread 3, Jun 16, Sep 16</v>
        <stp/>
        <stp>ContractData</stp>
        <stp>QEAS3??4</stp>
        <stp>LongDescription</stp>
        <tr r="B12" s="5"/>
      </tp>
      <tp t="s">
        <v>Euribor Calendar Spread 3, Sep 16, Dec 16</v>
        <stp/>
        <stp>ContractData</stp>
        <stp>QEAS3??5</stp>
        <stp>LongDescription</stp>
        <tr r="B14" s="5"/>
      </tp>
      <tp t="s">
        <v>Euribor Calendar Spread 3, Dec 16, Mar 17</v>
        <stp/>
        <stp>ContractData</stp>
        <stp>QEAS3??6</stp>
        <stp>LongDescription</stp>
        <tr r="B17" s="5"/>
      </tp>
      <tp t="s">
        <v>Euribor Calendar Spread 3, Mar 17, Jun 17</v>
        <stp/>
        <stp>ContractData</stp>
        <stp>QEAS3??7</stp>
        <stp>LongDescription</stp>
        <tr r="B19" s="5"/>
      </tp>
      <tp t="e">
        <v>#N/A</v>
        <stp/>
        <stp>StudyData</stp>
        <stp>Vol(QEA??10) when (LocalDay(QEA??10)=19 and LocalHour(QEA??10)=14 and LocalMinute(QEA??10)=0)</stp>
        <stp>Bar</stp>
        <stp/>
        <stp>Vol</stp>
        <stp>30</stp>
        <stp>0</stp>
        <tr r="Z16" s="4"/>
      </tp>
      <tp t="e">
        <v>#N/A</v>
        <stp/>
        <stp>StudyData</stp>
        <stp>Vol(QEA??11) when (LocalDay(QEA??11)=19 and LocalHour(QEA??11)=14 and LocalMinute(QEA??11)=0)</stp>
        <stp>Bar</stp>
        <stp/>
        <stp>Vol</stp>
        <stp>30</stp>
        <stp>0</stp>
        <tr r="Z17" s="4"/>
      </tp>
      <tp t="e">
        <v>#N/A</v>
        <stp/>
        <stp>StudyData</stp>
        <stp>Vol(QEA??12) when (LocalDay(QEA??12)=19 and LocalHour(QEA??12)=14 and LocalMinute(QEA??12)=0)</stp>
        <stp>Bar</stp>
        <stp/>
        <stp>Vol</stp>
        <stp>30</stp>
        <stp>0</stp>
        <tr r="Z18" s="4"/>
      </tp>
      <tp t="e">
        <v>#N/A</v>
        <stp/>
        <stp>StudyData</stp>
        <stp>Vol(QEA??13) when (LocalDay(QEA??13)=19 and LocalHour(QEA??13)=14 and LocalMinute(QEA??13)=0)</stp>
        <stp>Bar</stp>
        <stp/>
        <stp>Vol</stp>
        <stp>30</stp>
        <stp>0</stp>
        <tr r="Z20" s="4"/>
      </tp>
      <tp t="e">
        <v>#N/A</v>
        <stp/>
        <stp>StudyData</stp>
        <stp>Vol(QEA??14) when (LocalDay(QEA??14)=19 and LocalHour(QEA??14)=14 and LocalMinute(QEA??14)=0)</stp>
        <stp>Bar</stp>
        <stp/>
        <stp>Vol</stp>
        <stp>30</stp>
        <stp>0</stp>
        <tr r="Z21" s="4"/>
      </tp>
      <tp t="e">
        <v>#N/A</v>
        <stp/>
        <stp>StudyData</stp>
        <stp>Vol(QEA??15) when (LocalDay(QEA??15)=19 and LocalHour(QEA??15)=14 and LocalMinute(QEA??15)=0)</stp>
        <stp>Bar</stp>
        <stp/>
        <stp>Vol</stp>
        <stp>30</stp>
        <stp>0</stp>
        <tr r="Z22" s="4"/>
      </tp>
      <tp t="e">
        <v>#N/A</v>
        <stp/>
        <stp>StudyData</stp>
        <stp>Vol(QEA??16) when (LocalDay(QEA??16)=19 and LocalHour(QEA??16)=14 and LocalMinute(QEA??16)=0)</stp>
        <stp>Bar</stp>
        <stp/>
        <stp>Vol</stp>
        <stp>30</stp>
        <stp>0</stp>
        <tr r="Z23" s="4"/>
      </tp>
      <tp t="e">
        <v>#N/A</v>
        <stp/>
        <stp>StudyData</stp>
        <stp>Vol(QEA??17) when (LocalDay(QEA??17)=19 and LocalHour(QEA??17)=14 and LocalMinute(QEA??17)=0)</stp>
        <stp>Bar</stp>
        <stp/>
        <stp>Vol</stp>
        <stp>30</stp>
        <stp>0</stp>
        <tr r="Z25" s="4"/>
      </tp>
      <tp t="e">
        <v>#N/A</v>
        <stp/>
        <stp>StudyData</stp>
        <stp>Vol(QEA??18) when (LocalDay(QEA??18)=19 and LocalHour(QEA??18)=14 and LocalMinute(QEA??18)=0)</stp>
        <stp>Bar</stp>
        <stp/>
        <stp>Vol</stp>
        <stp>30</stp>
        <stp>0</stp>
        <tr r="Z26" s="4"/>
      </tp>
      <tp t="e">
        <v>#N/A</v>
        <stp/>
        <stp>StudyData</stp>
        <stp>Vol(QEA??19) when (LocalDay(QEA??19)=19 and LocalHour(QEA??19)=14 and LocalMinute(QEA??19)=0)</stp>
        <stp>Bar</stp>
        <stp/>
        <stp>Vol</stp>
        <stp>30</stp>
        <stp>0</stp>
        <tr r="Z27" s="4"/>
      </tp>
      <tp t="e">
        <v>#N/A</v>
        <stp/>
        <stp>StudyData</stp>
        <stp>Vol(QEA??20) when (LocalDay(QEA??20)=19 and LocalHour(QEA??20)=14 and LocalMinute(QEA??20)=0)</stp>
        <stp>Bar</stp>
        <stp/>
        <stp>Vol</stp>
        <stp>30</stp>
        <stp>0</stp>
        <tr r="Z28" s="4"/>
      </tp>
      <tp>
        <v>89</v>
        <stp/>
        <stp>StudyData</stp>
        <stp>Vol(QEA??21) when (LocalDay(QEA??21)=19 and LocalHour(QEA??21)=14 and LocalMinute(QEA??21)=0)</stp>
        <stp>Bar</stp>
        <stp/>
        <stp>Vol</stp>
        <stp>30</stp>
        <stp>0</stp>
        <tr r="Z30" s="4"/>
      </tp>
      <tp>
        <v>96</v>
        <stp/>
        <stp>StudyData</stp>
        <stp>Vol(QEA??22) when (LocalDay(QEA??22)=19 and LocalHour(QEA??22)=14 and LocalMinute(QEA??22)=0)</stp>
        <stp>Bar</stp>
        <stp/>
        <stp>Vol</stp>
        <stp>30</stp>
        <stp>0</stp>
        <tr r="Z31" s="4"/>
      </tp>
      <tp>
        <v>10</v>
        <stp/>
        <stp>StudyData</stp>
        <stp>Vol(QEA??23) when (LocalDay(QEA??23)=19 and LocalHour(QEA??23)=14 and LocalMinute(QEA??23)=0)</stp>
        <stp>Bar</stp>
        <stp/>
        <stp>Vol</stp>
        <stp>30</stp>
        <stp>0</stp>
        <tr r="Z32" s="4"/>
      </tp>
      <tp>
        <v>25</v>
        <stp/>
        <stp>StudyData</stp>
        <stp>Vol(QEA??24) when (LocalDay(QEA??24)=19 and LocalHour(QEA??24)=14 and LocalMinute(QEA??24)=0)</stp>
        <stp>Bar</stp>
        <stp/>
        <stp>Vol</stp>
        <stp>30</stp>
        <stp>0</stp>
        <tr r="Z33" s="4"/>
      </tp>
      <tp>
        <v>0</v>
        <stp/>
        <stp>StudyData</stp>
        <stp>Vol(QEA??25) when (LocalDay(QEA??25)=19 and LocalHour(QEA??25)=14 and LocalMinute(QEA??25)=0)</stp>
        <stp>Bar</stp>
        <stp/>
        <stp>Vol</stp>
        <stp>30</stp>
        <stp>0</stp>
        <tr r="Z35" s="4"/>
      </tp>
      <tp>
        <v>1</v>
        <stp/>
        <stp>StudyData</stp>
        <stp>Vol(QEA??26) when (LocalDay(QEA??26)=19 and LocalHour(QEA??26)=14 and LocalMinute(QEA??26)=0)</stp>
        <stp>Bar</stp>
        <stp/>
        <stp>Vol</stp>
        <stp>30</stp>
        <stp>0</stp>
        <tr r="Z36" s="4"/>
      </tp>
      <tp t="s">
        <v/>
        <stp/>
        <stp>StudyData</stp>
        <stp>Vol(QEA??27) when (LocalDay(QEA??27)=19 and LocalHour(QEA??27)=14 and LocalMinute(QEA??27)=0)</stp>
        <stp>Bar</stp>
        <stp/>
        <stp>Vol</stp>
        <stp>30</stp>
        <stp>0</stp>
        <tr r="Z37" s="4"/>
      </tp>
      <tp>
        <v>0</v>
        <stp/>
        <stp>StudyData</stp>
        <stp>Vol(QEA??28) when (LocalDay(QEA??28)=19 and LocalHour(QEA??28)=14 and LocalMinute(QEA??28)=0)</stp>
        <stp>Bar</stp>
        <stp/>
        <stp>Vol</stp>
        <stp>30</stp>
        <stp>0</stp>
        <tr r="Z38" s="4"/>
      </tp>
      <tp t="s">
        <v/>
        <stp/>
        <stp>StudyData</stp>
        <stp>Vol(QEA??29) when (LocalDay(QEA??29)=19 and LocalHour(QEA??29)=14 and LocalMinute(QEA??29)=0)</stp>
        <stp>Bar</stp>
        <stp/>
        <stp>Vol</stp>
        <stp>30</stp>
        <stp>0</stp>
        <tr r="Z40" s="4"/>
      </tp>
      <tp t="s">
        <v/>
        <stp/>
        <stp>StudyData</stp>
        <stp>Vol(QEA??30) when (LocalDay(QEA??30)=19 and LocalHour(QEA??30)=14 and LocalMinute(QEA??30)=0)</stp>
        <stp>Bar</stp>
        <stp/>
        <stp>Vol</stp>
        <stp>30</stp>
        <stp>0</stp>
        <tr r="Z41" s="4"/>
      </tp>
      <tp>
        <v>0</v>
        <stp/>
        <stp>StudyData</stp>
        <stp>Vol(QEA??31) when (LocalDay(QEA??31)=19 and LocalHour(QEA??31)=14 and LocalMinute(QEA??31)=0)</stp>
        <stp>Bar</stp>
        <stp/>
        <stp>Vol</stp>
        <stp>30</stp>
        <stp>0</stp>
        <tr r="Z42" s="4"/>
      </tp>
      <tp t="s">
        <v/>
        <stp/>
        <stp>StudyData</stp>
        <stp>Vol(QEA??32) when (LocalDay(QEA??32)=19 and LocalHour(QEA??32)=14 and LocalMinute(QEA??32)=0)</stp>
        <stp>Bar</stp>
        <stp/>
        <stp>Vol</stp>
        <stp>30</stp>
        <stp>0</stp>
        <tr r="Z43" s="4"/>
      </tp>
      <tp t="s">
        <v/>
        <stp/>
        <stp>StudyData</stp>
        <stp>Vol(QEA??33) when (LocalDay(QEA??33)=19 and LocalHour(QEA??33)=14 and LocalMinute(QEA??33)=0)</stp>
        <stp>Bar</stp>
        <stp/>
        <stp>Vol</stp>
        <stp>30</stp>
        <stp>0</stp>
        <tr r="Z45" s="4"/>
      </tp>
      <tp>
        <v>13037.83333333</v>
        <stp/>
        <stp>StudyData</stp>
        <stp>EDAS3??8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>
        <v>5834.3333333299997</v>
        <stp/>
        <stp>StudyData</stp>
        <stp>QEAS3??8</stp>
        <stp>MA</stp>
        <stp>InputChoice=ContractVol,MAType=Sim,Period=12</stp>
        <stp>MA</stp>
        <stp/>
        <stp/>
        <stp>all</stp>
        <stp/>
        <stp/>
        <stp/>
        <stp>T</stp>
        <tr r="L21" s="5"/>
      </tp>
      <tp>
        <v>7164.8333333299997</v>
        <stp/>
        <stp>StudyData</stp>
        <stp>QSAS3??8</stp>
        <stp>MA</stp>
        <stp>InputChoice=ContractVol,MAType=Sim,Period=12</stp>
        <stp>MA</stp>
        <stp/>
        <stp/>
        <stp>all</stp>
        <stp/>
        <stp/>
        <stp/>
        <stp>T</stp>
        <tr r="L21" s="8"/>
      </tp>
      <tp>
        <v>9347.75</v>
        <stp/>
        <stp>StudyData</stp>
        <stp>EDAS3??9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>
        <v>4511.9166666700003</v>
        <stp/>
        <stp>StudyData</stp>
        <stp>QEAS3??9</stp>
        <stp>MA</stp>
        <stp>InputChoice=ContractVol,MAType=Sim,Period=12</stp>
        <stp>MA</stp>
        <stp/>
        <stp/>
        <stp>all</stp>
        <stp/>
        <stp/>
        <stp/>
        <stp>T</stp>
        <tr r="L23" s="5"/>
      </tp>
      <tp>
        <v>5190.5833333299997</v>
        <stp/>
        <stp>StudyData</stp>
        <stp>QSAS3??9</stp>
        <stp>MA</stp>
        <stp>InputChoice=ContractVol,MAType=Sim,Period=12</stp>
        <stp>MA</stp>
        <stp/>
        <stp/>
        <stp>all</stp>
        <stp/>
        <stp/>
        <stp/>
        <stp>T</stp>
        <tr r="L23" s="8"/>
      </tp>
      <tp>
        <v>1</v>
        <stp/>
        <stp>StudyData</stp>
        <stp>EDA??19</stp>
        <stp>Vol</stp>
        <stp>VolType=Exchange,CoCType=Contract</stp>
        <stp>Vol</stp>
        <stp>30</stp>
        <stp>0</stp>
        <stp>ALL</stp>
        <stp/>
        <stp/>
        <stp>TRUE</stp>
        <stp>T</stp>
        <tr r="Y27" s="3"/>
        <tr r="Y27" s="3"/>
      </tp>
      <tp>
        <v>7</v>
        <stp/>
        <stp>StudyData</stp>
        <stp>EDA??18</stp>
        <stp>Vol</stp>
        <stp>VolType=Exchange,CoCType=Contract</stp>
        <stp>Vol</stp>
        <stp>30</stp>
        <stp>0</stp>
        <stp>ALL</stp>
        <stp/>
        <stp/>
        <stp>TRUE</stp>
        <stp>T</stp>
        <tr r="Y26" s="3"/>
        <tr r="Y26" s="3"/>
      </tp>
      <tp>
        <v>2</v>
        <stp/>
        <stp>StudyData</stp>
        <stp>EDA??17</stp>
        <stp>Vol</stp>
        <stp>VolType=Exchange,CoCType=Contract</stp>
        <stp>Vol</stp>
        <stp>30</stp>
        <stp>0</stp>
        <stp>ALL</stp>
        <stp/>
        <stp/>
        <stp>TRUE</stp>
        <stp>T</stp>
        <tr r="Y25" s="3"/>
        <tr r="Y25" s="3"/>
      </tp>
      <tp>
        <v>96</v>
        <stp/>
        <stp>StudyData</stp>
        <stp>EDA??16</stp>
        <stp>Vol</stp>
        <stp>VolType=Exchange,CoCType=Contract</stp>
        <stp>Vol</stp>
        <stp>30</stp>
        <stp>0</stp>
        <stp>ALL</stp>
        <stp/>
        <stp/>
        <stp>TRUE</stp>
        <stp>T</stp>
        <tr r="Y23" s="3"/>
        <tr r="Y23" s="3"/>
      </tp>
      <tp>
        <v>26</v>
        <stp/>
        <stp>StudyData</stp>
        <stp>EDA??15</stp>
        <stp>Vol</stp>
        <stp>VolType=Exchange,CoCType=Contract</stp>
        <stp>Vol</stp>
        <stp>30</stp>
        <stp>0</stp>
        <stp>ALL</stp>
        <stp/>
        <stp/>
        <stp>TRUE</stp>
        <stp>T</stp>
        <tr r="Y22" s="3"/>
        <tr r="Y22" s="3"/>
      </tp>
      <tp>
        <v>6</v>
        <stp/>
        <stp>StudyData</stp>
        <stp>EDA??14</stp>
        <stp>Vol</stp>
        <stp>VolType=Exchange,CoCType=Contract</stp>
        <stp>Vol</stp>
        <stp>30</stp>
        <stp>0</stp>
        <stp>ALL</stp>
        <stp/>
        <stp/>
        <stp>TRUE</stp>
        <stp>T</stp>
        <tr r="Y21" s="3"/>
        <tr r="Y21" s="3"/>
      </tp>
      <tp>
        <v>169</v>
        <stp/>
        <stp>StudyData</stp>
        <stp>EDA??13</stp>
        <stp>Vol</stp>
        <stp>VolType=Exchange,CoCType=Contract</stp>
        <stp>Vol</stp>
        <stp>30</stp>
        <stp>0</stp>
        <stp>ALL</stp>
        <stp/>
        <stp/>
        <stp>TRUE</stp>
        <stp>T</stp>
        <tr r="Y20" s="3"/>
        <tr r="Y20" s="3"/>
      </tp>
      <tp>
        <v>1</v>
        <stp/>
        <stp>StudyData</stp>
        <stp>EDA??12</stp>
        <stp>Vol</stp>
        <stp>VolType=Exchange,CoCType=Contract</stp>
        <stp>Vol</stp>
        <stp>30</stp>
        <stp>0</stp>
        <stp>ALL</stp>
        <stp/>
        <stp/>
        <stp>TRUE</stp>
        <stp>T</stp>
        <tr r="Y18" s="3"/>
        <tr r="Y18" s="3"/>
      </tp>
      <tp>
        <v>4</v>
        <stp/>
        <stp>StudyData</stp>
        <stp>EDA??11</stp>
        <stp>Vol</stp>
        <stp>VolType=Exchange,CoCType=Contract</stp>
        <stp>Vol</stp>
        <stp>30</stp>
        <stp>0</stp>
        <stp>ALL</stp>
        <stp/>
        <stp/>
        <stp>TRUE</stp>
        <stp>T</stp>
        <tr r="Y17" s="3"/>
        <tr r="Y17" s="3"/>
      </tp>
      <tp>
        <v>144</v>
        <stp/>
        <stp>StudyData</stp>
        <stp>EDA??10</stp>
        <stp>Vol</stp>
        <stp>VolType=Exchange,CoCType=Contract</stp>
        <stp>Vol</stp>
        <stp>30</stp>
        <stp>0</stp>
        <stp>ALL</stp>
        <stp/>
        <stp/>
        <stp>TRUE</stp>
        <stp>T</stp>
        <tr r="Y16" s="3"/>
        <tr r="Y16" s="3"/>
      </tp>
      <tp>
        <v>0</v>
        <stp/>
        <stp>StudyData</stp>
        <stp>EDA??39</stp>
        <stp>Vol</stp>
        <stp>VolType=Exchange,CoCType=Contract</stp>
        <stp>Vol</stp>
        <stp>30</stp>
        <stp>0</stp>
        <stp>ALL</stp>
        <stp/>
        <stp/>
        <stp>TRUE</stp>
        <stp>T</stp>
        <tr r="Y52" s="3"/>
        <tr r="Y52" s="3"/>
      </tp>
      <tp>
        <v>0</v>
        <stp/>
        <stp>StudyData</stp>
        <stp>EDA??38</stp>
        <stp>Vol</stp>
        <stp>VolType=Exchange,CoCType=Contract</stp>
        <stp>Vol</stp>
        <stp>30</stp>
        <stp>0</stp>
        <stp>ALL</stp>
        <stp/>
        <stp/>
        <stp>TRUE</stp>
        <stp>T</stp>
        <tr r="Y51" s="3"/>
        <tr r="Y51" s="3"/>
      </tp>
      <tp>
        <v>0</v>
        <stp/>
        <stp>StudyData</stp>
        <stp>EDA??37</stp>
        <stp>Vol</stp>
        <stp>VolType=Exchange,CoCType=Contract</stp>
        <stp>Vol</stp>
        <stp>30</stp>
        <stp>0</stp>
        <stp>ALL</stp>
        <stp/>
        <stp/>
        <stp>TRUE</stp>
        <stp>T</stp>
        <tr r="Y50" s="3"/>
        <tr r="Y50" s="3"/>
      </tp>
      <tp>
        <v>0</v>
        <stp/>
        <stp>StudyData</stp>
        <stp>EDA??36</stp>
        <stp>Vol</stp>
        <stp>VolType=Exchange,CoCType=Contract</stp>
        <stp>Vol</stp>
        <stp>30</stp>
        <stp>0</stp>
        <stp>ALL</stp>
        <stp/>
        <stp/>
        <stp>TRUE</stp>
        <stp>T</stp>
        <tr r="Y48" s="3"/>
        <tr r="Y48" s="3"/>
      </tp>
      <tp>
        <v>17</v>
        <stp/>
        <stp>StudyData</stp>
        <stp>EDA??35</stp>
        <stp>Vol</stp>
        <stp>VolType=Exchange,CoCType=Contract</stp>
        <stp>Vol</stp>
        <stp>30</stp>
        <stp>0</stp>
        <stp>ALL</stp>
        <stp/>
        <stp/>
        <stp>TRUE</stp>
        <stp>T</stp>
        <tr r="Y47" s="3"/>
        <tr r="Y47" s="3"/>
      </tp>
      <tp>
        <v>10</v>
        <stp/>
        <stp>StudyData</stp>
        <stp>EDA??34</stp>
        <stp>Vol</stp>
        <stp>VolType=Exchange,CoCType=Contract</stp>
        <stp>Vol</stp>
        <stp>30</stp>
        <stp>0</stp>
        <stp>ALL</stp>
        <stp/>
        <stp/>
        <stp>TRUE</stp>
        <stp>T</stp>
        <tr r="Y46" s="3"/>
        <tr r="Y46" s="3"/>
      </tp>
      <tp>
        <v>0</v>
        <stp/>
        <stp>StudyData</stp>
        <stp>EDA??33</stp>
        <stp>Vol</stp>
        <stp>VolType=Exchange,CoCType=Contract</stp>
        <stp>Vol</stp>
        <stp>30</stp>
        <stp>0</stp>
        <stp>ALL</stp>
        <stp/>
        <stp/>
        <stp>TRUE</stp>
        <stp>T</stp>
        <tr r="Y45" s="3"/>
        <tr r="Y45" s="3"/>
      </tp>
      <tp>
        <v>0</v>
        <stp/>
        <stp>StudyData</stp>
        <stp>EDA??32</stp>
        <stp>Vol</stp>
        <stp>VolType=Exchange,CoCType=Contract</stp>
        <stp>Vol</stp>
        <stp>30</stp>
        <stp>0</stp>
        <stp>ALL</stp>
        <stp/>
        <stp/>
        <stp>TRUE</stp>
        <stp>T</stp>
        <tr r="Y43" s="3"/>
        <tr r="Y43" s="3"/>
      </tp>
      <tp>
        <v>3</v>
        <stp/>
        <stp>StudyData</stp>
        <stp>EDA??31</stp>
        <stp>Vol</stp>
        <stp>VolType=Exchange,CoCType=Contract</stp>
        <stp>Vol</stp>
        <stp>30</stp>
        <stp>0</stp>
        <stp>ALL</stp>
        <stp/>
        <stp/>
        <stp>TRUE</stp>
        <stp>T</stp>
        <tr r="Y42" s="3"/>
        <tr r="Y42" s="3"/>
      </tp>
      <tp>
        <v>5</v>
        <stp/>
        <stp>StudyData</stp>
        <stp>EDA??30</stp>
        <stp>Vol</stp>
        <stp>VolType=Exchange,CoCType=Contract</stp>
        <stp>Vol</stp>
        <stp>30</stp>
        <stp>0</stp>
        <stp>ALL</stp>
        <stp/>
        <stp/>
        <stp>TRUE</stp>
        <stp>T</stp>
        <tr r="Y41" s="3"/>
        <tr r="Y41" s="3"/>
      </tp>
      <tp>
        <v>5</v>
        <stp/>
        <stp>StudyData</stp>
        <stp>EDA??29</stp>
        <stp>Vol</stp>
        <stp>VolType=Exchange,CoCType=Contract</stp>
        <stp>Vol</stp>
        <stp>30</stp>
        <stp>0</stp>
        <stp>ALL</stp>
        <stp/>
        <stp/>
        <stp>TRUE</stp>
        <stp>T</stp>
        <tr r="Y40" s="3"/>
        <tr r="Y40" s="3"/>
      </tp>
      <tp>
        <v>7</v>
        <stp/>
        <stp>StudyData</stp>
        <stp>EDA??28</stp>
        <stp>Vol</stp>
        <stp>VolType=Exchange,CoCType=Contract</stp>
        <stp>Vol</stp>
        <stp>30</stp>
        <stp>0</stp>
        <stp>ALL</stp>
        <stp/>
        <stp/>
        <stp>TRUE</stp>
        <stp>T</stp>
        <tr r="Y38" s="3"/>
        <tr r="Y38" s="3"/>
      </tp>
      <tp>
        <v>0</v>
        <stp/>
        <stp>StudyData</stp>
        <stp>EDA??27</stp>
        <stp>Vol</stp>
        <stp>VolType=Exchange,CoCType=Contract</stp>
        <stp>Vol</stp>
        <stp>30</stp>
        <stp>0</stp>
        <stp>ALL</stp>
        <stp/>
        <stp/>
        <stp>TRUE</stp>
        <stp>T</stp>
        <tr r="Y37" s="3"/>
        <tr r="Y37" s="3"/>
      </tp>
      <tp>
        <v>2</v>
        <stp/>
        <stp>StudyData</stp>
        <stp>EDA??26</stp>
        <stp>Vol</stp>
        <stp>VolType=Exchange,CoCType=Contract</stp>
        <stp>Vol</stp>
        <stp>30</stp>
        <stp>0</stp>
        <stp>ALL</stp>
        <stp/>
        <stp/>
        <stp>TRUE</stp>
        <stp>T</stp>
        <tr r="Y36" s="3"/>
        <tr r="Y36" s="3"/>
      </tp>
      <tp>
        <v>16</v>
        <stp/>
        <stp>StudyData</stp>
        <stp>EDA??25</stp>
        <stp>Vol</stp>
        <stp>VolType=Exchange,CoCType=Contract</stp>
        <stp>Vol</stp>
        <stp>30</stp>
        <stp>0</stp>
        <stp>ALL</stp>
        <stp/>
        <stp/>
        <stp>TRUE</stp>
        <stp>T</stp>
        <tr r="Y35" s="3"/>
        <tr r="Y35" s="3"/>
      </tp>
      <tp>
        <v>0</v>
        <stp/>
        <stp>StudyData</stp>
        <stp>EDA??24</stp>
        <stp>Vol</stp>
        <stp>VolType=Exchange,CoCType=Contract</stp>
        <stp>Vol</stp>
        <stp>30</stp>
        <stp>0</stp>
        <stp>ALL</stp>
        <stp/>
        <stp/>
        <stp>TRUE</stp>
        <stp>T</stp>
        <tr r="Y33" s="3"/>
        <tr r="Y33" s="3"/>
      </tp>
      <tp>
        <v>5</v>
        <stp/>
        <stp>StudyData</stp>
        <stp>EDA??23</stp>
        <stp>Vol</stp>
        <stp>VolType=Exchange,CoCType=Contract</stp>
        <stp>Vol</stp>
        <stp>30</stp>
        <stp>0</stp>
        <stp>ALL</stp>
        <stp/>
        <stp/>
        <stp>TRUE</stp>
        <stp>T</stp>
        <tr r="Y32" s="3"/>
        <tr r="Y32" s="3"/>
      </tp>
      <tp>
        <v>2</v>
        <stp/>
        <stp>StudyData</stp>
        <stp>EDA??22</stp>
        <stp>Vol</stp>
        <stp>VolType=Exchange,CoCType=Contract</stp>
        <stp>Vol</stp>
        <stp>30</stp>
        <stp>0</stp>
        <stp>ALL</stp>
        <stp/>
        <stp/>
        <stp>TRUE</stp>
        <stp>T</stp>
        <tr r="Y31" s="3"/>
        <tr r="Y31" s="3"/>
      </tp>
      <tp>
        <v>37</v>
        <stp/>
        <stp>StudyData</stp>
        <stp>EDA??21</stp>
        <stp>Vol</stp>
        <stp>VolType=Exchange,CoCType=Contract</stp>
        <stp>Vol</stp>
        <stp>30</stp>
        <stp>0</stp>
        <stp>ALL</stp>
        <stp/>
        <stp/>
        <stp>TRUE</stp>
        <stp>T</stp>
        <tr r="Y30" s="3"/>
        <tr r="Y30" s="3"/>
      </tp>
      <tp>
        <v>0</v>
        <stp/>
        <stp>StudyData</stp>
        <stp>EDA??20</stp>
        <stp>Vol</stp>
        <stp>VolType=Exchange,CoCType=Contract</stp>
        <stp>Vol</stp>
        <stp>30</stp>
        <stp>0</stp>
        <stp>ALL</stp>
        <stp/>
        <stp/>
        <stp>TRUE</stp>
        <stp>T</stp>
        <tr r="Y28" s="3"/>
        <tr r="Y28" s="3"/>
      </tp>
      <tp>
        <v>0</v>
        <stp/>
        <stp>StudyData</stp>
        <stp>EDA??44</stp>
        <stp>Vol</stp>
        <stp>VolType=Exchange,CoCType=Contract</stp>
        <stp>Vol</stp>
        <stp>30</stp>
        <stp>0</stp>
        <stp>ALL</stp>
        <stp/>
        <stp/>
        <stp>TRUE</stp>
        <stp>T</stp>
        <tr r="Y58" s="3"/>
        <tr r="Y58" s="3"/>
      </tp>
      <tp>
        <v>0</v>
        <stp/>
        <stp>StudyData</stp>
        <stp>EDA??43</stp>
        <stp>Vol</stp>
        <stp>VolType=Exchange,CoCType=Contract</stp>
        <stp>Vol</stp>
        <stp>30</stp>
        <stp>0</stp>
        <stp>ALL</stp>
        <stp/>
        <stp/>
        <stp>TRUE</stp>
        <stp>T</stp>
        <tr r="Y57" s="3"/>
        <tr r="Y57" s="3"/>
      </tp>
      <tp>
        <v>0</v>
        <stp/>
        <stp>StudyData</stp>
        <stp>EDA??42</stp>
        <stp>Vol</stp>
        <stp>VolType=Exchange,CoCType=Contract</stp>
        <stp>Vol</stp>
        <stp>30</stp>
        <stp>0</stp>
        <stp>ALL</stp>
        <stp/>
        <stp/>
        <stp>TRUE</stp>
        <stp>T</stp>
        <tr r="Y56" s="3"/>
        <tr r="Y56" s="3"/>
      </tp>
      <tp>
        <v>0</v>
        <stp/>
        <stp>StudyData</stp>
        <stp>EDA??41</stp>
        <stp>Vol</stp>
        <stp>VolType=Exchange,CoCType=Contract</stp>
        <stp>Vol</stp>
        <stp>30</stp>
        <stp>0</stp>
        <stp>ALL</stp>
        <stp/>
        <stp/>
        <stp>TRUE</stp>
        <stp>T</stp>
        <tr r="Y55" s="3"/>
        <tr r="Y55" s="3"/>
      </tp>
      <tp>
        <v>0</v>
        <stp/>
        <stp>StudyData</stp>
        <stp>EDA??40</stp>
        <stp>Vol</stp>
        <stp>VolType=Exchange,CoCType=Contract</stp>
        <stp>Vol</stp>
        <stp>30</stp>
        <stp>0</stp>
        <stp>ALL</stp>
        <stp/>
        <stp/>
        <stp>TRUE</stp>
        <stp>T</stp>
        <tr r="Y53" s="3"/>
        <tr r="Y53" s="3"/>
      </tp>
      <tp>
        <v>2</v>
        <stp/>
        <stp>StudyData</stp>
        <stp>Vol(EDA??5) when (LocalDay(EDA??5)=19 and LocalHour(EDA??5)=9 and LocalMinute(EDA??5)=20)</stp>
        <stp>Bar</stp>
        <stp/>
        <stp>Vol</stp>
        <stp>30</stp>
        <stp>0</stp>
        <tr r="Z10" s="3"/>
      </tp>
      <tp t="s">
        <v>AUG</v>
        <stp/>
        <stp>ContractData</stp>
        <stp>QEA??6</stp>
        <stp>Contractmonth</stp>
        <tr r="H11" s="4"/>
        <tr r="H11" s="4"/>
        <tr r="H11" s="4"/>
        <tr r="H11" s="4"/>
      </tp>
      <tp t="s">
        <v>SEP</v>
        <stp/>
        <stp>ContractData</stp>
        <stp>EDA??7</stp>
        <stp>Contractmonth</stp>
        <tr r="H12" s="3"/>
        <tr r="H12" s="3"/>
        <tr r="H12" s="3"/>
        <tr r="H12" s="3"/>
      </tp>
      <tp>
        <v>816</v>
        <stp/>
        <stp>StudyData</stp>
        <stp>Vol(EDA??14) when (LocalDay(EDA??14)=19 and LocalHour(EDA??14)=9 and LocalMinute(EDA??14)=20)</stp>
        <stp>Bar</stp>
        <stp/>
        <stp>Vol</stp>
        <stp>30</stp>
        <stp>0</stp>
        <tr r="Z21" s="3"/>
      </tp>
      <tp>
        <v>0</v>
        <stp/>
        <stp>StudyData</stp>
        <stp>Vol(EDA??34) when (LocalDay(EDA??34)=19 and LocalHour(EDA??34)=9 and LocalMinute(EDA??34)=20)</stp>
        <stp>Bar</stp>
        <stp/>
        <stp>Vol</stp>
        <stp>30</stp>
        <stp>0</stp>
        <tr r="Z46" s="3"/>
      </tp>
      <tp>
        <v>152</v>
        <stp/>
        <stp>StudyData</stp>
        <stp>Vol(EDA??24) when (LocalDay(EDA??24)=19 and LocalHour(EDA??24)=9 and LocalMinute(EDA??24)=20)</stp>
        <stp>Bar</stp>
        <stp/>
        <stp>Vol</stp>
        <stp>30</stp>
        <stp>0</stp>
        <tr r="Z33" s="3"/>
      </tp>
      <tp>
        <v>0</v>
        <stp/>
        <stp>StudyData</stp>
        <stp>Vol(EDA??44) when (LocalDay(EDA??44)=19 and LocalHour(EDA??44)=9 and LocalMinute(EDA??44)=20)</stp>
        <stp>Bar</stp>
        <stp/>
        <stp>Vol</stp>
        <stp>30</stp>
        <stp>0</stp>
        <tr r="Z58" s="3"/>
      </tp>
      <tp>
        <v>3289</v>
        <stp/>
        <stp>StudyData</stp>
        <stp>Vol(EDA??4) when (LocalDay(EDA??4)=19 and LocalHour(EDA??4)=9 and LocalMinute(EDA??4)=20)</stp>
        <stp>Bar</stp>
        <stp/>
        <stp>Vol</stp>
        <stp>30</stp>
        <stp>0</stp>
        <tr r="Z9" s="3"/>
      </tp>
      <tp t="s">
        <v>SEP</v>
        <stp/>
        <stp>ContractData</stp>
        <stp>QEA??7</stp>
        <stp>Contractmonth</stp>
        <tr r="H12" s="4"/>
        <tr r="H12" s="4"/>
        <tr r="H12" s="4"/>
        <tr r="H12" s="4"/>
      </tp>
      <tp t="s">
        <v>AUG</v>
        <stp/>
        <stp>ContractData</stp>
        <stp>EDA??6</stp>
        <stp>Contractmonth</stp>
        <tr r="H11" s="3"/>
        <tr r="H11" s="3"/>
        <tr r="H11" s="3"/>
        <tr r="H11" s="3"/>
      </tp>
      <tp>
        <v>1776</v>
        <stp/>
        <stp>ContractData</stp>
        <stp>QEA??24</stp>
        <stp>COI</stp>
        <tr r="T33" s="4"/>
      </tp>
      <tp>
        <v>432</v>
        <stp/>
        <stp>ContractData</stp>
        <stp>QEA??25</stp>
        <stp>COI</stp>
        <tr r="T35" s="4"/>
      </tp>
      <tp>
        <v>608</v>
        <stp/>
        <stp>ContractData</stp>
        <stp>QEA??26</stp>
        <stp>COI</stp>
        <tr r="T36" s="4"/>
      </tp>
      <tp>
        <v>0</v>
        <stp/>
        <stp>ContractData</stp>
        <stp>QEA??27</stp>
        <stp>COI</stp>
        <tr r="T37" s="4"/>
      </tp>
      <tp>
        <v>13490</v>
        <stp/>
        <stp>ContractData</stp>
        <stp>QEA??20</stp>
        <stp>COI</stp>
        <tr r="T28" s="4"/>
      </tp>
      <tp>
        <v>9934</v>
        <stp/>
        <stp>ContractData</stp>
        <stp>QEA??21</stp>
        <stp>COI</stp>
        <tr r="T30" s="4"/>
      </tp>
      <tp>
        <v>5966</v>
        <stp/>
        <stp>ContractData</stp>
        <stp>QEA??22</stp>
        <stp>COI</stp>
        <tr r="T31" s="4"/>
      </tp>
      <tp>
        <v>3365</v>
        <stp/>
        <stp>ContractData</stp>
        <stp>QEA??23</stp>
        <stp>COI</stp>
        <tr r="T32" s="4"/>
      </tp>
      <tp>
        <v>192</v>
        <stp/>
        <stp>ContractData</stp>
        <stp>QEA??28</stp>
        <stp>COI</stp>
        <tr r="T38" s="4"/>
      </tp>
      <tp>
        <v>0</v>
        <stp/>
        <stp>ContractData</stp>
        <stp>QEA??29</stp>
        <stp>COI</stp>
        <tr r="T40" s="4"/>
      </tp>
      <tp>
        <v>0</v>
        <stp/>
        <stp>ContractData</stp>
        <stp>QEA??30</stp>
        <stp>COI</stp>
        <tr r="T41" s="4"/>
      </tp>
      <tp>
        <v>55</v>
        <stp/>
        <stp>ContractData</stp>
        <stp>QEA??31</stp>
        <stp>COI</stp>
        <tr r="T42" s="4"/>
      </tp>
      <tp>
        <v>0</v>
        <stp/>
        <stp>ContractData</stp>
        <stp>QEA??32</stp>
        <stp>COI</stp>
        <tr r="T43" s="4"/>
      </tp>
      <tp>
        <v>0</v>
        <stp/>
        <stp>ContractData</stp>
        <stp>QEA??33</stp>
        <stp>COI</stp>
        <tr r="T45" s="4"/>
      </tp>
      <tp>
        <v>448</v>
        <stp/>
        <stp>StudyData</stp>
        <stp>Vol(EDA??15) when (LocalDay(EDA??15)=19 and LocalHour(EDA??15)=9 and LocalMinute(EDA??15)=20)</stp>
        <stp>Bar</stp>
        <stp/>
        <stp>Vol</stp>
        <stp>30</stp>
        <stp>0</stp>
        <tr r="Z22" s="3"/>
      </tp>
      <tp>
        <v>10</v>
        <stp/>
        <stp>StudyData</stp>
        <stp>Vol(EDA??35) when (LocalDay(EDA??35)=19 and LocalHour(EDA??35)=9 and LocalMinute(EDA??35)=20)</stp>
        <stp>Bar</stp>
        <stp/>
        <stp>Vol</stp>
        <stp>30</stp>
        <stp>0</stp>
        <tr r="Z47" s="3"/>
      </tp>
      <tp>
        <v>9</v>
        <stp/>
        <stp>StudyData</stp>
        <stp>Vol(EDA??25) when (LocalDay(EDA??25)=19 and LocalHour(EDA??25)=9 and LocalMinute(EDA??25)=20)</stp>
        <stp>Bar</stp>
        <stp/>
        <stp>Vol</stp>
        <stp>30</stp>
        <stp>0</stp>
        <tr r="Z35" s="3"/>
      </tp>
      <tp>
        <v>152029</v>
        <stp/>
        <stp>ContractData</stp>
        <stp>QEA??14</stp>
        <stp>COI</stp>
        <tr r="T21" s="4"/>
      </tp>
      <tp>
        <v>135549</v>
        <stp/>
        <stp>ContractData</stp>
        <stp>QEA??15</stp>
        <stp>COI</stp>
        <tr r="T22" s="4"/>
      </tp>
      <tp>
        <v>112642</v>
        <stp/>
        <stp>ContractData</stp>
        <stp>QEA??16</stp>
        <stp>COI</stp>
        <tr r="T23" s="4"/>
      </tp>
      <tp>
        <v>92404</v>
        <stp/>
        <stp>ContractData</stp>
        <stp>QEA??17</stp>
        <stp>COI</stp>
        <tr r="T25" s="4"/>
      </tp>
      <tp>
        <v>330405</v>
        <stp/>
        <stp>ContractData</stp>
        <stp>QEA??10</stp>
        <stp>COI</stp>
        <tr r="T16" s="4"/>
      </tp>
      <tp>
        <v>243780</v>
        <stp/>
        <stp>ContractData</stp>
        <stp>QEA??11</stp>
        <stp>COI</stp>
        <tr r="T17" s="4"/>
      </tp>
      <tp>
        <v>246708</v>
        <stp/>
        <stp>ContractData</stp>
        <stp>QEA??12</stp>
        <stp>COI</stp>
        <tr r="T18" s="4"/>
      </tp>
      <tp>
        <v>140139</v>
        <stp/>
        <stp>ContractData</stp>
        <stp>QEA??13</stp>
        <stp>COI</stp>
        <tr r="T20" s="4"/>
      </tp>
      <tp>
        <v>50885</v>
        <stp/>
        <stp>ContractData</stp>
        <stp>QEA??18</stp>
        <stp>COI</stp>
        <tr r="T26" s="4"/>
      </tp>
      <tp>
        <v>34580</v>
        <stp/>
        <stp>ContractData</stp>
        <stp>QEA??19</stp>
        <stp>COI</stp>
        <tr r="T27" s="4"/>
      </tp>
      <tp t="e">
        <v>#N/A</v>
        <stp/>
        <stp>StudyData</stp>
        <stp>Vol(QSA??10) when (LocalDay(QSA??10)=19 and LocalHour(QSA??10)=11 and LocalMinute(QSA??10)=30)</stp>
        <stp>Bar</stp>
        <stp/>
        <stp>Vol</stp>
        <stp>30</stp>
        <stp>0</stp>
        <tr r="Z16" s="7"/>
      </tp>
      <tp t="e">
        <v>#N/A</v>
        <stp/>
        <stp>StudyData</stp>
        <stp>Vol(QSA??11) when (LocalDay(QSA??11)=19 and LocalHour(QSA??11)=11 and LocalMinute(QSA??11)=30)</stp>
        <stp>Bar</stp>
        <stp/>
        <stp>Vol</stp>
        <stp>30</stp>
        <stp>0</stp>
        <tr r="Z18" s="7"/>
      </tp>
      <tp t="e">
        <v>#N/A</v>
        <stp/>
        <stp>StudyData</stp>
        <stp>Vol(QSA??12) when (LocalDay(QSA??12)=19 and LocalHour(QSA??12)=11 and LocalMinute(QSA??12)=30)</stp>
        <stp>Bar</stp>
        <stp/>
        <stp>Vol</stp>
        <stp>30</stp>
        <stp>0</stp>
        <tr r="Z19" s="7"/>
      </tp>
      <tp t="e">
        <v>#N/A</v>
        <stp/>
        <stp>StudyData</stp>
        <stp>Vol(QSA??13) when (LocalDay(QSA??13)=19 and LocalHour(QSA??13)=11 and LocalMinute(QSA??13)=30)</stp>
        <stp>Bar</stp>
        <stp/>
        <stp>Vol</stp>
        <stp>30</stp>
        <stp>0</stp>
        <tr r="Z20" s="7"/>
      </tp>
      <tp t="e">
        <v>#N/A</v>
        <stp/>
        <stp>StudyData</stp>
        <stp>Vol(QSA??14) when (LocalDay(QSA??14)=19 and LocalHour(QSA??14)=11 and LocalMinute(QSA??14)=30)</stp>
        <stp>Bar</stp>
        <stp/>
        <stp>Vol</stp>
        <stp>30</stp>
        <stp>0</stp>
        <tr r="Z21" s="7"/>
      </tp>
      <tp t="e">
        <v>#N/A</v>
        <stp/>
        <stp>StudyData</stp>
        <stp>Vol(QSA??15) when (LocalDay(QSA??15)=19 and LocalHour(QSA??15)=11 and LocalMinute(QSA??15)=30)</stp>
        <stp>Bar</stp>
        <stp/>
        <stp>Vol</stp>
        <stp>30</stp>
        <stp>0</stp>
        <tr r="Z23" s="7"/>
      </tp>
      <tp t="e">
        <v>#N/A</v>
        <stp/>
        <stp>StudyData</stp>
        <stp>Vol(QSA??16) when (LocalDay(QSA??16)=19 and LocalHour(QSA??16)=11 and LocalMinute(QSA??16)=30)</stp>
        <stp>Bar</stp>
        <stp/>
        <stp>Vol</stp>
        <stp>30</stp>
        <stp>0</stp>
        <tr r="Z24" s="7"/>
      </tp>
      <tp t="e">
        <v>#N/A</v>
        <stp/>
        <stp>StudyData</stp>
        <stp>Vol(QSA??17) when (LocalDay(QSA??17)=19 and LocalHour(QSA??17)=11 and LocalMinute(QSA??17)=30)</stp>
        <stp>Bar</stp>
        <stp/>
        <stp>Vol</stp>
        <stp>30</stp>
        <stp>0</stp>
        <tr r="Z25" s="7"/>
      </tp>
      <tp>
        <v>34</v>
        <stp/>
        <stp>StudyData</stp>
        <stp>Vol(QSA??18) when (LocalDay(QSA??18)=19 and LocalHour(QSA??18)=11 and LocalMinute(QSA??18)=30)</stp>
        <stp>Bar</stp>
        <stp/>
        <stp>Vol</stp>
        <stp>30</stp>
        <stp>0</stp>
        <tr r="Z26" s="7"/>
      </tp>
      <tp>
        <v>0</v>
        <stp/>
        <stp>StudyData</stp>
        <stp>Vol(QSA??19) when (LocalDay(QSA??19)=19 and LocalHour(QSA??19)=11 and LocalMinute(QSA??19)=30)</stp>
        <stp>Bar</stp>
        <stp/>
        <stp>Vol</stp>
        <stp>30</stp>
        <stp>0</stp>
        <tr r="Z28" s="7"/>
      </tp>
      <tp>
        <v>0</v>
        <stp/>
        <stp>StudyData</stp>
        <stp>Vol(QSA??20) when (LocalDay(QSA??20)=19 and LocalHour(QSA??20)=11 and LocalMinute(QSA??20)=30)</stp>
        <stp>Bar</stp>
        <stp/>
        <stp>Vol</stp>
        <stp>30</stp>
        <stp>0</stp>
        <tr r="Z29" s="7"/>
      </tp>
      <tp>
        <v>0</v>
        <stp/>
        <stp>StudyData</stp>
        <stp>Vol(QSA??21) when (LocalDay(QSA??21)=19 and LocalHour(QSA??21)=11 and LocalMinute(QSA??21)=30)</stp>
        <stp>Bar</stp>
        <stp/>
        <stp>Vol</stp>
        <stp>30</stp>
        <stp>0</stp>
        <tr r="Z30" s="7"/>
      </tp>
      <tp>
        <v>0</v>
        <stp/>
        <stp>StudyData</stp>
        <stp>Vol(QSA??22) when (LocalDay(QSA??22)=19 and LocalHour(QSA??22)=11 and LocalMinute(QSA??22)=30)</stp>
        <stp>Bar</stp>
        <stp/>
        <stp>Vol</stp>
        <stp>30</stp>
        <stp>0</stp>
        <tr r="Z31" s="7"/>
      </tp>
      <tp>
        <v>0</v>
        <stp/>
        <stp>StudyData</stp>
        <stp>Vol(QSA??23) when (LocalDay(QSA??23)=19 and LocalHour(QSA??23)=11 and LocalMinute(QSA??23)=30)</stp>
        <stp>Bar</stp>
        <stp/>
        <stp>Vol</stp>
        <stp>30</stp>
        <stp>0</stp>
        <tr r="Z33" s="7"/>
      </tp>
      <tp>
        <v>0</v>
        <stp/>
        <stp>StudyData</stp>
        <stp>Vol(QSA??24) when (LocalDay(QSA??24)=19 and LocalHour(QSA??24)=11 and LocalMinute(QSA??24)=30)</stp>
        <stp>Bar</stp>
        <stp/>
        <stp>Vol</stp>
        <stp>30</stp>
        <stp>0</stp>
        <tr r="Z34" s="7"/>
      </tp>
      <tp>
        <v>0</v>
        <stp/>
        <stp>StudyData</stp>
        <stp>Vol(QSA??25) when (LocalDay(QSA??25)=19 and LocalHour(QSA??25)=11 and LocalMinute(QSA??25)=30)</stp>
        <stp>Bar</stp>
        <stp/>
        <stp>Vol</stp>
        <stp>30</stp>
        <stp>0</stp>
        <tr r="Z35" s="7"/>
      </tp>
      <tp>
        <v>0</v>
        <stp/>
        <stp>StudyData</stp>
        <stp>Vol(QSA??26) when (LocalDay(QSA??26)=19 and LocalHour(QSA??26)=11 and LocalMinute(QSA??26)=30)</stp>
        <stp>Bar</stp>
        <stp/>
        <stp>Vol</stp>
        <stp>30</stp>
        <stp>0</stp>
        <tr r="Z36" s="7"/>
      </tp>
      <tp>
        <v>94902</v>
        <stp/>
        <stp>ContractData</stp>
        <stp>QSA??14</stp>
        <stp>COI</stp>
        <tr r="T21" s="7"/>
      </tp>
      <tp>
        <v>37084</v>
        <stp/>
        <stp>ContractData</stp>
        <stp>QSA??15</stp>
        <stp>COI</stp>
        <tr r="T23" s="7"/>
      </tp>
      <tp>
        <v>18287</v>
        <stp/>
        <stp>ContractData</stp>
        <stp>QSA??16</stp>
        <stp>COI</stp>
        <tr r="T24" s="7"/>
      </tp>
      <tp>
        <v>13990</v>
        <stp/>
        <stp>ContractData</stp>
        <stp>QSA??17</stp>
        <stp>COI</stp>
        <tr r="T25" s="7"/>
      </tp>
      <tp>
        <v>311769</v>
        <stp/>
        <stp>ContractData</stp>
        <stp>QSA??10</stp>
        <stp>COI</stp>
        <tr r="T16" s="7"/>
      </tp>
      <tp>
        <v>193584</v>
        <stp/>
        <stp>ContractData</stp>
        <stp>QSA??11</stp>
        <stp>COI</stp>
        <tr r="T18" s="7"/>
      </tp>
      <tp>
        <v>178039</v>
        <stp/>
        <stp>ContractData</stp>
        <stp>QSA??12</stp>
        <stp>COI</stp>
        <tr r="T19" s="7"/>
      </tp>
      <tp>
        <v>134863</v>
        <stp/>
        <stp>ContractData</stp>
        <stp>QSA??13</stp>
        <stp>COI</stp>
        <tr r="T20" s="7"/>
      </tp>
      <tp>
        <v>11397</v>
        <stp/>
        <stp>ContractData</stp>
        <stp>QSA??18</stp>
        <stp>COI</stp>
        <tr r="T26" s="7"/>
      </tp>
      <tp>
        <v>2581</v>
        <stp/>
        <stp>ContractData</stp>
        <stp>QSA??19</stp>
        <stp>COI</stp>
        <tr r="T28" s="7"/>
      </tp>
      <tp>
        <v>0</v>
        <stp/>
        <stp>ContractData</stp>
        <stp>QSA??24</stp>
        <stp>COI</stp>
        <tr r="T34" s="7"/>
      </tp>
      <tp>
        <v>0</v>
        <stp/>
        <stp>ContractData</stp>
        <stp>QSA??25</stp>
        <stp>COI</stp>
        <tr r="T35" s="7"/>
      </tp>
      <tp>
        <v>0</v>
        <stp/>
        <stp>ContractData</stp>
        <stp>QSA??26</stp>
        <stp>COI</stp>
        <tr r="T36" s="7"/>
      </tp>
      <tp>
        <v>558</v>
        <stp/>
        <stp>ContractData</stp>
        <stp>QSA??20</stp>
        <stp>COI</stp>
        <tr r="T29" s="7"/>
      </tp>
      <tp>
        <v>106</v>
        <stp/>
        <stp>ContractData</stp>
        <stp>QSA??21</stp>
        <stp>COI</stp>
        <tr r="T30" s="7"/>
      </tp>
      <tp>
        <v>105</v>
        <stp/>
        <stp>ContractData</stp>
        <stp>QSA??22</stp>
        <stp>COI</stp>
        <tr r="T31" s="7"/>
      </tp>
      <tp>
        <v>1</v>
        <stp/>
        <stp>ContractData</stp>
        <stp>QSA??23</stp>
        <stp>COI</stp>
        <tr r="T33" s="7"/>
      </tp>
      <tp>
        <v>8659</v>
        <stp/>
        <stp>StudyData</stp>
        <stp>Vol(EDA??7) when (LocalDay(EDA??7)=19 and LocalHour(EDA??7)=9 and LocalMinute(EDA??7)=20)</stp>
        <stp>Bar</stp>
        <stp/>
        <stp>Vol</stp>
        <stp>30</stp>
        <stp>0</stp>
        <tr r="Z12" s="3"/>
      </tp>
      <tp t="s">
        <v>JUN</v>
        <stp/>
        <stp>ContractData</stp>
        <stp>QEA??4</stp>
        <stp>Contractmonth</stp>
        <tr r="H9" s="4"/>
        <tr r="H9" s="4"/>
        <tr r="H9" s="4"/>
        <tr r="H9" s="4"/>
      </tp>
      <tp t="s">
        <v>JUL</v>
        <stp/>
        <stp>ContractData</stp>
        <stp>EDA??5</stp>
        <stp>Contractmonth</stp>
        <tr r="H10" s="3"/>
        <tr r="H10" s="3"/>
        <tr r="H10" s="3"/>
        <tr r="H10" s="3"/>
      </tp>
      <tp>
        <v>521</v>
        <stp/>
        <stp>StudyData</stp>
        <stp>Vol(EDA??16) when (LocalDay(EDA??16)=19 and LocalHour(EDA??16)=9 and LocalMinute(EDA??16)=20)</stp>
        <stp>Bar</stp>
        <stp/>
        <stp>Vol</stp>
        <stp>30</stp>
        <stp>0</stp>
        <tr r="Z23" s="3"/>
      </tp>
      <tp>
        <v>0</v>
        <stp/>
        <stp>StudyData</stp>
        <stp>Vol(EDA??36) when (LocalDay(EDA??36)=19 and LocalHour(EDA??36)=9 and LocalMinute(EDA??36)=20)</stp>
        <stp>Bar</stp>
        <stp/>
        <stp>Vol</stp>
        <stp>30</stp>
        <stp>0</stp>
        <tr r="Z48" s="3"/>
      </tp>
      <tp>
        <v>15</v>
        <stp/>
        <stp>StudyData</stp>
        <stp>Vol(EDA??26) when (LocalDay(EDA??26)=19 and LocalHour(EDA??26)=9 and LocalMinute(EDA??26)=20)</stp>
        <stp>Bar</stp>
        <stp/>
        <stp>Vol</stp>
        <stp>30</stp>
        <stp>0</stp>
        <tr r="Z36" s="3"/>
      </tp>
      <tp>
        <v>0</v>
        <stp/>
        <stp>StudyData</stp>
        <stp>Vol(EDA??6) when (LocalDay(EDA??6)=19 and LocalHour(EDA??6)=9 and LocalMinute(EDA??6)=20)</stp>
        <stp>Bar</stp>
        <stp/>
        <stp>Vol</stp>
        <stp>30</stp>
        <stp>0</stp>
        <tr r="Z11" s="3"/>
      </tp>
      <tp t="s">
        <v>JUL</v>
        <stp/>
        <stp>ContractData</stp>
        <stp>QEA??5</stp>
        <stp>Contractmonth</stp>
        <tr r="H10" s="4"/>
        <tr r="H10" s="4"/>
        <tr r="H10" s="4"/>
        <tr r="H10" s="4"/>
      </tp>
      <tp t="s">
        <v>JUN</v>
        <stp/>
        <stp>ContractData</stp>
        <stp>EDA??4</stp>
        <stp>Contractmonth</stp>
        <tr r="H9" s="3"/>
        <tr r="H9" s="3"/>
        <tr r="H9" s="3"/>
        <tr r="H9" s="3"/>
      </tp>
      <tp>
        <v>382</v>
        <stp/>
        <stp>StudyData</stp>
        <stp>Vol(EDA??17) when (LocalDay(EDA??17)=19 and LocalHour(EDA??17)=9 and LocalMinute(EDA??17)=20)</stp>
        <stp>Bar</stp>
        <stp/>
        <stp>Vol</stp>
        <stp>30</stp>
        <stp>0</stp>
        <tr r="Z25" s="3"/>
      </tp>
      <tp>
        <v>0</v>
        <stp/>
        <stp>StudyData</stp>
        <stp>Vol(EDA??37) when (LocalDay(EDA??37)=19 and LocalHour(EDA??37)=9 and LocalMinute(EDA??37)=20)</stp>
        <stp>Bar</stp>
        <stp/>
        <stp>Vol</stp>
        <stp>30</stp>
        <stp>0</stp>
        <tr r="Z50" s="3"/>
      </tp>
      <tp>
        <v>6</v>
        <stp/>
        <stp>StudyData</stp>
        <stp>Vol(EDA??27) when (LocalDay(EDA??27)=19 and LocalHour(EDA??27)=9 and LocalMinute(EDA??27)=20)</stp>
        <stp>Bar</stp>
        <stp/>
        <stp>Vol</stp>
        <stp>30</stp>
        <stp>0</stp>
        <tr r="Z37" s="3"/>
      </tp>
      <tp>
        <v>2344</v>
        <stp/>
        <stp>StudyData</stp>
        <stp>Vol(EDA??1) when (LocalDay(EDA??1)=19 and LocalHour(EDA??1)=9 and LocalMinute(EDA??1)=20)</stp>
        <stp>Bar</stp>
        <stp/>
        <stp>Vol</stp>
        <stp>30</stp>
        <stp>0</stp>
        <tr r="Z6" s="3"/>
      </tp>
      <tp>
        <v>43908</v>
        <stp/>
        <stp>ContractData</stp>
        <stp>QSA??19</stp>
        <stp>ExpirationDate</stp>
        <stp/>
        <stp>D</stp>
        <tr r="F28" s="7"/>
      </tp>
      <tp>
        <v>44487</v>
        <stp/>
        <stp>ContractData</stp>
        <stp>QEA??29</stp>
        <stp>ExpirationDate</stp>
        <stp/>
        <stp>D</stp>
        <tr r="F40" s="4"/>
      </tp>
      <tp>
        <v>43724</v>
        <stp/>
        <stp>ContractData</stp>
        <stp>QEA??19</stp>
        <stp>ExpirationDate</stp>
        <stp/>
        <stp>D</stp>
        <tr r="F27" s="4"/>
      </tp>
      <tp>
        <v>44634</v>
        <stp/>
        <stp>ContractData</stp>
        <stp>EDA??29</stp>
        <stp>ExpirationDate</stp>
        <stp/>
        <stp>D</stp>
        <tr r="F40" s="3"/>
      </tp>
      <tp>
        <v>45551</v>
        <stp/>
        <stp>ContractData</stp>
        <stp>EDA??39</stp>
        <stp>ExpirationDate</stp>
        <stp/>
        <stp>D</stp>
        <tr r="F52" s="3"/>
      </tp>
      <tp>
        <v>43724</v>
        <stp/>
        <stp>ContractData</stp>
        <stp>EDA??19</stp>
        <stp>ExpirationDate</stp>
        <stp/>
        <stp>D</stp>
        <tr r="F27" s="3"/>
      </tp>
      <tp t="s">
        <v>APR</v>
        <stp/>
        <stp>ContractData</stp>
        <stp>QEA??2</stp>
        <stp>Contractmonth</stp>
        <tr r="H7" s="4"/>
        <tr r="H7" s="4"/>
        <tr r="H7" s="4"/>
        <tr r="H7" s="4"/>
      </tp>
      <tp t="s">
        <v>MAY</v>
        <stp/>
        <stp>ContractData</stp>
        <stp>EDA??3</stp>
        <stp>Contractmonth</stp>
        <tr r="H8" s="3"/>
        <tr r="H8" s="3"/>
        <tr r="H8" s="3"/>
        <tr r="H8" s="3"/>
      </tp>
      <tp>
        <v>791</v>
        <stp/>
        <stp>ContractData</stp>
        <stp>EDAM23</stp>
        <stp>P_OI</stp>
        <tr r="M68" s="2"/>
      </tp>
      <tp>
        <v>2136</v>
        <stp/>
        <stp>ContractData</stp>
        <stp>EDAH23</stp>
        <stp>P_OI</stp>
        <tr r="M66" s="2"/>
      </tp>
      <tp>
        <v>974</v>
        <stp/>
        <stp>ContractData</stp>
        <stp>EDAU23</stp>
        <stp>P_OI</stp>
        <tr r="M70" s="2"/>
      </tp>
      <tp>
        <v>932</v>
        <stp/>
        <stp>ContractData</stp>
        <stp>EDAZ23</stp>
        <stp>P_OI</stp>
        <tr r="M72" s="2"/>
      </tp>
      <tp>
        <v>3741</v>
        <stp/>
        <stp>StudyData</stp>
        <stp>Vol(EDA??10) when (LocalDay(EDA??10)=19 and LocalHour(EDA??10)=9 and LocalMinute(EDA??10)=20)</stp>
        <stp>Bar</stp>
        <stp/>
        <stp>Vol</stp>
        <stp>30</stp>
        <stp>0</stp>
        <tr r="Z16" s="3"/>
      </tp>
      <tp>
        <v>4</v>
        <stp/>
        <stp>StudyData</stp>
        <stp>Vol(EDA??30) when (LocalDay(EDA??30)=19 and LocalHour(EDA??30)=9 and LocalMinute(EDA??30)=20)</stp>
        <stp>Bar</stp>
        <stp/>
        <stp>Vol</stp>
        <stp>30</stp>
        <stp>0</stp>
        <tr r="Z41" s="3"/>
      </tp>
      <tp>
        <v>155</v>
        <stp/>
        <stp>StudyData</stp>
        <stp>Vol(EDA??20) when (LocalDay(EDA??20)=19 and LocalHour(EDA??20)=9 and LocalMinute(EDA??20)=20)</stp>
        <stp>Bar</stp>
        <stp/>
        <stp>Vol</stp>
        <stp>30</stp>
        <stp>0</stp>
        <tr r="Z28" s="3"/>
      </tp>
      <tp>
        <v>0</v>
        <stp/>
        <stp>StudyData</stp>
        <stp>Vol(EDA??40) when (LocalDay(EDA??40)=19 and LocalHour(EDA??40)=9 and LocalMinute(EDA??40)=20)</stp>
        <stp>Bar</stp>
        <stp/>
        <stp>Vol</stp>
        <stp>30</stp>
        <stp>0</stp>
        <tr r="Z53" s="3"/>
      </tp>
      <tp>
        <v>4753</v>
        <stp/>
        <stp>ContractData</stp>
        <stp>EDAM22</stp>
        <stp>P_OI</stp>
        <tr r="M60" s="2"/>
      </tp>
      <tp>
        <v>4168</v>
        <stp/>
        <stp>ContractData</stp>
        <stp>EDAH22</stp>
        <stp>P_OI</stp>
        <tr r="M58" s="2"/>
      </tp>
      <tp>
        <v>4896</v>
        <stp/>
        <stp>ContractData</stp>
        <stp>EDAU22</stp>
        <stp>P_OI</stp>
        <tr r="M62" s="2"/>
      </tp>
      <tp>
        <v>1931</v>
        <stp/>
        <stp>ContractData</stp>
        <stp>EDAZ22</stp>
        <stp>P_OI</stp>
        <tr r="M64" s="2"/>
      </tp>
      <tp>
        <v>23327</v>
        <stp/>
        <stp>ContractData</stp>
        <stp>EDAM21</stp>
        <stp>P_OI</stp>
        <tr r="M52" s="2"/>
      </tp>
      <tp>
        <v>29120</v>
        <stp/>
        <stp>ContractData</stp>
        <stp>EDAH21</stp>
        <stp>P_OI</stp>
        <tr r="M50" s="2"/>
      </tp>
      <tp>
        <v>15756</v>
        <stp/>
        <stp>ContractData</stp>
        <stp>EDAU21</stp>
        <stp>P_OI</stp>
        <tr r="M54" s="2"/>
      </tp>
      <tp>
        <v>8678</v>
        <stp/>
        <stp>ContractData</stp>
        <stp>EDAZ21</stp>
        <stp>P_OI</stp>
        <tr r="M56" s="2"/>
      </tp>
      <tp>
        <v>60239</v>
        <stp/>
        <stp>ContractData</stp>
        <stp>EDAM20</stp>
        <stp>P_OI</stp>
        <tr r="M44" s="2"/>
      </tp>
      <tp>
        <v>81147</v>
        <stp/>
        <stp>ContractData</stp>
        <stp>EDAH20</stp>
        <stp>P_OI</stp>
        <tr r="M42" s="2"/>
      </tp>
      <tp>
        <v>56435</v>
        <stp/>
        <stp>ContractData</stp>
        <stp>EDAU20</stp>
        <stp>P_OI</stp>
        <tr r="M46" s="2"/>
      </tp>
      <tp>
        <v>51357</v>
        <stp/>
        <stp>ContractData</stp>
        <stp>EDAZ20</stp>
        <stp>P_OI</stp>
        <tr r="M48" s="2"/>
      </tp>
      <tp>
        <v>246</v>
        <stp/>
        <stp>ContractData</stp>
        <stp>EDAM25</stp>
        <stp>P_OI</stp>
        <tr r="M84" s="2"/>
      </tp>
      <tp>
        <v>268</v>
        <stp/>
        <stp>ContractData</stp>
        <stp>EDAH25</stp>
        <stp>P_OI</stp>
        <tr r="M82" s="2"/>
      </tp>
      <tp>
        <v>75</v>
        <stp/>
        <stp>ContractData</stp>
        <stp>EDAU25</stp>
        <stp>P_OI</stp>
        <tr r="M86" s="2"/>
      </tp>
      <tp>
        <v>75</v>
        <stp/>
        <stp>ContractData</stp>
        <stp>EDAZ25</stp>
        <stp>P_OI</stp>
        <tr r="M88" s="2"/>
      </tp>
      <tp>
        <v>979</v>
        <stp/>
        <stp>ContractData</stp>
        <stp>EDAM24</stp>
        <stp>P_OI</stp>
        <tr r="M76" s="2"/>
      </tp>
      <tp>
        <v>982</v>
        <stp/>
        <stp>ContractData</stp>
        <stp>EDAH24</stp>
        <stp>P_OI</stp>
        <tr r="M74" s="2"/>
      </tp>
      <tp>
        <v>802</v>
        <stp/>
        <stp>ContractData</stp>
        <stp>EDAU24</stp>
        <stp>P_OI</stp>
        <tr r="M78" s="2"/>
      </tp>
      <tp>
        <v>740</v>
        <stp/>
        <stp>ContractData</stp>
        <stp>EDAZ24</stp>
        <stp>P_OI</stp>
        <tr r="M80" s="2"/>
      </tp>
      <tp>
        <v>43817</v>
        <stp/>
        <stp>ContractData</stp>
        <stp>QSA??18</stp>
        <stp>ExpirationDate</stp>
        <stp/>
        <stp>D</stp>
        <tr r="F26" s="7"/>
      </tp>
      <tp>
        <v>44452</v>
        <stp/>
        <stp>ContractData</stp>
        <stp>QEA??28</stp>
        <stp>ExpirationDate</stp>
        <stp/>
        <stp>D</stp>
        <tr r="F38" s="4"/>
      </tp>
      <tp>
        <v>43633</v>
        <stp/>
        <stp>ContractData</stp>
        <stp>QEA??18</stp>
        <stp>ExpirationDate</stp>
        <stp/>
        <stp>D</stp>
        <tr r="F26" s="4"/>
      </tp>
      <tp>
        <v>44543</v>
        <stp/>
        <stp>ContractData</stp>
        <stp>EDA??28</stp>
        <stp>ExpirationDate</stp>
        <stp/>
        <stp>D</stp>
        <tr r="F38" s="3"/>
      </tp>
      <tp>
        <v>45460</v>
        <stp/>
        <stp>ContractData</stp>
        <stp>EDA??38</stp>
        <stp>ExpirationDate</stp>
        <stp/>
        <stp>D</stp>
        <tr r="F51" s="3"/>
      </tp>
      <tp>
        <v>43633</v>
        <stp/>
        <stp>ContractData</stp>
        <stp>EDA??18</stp>
        <stp>ExpirationDate</stp>
        <stp/>
        <stp>D</stp>
        <tr r="F26" s="3"/>
      </tp>
      <tp t="s">
        <v>MAY</v>
        <stp/>
        <stp>ContractData</stp>
        <stp>QEA??3</stp>
        <stp>Contractmonth</stp>
        <tr r="H8" s="4"/>
        <tr r="H8" s="4"/>
        <tr r="H8" s="4"/>
        <tr r="H8" s="4"/>
      </tp>
      <tp t="s">
        <v>APR</v>
        <stp/>
        <stp>ContractData</stp>
        <stp>EDA??2</stp>
        <stp>Contractmonth</stp>
        <tr r="H7" s="3"/>
        <tr r="H7" s="3"/>
        <tr r="H7" s="3"/>
        <tr r="H7" s="3"/>
      </tp>
      <tp>
        <v>1516</v>
        <stp/>
        <stp>StudyData</stp>
        <stp>Vol(EDA??11) when (LocalDay(EDA??11)=19 and LocalHour(EDA??11)=9 and LocalMinute(EDA??11)=20)</stp>
        <stp>Bar</stp>
        <stp/>
        <stp>Vol</stp>
        <stp>30</stp>
        <stp>0</stp>
        <tr r="Z17" s="3"/>
      </tp>
      <tp>
        <v>3</v>
        <stp/>
        <stp>StudyData</stp>
        <stp>Vol(EDA??31) when (LocalDay(EDA??31)=19 and LocalHour(EDA??31)=9 and LocalMinute(EDA??31)=20)</stp>
        <stp>Bar</stp>
        <stp/>
        <stp>Vol</stp>
        <stp>30</stp>
        <stp>0</stp>
        <tr r="Z42" s="3"/>
      </tp>
      <tp>
        <v>276</v>
        <stp/>
        <stp>StudyData</stp>
        <stp>Vol(EDA??21) when (LocalDay(EDA??21)=19 and LocalHour(EDA??21)=9 and LocalMinute(EDA??21)=20)</stp>
        <stp>Bar</stp>
        <stp/>
        <stp>Vol</stp>
        <stp>30</stp>
        <stp>0</stp>
        <tr r="Z30" s="3"/>
      </tp>
      <tp>
        <v>0</v>
        <stp/>
        <stp>StudyData</stp>
        <stp>Vol(EDA??41) when (LocalDay(EDA??41)=19 and LocalHour(EDA??41)=9 and LocalMinute(EDA??41)=20)</stp>
        <stp>Bar</stp>
        <stp/>
        <stp>Vol</stp>
        <stp>30</stp>
        <stp>0</stp>
        <tr r="Z55" s="3"/>
      </tp>
      <tp>
        <v>5</v>
        <stp/>
        <stp>StudyData</stp>
        <stp>Vol(EDA??3) when (LocalDay(EDA??3)=19 and LocalHour(EDA??3)=9 and LocalMinute(EDA??3)=20)</stp>
        <stp>Bar</stp>
        <stp/>
        <stp>Vol</stp>
        <stp>30</stp>
        <stp>0</stp>
        <tr r="Z8" s="3"/>
      </tp>
      <tp t="s">
        <v>MAR</v>
        <stp/>
        <stp>ContractData</stp>
        <stp>EDA??1</stp>
        <stp>Contractmonth</stp>
        <tr r="H6" s="3"/>
        <tr r="H6" s="3"/>
        <tr r="H6" s="3"/>
        <tr r="H6" s="3"/>
      </tp>
      <tp>
        <v>2653</v>
        <stp/>
        <stp>StudyData</stp>
        <stp>Vol(EDA??12) when (LocalDay(EDA??12)=19 and LocalHour(EDA??12)=9 and LocalMinute(EDA??12)=20)</stp>
        <stp>Bar</stp>
        <stp/>
        <stp>Vol</stp>
        <stp>30</stp>
        <stp>0</stp>
        <tr r="Z18" s="3"/>
      </tp>
      <tp>
        <v>1</v>
        <stp/>
        <stp>StudyData</stp>
        <stp>Vol(EDA??32) when (LocalDay(EDA??32)=19 and LocalHour(EDA??32)=9 and LocalMinute(EDA??32)=20)</stp>
        <stp>Bar</stp>
        <stp/>
        <stp>Vol</stp>
        <stp>30</stp>
        <stp>0</stp>
        <tr r="Z43" s="3"/>
      </tp>
      <tp>
        <v>121</v>
        <stp/>
        <stp>StudyData</stp>
        <stp>Vol(EDA??22) when (LocalDay(EDA??22)=19 and LocalHour(EDA??22)=9 and LocalMinute(EDA??22)=20)</stp>
        <stp>Bar</stp>
        <stp/>
        <stp>Vol</stp>
        <stp>30</stp>
        <stp>0</stp>
        <tr r="Z31" s="3"/>
      </tp>
      <tp>
        <v>0</v>
        <stp/>
        <stp>StudyData</stp>
        <stp>Vol(EDA??42) when (LocalDay(EDA??42)=19 and LocalHour(EDA??42)=9 and LocalMinute(EDA??42)=20)</stp>
        <stp>Bar</stp>
        <stp/>
        <stp>Vol</stp>
        <stp>30</stp>
        <stp>0</stp>
        <tr r="Z56" s="3"/>
      </tp>
      <tp>
        <v>290</v>
        <stp/>
        <stp>StudyData</stp>
        <stp>Vol(EDA??2) when (LocalDay(EDA??2)=19 and LocalHour(EDA??2)=9 and LocalMinute(EDA??2)=20)</stp>
        <stp>Bar</stp>
        <stp/>
        <stp>Vol</stp>
        <stp>30</stp>
        <stp>0</stp>
        <tr r="Z7" s="3"/>
      </tp>
      <tp t="s">
        <v>MAR</v>
        <stp/>
        <stp>ContractData</stp>
        <stp>QEA??1</stp>
        <stp>Contractmonth</stp>
        <tr r="H6" s="4"/>
        <tr r="H6" s="4"/>
        <tr r="H6" s="4"/>
        <tr r="H6" s="4"/>
      </tp>
      <tp>
        <v>209278</v>
        <stp/>
        <stp>ContractData</stp>
        <stp>EDAM19</stp>
        <stp>P_OI</stp>
        <tr r="M36" s="2"/>
      </tp>
      <tp>
        <v>276416</v>
        <stp/>
        <stp>ContractData</stp>
        <stp>EDAH19</stp>
        <stp>P_OI</stp>
        <tr r="M34" s="2"/>
      </tp>
      <tp>
        <v>150145</v>
        <stp/>
        <stp>ContractData</stp>
        <stp>EDAU19</stp>
        <stp>P_OI</stp>
        <tr r="M38" s="2"/>
      </tp>
      <tp>
        <v>120762</v>
        <stp/>
        <stp>ContractData</stp>
        <stp>EDAZ19</stp>
        <stp>P_OI</stp>
        <tr r="M40" s="2"/>
      </tp>
      <tp>
        <v>419646</v>
        <stp/>
        <stp>ContractData</stp>
        <stp>EDAM18</stp>
        <stp>P_OI</stp>
        <tr r="M28" s="2"/>
      </tp>
      <tp>
        <v>488570</v>
        <stp/>
        <stp>ContractData</stp>
        <stp>EDAH18</stp>
        <stp>P_OI</stp>
        <tr r="M26" s="2"/>
      </tp>
      <tp>
        <v>340282</v>
        <stp/>
        <stp>ContractData</stp>
        <stp>EDAU18</stp>
        <stp>P_OI</stp>
        <tr r="M30" s="2"/>
      </tp>
      <tp>
        <v>396938</v>
        <stp/>
        <stp>ContractData</stp>
        <stp>EDAZ18</stp>
        <stp>P_OI</stp>
        <tr r="M32" s="2"/>
      </tp>
      <tp>
        <v>2980</v>
        <stp/>
        <stp>StudyData</stp>
        <stp>Vol(EDA??13) when (LocalDay(EDA??13)=19 and LocalHour(EDA??13)=9 and LocalMinute(EDA??13)=20)</stp>
        <stp>Bar</stp>
        <stp/>
        <stp>Vol</stp>
        <stp>30</stp>
        <stp>0</stp>
        <tr r="Z20" s="3"/>
      </tp>
      <tp>
        <v>0</v>
        <stp/>
        <stp>StudyData</stp>
        <stp>Vol(EDA??33) when (LocalDay(EDA??33)=19 and LocalHour(EDA??33)=9 and LocalMinute(EDA??33)=20)</stp>
        <stp>Bar</stp>
        <stp/>
        <stp>Vol</stp>
        <stp>30</stp>
        <stp>0</stp>
        <tr r="Z45" s="3"/>
      </tp>
      <tp>
        <v>102</v>
        <stp/>
        <stp>StudyData</stp>
        <stp>Vol(EDA??23) when (LocalDay(EDA??23)=19 and LocalHour(EDA??23)=9 and LocalMinute(EDA??23)=20)</stp>
        <stp>Bar</stp>
        <stp/>
        <stp>Vol</stp>
        <stp>30</stp>
        <stp>0</stp>
        <tr r="Z32" s="3"/>
      </tp>
      <tp>
        <v>0</v>
        <stp/>
        <stp>StudyData</stp>
        <stp>Vol(EDA??43) when (LocalDay(EDA??43)=19 and LocalHour(EDA??43)=9 and LocalMinute(EDA??43)=20)</stp>
        <stp>Bar</stp>
        <stp/>
        <stp>Vol</stp>
        <stp>30</stp>
        <stp>0</stp>
        <tr r="Z57" s="3"/>
      </tp>
      <tp>
        <v>706566</v>
        <stp/>
        <stp>ContractData</stp>
        <stp>EDAM17</stp>
        <stp>P_OI</stp>
        <tr r="M20" s="2"/>
      </tp>
      <tp>
        <v>961653</v>
        <stp/>
        <stp>ContractData</stp>
        <stp>EDAH17</stp>
        <stp>P_OI</stp>
        <tr r="M18" s="2"/>
      </tp>
      <tp>
        <v>657393</v>
        <stp/>
        <stp>ContractData</stp>
        <stp>EDAU17</stp>
        <stp>P_OI</stp>
        <tr r="M22" s="2"/>
      </tp>
      <tp>
        <v>717445</v>
        <stp/>
        <stp>ContractData</stp>
        <stp>EDAZ17</stp>
        <stp>P_OI</stp>
        <tr r="M24" s="2"/>
      </tp>
      <tp>
        <v>252</v>
        <stp/>
        <stp>ContractData</stp>
        <stp>EDAN16</stp>
        <stp>P_OI</stp>
        <tr r="M8" s="2"/>
      </tp>
      <tp>
        <v>1273196</v>
        <stp/>
        <stp>ContractData</stp>
        <stp>EDAM16</stp>
        <stp>P_OI</stp>
        <tr r="M6" s="2"/>
      </tp>
      <tp t="e">
        <v>#N/A</v>
        <stp/>
        <stp>ContractData</stp>
        <stp>EDAV16</stp>
        <stp>P_OI</stp>
        <tr r="M14" s="2"/>
      </tp>
      <tp>
        <v>1150112</v>
        <stp/>
        <stp>ContractData</stp>
        <stp>EDAU16</stp>
        <stp>P_OI</stp>
        <tr r="M12" s="2"/>
      </tp>
      <tp>
        <v>0</v>
        <stp/>
        <stp>ContractData</stp>
        <stp>EDAQ16</stp>
        <stp>P_OI</stp>
        <tr r="M10" s="2"/>
      </tp>
      <tp>
        <v>1251526</v>
        <stp/>
        <stp>ContractData</stp>
        <stp>EDAZ16</stp>
        <stp>P_OI</stp>
        <tr r="M16" s="2"/>
      </tp>
      <tp t="s">
        <v/>
        <stp/>
        <stp>StudyData</stp>
        <stp>EDAS3??42</stp>
        <stp>Vol</stp>
        <stp>VolType=Exchange,CoCType=Contract</stp>
        <stp>Vol</stp>
        <stp>30</stp>
        <stp>0</stp>
        <stp>ALL</stp>
        <stp/>
        <stp/>
        <stp>TRUE</stp>
        <stp>T</stp>
        <tr r="Z98" s="1"/>
      </tp>
      <tp t="s">
        <v/>
        <stp/>
        <stp>StudyData</stp>
        <stp>EDAS3??41</stp>
        <stp>Vol</stp>
        <stp>VolType=Exchange,CoCType=Contract</stp>
        <stp>Vol</stp>
        <stp>30</stp>
        <stp>0</stp>
        <stp>ALL</stp>
        <stp/>
        <stp/>
        <stp>TRUE</stp>
        <stp>T</stp>
        <tr r="Z95" s="1"/>
      </tp>
      <tp t="s">
        <v/>
        <stp/>
        <stp>StudyData</stp>
        <stp>EDAS3??40</stp>
        <stp>Vol</stp>
        <stp>VolType=Exchange,CoCType=Contract</stp>
        <stp>Vol</stp>
        <stp>30</stp>
        <stp>0</stp>
        <stp>ALL</stp>
        <stp/>
        <stp/>
        <stp>TRUE</stp>
        <stp>T</stp>
        <tr r="Z93" s="1"/>
      </tp>
      <tp t="s">
        <v/>
        <stp/>
        <stp>StudyData</stp>
        <stp>EDAS3??19</stp>
        <stp>Vol</stp>
        <stp>VolType=Exchange,CoCType=Contract</stp>
        <stp>Vol</stp>
        <stp>30</stp>
        <stp>0</stp>
        <stp>ALL</stp>
        <stp/>
        <stp/>
        <stp>TRUE</stp>
        <stp>T</stp>
        <tr r="Z46" s="1"/>
      </tp>
      <tp t="s">
        <v/>
        <stp/>
        <stp>StudyData</stp>
        <stp>EDAS3??18</stp>
        <stp>Vol</stp>
        <stp>VolType=Exchange,CoCType=Contract</stp>
        <stp>Vol</stp>
        <stp>30</stp>
        <stp>0</stp>
        <stp>ALL</stp>
        <stp/>
        <stp/>
        <stp>TRUE</stp>
        <stp>T</stp>
        <tr r="Z44" s="1"/>
      </tp>
      <tp t="s">
        <v/>
        <stp/>
        <stp>StudyData</stp>
        <stp>EDAS3??13</stp>
        <stp>Vol</stp>
        <stp>VolType=Exchange,CoCType=Contract</stp>
        <stp>Vol</stp>
        <stp>30</stp>
        <stp>0</stp>
        <stp>ALL</stp>
        <stp/>
        <stp/>
        <stp>TRUE</stp>
        <stp>T</stp>
        <tr r="Z32" s="1"/>
      </tp>
      <tp t="s">
        <v/>
        <stp/>
        <stp>StudyData</stp>
        <stp>EDAS3??12</stp>
        <stp>Vol</stp>
        <stp>VolType=Exchange,CoCType=Contract</stp>
        <stp>Vol</stp>
        <stp>30</stp>
        <stp>0</stp>
        <stp>ALL</stp>
        <stp/>
        <stp/>
        <stp>TRUE</stp>
        <stp>T</stp>
        <tr r="Z30" s="1"/>
      </tp>
      <tp t="s">
        <v/>
        <stp/>
        <stp>StudyData</stp>
        <stp>EDAS3??11</stp>
        <stp>Vol</stp>
        <stp>VolType=Exchange,CoCType=Contract</stp>
        <stp>Vol</stp>
        <stp>30</stp>
        <stp>0</stp>
        <stp>ALL</stp>
        <stp/>
        <stp/>
        <stp>TRUE</stp>
        <stp>T</stp>
        <tr r="Z28" s="1"/>
      </tp>
      <tp t="s">
        <v/>
        <stp/>
        <stp>StudyData</stp>
        <stp>EDAS3??10</stp>
        <stp>Vol</stp>
        <stp>VolType=Exchange,CoCType=Contract</stp>
        <stp>Vol</stp>
        <stp>30</stp>
        <stp>0</stp>
        <stp>ALL</stp>
        <stp/>
        <stp/>
        <stp>TRUE</stp>
        <stp>T</stp>
        <tr r="Z26" s="1"/>
      </tp>
      <tp t="s">
        <v/>
        <stp/>
        <stp>StudyData</stp>
        <stp>EDAS3??17</stp>
        <stp>Vol</stp>
        <stp>VolType=Exchange,CoCType=Contract</stp>
        <stp>Vol</stp>
        <stp>30</stp>
        <stp>0</stp>
        <stp>ALL</stp>
        <stp/>
        <stp/>
        <stp>TRUE</stp>
        <stp>T</stp>
        <tr r="Z41" s="1"/>
      </tp>
      <tp t="s">
        <v/>
        <stp/>
        <stp>StudyData</stp>
        <stp>EDAS3??16</stp>
        <stp>Vol</stp>
        <stp>VolType=Exchange,CoCType=Contract</stp>
        <stp>Vol</stp>
        <stp>30</stp>
        <stp>0</stp>
        <stp>ALL</stp>
        <stp/>
        <stp/>
        <stp>TRUE</stp>
        <stp>T</stp>
        <tr r="Z39" s="1"/>
      </tp>
      <tp t="s">
        <v/>
        <stp/>
        <stp>StudyData</stp>
        <stp>EDAS3??15</stp>
        <stp>Vol</stp>
        <stp>VolType=Exchange,CoCType=Contract</stp>
        <stp>Vol</stp>
        <stp>30</stp>
        <stp>0</stp>
        <stp>ALL</stp>
        <stp/>
        <stp/>
        <stp>TRUE</stp>
        <stp>T</stp>
        <tr r="Z37" s="1"/>
      </tp>
      <tp t="s">
        <v/>
        <stp/>
        <stp>StudyData</stp>
        <stp>EDAS3??14</stp>
        <stp>Vol</stp>
        <stp>VolType=Exchange,CoCType=Contract</stp>
        <stp>Vol</stp>
        <stp>30</stp>
        <stp>0</stp>
        <stp>ALL</stp>
        <stp/>
        <stp/>
        <stp>TRUE</stp>
        <stp>T</stp>
        <tr r="Z35" s="1"/>
      </tp>
      <tp t="s">
        <v/>
        <stp/>
        <stp>StudyData</stp>
        <stp>QSAS3??19</stp>
        <stp>Vol</stp>
        <stp>VolType=Exchange,CoCType=Contract</stp>
        <stp>Vol</stp>
        <stp>30</stp>
        <stp>0</stp>
        <stp>ALL</stp>
        <stp/>
        <stp/>
        <stp>TRUE</stp>
        <stp>T</stp>
        <tr r="Z46" s="8"/>
      </tp>
      <tp t="s">
        <v/>
        <stp/>
        <stp>StudyData</stp>
        <stp>QEAS3??19</stp>
        <stp>Vol</stp>
        <stp>VolType=Exchange,CoCType=Contract</stp>
        <stp>Vol</stp>
        <stp>30</stp>
        <stp>0</stp>
        <stp>ALL</stp>
        <stp/>
        <stp/>
        <stp>TRUE</stp>
        <stp>T</stp>
        <tr r="Z46" s="5"/>
      </tp>
      <tp t="s">
        <v/>
        <stp/>
        <stp>StudyData</stp>
        <stp>QSAS3??18</stp>
        <stp>Vol</stp>
        <stp>VolType=Exchange,CoCType=Contract</stp>
        <stp>Vol</stp>
        <stp>30</stp>
        <stp>0</stp>
        <stp>ALL</stp>
        <stp/>
        <stp/>
        <stp>TRUE</stp>
        <stp>T</stp>
        <tr r="Z44" s="8"/>
      </tp>
      <tp>
        <v>1</v>
        <stp/>
        <stp>StudyData</stp>
        <stp>QEAS3??18</stp>
        <stp>Vol</stp>
        <stp>VolType=Exchange,CoCType=Contract</stp>
        <stp>Vol</stp>
        <stp>30</stp>
        <stp>0</stp>
        <stp>ALL</stp>
        <stp/>
        <stp/>
        <stp>TRUE</stp>
        <stp>T</stp>
        <tr r="Z44" s="5"/>
        <tr r="Z44" s="5"/>
      </tp>
      <tp t="s">
        <v/>
        <stp/>
        <stp>StudyData</stp>
        <stp>QSAS3??17</stp>
        <stp>Vol</stp>
        <stp>VolType=Exchange,CoCType=Contract</stp>
        <stp>Vol</stp>
        <stp>30</stp>
        <stp>0</stp>
        <stp>ALL</stp>
        <stp/>
        <stp/>
        <stp>TRUE</stp>
        <stp>T</stp>
        <tr r="Z41" s="8"/>
      </tp>
      <tp t="e">
        <v>#N/A</v>
        <stp/>
        <stp>StudyData</stp>
        <stp>QEAS3??17</stp>
        <stp>Vol</stp>
        <stp>VolType=Exchange,CoCType=Contract</stp>
        <stp>Vol</stp>
        <stp>30</stp>
        <stp>0</stp>
        <stp>ALL</stp>
        <stp/>
        <stp/>
        <stp>TRUE</stp>
        <stp>T</stp>
        <tr r="Z41" s="5"/>
      </tp>
      <tp t="s">
        <v/>
        <stp/>
        <stp>StudyData</stp>
        <stp>QSAS3??16</stp>
        <stp>Vol</stp>
        <stp>VolType=Exchange,CoCType=Contract</stp>
        <stp>Vol</stp>
        <stp>30</stp>
        <stp>0</stp>
        <stp>ALL</stp>
        <stp/>
        <stp/>
        <stp>TRUE</stp>
        <stp>T</stp>
        <tr r="Z39" s="8"/>
      </tp>
      <tp t="e">
        <v>#N/A</v>
        <stp/>
        <stp>StudyData</stp>
        <stp>QEAS3??16</stp>
        <stp>Vol</stp>
        <stp>VolType=Exchange,CoCType=Contract</stp>
        <stp>Vol</stp>
        <stp>30</stp>
        <stp>0</stp>
        <stp>ALL</stp>
        <stp/>
        <stp/>
        <stp>TRUE</stp>
        <stp>T</stp>
        <tr r="Z39" s="5"/>
      </tp>
      <tp>
        <v>30</v>
        <stp/>
        <stp>StudyData</stp>
        <stp>QSAS3??15</stp>
        <stp>Vol</stp>
        <stp>VolType=Exchange,CoCType=Contract</stp>
        <stp>Vol</stp>
        <stp>30</stp>
        <stp>0</stp>
        <stp>ALL</stp>
        <stp/>
        <stp/>
        <stp>TRUE</stp>
        <stp>T</stp>
        <tr r="Z37" s="8"/>
        <tr r="Z37" s="8"/>
      </tp>
      <tp t="e">
        <v>#N/A</v>
        <stp/>
        <stp>StudyData</stp>
        <stp>QEAS3??15</stp>
        <stp>Vol</stp>
        <stp>VolType=Exchange,CoCType=Contract</stp>
        <stp>Vol</stp>
        <stp>30</stp>
        <stp>0</stp>
        <stp>ALL</stp>
        <stp/>
        <stp/>
        <stp>TRUE</stp>
        <stp>T</stp>
        <tr r="Z37" s="5"/>
      </tp>
      <tp t="e">
        <v>#N/A</v>
        <stp/>
        <stp>StudyData</stp>
        <stp>QSAS3??14</stp>
        <stp>Vol</stp>
        <stp>VolType=Exchange,CoCType=Contract</stp>
        <stp>Vol</stp>
        <stp>30</stp>
        <stp>0</stp>
        <stp>ALL</stp>
        <stp/>
        <stp/>
        <stp>TRUE</stp>
        <stp>T</stp>
        <tr r="Z35" s="8"/>
        <tr r="Z35" s="8"/>
      </tp>
      <tp t="e">
        <v>#N/A</v>
        <stp/>
        <stp>StudyData</stp>
        <stp>QEAS3??14</stp>
        <stp>Vol</stp>
        <stp>VolType=Exchange,CoCType=Contract</stp>
        <stp>Vol</stp>
        <stp>30</stp>
        <stp>0</stp>
        <stp>ALL</stp>
        <stp/>
        <stp/>
        <stp>TRUE</stp>
        <stp>T</stp>
        <tr r="Z35" s="5"/>
      </tp>
      <tp t="e">
        <v>#N/A</v>
        <stp/>
        <stp>StudyData</stp>
        <stp>QSAS3??13</stp>
        <stp>Vol</stp>
        <stp>VolType=Exchange,CoCType=Contract</stp>
        <stp>Vol</stp>
        <stp>30</stp>
        <stp>0</stp>
        <stp>ALL</stp>
        <stp/>
        <stp/>
        <stp>TRUE</stp>
        <stp>T</stp>
        <tr r="Z32" s="8"/>
      </tp>
      <tp t="e">
        <v>#N/A</v>
        <stp/>
        <stp>StudyData</stp>
        <stp>QEAS3??13</stp>
        <stp>Vol</stp>
        <stp>VolType=Exchange,CoCType=Contract</stp>
        <stp>Vol</stp>
        <stp>30</stp>
        <stp>0</stp>
        <stp>ALL</stp>
        <stp/>
        <stp/>
        <stp>TRUE</stp>
        <stp>T</stp>
        <tr r="Z32" s="5"/>
        <tr r="Z32" s="5"/>
      </tp>
      <tp t="e">
        <v>#N/A</v>
        <stp/>
        <stp>StudyData</stp>
        <stp>QSAS3??12</stp>
        <stp>Vol</stp>
        <stp>VolType=Exchange,CoCType=Contract</stp>
        <stp>Vol</stp>
        <stp>30</stp>
        <stp>0</stp>
        <stp>ALL</stp>
        <stp/>
        <stp/>
        <stp>TRUE</stp>
        <stp>T</stp>
        <tr r="Z30" s="8"/>
        <tr r="Z30" s="8"/>
      </tp>
      <tp t="e">
        <v>#N/A</v>
        <stp/>
        <stp>StudyData</stp>
        <stp>QEAS3??12</stp>
        <stp>Vol</stp>
        <stp>VolType=Exchange,CoCType=Contract</stp>
        <stp>Vol</stp>
        <stp>30</stp>
        <stp>0</stp>
        <stp>ALL</stp>
        <stp/>
        <stp/>
        <stp>TRUE</stp>
        <stp>T</stp>
        <tr r="Z30" s="5"/>
      </tp>
      <tp t="e">
        <v>#N/A</v>
        <stp/>
        <stp>StudyData</stp>
        <stp>QSAS3??11</stp>
        <stp>Vol</stp>
        <stp>VolType=Exchange,CoCType=Contract</stp>
        <stp>Vol</stp>
        <stp>30</stp>
        <stp>0</stp>
        <stp>ALL</stp>
        <stp/>
        <stp/>
        <stp>TRUE</stp>
        <stp>T</stp>
        <tr r="Z28" s="8"/>
      </tp>
      <tp t="e">
        <v>#N/A</v>
        <stp/>
        <stp>StudyData</stp>
        <stp>QEAS3??11</stp>
        <stp>Vol</stp>
        <stp>VolType=Exchange,CoCType=Contract</stp>
        <stp>Vol</stp>
        <stp>30</stp>
        <stp>0</stp>
        <stp>ALL</stp>
        <stp/>
        <stp/>
        <stp>TRUE</stp>
        <stp>T</stp>
        <tr r="Z28" s="5"/>
        <tr r="Z28" s="5"/>
      </tp>
      <tp t="e">
        <v>#N/A</v>
        <stp/>
        <stp>StudyData</stp>
        <stp>QSAS3??10</stp>
        <stp>Vol</stp>
        <stp>VolType=Exchange,CoCType=Contract</stp>
        <stp>Vol</stp>
        <stp>30</stp>
        <stp>0</stp>
        <stp>ALL</stp>
        <stp/>
        <stp/>
        <stp>TRUE</stp>
        <stp>T</stp>
        <tr r="Z26" s="8"/>
      </tp>
      <tp t="e">
        <v>#N/A</v>
        <stp/>
        <stp>StudyData</stp>
        <stp>QEAS3??10</stp>
        <stp>Vol</stp>
        <stp>VolType=Exchange,CoCType=Contract</stp>
        <stp>Vol</stp>
        <stp>30</stp>
        <stp>0</stp>
        <stp>ALL</stp>
        <stp/>
        <stp/>
        <stp>TRUE</stp>
        <stp>T</stp>
        <tr r="Z26" s="5"/>
        <tr r="Z26" s="5"/>
      </tp>
      <tp t="s">
        <v/>
        <stp/>
        <stp>StudyData</stp>
        <stp>EDAS3??29</stp>
        <stp>Vol</stp>
        <stp>VolType=Exchange,CoCType=Contract</stp>
        <stp>Vol</stp>
        <stp>30</stp>
        <stp>0</stp>
        <stp>ALL</stp>
        <stp/>
        <stp/>
        <stp>TRUE</stp>
        <stp>T</stp>
        <tr r="Z68" s="1"/>
      </tp>
      <tp t="s">
        <v/>
        <stp/>
        <stp>StudyData</stp>
        <stp>EDAS3??28</stp>
        <stp>Vol</stp>
        <stp>VolType=Exchange,CoCType=Contract</stp>
        <stp>Vol</stp>
        <stp>30</stp>
        <stp>0</stp>
        <stp>ALL</stp>
        <stp/>
        <stp/>
        <stp>TRUE</stp>
        <stp>T</stp>
        <tr r="Z66" s="1"/>
      </tp>
      <tp t="s">
        <v/>
        <stp/>
        <stp>StudyData</stp>
        <stp>EDAS3??23</stp>
        <stp>Vol</stp>
        <stp>VolType=Exchange,CoCType=Contract</stp>
        <stp>Vol</stp>
        <stp>30</stp>
        <stp>0</stp>
        <stp>ALL</stp>
        <stp/>
        <stp/>
        <stp>TRUE</stp>
        <stp>T</stp>
        <tr r="Z55" s="1"/>
      </tp>
      <tp t="s">
        <v/>
        <stp/>
        <stp>StudyData</stp>
        <stp>EDAS3??22</stp>
        <stp>Vol</stp>
        <stp>VolType=Exchange,CoCType=Contract</stp>
        <stp>Vol</stp>
        <stp>30</stp>
        <stp>0</stp>
        <stp>ALL</stp>
        <stp/>
        <stp/>
        <stp>TRUE</stp>
        <stp>T</stp>
        <tr r="Z53" s="1"/>
      </tp>
      <tp t="s">
        <v/>
        <stp/>
        <stp>StudyData</stp>
        <stp>EDAS3??21</stp>
        <stp>Vol</stp>
        <stp>VolType=Exchange,CoCType=Contract</stp>
        <stp>Vol</stp>
        <stp>30</stp>
        <stp>0</stp>
        <stp>ALL</stp>
        <stp/>
        <stp/>
        <stp>TRUE</stp>
        <stp>T</stp>
        <tr r="Z50" s="1"/>
      </tp>
      <tp t="s">
        <v/>
        <stp/>
        <stp>StudyData</stp>
        <stp>EDAS3??20</stp>
        <stp>Vol</stp>
        <stp>VolType=Exchange,CoCType=Contract</stp>
        <stp>Vol</stp>
        <stp>30</stp>
        <stp>0</stp>
        <stp>ALL</stp>
        <stp/>
        <stp/>
        <stp>TRUE</stp>
        <stp>T</stp>
        <tr r="Z48" s="1"/>
      </tp>
      <tp t="s">
        <v/>
        <stp/>
        <stp>StudyData</stp>
        <stp>EDAS3??27</stp>
        <stp>Vol</stp>
        <stp>VolType=Exchange,CoCType=Contract</stp>
        <stp>Vol</stp>
        <stp>30</stp>
        <stp>0</stp>
        <stp>ALL</stp>
        <stp/>
        <stp/>
        <stp>TRUE</stp>
        <stp>T</stp>
        <tr r="Z64" s="1"/>
      </tp>
      <tp t="s">
        <v/>
        <stp/>
        <stp>StudyData</stp>
        <stp>EDAS3??26</stp>
        <stp>Vol</stp>
        <stp>VolType=Exchange,CoCType=Contract</stp>
        <stp>Vol</stp>
        <stp>30</stp>
        <stp>0</stp>
        <stp>ALL</stp>
        <stp/>
        <stp/>
        <stp>TRUE</stp>
        <stp>T</stp>
        <tr r="Z62" s="1"/>
      </tp>
      <tp t="s">
        <v/>
        <stp/>
        <stp>StudyData</stp>
        <stp>EDAS3??25</stp>
        <stp>Vol</stp>
        <stp>VolType=Exchange,CoCType=Contract</stp>
        <stp>Vol</stp>
        <stp>30</stp>
        <stp>0</stp>
        <stp>ALL</stp>
        <stp/>
        <stp/>
        <stp>TRUE</stp>
        <stp>T</stp>
        <tr r="Z59" s="1"/>
      </tp>
      <tp t="s">
        <v/>
        <stp/>
        <stp>StudyData</stp>
        <stp>EDAS3??24</stp>
        <stp>Vol</stp>
        <stp>VolType=Exchange,CoCType=Contract</stp>
        <stp>Vol</stp>
        <stp>30</stp>
        <stp>0</stp>
        <stp>ALL</stp>
        <stp/>
        <stp/>
        <stp>TRUE</stp>
        <stp>T</stp>
        <tr r="Z57" s="1"/>
      </tp>
      <tp t="s">
        <v/>
        <stp/>
        <stp>StudyData</stp>
        <stp>QEAS3??29</stp>
        <stp>Vol</stp>
        <stp>VolType=Exchange,CoCType=Contract</stp>
        <stp>Vol</stp>
        <stp>30</stp>
        <stp>0</stp>
        <stp>ALL</stp>
        <stp/>
        <stp/>
        <stp>TRUE</stp>
        <stp>T</stp>
        <tr r="Z68" s="5"/>
      </tp>
      <tp t="s">
        <v/>
        <stp/>
        <stp>StudyData</stp>
        <stp>QEAS3??28</stp>
        <stp>Vol</stp>
        <stp>VolType=Exchange,CoCType=Contract</stp>
        <stp>Vol</stp>
        <stp>30</stp>
        <stp>0</stp>
        <stp>ALL</stp>
        <stp/>
        <stp/>
        <stp>TRUE</stp>
        <stp>T</stp>
        <tr r="Z66" s="5"/>
      </tp>
      <tp t="s">
        <v/>
        <stp/>
        <stp>StudyData</stp>
        <stp>QEAS3??27</stp>
        <stp>Vol</stp>
        <stp>VolType=Exchange,CoCType=Contract</stp>
        <stp>Vol</stp>
        <stp>30</stp>
        <stp>0</stp>
        <stp>ALL</stp>
        <stp/>
        <stp/>
        <stp>TRUE</stp>
        <stp>T</stp>
        <tr r="Z64" s="5"/>
      </tp>
      <tp t="s">
        <v/>
        <stp/>
        <stp>StudyData</stp>
        <stp>QEAS3??26</stp>
        <stp>Vol</stp>
        <stp>VolType=Exchange,CoCType=Contract</stp>
        <stp>Vol</stp>
        <stp>30</stp>
        <stp>0</stp>
        <stp>ALL</stp>
        <stp/>
        <stp/>
        <stp>TRUE</stp>
        <stp>T</stp>
        <tr r="Z62" s="5"/>
      </tp>
      <tp t="s">
        <v/>
        <stp/>
        <stp>StudyData</stp>
        <stp>QEAS3??25</stp>
        <stp>Vol</stp>
        <stp>VolType=Exchange,CoCType=Contract</stp>
        <stp>Vol</stp>
        <stp>30</stp>
        <stp>0</stp>
        <stp>ALL</stp>
        <stp/>
        <stp/>
        <stp>TRUE</stp>
        <stp>T</stp>
        <tr r="Z59" s="5"/>
      </tp>
      <tp t="s">
        <v/>
        <stp/>
        <stp>StudyData</stp>
        <stp>QEAS3??24</stp>
        <stp>Vol</stp>
        <stp>VolType=Exchange,CoCType=Contract</stp>
        <stp>Vol</stp>
        <stp>30</stp>
        <stp>0</stp>
        <stp>ALL</stp>
        <stp/>
        <stp/>
        <stp>TRUE</stp>
        <stp>T</stp>
        <tr r="Z57" s="5"/>
      </tp>
      <tp t="s">
        <v/>
        <stp/>
        <stp>StudyData</stp>
        <stp>QSAS3??23</stp>
        <stp>Vol</stp>
        <stp>VolType=Exchange,CoCType=Contract</stp>
        <stp>Vol</stp>
        <stp>30</stp>
        <stp>0</stp>
        <stp>ALL</stp>
        <stp/>
        <stp/>
        <stp>TRUE</stp>
        <stp>T</stp>
        <tr r="Z55" s="8"/>
      </tp>
      <tp t="s">
        <v/>
        <stp/>
        <stp>StudyData</stp>
        <stp>QEAS3??23</stp>
        <stp>Vol</stp>
        <stp>VolType=Exchange,CoCType=Contract</stp>
        <stp>Vol</stp>
        <stp>30</stp>
        <stp>0</stp>
        <stp>ALL</stp>
        <stp/>
        <stp/>
        <stp>TRUE</stp>
        <stp>T</stp>
        <tr r="Z55" s="5"/>
      </tp>
      <tp t="s">
        <v/>
        <stp/>
        <stp>StudyData</stp>
        <stp>QSAS3??22</stp>
        <stp>Vol</stp>
        <stp>VolType=Exchange,CoCType=Contract</stp>
        <stp>Vol</stp>
        <stp>30</stp>
        <stp>0</stp>
        <stp>ALL</stp>
        <stp/>
        <stp/>
        <stp>TRUE</stp>
        <stp>T</stp>
        <tr r="Z53" s="8"/>
      </tp>
      <tp t="s">
        <v/>
        <stp/>
        <stp>StudyData</stp>
        <stp>QEAS3??22</stp>
        <stp>Vol</stp>
        <stp>VolType=Exchange,CoCType=Contract</stp>
        <stp>Vol</stp>
        <stp>30</stp>
        <stp>0</stp>
        <stp>ALL</stp>
        <stp/>
        <stp/>
        <stp>TRUE</stp>
        <stp>T</stp>
        <tr r="Z53" s="5"/>
      </tp>
      <tp t="s">
        <v/>
        <stp/>
        <stp>StudyData</stp>
        <stp>QSAS3??21</stp>
        <stp>Vol</stp>
        <stp>VolType=Exchange,CoCType=Contract</stp>
        <stp>Vol</stp>
        <stp>30</stp>
        <stp>0</stp>
        <stp>ALL</stp>
        <stp/>
        <stp/>
        <stp>TRUE</stp>
        <stp>T</stp>
        <tr r="Z50" s="8"/>
      </tp>
      <tp t="s">
        <v/>
        <stp/>
        <stp>StudyData</stp>
        <stp>QEAS3??21</stp>
        <stp>Vol</stp>
        <stp>VolType=Exchange,CoCType=Contract</stp>
        <stp>Vol</stp>
        <stp>30</stp>
        <stp>0</stp>
        <stp>ALL</stp>
        <stp/>
        <stp/>
        <stp>TRUE</stp>
        <stp>T</stp>
        <tr r="Z50" s="5"/>
      </tp>
      <tp t="s">
        <v/>
        <stp/>
        <stp>StudyData</stp>
        <stp>QSAS3??20</stp>
        <stp>Vol</stp>
        <stp>VolType=Exchange,CoCType=Contract</stp>
        <stp>Vol</stp>
        <stp>30</stp>
        <stp>0</stp>
        <stp>ALL</stp>
        <stp/>
        <stp/>
        <stp>TRUE</stp>
        <stp>T</stp>
        <tr r="Z48" s="8"/>
      </tp>
      <tp t="s">
        <v/>
        <stp/>
        <stp>StudyData</stp>
        <stp>QEAS3??20</stp>
        <stp>Vol</stp>
        <stp>VolType=Exchange,CoCType=Contract</stp>
        <stp>Vol</stp>
        <stp>30</stp>
        <stp>0</stp>
        <stp>ALL</stp>
        <stp/>
        <stp/>
        <stp>TRUE</stp>
        <stp>T</stp>
        <tr r="Z48" s="5"/>
      </tp>
      <tp t="s">
        <v/>
        <stp/>
        <stp>StudyData</stp>
        <stp>EDAS3??39</stp>
        <stp>Vol</stp>
        <stp>VolType=Exchange,CoCType=Contract</stp>
        <stp>Vol</stp>
        <stp>30</stp>
        <stp>0</stp>
        <stp>ALL</stp>
        <stp/>
        <stp/>
        <stp>TRUE</stp>
        <stp>T</stp>
        <tr r="Z91" s="1"/>
      </tp>
      <tp t="s">
        <v/>
        <stp/>
        <stp>StudyData</stp>
        <stp>EDAS3??38</stp>
        <stp>Vol</stp>
        <stp>VolType=Exchange,CoCType=Contract</stp>
        <stp>Vol</stp>
        <stp>30</stp>
        <stp>0</stp>
        <stp>ALL</stp>
        <stp/>
        <stp/>
        <stp>TRUE</stp>
        <stp>T</stp>
        <tr r="Z89" s="1"/>
      </tp>
      <tp>
        <v>10</v>
        <stp/>
        <stp>StudyData</stp>
        <stp>EDAS3??33</stp>
        <stp>Vol</stp>
        <stp>VolType=Exchange,CoCType=Contract</stp>
        <stp>Vol</stp>
        <stp>30</stp>
        <stp>0</stp>
        <stp>ALL</stp>
        <stp/>
        <stp/>
        <stp>TRUE</stp>
        <stp>T</stp>
        <tr r="Z77" s="1"/>
        <tr r="Z77" s="1"/>
      </tp>
      <tp>
        <v>0</v>
        <stp/>
        <stp>StudyData</stp>
        <stp>EDAS3??32</stp>
        <stp>Vol</stp>
        <stp>VolType=Exchange,CoCType=Contract</stp>
        <stp>Vol</stp>
        <stp>30</stp>
        <stp>0</stp>
        <stp>ALL</stp>
        <stp/>
        <stp/>
        <stp>TRUE</stp>
        <stp>T</stp>
        <tr r="Z75" s="1"/>
        <tr r="Z75" s="1"/>
      </tp>
      <tp t="s">
        <v/>
        <stp/>
        <stp>StudyData</stp>
        <stp>EDAS3??31</stp>
        <stp>Vol</stp>
        <stp>VolType=Exchange,CoCType=Contract</stp>
        <stp>Vol</stp>
        <stp>30</stp>
        <stp>0</stp>
        <stp>ALL</stp>
        <stp/>
        <stp/>
        <stp>TRUE</stp>
        <stp>T</stp>
        <tr r="Z73" s="1"/>
      </tp>
      <tp t="s">
        <v/>
        <stp/>
        <stp>StudyData</stp>
        <stp>EDAS3??30</stp>
        <stp>Vol</stp>
        <stp>VolType=Exchange,CoCType=Contract</stp>
        <stp>Vol</stp>
        <stp>30</stp>
        <stp>0</stp>
        <stp>ALL</stp>
        <stp/>
        <stp/>
        <stp>TRUE</stp>
        <stp>T</stp>
        <tr r="Z71" s="1"/>
      </tp>
      <tp t="s">
        <v/>
        <stp/>
        <stp>StudyData</stp>
        <stp>EDAS3??37</stp>
        <stp>Vol</stp>
        <stp>VolType=Exchange,CoCType=Contract</stp>
        <stp>Vol</stp>
        <stp>30</stp>
        <stp>0</stp>
        <stp>ALL</stp>
        <stp/>
        <stp/>
        <stp>TRUE</stp>
        <stp>T</stp>
        <tr r="Z86" s="1"/>
      </tp>
      <tp t="s">
        <v/>
        <stp/>
        <stp>StudyData</stp>
        <stp>EDAS3??36</stp>
        <stp>Vol</stp>
        <stp>VolType=Exchange,CoCType=Contract</stp>
        <stp>Vol</stp>
        <stp>30</stp>
        <stp>0</stp>
        <stp>ALL</stp>
        <stp/>
        <stp/>
        <stp>TRUE</stp>
        <stp>T</stp>
        <tr r="Z84" s="1"/>
      </tp>
      <tp t="s">
        <v/>
        <stp/>
        <stp>StudyData</stp>
        <stp>EDAS3??35</stp>
        <stp>Vol</stp>
        <stp>VolType=Exchange,CoCType=Contract</stp>
        <stp>Vol</stp>
        <stp>30</stp>
        <stp>0</stp>
        <stp>ALL</stp>
        <stp/>
        <stp/>
        <stp>TRUE</stp>
        <stp>T</stp>
        <tr r="Z82" s="1"/>
      </tp>
      <tp t="s">
        <v/>
        <stp/>
        <stp>StudyData</stp>
        <stp>EDAS3??34</stp>
        <stp>Vol</stp>
        <stp>VolType=Exchange,CoCType=Contract</stp>
        <stp>Vol</stp>
        <stp>30</stp>
        <stp>0</stp>
        <stp>ALL</stp>
        <stp/>
        <stp/>
        <stp>TRUE</stp>
        <stp>T</stp>
        <tr r="Z80" s="1"/>
      </tp>
      <tp t="s">
        <v/>
        <stp/>
        <stp>StudyData</stp>
        <stp>QEAS3??38</stp>
        <stp>Vol</stp>
        <stp>VolType=Exchange,CoCType=Contract</stp>
        <stp>Vol</stp>
        <stp>30</stp>
        <stp>0</stp>
        <stp>ALL</stp>
        <stp/>
        <stp/>
        <stp>TRUE</stp>
        <stp>T</stp>
        <tr r="Z89" s="5"/>
      </tp>
      <tp t="s">
        <v/>
        <stp/>
        <stp>StudyData</stp>
        <stp>QEAS3??37</stp>
        <stp>Vol</stp>
        <stp>VolType=Exchange,CoCType=Contract</stp>
        <stp>Vol</stp>
        <stp>30</stp>
        <stp>0</stp>
        <stp>ALL</stp>
        <stp/>
        <stp/>
        <stp>TRUE</stp>
        <stp>T</stp>
        <tr r="Z86" s="5"/>
      </tp>
      <tp t="s">
        <v/>
        <stp/>
        <stp>StudyData</stp>
        <stp>QEAS3??36</stp>
        <stp>Vol</stp>
        <stp>VolType=Exchange,CoCType=Contract</stp>
        <stp>Vol</stp>
        <stp>30</stp>
        <stp>0</stp>
        <stp>ALL</stp>
        <stp/>
        <stp/>
        <stp>TRUE</stp>
        <stp>T</stp>
        <tr r="Z84" s="5"/>
      </tp>
      <tp t="s">
        <v/>
        <stp/>
        <stp>StudyData</stp>
        <stp>QEAS3??35</stp>
        <stp>Vol</stp>
        <stp>VolType=Exchange,CoCType=Contract</stp>
        <stp>Vol</stp>
        <stp>30</stp>
        <stp>0</stp>
        <stp>ALL</stp>
        <stp/>
        <stp/>
        <stp>TRUE</stp>
        <stp>T</stp>
        <tr r="Z82" s="5"/>
      </tp>
      <tp t="s">
        <v/>
        <stp/>
        <stp>StudyData</stp>
        <stp>QEAS3??34</stp>
        <stp>Vol</stp>
        <stp>VolType=Exchange,CoCType=Contract</stp>
        <stp>Vol</stp>
        <stp>30</stp>
        <stp>0</stp>
        <stp>ALL</stp>
        <stp/>
        <stp/>
        <stp>TRUE</stp>
        <stp>T</stp>
        <tr r="Z80" s="5"/>
      </tp>
      <tp t="s">
        <v/>
        <stp/>
        <stp>StudyData</stp>
        <stp>QEAS3??33</stp>
        <stp>Vol</stp>
        <stp>VolType=Exchange,CoCType=Contract</stp>
        <stp>Vol</stp>
        <stp>30</stp>
        <stp>0</stp>
        <stp>ALL</stp>
        <stp/>
        <stp/>
        <stp>TRUE</stp>
        <stp>T</stp>
        <tr r="Z77" s="5"/>
      </tp>
      <tp t="s">
        <v/>
        <stp/>
        <stp>StudyData</stp>
        <stp>QEAS3??32</stp>
        <stp>Vol</stp>
        <stp>VolType=Exchange,CoCType=Contract</stp>
        <stp>Vol</stp>
        <stp>30</stp>
        <stp>0</stp>
        <stp>ALL</stp>
        <stp/>
        <stp/>
        <stp>TRUE</stp>
        <stp>T</stp>
        <tr r="Z75" s="5"/>
      </tp>
      <tp t="s">
        <v/>
        <stp/>
        <stp>StudyData</stp>
        <stp>QEAS3??31</stp>
        <stp>Vol</stp>
        <stp>VolType=Exchange,CoCType=Contract</stp>
        <stp>Vol</stp>
        <stp>30</stp>
        <stp>0</stp>
        <stp>ALL</stp>
        <stp/>
        <stp/>
        <stp>TRUE</stp>
        <stp>T</stp>
        <tr r="Z73" s="5"/>
      </tp>
      <tp t="s">
        <v/>
        <stp/>
        <stp>StudyData</stp>
        <stp>QEAS3??30</stp>
        <stp>Vol</stp>
        <stp>VolType=Exchange,CoCType=Contract</stp>
        <stp>Vol</stp>
        <stp>30</stp>
        <stp>0</stp>
        <stp>ALL</stp>
        <stp/>
        <stp/>
        <stp>TRUE</stp>
        <stp>T</stp>
        <tr r="Z71" s="5"/>
      </tp>
      <tp>
        <v>43544</v>
        <stp/>
        <stp>ContractData</stp>
        <stp>QSA??15</stp>
        <stp>ExpirationDate</stp>
        <stp/>
        <stp>D</stp>
        <tr r="F23" s="7"/>
      </tp>
      <tp>
        <v>44454</v>
        <stp/>
        <stp>ContractData</stp>
        <stp>QSA??25</stp>
        <stp>ExpirationDate</stp>
        <stp/>
        <stp>D</stp>
        <tr r="F35" s="7"/>
      </tp>
      <tp>
        <v>44270</v>
        <stp/>
        <stp>ContractData</stp>
        <stp>QEA??25</stp>
        <stp>ExpirationDate</stp>
        <stp/>
        <stp>D</stp>
        <tr r="F35" s="4"/>
      </tp>
      <tp>
        <v>43360</v>
        <stp/>
        <stp>ContractData</stp>
        <stp>QEA??15</stp>
        <stp>ExpirationDate</stp>
        <stp/>
        <stp>D</stp>
        <tr r="F22" s="4"/>
      </tp>
      <tp>
        <v>44270</v>
        <stp/>
        <stp>ContractData</stp>
        <stp>EDA??25</stp>
        <stp>ExpirationDate</stp>
        <stp/>
        <stp>D</stp>
        <tr r="F35" s="3"/>
      </tp>
      <tp>
        <v>45187</v>
        <stp/>
        <stp>ContractData</stp>
        <stp>EDA??35</stp>
        <stp>ExpirationDate</stp>
        <stp/>
        <stp>D</stp>
        <tr r="F47" s="3"/>
      </tp>
      <tp>
        <v>43360</v>
        <stp/>
        <stp>ContractData</stp>
        <stp>EDA??15</stp>
        <stp>ExpirationDate</stp>
        <stp/>
        <stp>D</stp>
        <tr r="F22" s="3"/>
      </tp>
      <tp>
        <v>43453</v>
        <stp/>
        <stp>ContractData</stp>
        <stp>QSA??14</stp>
        <stp>ExpirationDate</stp>
        <stp/>
        <stp>D</stp>
        <tr r="F21" s="7"/>
      </tp>
      <tp>
        <v>44363</v>
        <stp/>
        <stp>ContractData</stp>
        <stp>QSA??24</stp>
        <stp>ExpirationDate</stp>
        <stp/>
        <stp>D</stp>
        <tr r="F34" s="7"/>
      </tp>
      <tp>
        <v>44179</v>
        <stp/>
        <stp>ContractData</stp>
        <stp>QEA??24</stp>
        <stp>ExpirationDate</stp>
        <stp/>
        <stp>D</stp>
        <tr r="F33" s="4"/>
      </tp>
      <tp>
        <v>43269</v>
        <stp/>
        <stp>ContractData</stp>
        <stp>QEA??14</stp>
        <stp>ExpirationDate</stp>
        <stp/>
        <stp>D</stp>
        <tr r="F21" s="4"/>
      </tp>
      <tp>
        <v>46006</v>
        <stp/>
        <stp>ContractData</stp>
        <stp>EDA??44</stp>
        <stp>ExpirationDate</stp>
        <stp/>
        <stp>D</stp>
        <tr r="F58" s="3"/>
      </tp>
      <tp>
        <v>44179</v>
        <stp/>
        <stp>ContractData</stp>
        <stp>EDA??24</stp>
        <stp>ExpirationDate</stp>
        <stp/>
        <stp>D</stp>
        <tr r="F33" s="3"/>
      </tp>
      <tp>
        <v>45096</v>
        <stp/>
        <stp>ContractData</stp>
        <stp>EDA??34</stp>
        <stp>ExpirationDate</stp>
        <stp/>
        <stp>D</stp>
        <tr r="F46" s="3"/>
      </tp>
      <tp>
        <v>43269</v>
        <stp/>
        <stp>ContractData</stp>
        <stp>EDA??14</stp>
        <stp>ExpirationDate</stp>
        <stp/>
        <stp>D</stp>
        <tr r="F21" s="3"/>
      </tp>
      <tp>
        <v>961653</v>
        <stp/>
        <stp>ContractData</stp>
        <stp>EDA??9</stp>
        <stp>P_OI</stp>
        <tr r="W15" s="3"/>
      </tp>
      <tp>
        <v>1251526</v>
        <stp/>
        <stp>ContractData</stp>
        <stp>EDA??8</stp>
        <stp>P_OI</stp>
        <tr r="W13" s="3"/>
      </tp>
      <tp>
        <v>479</v>
        <stp/>
        <stp>ContractData</stp>
        <stp>EDA??3</stp>
        <stp>P_OI</stp>
        <tr r="W8" s="3"/>
      </tp>
      <tp>
        <v>73347</v>
        <stp/>
        <stp>ContractData</stp>
        <stp>EDA??2</stp>
        <stp>P_OI</stp>
        <tr r="W7" s="3"/>
      </tp>
      <tp>
        <v>1007175</v>
        <stp/>
        <stp>ContractData</stp>
        <stp>EDA??1</stp>
        <stp>P_OI</stp>
        <tr r="W6" s="3"/>
      </tp>
      <tp>
        <v>1150112</v>
        <stp/>
        <stp>ContractData</stp>
        <stp>EDA??7</stp>
        <stp>P_OI</stp>
        <tr r="W12" s="3"/>
      </tp>
      <tp>
        <v>0</v>
        <stp/>
        <stp>ContractData</stp>
        <stp>EDA??6</stp>
        <stp>P_OI</stp>
        <tr r="W11" s="3"/>
      </tp>
      <tp>
        <v>252</v>
        <stp/>
        <stp>ContractData</stp>
        <stp>EDA??5</stp>
        <stp>P_OI</stp>
        <tr r="W10" s="3"/>
      </tp>
      <tp>
        <v>1273196</v>
        <stp/>
        <stp>ContractData</stp>
        <stp>EDA??4</stp>
        <stp>P_OI</stp>
        <tr r="W9" s="3"/>
      </tp>
      <tp>
        <v>5040</v>
        <stp/>
        <stp>ContractData</stp>
        <stp>EDAS3??8</stp>
        <stp>T_CVol</stp>
        <tr r="K21" s="1"/>
      </tp>
      <tp>
        <v>2405</v>
        <stp/>
        <stp>ContractData</stp>
        <stp>EDAS3??9</stp>
        <stp>T_CVol</stp>
        <tr r="K23" s="1"/>
      </tp>
      <tp>
        <v>7425</v>
        <stp/>
        <stp>ContractData</stp>
        <stp>EDAS3??1</stp>
        <stp>T_CVol</stp>
        <tr r="K6" s="1"/>
      </tp>
      <tp>
        <v>0</v>
        <stp/>
        <stp>ContractData</stp>
        <stp>EDAS3??2</stp>
        <stp>T_CVol</stp>
        <tr r="K8" s="1"/>
      </tp>
      <tp>
        <v>0</v>
        <stp/>
        <stp>ContractData</stp>
        <stp>EDAS3??3</stp>
        <stp>T_CVol</stp>
        <tr r="K10" s="1"/>
      </tp>
      <tp>
        <v>10410</v>
        <stp/>
        <stp>ContractData</stp>
        <stp>EDAS3??4</stp>
        <stp>T_CVol</stp>
        <tr r="K12" s="1"/>
      </tp>
      <tp>
        <v>0</v>
        <stp/>
        <stp>ContractData</stp>
        <stp>EDAS3??5</stp>
        <stp>T_CVol</stp>
        <tr r="K14" s="1"/>
      </tp>
      <tp>
        <v>4410</v>
        <stp/>
        <stp>ContractData</stp>
        <stp>EDAS3??6</stp>
        <stp>T_CVol</stp>
        <tr r="K17" s="1"/>
      </tp>
      <tp>
        <v>4823</v>
        <stp/>
        <stp>ContractData</stp>
        <stp>EDAS3??7</stp>
        <stp>T_CVol</stp>
        <tr r="K19" s="1"/>
      </tp>
      <tp>
        <v>12176</v>
        <stp/>
        <stp>ContractData</stp>
        <stp>EDAS3??8</stp>
        <stp>Y_CVol</stp>
        <tr r="N21" s="1"/>
      </tp>
      <tp>
        <v>4282</v>
        <stp/>
        <stp>ContractData</stp>
        <stp>EDAS3??9</stp>
        <stp>Y_CVol</stp>
        <tr r="N23" s="1"/>
      </tp>
      <tp>
        <v>19525</v>
        <stp/>
        <stp>ContractData</stp>
        <stp>EDAS3??1</stp>
        <stp>Y_CVol</stp>
        <tr r="N6" s="1"/>
      </tp>
      <tp>
        <v>0</v>
        <stp/>
        <stp>ContractData</stp>
        <stp>EDAS3??2</stp>
        <stp>Y_CVol</stp>
        <tr r="N8" s="1"/>
      </tp>
      <tp>
        <v>0</v>
        <stp/>
        <stp>ContractData</stp>
        <stp>EDAS3??3</stp>
        <stp>Y_CVol</stp>
        <tr r="N10" s="1"/>
      </tp>
      <tp>
        <v>16863</v>
        <stp/>
        <stp>ContractData</stp>
        <stp>EDAS3??4</stp>
        <stp>Y_CVol</stp>
        <tr r="N12" s="1"/>
      </tp>
      <tp>
        <v>0</v>
        <stp/>
        <stp>ContractData</stp>
        <stp>EDAS3??5</stp>
        <stp>Y_CVol</stp>
        <tr r="N14" s="1"/>
      </tp>
      <tp>
        <v>15796</v>
        <stp/>
        <stp>ContractData</stp>
        <stp>EDAS3??6</stp>
        <stp>Y_CVol</stp>
        <tr r="N17" s="1"/>
      </tp>
      <tp>
        <v>10808</v>
        <stp/>
        <stp>ContractData</stp>
        <stp>EDAS3??7</stp>
        <stp>Y_CVol</stp>
        <tr r="N19" s="1"/>
      </tp>
      <tp>
        <v>43726</v>
        <stp/>
        <stp>ContractData</stp>
        <stp>QSA??17</stp>
        <stp>ExpirationDate</stp>
        <stp/>
        <stp>D</stp>
        <tr r="F25" s="7"/>
      </tp>
      <tp>
        <v>44424</v>
        <stp/>
        <stp>ContractData</stp>
        <stp>QEA??27</stp>
        <stp>ExpirationDate</stp>
        <stp/>
        <stp>D</stp>
        <tr r="F37" s="4"/>
      </tp>
      <tp>
        <v>43542</v>
        <stp/>
        <stp>ContractData</stp>
        <stp>QEA??17</stp>
        <stp>ExpirationDate</stp>
        <stp/>
        <stp>D</stp>
        <tr r="F25" s="4"/>
      </tp>
      <tp>
        <v>44452</v>
        <stp/>
        <stp>ContractData</stp>
        <stp>EDA??27</stp>
        <stp>ExpirationDate</stp>
        <stp/>
        <stp>D</stp>
        <tr r="F37" s="3"/>
      </tp>
      <tp>
        <v>45369</v>
        <stp/>
        <stp>ContractData</stp>
        <stp>EDA??37</stp>
        <stp>ExpirationDate</stp>
        <stp/>
        <stp>D</stp>
        <tr r="F50" s="3"/>
      </tp>
      <tp>
        <v>43542</v>
        <stp/>
        <stp>ContractData</stp>
        <stp>EDA??17</stp>
        <stp>ExpirationDate</stp>
        <stp/>
        <stp>D</stp>
        <tr r="F25" s="3"/>
      </tp>
      <tp>
        <v>43635</v>
        <stp/>
        <stp>ContractData</stp>
        <stp>QSA??16</stp>
        <stp>ExpirationDate</stp>
        <stp/>
        <stp>D</stp>
        <tr r="F24" s="7"/>
      </tp>
      <tp>
        <v>44545</v>
        <stp/>
        <stp>ContractData</stp>
        <stp>QSA??26</stp>
        <stp>ExpirationDate</stp>
        <stp/>
        <stp>D</stp>
        <tr r="F36" s="7"/>
      </tp>
      <tp>
        <v>44361</v>
        <stp/>
        <stp>ContractData</stp>
        <stp>QEA??26</stp>
        <stp>ExpirationDate</stp>
        <stp/>
        <stp>D</stp>
        <tr r="F36" s="4"/>
      </tp>
      <tp>
        <v>43451</v>
        <stp/>
        <stp>ContractData</stp>
        <stp>QEA??16</stp>
        <stp>ExpirationDate</stp>
        <stp/>
        <stp>D</stp>
        <tr r="F23" s="4"/>
      </tp>
      <tp>
        <v>44361</v>
        <stp/>
        <stp>ContractData</stp>
        <stp>EDA??26</stp>
        <stp>ExpirationDate</stp>
        <stp/>
        <stp>D</stp>
        <tr r="F36" s="3"/>
      </tp>
      <tp>
        <v>45278</v>
        <stp/>
        <stp>ContractData</stp>
        <stp>EDA??36</stp>
        <stp>ExpirationDate</stp>
        <stp/>
        <stp>D</stp>
        <tr r="F48" s="3"/>
      </tp>
      <tp>
        <v>43451</v>
        <stp/>
        <stp>ContractData</stp>
        <stp>EDA??16</stp>
        <stp>ExpirationDate</stp>
        <stp/>
        <stp>D</stp>
        <tr r="F23" s="3"/>
      </tp>
      <tp>
        <v>5381</v>
        <stp/>
        <stp>StudyData</stp>
        <stp>Vol(EDA??9) when (LocalDay(EDA??9)=19 and LocalHour(EDA??9)=9 and LocalMinute(EDA??9)=20)</stp>
        <stp>Bar</stp>
        <stp/>
        <stp>Vol</stp>
        <stp>30</stp>
        <stp>0</stp>
        <tr r="Z15" s="3"/>
      </tp>
      <tp>
        <v>43180</v>
        <stp/>
        <stp>ContractData</stp>
        <stp>QSA??11</stp>
        <stp>ExpirationDate</stp>
        <stp/>
        <stp>D</stp>
        <tr r="F18" s="7"/>
      </tp>
      <tp>
        <v>44090</v>
        <stp/>
        <stp>ContractData</stp>
        <stp>QSA??21</stp>
        <stp>ExpirationDate</stp>
        <stp/>
        <stp>D</stp>
        <tr r="F30" s="7"/>
      </tp>
      <tp>
        <v>44543</v>
        <stp/>
        <stp>ContractData</stp>
        <stp>QEA??31</stp>
        <stp>ExpirationDate</stp>
        <stp/>
        <stp>D</stp>
        <tr r="F42" s="4"/>
      </tp>
      <tp>
        <v>43906</v>
        <stp/>
        <stp>ContractData</stp>
        <stp>QEA??21</stp>
        <stp>ExpirationDate</stp>
        <stp/>
        <stp>D</stp>
        <tr r="F30" s="4"/>
      </tp>
      <tp>
        <v>42996</v>
        <stp/>
        <stp>ContractData</stp>
        <stp>QEA??11</stp>
        <stp>ExpirationDate</stp>
        <stp/>
        <stp>D</stp>
        <tr r="F17" s="4"/>
      </tp>
      <tp>
        <v>45733</v>
        <stp/>
        <stp>ContractData</stp>
        <stp>EDA??41</stp>
        <stp>ExpirationDate</stp>
        <stp/>
        <stp>D</stp>
        <tr r="F55" s="3"/>
      </tp>
      <tp>
        <v>43906</v>
        <stp/>
        <stp>ContractData</stp>
        <stp>EDA??21</stp>
        <stp>ExpirationDate</stp>
        <stp/>
        <stp>D</stp>
        <tr r="F30" s="3"/>
      </tp>
      <tp>
        <v>44823</v>
        <stp/>
        <stp>ContractData</stp>
        <stp>EDA??31</stp>
        <stp>ExpirationDate</stp>
        <stp/>
        <stp>D</stp>
        <tr r="F42" s="3"/>
      </tp>
      <tp>
        <v>42996</v>
        <stp/>
        <stp>ContractData</stp>
        <stp>EDA??11</stp>
        <stp>ExpirationDate</stp>
        <stp/>
        <stp>D</stp>
        <tr r="F17" s="3"/>
      </tp>
      <tp>
        <v>468</v>
        <stp/>
        <stp>StudyData</stp>
        <stp>Vol(EDA??18) when (LocalDay(EDA??18)=19 and LocalHour(EDA??18)=9 and LocalMinute(EDA??18)=20)</stp>
        <stp>Bar</stp>
        <stp/>
        <stp>Vol</stp>
        <stp>30</stp>
        <stp>0</stp>
        <tr r="Z26" s="3"/>
      </tp>
      <tp>
        <v>0</v>
        <stp/>
        <stp>StudyData</stp>
        <stp>Vol(EDA??38) when (LocalDay(EDA??38)=19 and LocalHour(EDA??38)=9 and LocalMinute(EDA??38)=20)</stp>
        <stp>Bar</stp>
        <stp/>
        <stp>Vol</stp>
        <stp>30</stp>
        <stp>0</stp>
        <tr r="Z51" s="3"/>
      </tp>
      <tp>
        <v>12</v>
        <stp/>
        <stp>StudyData</stp>
        <stp>Vol(EDA??28) when (LocalDay(EDA??28)=19 and LocalHour(EDA??28)=9 and LocalMinute(EDA??28)=20)</stp>
        <stp>Bar</stp>
        <stp/>
        <stp>Vol</stp>
        <stp>30</stp>
        <stp>0</stp>
        <tr r="Z38" s="3"/>
      </tp>
      <tp>
        <v>3678</v>
        <stp/>
        <stp>StudyData</stp>
        <stp>Vol(EDA??8) when (LocalDay(EDA??8)=19 and LocalHour(EDA??8)=9 and LocalMinute(EDA??8)=20)</stp>
        <stp>Bar</stp>
        <stp/>
        <stp>Vol</stp>
        <stp>30</stp>
        <stp>0</stp>
        <tr r="Z13" s="3"/>
      </tp>
      <tp>
        <v>43089</v>
        <stp/>
        <stp>ContractData</stp>
        <stp>QSA??10</stp>
        <stp>ExpirationDate</stp>
        <stp/>
        <stp>D</stp>
        <tr r="F16" s="7"/>
      </tp>
      <tp>
        <v>43999</v>
        <stp/>
        <stp>ContractData</stp>
        <stp>QSA??20</stp>
        <stp>ExpirationDate</stp>
        <stp/>
        <stp>D</stp>
        <tr r="F29" s="7"/>
      </tp>
      <tp>
        <v>44515</v>
        <stp/>
        <stp>ContractData</stp>
        <stp>QEA??30</stp>
        <stp>ExpirationDate</stp>
        <stp/>
        <stp>D</stp>
        <tr r="F41" s="4"/>
      </tp>
      <tp>
        <v>43815</v>
        <stp/>
        <stp>ContractData</stp>
        <stp>QEA??20</stp>
        <stp>ExpirationDate</stp>
        <stp/>
        <stp>D</stp>
        <tr r="F28" s="4"/>
      </tp>
      <tp>
        <v>42905</v>
        <stp/>
        <stp>ContractData</stp>
        <stp>QEA??10</stp>
        <stp>ExpirationDate</stp>
        <stp/>
        <stp>D</stp>
        <tr r="F16" s="4"/>
      </tp>
      <tp>
        <v>45642</v>
        <stp/>
        <stp>ContractData</stp>
        <stp>EDA??40</stp>
        <stp>ExpirationDate</stp>
        <stp/>
        <stp>D</stp>
        <tr r="F53" s="3"/>
      </tp>
      <tp>
        <v>43815</v>
        <stp/>
        <stp>ContractData</stp>
        <stp>EDA??20</stp>
        <stp>ExpirationDate</stp>
        <stp/>
        <stp>D</stp>
        <tr r="F28" s="3"/>
      </tp>
      <tp>
        <v>44725</v>
        <stp/>
        <stp>ContractData</stp>
        <stp>EDA??30</stp>
        <stp>ExpirationDate</stp>
        <stp/>
        <stp>D</stp>
        <tr r="F41" s="3"/>
      </tp>
      <tp>
        <v>42905</v>
        <stp/>
        <stp>ContractData</stp>
        <stp>EDA??10</stp>
        <stp>ExpirationDate</stp>
        <stp/>
        <stp>D</stp>
        <tr r="F16" s="3"/>
      </tp>
      <tp>
        <v>305</v>
        <stp/>
        <stp>StudyData</stp>
        <stp>Vol(EDA??19) when (LocalDay(EDA??19)=19 and LocalHour(EDA??19)=9 and LocalMinute(EDA??19)=20)</stp>
        <stp>Bar</stp>
        <stp/>
        <stp>Vol</stp>
        <stp>30</stp>
        <stp>0</stp>
        <tr r="Z27" s="3"/>
      </tp>
      <tp>
        <v>0</v>
        <stp/>
        <stp>StudyData</stp>
        <stp>Vol(EDA??39) when (LocalDay(EDA??39)=19 and LocalHour(EDA??39)=9 and LocalMinute(EDA??39)=20)</stp>
        <stp>Bar</stp>
        <stp/>
        <stp>Vol</stp>
        <stp>30</stp>
        <stp>0</stp>
        <tr r="Z52" s="3"/>
      </tp>
      <tp>
        <v>1</v>
        <stp/>
        <stp>StudyData</stp>
        <stp>Vol(EDA??29) when (LocalDay(EDA??29)=19 and LocalHour(EDA??29)=9 and LocalMinute(EDA??29)=20)</stp>
        <stp>Bar</stp>
        <stp/>
        <stp>Vol</stp>
        <stp>30</stp>
        <stp>0</stp>
        <tr r="Z40" s="3"/>
      </tp>
      <tp>
        <v>43362</v>
        <stp/>
        <stp>ContractData</stp>
        <stp>QSA??13</stp>
        <stp>ExpirationDate</stp>
        <stp/>
        <stp>D</stp>
        <tr r="F20" s="7"/>
      </tp>
      <tp>
        <v>44272</v>
        <stp/>
        <stp>ContractData</stp>
        <stp>QSA??23</stp>
        <stp>ExpirationDate</stp>
        <stp/>
        <stp>D</stp>
        <tr r="F33" s="7"/>
      </tp>
      <tp>
        <v>44606</v>
        <stp/>
        <stp>ContractData</stp>
        <stp>QEA??33</stp>
        <stp>ExpirationDate</stp>
        <stp/>
        <stp>D</stp>
        <tr r="F45" s="4"/>
      </tp>
      <tp>
        <v>44088</v>
        <stp/>
        <stp>ContractData</stp>
        <stp>QEA??23</stp>
        <stp>ExpirationDate</stp>
        <stp/>
        <stp>D</stp>
        <tr r="F32" s="4"/>
      </tp>
      <tp>
        <v>43178</v>
        <stp/>
        <stp>ContractData</stp>
        <stp>QEA??13</stp>
        <stp>ExpirationDate</stp>
        <stp/>
        <stp>D</stp>
        <tr r="F20" s="4"/>
      </tp>
      <tp>
        <v>45915</v>
        <stp/>
        <stp>ContractData</stp>
        <stp>EDA??43</stp>
        <stp>ExpirationDate</stp>
        <stp/>
        <stp>D</stp>
        <tr r="F57" s="3"/>
      </tp>
      <tp>
        <v>44088</v>
        <stp/>
        <stp>ContractData</stp>
        <stp>EDA??23</stp>
        <stp>ExpirationDate</stp>
        <stp/>
        <stp>D</stp>
        <tr r="F32" s="3"/>
      </tp>
      <tp>
        <v>44998</v>
        <stp/>
        <stp>ContractData</stp>
        <stp>EDA??33</stp>
        <stp>ExpirationDate</stp>
        <stp/>
        <stp>D</stp>
        <tr r="F45" s="3"/>
      </tp>
      <tp>
        <v>43178</v>
        <stp/>
        <stp>ContractData</stp>
        <stp>EDA??13</stp>
        <stp>ExpirationDate</stp>
        <stp/>
        <stp>D</stp>
        <tr r="F20" s="3"/>
      </tp>
      <tp t="s">
        <v>QEAS3U1</v>
        <stp/>
        <stp>ContractData</stp>
        <stp>QEAS3??33</stp>
        <stp>Symbol</stp>
        <tr r="B70" s="6"/>
      </tp>
      <tp t="s">
        <v>QEAS3Q1</v>
        <stp/>
        <stp>ContractData</stp>
        <stp>QEAS3??32</stp>
        <stp>Symbol</stp>
        <tr r="B68" s="6"/>
      </tp>
      <tp t="s">
        <v>QEAS3N1</v>
        <stp/>
        <stp>ContractData</stp>
        <stp>QEAS3??31</stp>
        <stp>Symbol</stp>
        <tr r="B66" s="6"/>
      </tp>
      <tp t="s">
        <v>QEAS3M1</v>
        <stp/>
        <stp>ContractData</stp>
        <stp>QEAS3??30</stp>
        <stp>Symbol</stp>
        <tr r="B64" s="6"/>
      </tp>
      <tp t="s">
        <v>QEAS3G2</v>
        <stp/>
        <stp>ContractData</stp>
        <stp>QEAS3??37</stp>
        <stp>Symbol</stp>
        <tr r="B78" s="6"/>
      </tp>
      <tp t="s">
        <v>QEAS3F2</v>
        <stp/>
        <stp>ContractData</stp>
        <stp>QEAS3??36</stp>
        <stp>Symbol</stp>
        <tr r="B76" s="6"/>
      </tp>
      <tp t="s">
        <v>QEAS3X1</v>
        <stp/>
        <stp>ContractData</stp>
        <stp>QEAS3??35</stp>
        <stp>Symbol</stp>
        <tr r="B74" s="6"/>
      </tp>
      <tp t="s">
        <v>QEAS3V1</v>
        <stp/>
        <stp>ContractData</stp>
        <stp>QEAS3??34</stp>
        <stp>Symbol</stp>
        <tr r="B72" s="6"/>
      </tp>
      <tp t="s">
        <v>QEAS3J2</v>
        <stp/>
        <stp>ContractData</stp>
        <stp>QEAS3??38</stp>
        <stp>Symbol</stp>
        <tr r="B80" s="6"/>
      </tp>
      <tp t="s">
        <v>QEAS3X0</v>
        <stp/>
        <stp>ContractData</stp>
        <stp>QEAS3??23</stp>
        <stp>Symbol</stp>
        <tr r="B50" s="6"/>
      </tp>
      <tp t="s">
        <v>QEAS3V0</v>
        <stp/>
        <stp>ContractData</stp>
        <stp>QEAS3??22</stp>
        <stp>Symbol</stp>
        <tr r="B48" s="6"/>
      </tp>
      <tp t="s">
        <v>QEAS3U0</v>
        <stp/>
        <stp>ContractData</stp>
        <stp>QEAS3??21</stp>
        <stp>Symbol</stp>
        <tr r="B46" s="6"/>
      </tp>
      <tp t="s">
        <v>QEAS3M0</v>
        <stp/>
        <stp>ContractData</stp>
        <stp>QEAS3??20</stp>
        <stp>Symbol</stp>
        <tr r="B44" s="6"/>
      </tp>
      <tp t="s">
        <v>QEAS3H1</v>
        <stp/>
        <stp>ContractData</stp>
        <stp>QEAS3??27</stp>
        <stp>Symbol</stp>
        <tr r="B58" s="6"/>
      </tp>
      <tp t="s">
        <v>QEAS3G1</v>
        <stp/>
        <stp>ContractData</stp>
        <stp>QEAS3??26</stp>
        <stp>Symbol</stp>
        <tr r="B56" s="6"/>
      </tp>
      <tp t="s">
        <v>QEAS3F1</v>
        <stp/>
        <stp>ContractData</stp>
        <stp>QEAS3??25</stp>
        <stp>Symbol</stp>
        <tr r="B54" s="6"/>
      </tp>
      <tp t="s">
        <v>QEAS3Z0</v>
        <stp/>
        <stp>ContractData</stp>
        <stp>QEAS3??24</stp>
        <stp>Symbol</stp>
        <tr r="B52" s="6"/>
      </tp>
      <tp t="s">
        <v>QEAS3K1</v>
        <stp/>
        <stp>ContractData</stp>
        <stp>QEAS3??29</stp>
        <stp>Symbol</stp>
        <tr r="B62" s="6"/>
      </tp>
      <tp t="s">
        <v>QEAS3J1</v>
        <stp/>
        <stp>ContractData</stp>
        <stp>QEAS3??28</stp>
        <stp>Symbol</stp>
        <tr r="B60" s="6"/>
      </tp>
      <tp t="s">
        <v>QEAS3U8</v>
        <stp/>
        <stp>ContractData</stp>
        <stp>QEAS3??13</stp>
        <stp>Symbol</stp>
        <tr r="B30" s="6"/>
      </tp>
      <tp t="s">
        <v>QEAS3M8</v>
        <stp/>
        <stp>ContractData</stp>
        <stp>QEAS3??12</stp>
        <stp>Symbol</stp>
        <tr r="B28" s="6"/>
      </tp>
      <tp t="s">
        <v>QEAS3H8</v>
        <stp/>
        <stp>ContractData</stp>
        <stp>QEAS3??11</stp>
        <stp>Symbol</stp>
        <tr r="B26" s="6"/>
      </tp>
      <tp t="s">
        <v>QEAS3Z7</v>
        <stp/>
        <stp>ContractData</stp>
        <stp>QEAS3??10</stp>
        <stp>Symbol</stp>
        <tr r="B24" s="6"/>
      </tp>
      <tp t="s">
        <v>QEAS3U9</v>
        <stp/>
        <stp>ContractData</stp>
        <stp>QEAS3??17</stp>
        <stp>Symbol</stp>
        <tr r="B38" s="6"/>
      </tp>
      <tp t="s">
        <v>QEAS3M9</v>
        <stp/>
        <stp>ContractData</stp>
        <stp>QEAS3??16</stp>
        <stp>Symbol</stp>
        <tr r="B36" s="6"/>
      </tp>
      <tp t="s">
        <v>QEAS3H9</v>
        <stp/>
        <stp>ContractData</stp>
        <stp>QEAS3??15</stp>
        <stp>Symbol</stp>
        <tr r="B34" s="6"/>
      </tp>
      <tp t="s">
        <v>QEAS3Z8</v>
        <stp/>
        <stp>ContractData</stp>
        <stp>QEAS3??14</stp>
        <stp>Symbol</stp>
        <tr r="B32" s="6"/>
      </tp>
      <tp t="s">
        <v>QEAS3H0</v>
        <stp/>
        <stp>ContractData</stp>
        <stp>QEAS3??19</stp>
        <stp>Symbol</stp>
        <tr r="B42" s="6"/>
      </tp>
      <tp t="s">
        <v>QEAS3Z9</v>
        <stp/>
        <stp>ContractData</stp>
        <stp>QEAS3??18</stp>
        <stp>Symbol</stp>
        <tr r="B40" s="6"/>
      </tp>
      <tp t="s">
        <v>DEC</v>
        <stp/>
        <stp>ContractData</stp>
        <stp>QEA??8</stp>
        <stp>Contractmonth</stp>
        <tr r="H13" s="4"/>
        <tr r="H13" s="4"/>
        <tr r="H13" s="4"/>
        <tr r="H13" s="4"/>
      </tp>
      <tp>
        <v>43374</v>
        <stp/>
        <stp>StudyData</stp>
        <stp>(MA(QEA??1,Period:=12,MAType:=Sim,InputChoice:=ContractVol) when LocalYear(QEA??1)=2013 And (LocalMonth(QEA??1)=6 And LocalDay(QEA??1)=24 ))</stp>
        <stp>Bar</stp>
        <stp/>
        <stp>Close</stp>
        <stp>D</stp>
        <stp>0</stp>
        <stp>all</stp>
        <stp/>
        <stp/>
        <stp>False</stp>
        <stp/>
        <stp/>
        <tr r="P6" s="4"/>
      </tp>
      <tp t="s">
        <v/>
        <stp/>
        <stp>StudyData</stp>
        <stp>(MA(QEA??2,Period:=12,MAType:=Sim,InputChoice:=ContractVol) when LocalYear(QEA??2)=2013 And (LocalMonth(QEA??2)=6 And LocalDay(QEA??2)=24 ))</stp>
        <stp>Bar</stp>
        <stp/>
        <stp>Close</stp>
        <stp>D</stp>
        <stp>0</stp>
        <stp>all</stp>
        <stp/>
        <stp/>
        <stp>False</stp>
        <stp/>
        <stp/>
        <tr r="P7" s="4"/>
      </tp>
      <tp t="s">
        <v/>
        <stp/>
        <stp>StudyData</stp>
        <stp>(MA(QEA??3,Period:=12,MAType:=Sim,InputChoice:=ContractVol) when LocalYear(QEA??3)=2013 And (LocalMonth(QEA??3)=6 And LocalDay(QEA??3)=24 ))</stp>
        <stp>Bar</stp>
        <stp/>
        <stp>Close</stp>
        <stp>D</stp>
        <stp>0</stp>
        <stp>all</stp>
        <stp/>
        <stp/>
        <stp>False</stp>
        <stp/>
        <stp/>
        <tr r="P8" s="4"/>
      </tp>
      <tp>
        <v>37141</v>
        <stp/>
        <stp>StudyData</stp>
        <stp>(MA(QEA??4,Period:=12,MAType:=Sim,InputChoice:=ContractVol) when LocalYear(QEA??4)=2013 And (LocalMonth(QEA??4)=6 And LocalDay(QEA??4)=24 ))</stp>
        <stp>Bar</stp>
        <stp/>
        <stp>Close</stp>
        <stp>D</stp>
        <stp>0</stp>
        <stp>all</stp>
        <stp/>
        <stp/>
        <stp>False</stp>
        <stp/>
        <stp/>
        <tr r="P9" s="4"/>
      </tp>
      <tp t="s">
        <v/>
        <stp/>
        <stp>StudyData</stp>
        <stp>(MA(QEA??5,Period:=12,MAType:=Sim,InputChoice:=ContractVol) when LocalYear(QEA??5)=2013 And (LocalMonth(QEA??5)=6 And LocalDay(QEA??5)=24 ))</stp>
        <stp>Bar</stp>
        <stp/>
        <stp>Close</stp>
        <stp>D</stp>
        <stp>0</stp>
        <stp>all</stp>
        <stp/>
        <stp/>
        <stp>False</stp>
        <stp/>
        <stp/>
        <tr r="P10" s="4"/>
      </tp>
      <tp t="s">
        <v/>
        <stp/>
        <stp>StudyData</stp>
        <stp>(MA(QEA??6,Period:=12,MAType:=Sim,InputChoice:=ContractVol) when LocalYear(QEA??6)=2013 And (LocalMonth(QEA??6)=6 And LocalDay(QEA??6)=24 ))</stp>
        <stp>Bar</stp>
        <stp/>
        <stp>Close</stp>
        <stp>D</stp>
        <stp>0</stp>
        <stp>all</stp>
        <stp/>
        <stp/>
        <stp>False</stp>
        <stp/>
        <stp/>
        <tr r="P11" s="4"/>
      </tp>
      <tp>
        <v>21587</v>
        <stp/>
        <stp>StudyData</stp>
        <stp>(MA(QEA??7,Period:=12,MAType:=Sim,InputChoice:=ContractVol) when LocalYear(QEA??7)=2013 And (LocalMonth(QEA??7)=6 And LocalDay(QEA??7)=24 ))</stp>
        <stp>Bar</stp>
        <stp/>
        <stp>Close</stp>
        <stp>D</stp>
        <stp>0</stp>
        <stp>all</stp>
        <stp/>
        <stp/>
        <stp>False</stp>
        <stp/>
        <stp/>
        <tr r="P12" s="4"/>
      </tp>
      <tp>
        <v>12795</v>
        <stp/>
        <stp>StudyData</stp>
        <stp>(MA(QEA??8,Period:=12,MAType:=Sim,InputChoice:=ContractVol) when LocalYear(QEA??8)=2013 And (LocalMonth(QEA??8)=6 And LocalDay(QEA??8)=24 ))</stp>
        <stp>Bar</stp>
        <stp/>
        <stp>Close</stp>
        <stp>D</stp>
        <stp>0</stp>
        <stp>all</stp>
        <stp/>
        <stp/>
        <stp>False</stp>
        <stp/>
        <stp/>
        <tr r="P13" s="4"/>
      </tp>
      <tp>
        <v>6043</v>
        <stp/>
        <stp>StudyData</stp>
        <stp>(MA(QEA??9,Period:=12,MAType:=Sim,InputChoice:=ContractVol) when LocalYear(QEA??9)=2013 And (LocalMonth(QEA??9)=6 And LocalDay(QEA??9)=24 ))</stp>
        <stp>Bar</stp>
        <stp/>
        <stp>Close</stp>
        <stp>D</stp>
        <stp>0</stp>
        <stp>all</stp>
        <stp/>
        <stp/>
        <stp>False</stp>
        <stp/>
        <stp/>
        <tr r="P15" s="4"/>
      </tp>
      <tp>
        <v>122223</v>
        <stp/>
        <stp>StudyData</stp>
        <stp>(MA(EDA??1,Period:=12,MAType:=Sim,InputChoice:=ContractVol) when LocalYear(EDA??1)=2013 And (LocalMonth(EDA??1)=9 And LocalDay(EDA??1)=11 ))</stp>
        <stp>Bar</stp>
        <stp/>
        <stp>Close</stp>
        <stp>D</stp>
        <stp>0</stp>
        <stp>all</stp>
        <stp/>
        <stp/>
        <stp>False</stp>
        <stp/>
        <stp/>
        <tr r="P6" s="3"/>
      </tp>
      <tp t="s">
        <v/>
        <stp/>
        <stp>StudyData</stp>
        <stp>(MA(EDA??2,Period:=12,MAType:=Sim,InputChoice:=ContractVol) when LocalYear(EDA??2)=2013 And (LocalMonth(EDA??2)=9 And LocalDay(EDA??2)=11 ))</stp>
        <stp>Bar</stp>
        <stp/>
        <stp>Close</stp>
        <stp>D</stp>
        <stp>0</stp>
        <stp>all</stp>
        <stp/>
        <stp/>
        <stp>False</stp>
        <stp/>
        <stp/>
        <tr r="P7" s="3"/>
      </tp>
      <tp t="s">
        <v/>
        <stp/>
        <stp>StudyData</stp>
        <stp>(MA(EDA??3,Period:=12,MAType:=Sim,InputChoice:=ContractVol) when LocalYear(EDA??3)=2013 And (LocalMonth(EDA??3)=9 And LocalDay(EDA??3)=11 ))</stp>
        <stp>Bar</stp>
        <stp/>
        <stp>Close</stp>
        <stp>D</stp>
        <stp>0</stp>
        <stp>all</stp>
        <stp/>
        <stp/>
        <stp>False</stp>
        <stp/>
        <stp/>
        <tr r="P8" s="3"/>
      </tp>
      <tp>
        <v>108460</v>
        <stp/>
        <stp>StudyData</stp>
        <stp>(MA(EDA??4,Period:=12,MAType:=Sim,InputChoice:=ContractVol) when LocalYear(EDA??4)=2013 And (LocalMonth(EDA??4)=9 And LocalDay(EDA??4)=11 ))</stp>
        <stp>Bar</stp>
        <stp/>
        <stp>Close</stp>
        <stp>D</stp>
        <stp>0</stp>
        <stp>all</stp>
        <stp/>
        <stp/>
        <stp>False</stp>
        <stp/>
        <stp/>
        <tr r="P9" s="3"/>
      </tp>
      <tp t="s">
        <v/>
        <stp/>
        <stp>StudyData</stp>
        <stp>(MA(EDA??5,Period:=12,MAType:=Sim,InputChoice:=ContractVol) when LocalYear(EDA??5)=2013 And (LocalMonth(EDA??5)=9 And LocalDay(EDA??5)=11 ))</stp>
        <stp>Bar</stp>
        <stp/>
        <stp>Close</stp>
        <stp>D</stp>
        <stp>0</stp>
        <stp>all</stp>
        <stp/>
        <stp/>
        <stp>False</stp>
        <stp/>
        <stp/>
        <tr r="P10" s="3"/>
      </tp>
      <tp t="s">
        <v/>
        <stp/>
        <stp>StudyData</stp>
        <stp>(MA(EDA??6,Period:=12,MAType:=Sim,InputChoice:=ContractVol) when LocalYear(EDA??6)=2013 And (LocalMonth(EDA??6)=9 And LocalDay(EDA??6)=11 ))</stp>
        <stp>Bar</stp>
        <stp/>
        <stp>Close</stp>
        <stp>D</stp>
        <stp>0</stp>
        <stp>all</stp>
        <stp/>
        <stp/>
        <stp>False</stp>
        <stp/>
        <stp/>
        <tr r="P11" s="3"/>
      </tp>
      <tp>
        <v>87042</v>
        <stp/>
        <stp>StudyData</stp>
        <stp>(MA(EDA??7,Period:=12,MAType:=Sim,InputChoice:=ContractVol) when LocalYear(EDA??7)=2013 And (LocalMonth(EDA??7)=9 And LocalDay(EDA??7)=11 ))</stp>
        <stp>Bar</stp>
        <stp/>
        <stp>Close</stp>
        <stp>D</stp>
        <stp>0</stp>
        <stp>all</stp>
        <stp/>
        <stp/>
        <stp>False</stp>
        <stp/>
        <stp/>
        <tr r="P12" s="3"/>
      </tp>
      <tp>
        <v>91716</v>
        <stp/>
        <stp>StudyData</stp>
        <stp>(MA(EDA??8,Period:=12,MAType:=Sim,InputChoice:=ContractVol) when LocalYear(EDA??8)=2013 And (LocalMonth(EDA??8)=9 And LocalDay(EDA??8)=11 ))</stp>
        <stp>Bar</stp>
        <stp/>
        <stp>Close</stp>
        <stp>D</stp>
        <stp>0</stp>
        <stp>all</stp>
        <stp/>
        <stp/>
        <stp>False</stp>
        <stp/>
        <stp/>
        <tr r="P13" s="3"/>
      </tp>
      <tp>
        <v>55899</v>
        <stp/>
        <stp>StudyData</stp>
        <stp>(MA(EDA??9,Period:=12,MAType:=Sim,InputChoice:=ContractVol) when LocalYear(EDA??9)=2013 And (LocalMonth(EDA??9)=9 And LocalDay(EDA??9)=11 ))</stp>
        <stp>Bar</stp>
        <stp/>
        <stp>Close</stp>
        <stp>D</stp>
        <stp>0</stp>
        <stp>all</stp>
        <stp/>
        <stp/>
        <stp>False</stp>
        <stp/>
        <stp/>
        <tr r="P15" s="3"/>
      </tp>
      <tp>
        <v>33309</v>
        <stp/>
        <stp>StudyData</stp>
        <stp>(MA(QSA??1,Period:=12,MAType:=Sim,InputChoice:=ContractVol) when LocalYear(QSA??1)=2013 And (LocalMonth(QSA??1)=6 And LocalDay(QSA??1)=11 ))</stp>
        <stp>Bar</stp>
        <stp/>
        <stp>Close</stp>
        <stp>D</stp>
        <stp>0</stp>
        <stp>all</stp>
        <stp/>
        <stp/>
        <stp>False</stp>
        <stp/>
        <stp/>
        <tr r="P6" s="7"/>
      </tp>
      <tp t="s">
        <v/>
        <stp/>
        <stp>StudyData</stp>
        <stp>(MA(QSA??2,Period:=12,MAType:=Sim,InputChoice:=ContractVol) when LocalYear(QSA??2)=2013 And (LocalMonth(QSA??2)=6 And LocalDay(QSA??2)=11 ))</stp>
        <stp>Bar</stp>
        <stp/>
        <stp>Close</stp>
        <stp>D</stp>
        <stp>0</stp>
        <stp>all</stp>
        <stp/>
        <stp/>
        <stp>False</stp>
        <stp/>
        <stp/>
        <tr r="P7" s="7"/>
      </tp>
      <tp t="s">
        <v/>
        <stp/>
        <stp>StudyData</stp>
        <stp>(MA(QSA??3,Period:=12,MAType:=Sim,InputChoice:=ContractVol) when LocalYear(QSA??3)=2013 And (LocalMonth(QSA??3)=6 And LocalDay(QSA??3)=11 ))</stp>
        <stp>Bar</stp>
        <stp/>
        <stp>Close</stp>
        <stp>D</stp>
        <stp>0</stp>
        <stp>all</stp>
        <stp/>
        <stp/>
        <stp>False</stp>
        <stp/>
        <stp/>
        <tr r="P8" s="7"/>
      </tp>
      <tp>
        <v>7604</v>
        <stp/>
        <stp>StudyData</stp>
        <stp>(MA(QSA??4,Period:=12,MAType:=Sim,InputChoice:=ContractVol) when LocalYear(QSA??4)=2013 And (LocalMonth(QSA??4)=6 And LocalDay(QSA??4)=11 ))</stp>
        <stp>Bar</stp>
        <stp/>
        <stp>Close</stp>
        <stp>D</stp>
        <stp>0</stp>
        <stp>all</stp>
        <stp/>
        <stp/>
        <stp>False</stp>
        <stp/>
        <stp/>
        <tr r="P9" s="7"/>
      </tp>
      <tp>
        <v>3978</v>
        <stp/>
        <stp>StudyData</stp>
        <stp>(MA(QSA??5,Period:=12,MAType:=Sim,InputChoice:=ContractVol) when LocalYear(QSA??5)=2013 And (LocalMonth(QSA??5)=6 And LocalDay(QSA??5)=11 ))</stp>
        <stp>Bar</stp>
        <stp/>
        <stp>Close</stp>
        <stp>D</stp>
        <stp>0</stp>
        <stp>all</stp>
        <stp/>
        <stp/>
        <stp>False</stp>
        <stp/>
        <stp/>
        <tr r="P10" s="7"/>
      </tp>
      <tp>
        <v>2528</v>
        <stp/>
        <stp>StudyData</stp>
        <stp>(MA(QSA??6,Period:=12,MAType:=Sim,InputChoice:=ContractVol) when LocalYear(QSA??6)=2013 And (LocalMonth(QSA??6)=6 And LocalDay(QSA??6)=11 ))</stp>
        <stp>Bar</stp>
        <stp/>
        <stp>Close</stp>
        <stp>D</stp>
        <stp>0</stp>
        <stp>all</stp>
        <stp/>
        <stp/>
        <stp>False</stp>
        <stp/>
        <stp/>
        <tr r="P11" s="7"/>
      </tp>
      <tp>
        <v>1425</v>
        <stp/>
        <stp>StudyData</stp>
        <stp>(MA(QSA??7,Period:=12,MAType:=Sim,InputChoice:=ContractVol) when LocalYear(QSA??7)=2013 And (LocalMonth(QSA??7)=6 And LocalDay(QSA??7)=11 ))</stp>
        <stp>Bar</stp>
        <stp/>
        <stp>Close</stp>
        <stp>D</stp>
        <stp>0</stp>
        <stp>all</stp>
        <stp/>
        <stp/>
        <stp>False</stp>
        <stp/>
        <stp/>
        <tr r="P13" s="7"/>
      </tp>
      <tp>
        <v>261</v>
        <stp/>
        <stp>StudyData</stp>
        <stp>(MA(QSA??8,Period:=12,MAType:=Sim,InputChoice:=ContractVol) when LocalYear(QSA??8)=2013 And (LocalMonth(QSA??8)=6 And LocalDay(QSA??8)=11 ))</stp>
        <stp>Bar</stp>
        <stp/>
        <stp>Close</stp>
        <stp>D</stp>
        <stp>0</stp>
        <stp>all</stp>
        <stp/>
        <stp/>
        <stp>False</stp>
        <stp/>
        <stp/>
        <tr r="P14" s="7"/>
      </tp>
      <tp>
        <v>86</v>
        <stp/>
        <stp>StudyData</stp>
        <stp>(MA(QSA??9,Period:=12,MAType:=Sim,InputChoice:=ContractVol) when LocalYear(QSA??9)=2013 And (LocalMonth(QSA??9)=6 And LocalDay(QSA??9)=11 ))</stp>
        <stp>Bar</stp>
        <stp/>
        <stp>Close</stp>
        <stp>D</stp>
        <stp>0</stp>
        <stp>all</stp>
        <stp/>
        <stp/>
        <stp>False</stp>
        <stp/>
        <stp/>
        <tr r="P15" s="7"/>
      </tp>
      <tp>
        <v>43271</v>
        <stp/>
        <stp>ContractData</stp>
        <stp>QSA??12</stp>
        <stp>ExpirationDate</stp>
        <stp/>
        <stp>D</stp>
        <tr r="F19" s="7"/>
      </tp>
      <tp>
        <v>44181</v>
        <stp/>
        <stp>ContractData</stp>
        <stp>QSA??22</stp>
        <stp>ExpirationDate</stp>
        <stp/>
        <stp>D</stp>
        <tr r="F31" s="7"/>
      </tp>
      <tp>
        <v>44578</v>
        <stp/>
        <stp>ContractData</stp>
        <stp>QEA??32</stp>
        <stp>ExpirationDate</stp>
        <stp/>
        <stp>D</stp>
        <tr r="F43" s="4"/>
      </tp>
      <tp>
        <v>43997</v>
        <stp/>
        <stp>ContractData</stp>
        <stp>QEA??22</stp>
        <stp>ExpirationDate</stp>
        <stp/>
        <stp>D</stp>
        <tr r="F31" s="4"/>
      </tp>
      <tp>
        <v>43087</v>
        <stp/>
        <stp>ContractData</stp>
        <stp>QEA??12</stp>
        <stp>ExpirationDate</stp>
        <stp/>
        <stp>D</stp>
        <tr r="F18" s="4"/>
      </tp>
      <tp>
        <v>45824</v>
        <stp/>
        <stp>ContractData</stp>
        <stp>EDA??42</stp>
        <stp>ExpirationDate</stp>
        <stp/>
        <stp>D</stp>
        <tr r="F56" s="3"/>
      </tp>
      <tp>
        <v>43997</v>
        <stp/>
        <stp>ContractData</stp>
        <stp>EDA??22</stp>
        <stp>ExpirationDate</stp>
        <stp/>
        <stp>D</stp>
        <tr r="F31" s="3"/>
      </tp>
      <tp>
        <v>44914</v>
        <stp/>
        <stp>ContractData</stp>
        <stp>EDA??32</stp>
        <stp>ExpirationDate</stp>
        <stp/>
        <stp>D</stp>
        <tr r="F43" s="3"/>
      </tp>
      <tp>
        <v>43087</v>
        <stp/>
        <stp>ContractData</stp>
        <stp>EDA??12</stp>
        <stp>ExpirationDate</stp>
        <stp/>
        <stp>D</stp>
        <tr r="F18" s="3"/>
      </tp>
      <tp t="s">
        <v>EDAS3U5</v>
        <stp/>
        <stp>ContractData</stp>
        <stp>EDAS3??42</stp>
        <stp>Symbol</stp>
        <tr r="B88" s="2"/>
      </tp>
      <tp t="s">
        <v>EDAS3M5</v>
        <stp/>
        <stp>ContractData</stp>
        <stp>EDAS3??41</stp>
        <stp>Symbol</stp>
        <tr r="B86" s="2"/>
      </tp>
      <tp t="s">
        <v>EDAS3H5</v>
        <stp/>
        <stp>ContractData</stp>
        <stp>EDAS3??40</stp>
        <stp>Symbol</stp>
        <tr r="B84" s="2"/>
      </tp>
      <tp t="s">
        <v>EDAS3M4</v>
        <stp/>
        <stp>ContractData</stp>
        <stp>EDAS3??37</stp>
        <stp>Symbol</stp>
        <tr r="B78" s="2"/>
      </tp>
      <tp t="s">
        <v>EDAS3H4</v>
        <stp/>
        <stp>ContractData</stp>
        <stp>EDAS3??36</stp>
        <stp>Symbol</stp>
        <tr r="B76" s="2"/>
      </tp>
      <tp t="s">
        <v>EDAS3Z3</v>
        <stp/>
        <stp>ContractData</stp>
        <stp>EDAS3??35</stp>
        <stp>Symbol</stp>
        <tr r="B74" s="2"/>
      </tp>
      <tp t="s">
        <v>EDAS3U3</v>
        <stp/>
        <stp>ContractData</stp>
        <stp>EDAS3??34</stp>
        <stp>Symbol</stp>
        <tr r="B72" s="2"/>
      </tp>
      <tp t="s">
        <v>EDAS3M3</v>
        <stp/>
        <stp>ContractData</stp>
        <stp>EDAS3??33</stp>
        <stp>Symbol</stp>
        <tr r="B70" s="2"/>
      </tp>
      <tp t="s">
        <v>EDAS3H3</v>
        <stp/>
        <stp>ContractData</stp>
        <stp>EDAS3??32</stp>
        <stp>Symbol</stp>
        <tr r="B68" s="2"/>
      </tp>
      <tp t="s">
        <v>EDAS3Z2</v>
        <stp/>
        <stp>ContractData</stp>
        <stp>EDAS3??31</stp>
        <stp>Symbol</stp>
        <tr r="B66" s="2"/>
      </tp>
      <tp t="s">
        <v>EDAS3U2</v>
        <stp/>
        <stp>ContractData</stp>
        <stp>EDAS3??30</stp>
        <stp>Symbol</stp>
        <tr r="B64" s="2"/>
      </tp>
      <tp t="s">
        <v>EDAS3Z4</v>
        <stp/>
        <stp>ContractData</stp>
        <stp>EDAS3??39</stp>
        <stp>Symbol</stp>
        <tr r="B82" s="2"/>
      </tp>
      <tp t="s">
        <v>EDAS3U4</v>
        <stp/>
        <stp>ContractData</stp>
        <stp>EDAS3??38</stp>
        <stp>Symbol</stp>
        <tr r="B80" s="2"/>
      </tp>
      <tp t="s">
        <v>EDAS3Z1</v>
        <stp/>
        <stp>ContractData</stp>
        <stp>EDAS3??27</stp>
        <stp>Symbol</stp>
        <tr r="B58" s="2"/>
      </tp>
      <tp t="s">
        <v>EDAS3U1</v>
        <stp/>
        <stp>ContractData</stp>
        <stp>EDAS3??26</stp>
        <stp>Symbol</stp>
        <tr r="B56" s="2"/>
      </tp>
      <tp t="s">
        <v>EDAS3M1</v>
        <stp/>
        <stp>ContractData</stp>
        <stp>EDAS3??25</stp>
        <stp>Symbol</stp>
        <tr r="B54" s="2"/>
      </tp>
      <tp t="s">
        <v>EDAS3H1</v>
        <stp/>
        <stp>ContractData</stp>
        <stp>EDAS3??24</stp>
        <stp>Symbol</stp>
        <tr r="B52" s="2"/>
      </tp>
      <tp t="s">
        <v>EDAS3Z0</v>
        <stp/>
        <stp>ContractData</stp>
        <stp>EDAS3??23</stp>
        <stp>Symbol</stp>
        <tr r="B50" s="2"/>
      </tp>
      <tp t="s">
        <v>EDAS3U0</v>
        <stp/>
        <stp>ContractData</stp>
        <stp>EDAS3??22</stp>
        <stp>Symbol</stp>
        <tr r="B48" s="2"/>
      </tp>
      <tp t="s">
        <v>EDAS3M0</v>
        <stp/>
        <stp>ContractData</stp>
        <stp>EDAS3??21</stp>
        <stp>Symbol</stp>
        <tr r="B46" s="2"/>
      </tp>
      <tp t="s">
        <v>EDAS3H0</v>
        <stp/>
        <stp>ContractData</stp>
        <stp>EDAS3??20</stp>
        <stp>Symbol</stp>
        <tr r="B44" s="2"/>
      </tp>
      <tp t="s">
        <v>EDAS3M2</v>
        <stp/>
        <stp>ContractData</stp>
        <stp>EDAS3??29</stp>
        <stp>Symbol</stp>
        <tr r="B62" s="2"/>
      </tp>
      <tp t="s">
        <v>EDAS3H2</v>
        <stp/>
        <stp>ContractData</stp>
        <stp>EDAS3??28</stp>
        <stp>Symbol</stp>
        <tr r="B60" s="2"/>
      </tp>
      <tp t="s">
        <v>EDAS3M9</v>
        <stp/>
        <stp>ContractData</stp>
        <stp>EDAS3??17</stp>
        <stp>Symbol</stp>
        <tr r="B38" s="2"/>
      </tp>
      <tp t="s">
        <v>EDAS3H9</v>
        <stp/>
        <stp>ContractData</stp>
        <stp>EDAS3??16</stp>
        <stp>Symbol</stp>
        <tr r="B36" s="2"/>
      </tp>
      <tp t="s">
        <v>EDAS3Z8</v>
        <stp/>
        <stp>ContractData</stp>
        <stp>EDAS3??15</stp>
        <stp>Symbol</stp>
        <tr r="B34" s="2"/>
      </tp>
      <tp t="s">
        <v>EDAS3U8</v>
        <stp/>
        <stp>ContractData</stp>
        <stp>EDAS3??14</stp>
        <stp>Symbol</stp>
        <tr r="B32" s="2"/>
      </tp>
      <tp t="s">
        <v>EDAS3M8</v>
        <stp/>
        <stp>ContractData</stp>
        <stp>EDAS3??13</stp>
        <stp>Symbol</stp>
        <tr r="B30" s="2"/>
      </tp>
      <tp t="s">
        <v>EDAS3H8</v>
        <stp/>
        <stp>ContractData</stp>
        <stp>EDAS3??12</stp>
        <stp>Symbol</stp>
        <tr r="B28" s="2"/>
      </tp>
      <tp t="s">
        <v>EDAS3Z7</v>
        <stp/>
        <stp>ContractData</stp>
        <stp>EDAS3??11</stp>
        <stp>Symbol</stp>
        <tr r="B26" s="2"/>
      </tp>
      <tp t="s">
        <v>EDAS3U7</v>
        <stp/>
        <stp>ContractData</stp>
        <stp>EDAS3??10</stp>
        <stp>Symbol</stp>
        <tr r="B24" s="2"/>
      </tp>
      <tp t="s">
        <v>EDAS3Z9</v>
        <stp/>
        <stp>ContractData</stp>
        <stp>EDAS3??19</stp>
        <stp>Symbol</stp>
        <tr r="B42" s="2"/>
      </tp>
      <tp t="s">
        <v>EDAS3U9</v>
        <stp/>
        <stp>ContractData</stp>
        <stp>EDAS3??18</stp>
        <stp>Symbol</stp>
        <tr r="B40" s="2"/>
      </tp>
      <tp t="s">
        <v>DEC</v>
        <stp/>
        <stp>ContractData</stp>
        <stp>EDA??8</stp>
        <stp>Contractmonth</stp>
        <tr r="H13" s="3"/>
        <tr r="H13" s="3"/>
        <tr r="H13" s="3"/>
        <tr r="H13" s="3"/>
      </tp>
      <tp t="e">
        <v>#N/A</v>
        <stp/>
        <stp>StudyData</stp>
        <stp>QSA??1</stp>
        <stp>Bar</stp>
        <stp/>
        <stp>Time</stp>
        <stp>30</stp>
        <stp/>
        <stp>all</stp>
        <stp/>
        <stp/>
        <stp>False</stp>
        <tr r="D1" s="7"/>
        <tr r="F1" s="7"/>
      </tp>
      <tp>
        <v>1238</v>
        <stp/>
        <stp>StudyData</stp>
        <stp>(MA(EDAS3??10,Period:=12,MAType:=Sim,InputChoice:=ContractVol) when LocalYear(EDAS3??10)=2013 And (LocalMonth(EDAS3??10)=9 And LocalDay(EDAS3??10)=11 ))</stp>
        <stp>Bar</stp>
        <stp/>
        <stp>Close</stp>
        <stp>D</stp>
        <stp>0</stp>
        <stp>all</stp>
        <stp/>
        <stp/>
        <stp>False</stp>
        <stp/>
        <stp/>
        <tr r="P26" s="1"/>
      </tp>
      <tp>
        <v>1018</v>
        <stp/>
        <stp>StudyData</stp>
        <stp>(MA(EDAS3??11,Period:=12,MAType:=Sim,InputChoice:=ContractVol) when LocalYear(EDAS3??11)=2013 And (LocalMonth(EDAS3??11)=9 And LocalDay(EDAS3??11)=11 ))</stp>
        <stp>Bar</stp>
        <stp/>
        <stp>Close</stp>
        <stp>D</stp>
        <stp>0</stp>
        <stp>all</stp>
        <stp/>
        <stp/>
        <stp>False</stp>
        <stp/>
        <stp/>
        <tr r="P28" s="1"/>
      </tp>
      <tp>
        <v>493</v>
        <stp/>
        <stp>StudyData</stp>
        <stp>(MA(EDAS3??12,Period:=12,MAType:=Sim,InputChoice:=ContractVol) when LocalYear(EDAS3??12)=2013 And (LocalMonth(EDAS3??12)=9 And LocalDay(EDAS3??12)=11 ))</stp>
        <stp>Bar</stp>
        <stp/>
        <stp>Close</stp>
        <stp>D</stp>
        <stp>0</stp>
        <stp>all</stp>
        <stp/>
        <stp/>
        <stp>False</stp>
        <stp/>
        <stp/>
        <tr r="P30" s="1"/>
      </tp>
      <tp>
        <v>313</v>
        <stp/>
        <stp>StudyData</stp>
        <stp>(MA(EDAS3??13,Period:=12,MAType:=Sim,InputChoice:=ContractVol) when LocalYear(EDAS3??13)=2013 And (LocalMonth(EDAS3??13)=9 And LocalDay(EDAS3??13)=11 ))</stp>
        <stp>Bar</stp>
        <stp/>
        <stp>Close</stp>
        <stp>D</stp>
        <stp>0</stp>
        <stp>all</stp>
        <stp/>
        <stp/>
        <stp>False</stp>
        <stp/>
        <stp/>
        <tr r="P32" s="1"/>
      </tp>
      <tp>
        <v>195</v>
        <stp/>
        <stp>StudyData</stp>
        <stp>(MA(EDAS3??14,Period:=12,MAType:=Sim,InputChoice:=ContractVol) when LocalYear(EDAS3??14)=2013 And (LocalMonth(EDAS3??14)=9 And LocalDay(EDAS3??14)=11 ))</stp>
        <stp>Bar</stp>
        <stp/>
        <stp>Close</stp>
        <stp>D</stp>
        <stp>0</stp>
        <stp>all</stp>
        <stp/>
        <stp/>
        <stp>False</stp>
        <stp/>
        <stp/>
        <tr r="P35" s="1"/>
      </tp>
      <tp>
        <v>151</v>
        <stp/>
        <stp>StudyData</stp>
        <stp>(MA(EDAS3??15,Period:=12,MAType:=Sim,InputChoice:=ContractVol) when LocalYear(EDAS3??15)=2013 And (LocalMonth(EDAS3??15)=9 And LocalDay(EDAS3??15)=11 ))</stp>
        <stp>Bar</stp>
        <stp/>
        <stp>Close</stp>
        <stp>D</stp>
        <stp>0</stp>
        <stp>all</stp>
        <stp/>
        <stp/>
        <stp>False</stp>
        <stp/>
        <stp/>
        <tr r="P37" s="1"/>
      </tp>
      <tp>
        <v>51</v>
        <stp/>
        <stp>StudyData</stp>
        <stp>(MA(EDAS3??16,Period:=12,MAType:=Sim,InputChoice:=ContractVol) when LocalYear(EDAS3??16)=2013 And (LocalMonth(EDAS3??16)=9 And LocalDay(EDAS3??16)=11 ))</stp>
        <stp>Bar</stp>
        <stp/>
        <stp>Close</stp>
        <stp>D</stp>
        <stp>0</stp>
        <stp>all</stp>
        <stp/>
        <stp/>
        <stp>False</stp>
        <stp/>
        <stp/>
        <tr r="P39" s="1"/>
      </tp>
      <tp>
        <v>27</v>
        <stp/>
        <stp>StudyData</stp>
        <stp>(MA(EDAS3??17,Period:=12,MAType:=Sim,InputChoice:=ContractVol) when LocalYear(EDAS3??17)=2013 And (LocalMonth(EDAS3??17)=9 And LocalDay(EDAS3??17)=11 ))</stp>
        <stp>Bar</stp>
        <stp/>
        <stp>Close</stp>
        <stp>D</stp>
        <stp>0</stp>
        <stp>all</stp>
        <stp/>
        <stp/>
        <stp>False</stp>
        <stp/>
        <stp/>
        <tr r="P41" s="1"/>
      </tp>
      <tp>
        <v>17</v>
        <stp/>
        <stp>StudyData</stp>
        <stp>(MA(EDAS3??18,Period:=12,MAType:=Sim,InputChoice:=ContractVol) when LocalYear(EDAS3??18)=2013 And (LocalMonth(EDAS3??18)=9 And LocalDay(EDAS3??18)=11 ))</stp>
        <stp>Bar</stp>
        <stp/>
        <stp>Close</stp>
        <stp>D</stp>
        <stp>0</stp>
        <stp>all</stp>
        <stp/>
        <stp/>
        <stp>False</stp>
        <stp/>
        <stp/>
        <tr r="P44" s="1"/>
      </tp>
      <tp>
        <v>15</v>
        <stp/>
        <stp>StudyData</stp>
        <stp>(MA(EDAS3??19,Period:=12,MAType:=Sim,InputChoice:=ContractVol) when LocalYear(EDAS3??19)=2013 And (LocalMonth(EDAS3??19)=9 And LocalDay(EDAS3??19)=11 ))</stp>
        <stp>Bar</stp>
        <stp/>
        <stp>Close</stp>
        <stp>D</stp>
        <stp>0</stp>
        <stp>all</stp>
        <stp/>
        <stp/>
        <stp>False</stp>
        <stp/>
        <stp/>
        <tr r="P46" s="1"/>
      </tp>
      <tp>
        <v>18</v>
        <stp/>
        <stp>StudyData</stp>
        <stp>(MA(EDAS3??20,Period:=12,MAType:=Sim,InputChoice:=ContractVol) when LocalYear(EDAS3??20)=2013 And (LocalMonth(EDAS3??20)=9 And LocalDay(EDAS3??20)=11 ))</stp>
        <stp>Bar</stp>
        <stp/>
        <stp>Close</stp>
        <stp>D</stp>
        <stp>0</stp>
        <stp>all</stp>
        <stp/>
        <stp/>
        <stp>False</stp>
        <stp/>
        <stp/>
        <tr r="P48" s="1"/>
      </tp>
      <tp>
        <v>5</v>
        <stp/>
        <stp>StudyData</stp>
        <stp>(MA(EDAS3??21,Period:=12,MAType:=Sim,InputChoice:=ContractVol) when LocalYear(EDAS3??21)=2013 And (LocalMonth(EDAS3??21)=9 And LocalDay(EDAS3??21)=11 ))</stp>
        <stp>Bar</stp>
        <stp/>
        <stp>Close</stp>
        <stp>D</stp>
        <stp>0</stp>
        <stp>all</stp>
        <stp/>
        <stp/>
        <stp>False</stp>
        <stp/>
        <stp/>
        <tr r="P50" s="1"/>
      </tp>
      <tp>
        <v>11</v>
        <stp/>
        <stp>StudyData</stp>
        <stp>(MA(EDAS3??22,Period:=12,MAType:=Sim,InputChoice:=ContractVol) when LocalYear(EDAS3??22)=2013 And (LocalMonth(EDAS3??22)=9 And LocalDay(EDAS3??22)=11 ))</stp>
        <stp>Bar</stp>
        <stp/>
        <stp>Close</stp>
        <stp>D</stp>
        <stp>0</stp>
        <stp>all</stp>
        <stp/>
        <stp/>
        <stp>False</stp>
        <stp/>
        <stp/>
        <tr r="P53" s="1"/>
      </tp>
      <tp>
        <v>9</v>
        <stp/>
        <stp>StudyData</stp>
        <stp>(MA(EDAS3??23,Period:=12,MAType:=Sim,InputChoice:=ContractVol) when LocalYear(EDAS3??23)=2013 And (LocalMonth(EDAS3??23)=9 And LocalDay(EDAS3??23)=11 ))</stp>
        <stp>Bar</stp>
        <stp/>
        <stp>Close</stp>
        <stp>D</stp>
        <stp>0</stp>
        <stp>all</stp>
        <stp/>
        <stp/>
        <stp>False</stp>
        <stp/>
        <stp/>
        <tr r="P55" s="1"/>
      </tp>
      <tp>
        <v>4</v>
        <stp/>
        <stp>StudyData</stp>
        <stp>(MA(EDAS3??24,Period:=12,MAType:=Sim,InputChoice:=ContractVol) when LocalYear(EDAS3??24)=2013 And (LocalMonth(EDAS3??24)=9 And LocalDay(EDAS3??24)=11 ))</stp>
        <stp>Bar</stp>
        <stp/>
        <stp>Close</stp>
        <stp>D</stp>
        <stp>0</stp>
        <stp>all</stp>
        <stp/>
        <stp/>
        <stp>False</stp>
        <stp/>
        <stp/>
        <tr r="P57" s="1"/>
      </tp>
      <tp>
        <v>3</v>
        <stp/>
        <stp>StudyData</stp>
        <stp>(MA(EDAS3??25,Period:=12,MAType:=Sim,InputChoice:=ContractVol) when LocalYear(EDAS3??25)=2013 And (LocalMonth(EDAS3??25)=9 And LocalDay(EDAS3??25)=11 ))</stp>
        <stp>Bar</stp>
        <stp/>
        <stp>Close</stp>
        <stp>D</stp>
        <stp>0</stp>
        <stp>all</stp>
        <stp/>
        <stp/>
        <stp>False</stp>
        <stp/>
        <stp/>
        <tr r="P59" s="1"/>
      </tp>
      <tp>
        <v>4</v>
        <stp/>
        <stp>StudyData</stp>
        <stp>(MA(EDAS3??26,Period:=12,MAType:=Sim,InputChoice:=ContractVol) when LocalYear(EDAS3??26)=2013 And (LocalMonth(EDAS3??26)=9 And LocalDay(EDAS3??26)=11 ))</stp>
        <stp>Bar</stp>
        <stp/>
        <stp>Close</stp>
        <stp>D</stp>
        <stp>0</stp>
        <stp>all</stp>
        <stp/>
        <stp/>
        <stp>False</stp>
        <stp/>
        <stp/>
        <tr r="P62" s="1"/>
      </tp>
      <tp>
        <v>23</v>
        <stp/>
        <stp>StudyData</stp>
        <stp>(MA(EDAS3??27,Period:=12,MAType:=Sim,InputChoice:=ContractVol) when LocalYear(EDAS3??27)=2013 And (LocalMonth(EDAS3??27)=9 And LocalDay(EDAS3??27)=11 ))</stp>
        <stp>Bar</stp>
        <stp/>
        <stp>Close</stp>
        <stp>D</stp>
        <stp>0</stp>
        <stp>all</stp>
        <stp/>
        <stp/>
        <stp>False</stp>
        <stp/>
        <stp/>
        <tr r="P64" s="1"/>
      </tp>
      <tp>
        <v>1</v>
        <stp/>
        <stp>StudyData</stp>
        <stp>(MA(EDAS3??28,Period:=12,MAType:=Sim,InputChoice:=ContractVol) when LocalYear(EDAS3??28)=2013 And (LocalMonth(EDAS3??28)=9 And LocalDay(EDAS3??28)=11 ))</stp>
        <stp>Bar</stp>
        <stp/>
        <stp>Close</stp>
        <stp>D</stp>
        <stp>0</stp>
        <stp>all</stp>
        <stp/>
        <stp/>
        <stp>False</stp>
        <stp/>
        <stp/>
        <tr r="P66" s="1"/>
      </tp>
      <tp>
        <v>67</v>
        <stp/>
        <stp>StudyData</stp>
        <stp>(MA(EDAS3??29,Period:=12,MAType:=Sim,InputChoice:=ContractVol) when LocalYear(EDAS3??29)=2013 And (LocalMonth(EDAS3??29)=9 And LocalDay(EDAS3??29)=11 ))</stp>
        <stp>Bar</stp>
        <stp/>
        <stp>Close</stp>
        <stp>D</stp>
        <stp>0</stp>
        <stp>all</stp>
        <stp/>
        <stp/>
        <stp>False</stp>
        <stp/>
        <stp/>
        <tr r="P68" s="1"/>
      </tp>
      <tp>
        <v>16</v>
        <stp/>
        <stp>StudyData</stp>
        <stp>(MA(EDAS3??30,Period:=12,MAType:=Sim,InputChoice:=ContractVol) when LocalYear(EDAS3??30)=2013 And (LocalMonth(EDAS3??30)=9 And LocalDay(EDAS3??30)=11 ))</stp>
        <stp>Bar</stp>
        <stp/>
        <stp>Close</stp>
        <stp>D</stp>
        <stp>0</stp>
        <stp>all</stp>
        <stp/>
        <stp/>
        <stp>False</stp>
        <stp/>
        <stp/>
        <tr r="P71" s="1"/>
      </tp>
      <tp>
        <v>2</v>
        <stp/>
        <stp>StudyData</stp>
        <stp>(MA(EDAS3??31,Period:=12,MAType:=Sim,InputChoice:=ContractVol) when LocalYear(EDAS3??31)=2013 And (LocalMonth(EDAS3??31)=9 And LocalDay(EDAS3??31)=11 ))</stp>
        <stp>Bar</stp>
        <stp/>
        <stp>Close</stp>
        <stp>D</stp>
        <stp>0</stp>
        <stp>all</stp>
        <stp/>
        <stp/>
        <stp>False</stp>
        <stp/>
        <stp/>
        <tr r="P73" s="1"/>
      </tp>
      <tp>
        <v>6</v>
        <stp/>
        <stp>StudyData</stp>
        <stp>(MA(EDAS3??32,Period:=12,MAType:=Sim,InputChoice:=ContractVol) when LocalYear(EDAS3??32)=2013 And (LocalMonth(EDAS3??32)=9 And LocalDay(EDAS3??32)=11 ))</stp>
        <stp>Bar</stp>
        <stp/>
        <stp>Close</stp>
        <stp>D</stp>
        <stp>0</stp>
        <stp>all</stp>
        <stp/>
        <stp/>
        <stp>False</stp>
        <stp/>
        <stp/>
        <tr r="P75" s="1"/>
      </tp>
      <tp t="s">
        <v/>
        <stp/>
        <stp>StudyData</stp>
        <stp>(MA(EDAS3??33,Period:=12,MAType:=Sim,InputChoice:=ContractVol) when LocalYear(EDAS3??33)=2013 And (LocalMonth(EDAS3??33)=9 And LocalDay(EDAS3??33)=11 ))</stp>
        <stp>Bar</stp>
        <stp/>
        <stp>Close</stp>
        <stp>D</stp>
        <stp>0</stp>
        <stp>all</stp>
        <stp/>
        <stp/>
        <stp>False</stp>
        <stp/>
        <stp/>
        <tr r="P77" s="1"/>
      </tp>
      <tp t="s">
        <v/>
        <stp/>
        <stp>StudyData</stp>
        <stp>(MA(EDAS3??34,Period:=12,MAType:=Sim,InputChoice:=ContractVol) when LocalYear(EDAS3??34)=2013 And (LocalMonth(EDAS3??34)=9 And LocalDay(EDAS3??34)=11 ))</stp>
        <stp>Bar</stp>
        <stp/>
        <stp>Close</stp>
        <stp>D</stp>
        <stp>0</stp>
        <stp>all</stp>
        <stp/>
        <stp/>
        <stp>False</stp>
        <stp/>
        <stp/>
        <tr r="P80" s="1"/>
      </tp>
      <tp t="s">
        <v/>
        <stp/>
        <stp>StudyData</stp>
        <stp>(MA(EDAS3??35,Period:=12,MAType:=Sim,InputChoice:=ContractVol) when LocalYear(EDAS3??35)=2013 And (LocalMonth(EDAS3??35)=9 And LocalDay(EDAS3??35)=11 ))</stp>
        <stp>Bar</stp>
        <stp/>
        <stp>Close</stp>
        <stp>D</stp>
        <stp>0</stp>
        <stp>all</stp>
        <stp/>
        <stp/>
        <stp>False</stp>
        <stp/>
        <stp/>
        <tr r="P82" s="1"/>
      </tp>
      <tp t="s">
        <v/>
        <stp/>
        <stp>StudyData</stp>
        <stp>(MA(EDAS3??36,Period:=12,MAType:=Sim,InputChoice:=ContractVol) when LocalYear(EDAS3??36)=2013 And (LocalMonth(EDAS3??36)=9 And LocalDay(EDAS3??36)=11 ))</stp>
        <stp>Bar</stp>
        <stp/>
        <stp>Close</stp>
        <stp>D</stp>
        <stp>0</stp>
        <stp>all</stp>
        <stp/>
        <stp/>
        <stp>False</stp>
        <stp/>
        <stp/>
        <tr r="P84" s="1"/>
      </tp>
      <tp t="s">
        <v/>
        <stp/>
        <stp>StudyData</stp>
        <stp>(MA(EDAS3??37,Period:=12,MAType:=Sim,InputChoice:=ContractVol) when LocalYear(EDAS3??37)=2013 And (LocalMonth(EDAS3??37)=9 And LocalDay(EDAS3??37)=11 ))</stp>
        <stp>Bar</stp>
        <stp/>
        <stp>Close</stp>
        <stp>D</stp>
        <stp>0</stp>
        <stp>all</stp>
        <stp/>
        <stp/>
        <stp>False</stp>
        <stp/>
        <stp/>
        <tr r="P86" s="1"/>
      </tp>
      <tp t="s">
        <v/>
        <stp/>
        <stp>StudyData</stp>
        <stp>(MA(EDAS3??38,Period:=12,MAType:=Sim,InputChoice:=ContractVol) when LocalYear(EDAS3??38)=2013 And (LocalMonth(EDAS3??38)=9 And LocalDay(EDAS3??38)=11 ))</stp>
        <stp>Bar</stp>
        <stp/>
        <stp>Close</stp>
        <stp>D</stp>
        <stp>0</stp>
        <stp>all</stp>
        <stp/>
        <stp/>
        <stp>False</stp>
        <stp/>
        <stp/>
        <tr r="P89" s="1"/>
      </tp>
      <tp t="s">
        <v/>
        <stp/>
        <stp>StudyData</stp>
        <stp>(MA(EDAS3??39,Period:=12,MAType:=Sim,InputChoice:=ContractVol) when LocalYear(EDAS3??39)=2013 And (LocalMonth(EDAS3??39)=9 And LocalDay(EDAS3??39)=11 ))</stp>
        <stp>Bar</stp>
        <stp/>
        <stp>Close</stp>
        <stp>D</stp>
        <stp>0</stp>
        <stp>all</stp>
        <stp/>
        <stp/>
        <stp>False</stp>
        <stp/>
        <stp/>
        <tr r="P91" s="1"/>
      </tp>
      <tp t="s">
        <v/>
        <stp/>
        <stp>StudyData</stp>
        <stp>(MA(EDAS3??40,Period:=12,MAType:=Sim,InputChoice:=ContractVol) when LocalYear(EDAS3??40)=2013 And (LocalMonth(EDAS3??40)=9 And LocalDay(EDAS3??40)=11 ))</stp>
        <stp>Bar</stp>
        <stp/>
        <stp>Close</stp>
        <stp>D</stp>
        <stp>0</stp>
        <stp>all</stp>
        <stp/>
        <stp/>
        <stp>False</stp>
        <stp/>
        <stp/>
        <tr r="P93" s="1"/>
      </tp>
      <tp t="s">
        <v/>
        <stp/>
        <stp>StudyData</stp>
        <stp>(MA(EDAS3??41,Period:=12,MAType:=Sim,InputChoice:=ContractVol) when LocalYear(EDAS3??41)=2013 And (LocalMonth(EDAS3??41)=9 And LocalDay(EDAS3??41)=11 ))</stp>
        <stp>Bar</stp>
        <stp/>
        <stp>Close</stp>
        <stp>D</stp>
        <stp>0</stp>
        <stp>all</stp>
        <stp/>
        <stp/>
        <stp>False</stp>
        <stp/>
        <stp/>
        <tr r="P95" s="1"/>
      </tp>
      <tp t="s">
        <v/>
        <stp/>
        <stp>StudyData</stp>
        <stp>(MA(EDAS3??42,Period:=12,MAType:=Sim,InputChoice:=ContractVol) when LocalYear(EDAS3??42)=2013 And (LocalMonth(EDAS3??42)=9 And LocalDay(EDAS3??42)=11 ))</stp>
        <stp>Bar</stp>
        <stp/>
        <stp>Close</stp>
        <stp>D</stp>
        <stp>0</stp>
        <stp>all</stp>
        <stp/>
        <stp/>
        <stp>False</stp>
        <stp/>
        <stp/>
        <tr r="P98" s="1"/>
      </tp>
      <tp>
        <v>78</v>
        <stp/>
        <stp>StudyData</stp>
        <stp>(MA(QEAS3??10,Period:=12,MAType:=Sim,InputChoice:=ContractVol) when LocalYear(QEAS3??10)=2013 And (LocalMonth(QEAS3??10)=9 And LocalDay(QEAS3??10)=11 ))</stp>
        <stp>Bar</stp>
        <stp/>
        <stp>Close</stp>
        <stp>D</stp>
        <stp>0</stp>
        <stp>all</stp>
        <stp/>
        <stp/>
        <stp>False</stp>
        <stp/>
        <stp/>
        <tr r="P26" s="5"/>
      </tp>
      <tp>
        <v>31</v>
        <stp/>
        <stp>StudyData</stp>
        <stp>(MA(QEAS3??11,Period:=12,MAType:=Sim,InputChoice:=ContractVol) when LocalYear(QEAS3??11)=2013 And (LocalMonth(QEAS3??11)=9 And LocalDay(QEAS3??11)=11 ))</stp>
        <stp>Bar</stp>
        <stp/>
        <stp>Close</stp>
        <stp>D</stp>
        <stp>0</stp>
        <stp>all</stp>
        <stp/>
        <stp/>
        <stp>False</stp>
        <stp/>
        <stp/>
        <tr r="P28" s="5"/>
      </tp>
      <tp>
        <v>23</v>
        <stp/>
        <stp>StudyData</stp>
        <stp>(MA(QEAS3??12,Period:=12,MAType:=Sim,InputChoice:=ContractVol) when LocalYear(QEAS3??12)=2013 And (LocalMonth(QEAS3??12)=9 And LocalDay(QEAS3??12)=11 ))</stp>
        <stp>Bar</stp>
        <stp/>
        <stp>Close</stp>
        <stp>D</stp>
        <stp>0</stp>
        <stp>all</stp>
        <stp/>
        <stp/>
        <stp>False</stp>
        <stp/>
        <stp/>
        <tr r="P30" s="5"/>
      </tp>
      <tp>
        <v>7</v>
        <stp/>
        <stp>StudyData</stp>
        <stp>(MA(QEAS3??13,Period:=12,MAType:=Sim,InputChoice:=ContractVol) when LocalYear(QEAS3??13)=2013 And (LocalMonth(QEAS3??13)=9 And LocalDay(QEAS3??13)=11 ))</stp>
        <stp>Bar</stp>
        <stp/>
        <stp>Close</stp>
        <stp>D</stp>
        <stp>0</stp>
        <stp>all</stp>
        <stp/>
        <stp/>
        <stp>False</stp>
        <stp/>
        <stp/>
        <tr r="P32" s="5"/>
      </tp>
      <tp t="s">
        <v/>
        <stp/>
        <stp>StudyData</stp>
        <stp>(MA(QEAS3??14,Period:=12,MAType:=Sim,InputChoice:=ContractVol) when LocalYear(QEAS3??14)=2013 And (LocalMonth(QEAS3??14)=9 And LocalDay(QEAS3??14)=11 ))</stp>
        <stp>Bar</stp>
        <stp/>
        <stp>Close</stp>
        <stp>D</stp>
        <stp>0</stp>
        <stp>all</stp>
        <stp/>
        <stp/>
        <stp>False</stp>
        <stp/>
        <stp/>
        <tr r="P35" s="5"/>
      </tp>
      <tp t="s">
        <v/>
        <stp/>
        <stp>StudyData</stp>
        <stp>(MA(QEAS3??15,Period:=12,MAType:=Sim,InputChoice:=ContractVol) when LocalYear(QEAS3??15)=2013 And (LocalMonth(QEAS3??15)=9 And LocalDay(QEAS3??15)=11 ))</stp>
        <stp>Bar</stp>
        <stp/>
        <stp>Close</stp>
        <stp>D</stp>
        <stp>0</stp>
        <stp>all</stp>
        <stp/>
        <stp/>
        <stp>False</stp>
        <stp/>
        <stp/>
        <tr r="P37" s="5"/>
      </tp>
      <tp t="s">
        <v/>
        <stp/>
        <stp>StudyData</stp>
        <stp>(MA(QEAS3??16,Period:=12,MAType:=Sim,InputChoice:=ContractVol) when LocalYear(QEAS3??16)=2013 And (LocalMonth(QEAS3??16)=9 And LocalDay(QEAS3??16)=11 ))</stp>
        <stp>Bar</stp>
        <stp/>
        <stp>Close</stp>
        <stp>D</stp>
        <stp>0</stp>
        <stp>all</stp>
        <stp/>
        <stp/>
        <stp>False</stp>
        <stp/>
        <stp/>
        <tr r="P39" s="5"/>
      </tp>
      <tp t="s">
        <v/>
        <stp/>
        <stp>StudyData</stp>
        <stp>(MA(QEAS3??17,Period:=12,MAType:=Sim,InputChoice:=ContractVol) when LocalYear(QEAS3??17)=2013 And (LocalMonth(QEAS3??17)=9 And LocalDay(QEAS3??17)=11 ))</stp>
        <stp>Bar</stp>
        <stp/>
        <stp>Close</stp>
        <stp>D</stp>
        <stp>0</stp>
        <stp>all</stp>
        <stp/>
        <stp/>
        <stp>False</stp>
        <stp/>
        <stp/>
        <tr r="P41" s="5"/>
      </tp>
      <tp t="s">
        <v/>
        <stp/>
        <stp>StudyData</stp>
        <stp>(MA(QEAS3??18,Period:=12,MAType:=Sim,InputChoice:=ContractVol) when LocalYear(QEAS3??18)=2013 And (LocalMonth(QEAS3??18)=9 And LocalDay(QEAS3??18)=11 ))</stp>
        <stp>Bar</stp>
        <stp/>
        <stp>Close</stp>
        <stp>D</stp>
        <stp>0</stp>
        <stp>all</stp>
        <stp/>
        <stp/>
        <stp>False</stp>
        <stp/>
        <stp/>
        <tr r="P44" s="5"/>
      </tp>
      <tp t="s">
        <v/>
        <stp/>
        <stp>StudyData</stp>
        <stp>(MA(QEAS3??19,Period:=12,MAType:=Sim,InputChoice:=ContractVol) when LocalYear(QEAS3??19)=2013 And (LocalMonth(QEAS3??19)=9 And LocalDay(QEAS3??19)=11 ))</stp>
        <stp>Bar</stp>
        <stp/>
        <stp>Close</stp>
        <stp>D</stp>
        <stp>0</stp>
        <stp>all</stp>
        <stp/>
        <stp/>
        <stp>False</stp>
        <stp/>
        <stp/>
        <tr r="P46" s="5"/>
      </tp>
      <tp t="s">
        <v/>
        <stp/>
        <stp>StudyData</stp>
        <stp>(MA(QEAS3??20,Period:=12,MAType:=Sim,InputChoice:=ContractVol) when LocalYear(QEAS3??20)=2013 And (LocalMonth(QEAS3??20)=9 And LocalDay(QEAS3??20)=11 ))</stp>
        <stp>Bar</stp>
        <stp/>
        <stp>Close</stp>
        <stp>D</stp>
        <stp>0</stp>
        <stp>all</stp>
        <stp/>
        <stp/>
        <stp>False</stp>
        <stp/>
        <stp/>
        <tr r="P48" s="5"/>
      </tp>
      <tp t="s">
        <v/>
        <stp/>
        <stp>StudyData</stp>
        <stp>(MA(QEAS3??21,Period:=12,MAType:=Sim,InputChoice:=ContractVol) when LocalYear(QEAS3??21)=2013 And (LocalMonth(QEAS3??21)=9 And LocalDay(QEAS3??21)=11 ))</stp>
        <stp>Bar</stp>
        <stp/>
        <stp>Close</stp>
        <stp>D</stp>
        <stp>0</stp>
        <stp>all</stp>
        <stp/>
        <stp/>
        <stp>False</stp>
        <stp/>
        <stp/>
        <tr r="P50" s="5"/>
      </tp>
      <tp t="s">
        <v/>
        <stp/>
        <stp>StudyData</stp>
        <stp>(MA(QEAS3??22,Period:=12,MAType:=Sim,InputChoice:=ContractVol) when LocalYear(QEAS3??22)=2013 And (LocalMonth(QEAS3??22)=9 And LocalDay(QEAS3??22)=11 ))</stp>
        <stp>Bar</stp>
        <stp/>
        <stp>Close</stp>
        <stp>D</stp>
        <stp>0</stp>
        <stp>all</stp>
        <stp/>
        <stp/>
        <stp>False</stp>
        <stp/>
        <stp/>
        <tr r="P53" s="5"/>
      </tp>
      <tp t="s">
        <v/>
        <stp/>
        <stp>StudyData</stp>
        <stp>(MA(QEAS3??23,Period:=12,MAType:=Sim,InputChoice:=ContractVol) when LocalYear(QEAS3??23)=2013 And (LocalMonth(QEAS3??23)=9 And LocalDay(QEAS3??23)=11 ))</stp>
        <stp>Bar</stp>
        <stp/>
        <stp>Close</stp>
        <stp>D</stp>
        <stp>0</stp>
        <stp>all</stp>
        <stp/>
        <stp/>
        <stp>False</stp>
        <stp/>
        <stp/>
        <tr r="P55" s="5"/>
      </tp>
      <tp t="s">
        <v/>
        <stp/>
        <stp>StudyData</stp>
        <stp>(MA(QEAS3??24,Period:=12,MAType:=Sim,InputChoice:=ContractVol) when LocalYear(QEAS3??24)=2013 And (LocalMonth(QEAS3??24)=9 And LocalDay(QEAS3??24)=11 ))</stp>
        <stp>Bar</stp>
        <stp/>
        <stp>Close</stp>
        <stp>D</stp>
        <stp>0</stp>
        <stp>all</stp>
        <stp/>
        <stp/>
        <stp>False</stp>
        <stp/>
        <stp/>
        <tr r="P57" s="5"/>
      </tp>
      <tp t="s">
        <v/>
        <stp/>
        <stp>StudyData</stp>
        <stp>(MA(QEAS3??25,Period:=12,MAType:=Sim,InputChoice:=ContractVol) when LocalYear(QEAS3??25)=2013 And (LocalMonth(QEAS3??25)=9 And LocalDay(QEAS3??25)=11 ))</stp>
        <stp>Bar</stp>
        <stp/>
        <stp>Close</stp>
        <stp>D</stp>
        <stp>0</stp>
        <stp>all</stp>
        <stp/>
        <stp/>
        <stp>False</stp>
        <stp/>
        <stp/>
        <tr r="P59" s="5"/>
      </tp>
      <tp t="s">
        <v/>
        <stp/>
        <stp>StudyData</stp>
        <stp>(MA(QEAS3??26,Period:=12,MAType:=Sim,InputChoice:=ContractVol) when LocalYear(QEAS3??26)=2013 And (LocalMonth(QEAS3??26)=9 And LocalDay(QEAS3??26)=11 ))</stp>
        <stp>Bar</stp>
        <stp/>
        <stp>Close</stp>
        <stp>D</stp>
        <stp>0</stp>
        <stp>all</stp>
        <stp/>
        <stp/>
        <stp>False</stp>
        <stp/>
        <stp/>
        <tr r="P62" s="5"/>
      </tp>
      <tp t="s">
        <v/>
        <stp/>
        <stp>StudyData</stp>
        <stp>(MA(QEAS3??27,Period:=12,MAType:=Sim,InputChoice:=ContractVol) when LocalYear(QEAS3??27)=2013 And (LocalMonth(QEAS3??27)=9 And LocalDay(QEAS3??27)=11 ))</stp>
        <stp>Bar</stp>
        <stp/>
        <stp>Close</stp>
        <stp>D</stp>
        <stp>0</stp>
        <stp>all</stp>
        <stp/>
        <stp/>
        <stp>False</stp>
        <stp/>
        <stp/>
        <tr r="P64" s="5"/>
      </tp>
      <tp t="s">
        <v/>
        <stp/>
        <stp>StudyData</stp>
        <stp>(MA(QEAS3??28,Period:=12,MAType:=Sim,InputChoice:=ContractVol) when LocalYear(QEAS3??28)=2013 And (LocalMonth(QEAS3??28)=9 And LocalDay(QEAS3??28)=11 ))</stp>
        <stp>Bar</stp>
        <stp/>
        <stp>Close</stp>
        <stp>D</stp>
        <stp>0</stp>
        <stp>all</stp>
        <stp/>
        <stp/>
        <stp>False</stp>
        <stp/>
        <stp/>
        <tr r="P66" s="5"/>
      </tp>
      <tp t="s">
        <v/>
        <stp/>
        <stp>StudyData</stp>
        <stp>(MA(QEAS3??29,Period:=12,MAType:=Sim,InputChoice:=ContractVol) when LocalYear(QEAS3??29)=2013 And (LocalMonth(QEAS3??29)=9 And LocalDay(QEAS3??29)=11 ))</stp>
        <stp>Bar</stp>
        <stp/>
        <stp>Close</stp>
        <stp>D</stp>
        <stp>0</stp>
        <stp>all</stp>
        <stp/>
        <stp/>
        <stp>False</stp>
        <stp/>
        <stp/>
        <tr r="P68" s="5"/>
      </tp>
      <tp t="s">
        <v/>
        <stp/>
        <stp>StudyData</stp>
        <stp>(MA(QEAS3??30,Period:=12,MAType:=Sim,InputChoice:=ContractVol) when LocalYear(QEAS3??30)=2013 And (LocalMonth(QEAS3??30)=9 And LocalDay(QEAS3??30)=11 ))</stp>
        <stp>Bar</stp>
        <stp/>
        <stp>Close</stp>
        <stp>D</stp>
        <stp>0</stp>
        <stp>all</stp>
        <stp/>
        <stp/>
        <stp>False</stp>
        <stp/>
        <stp/>
        <tr r="P71" s="5"/>
      </tp>
      <tp t="s">
        <v/>
        <stp/>
        <stp>StudyData</stp>
        <stp>(MA(QEAS3??31,Period:=12,MAType:=Sim,InputChoice:=ContractVol) when LocalYear(QEAS3??31)=2013 And (LocalMonth(QEAS3??31)=9 And LocalDay(QEAS3??31)=11 ))</stp>
        <stp>Bar</stp>
        <stp/>
        <stp>Close</stp>
        <stp>D</stp>
        <stp>0</stp>
        <stp>all</stp>
        <stp/>
        <stp/>
        <stp>False</stp>
        <stp/>
        <stp/>
        <tr r="P73" s="5"/>
      </tp>
      <tp t="s">
        <v/>
        <stp/>
        <stp>StudyData</stp>
        <stp>(MA(QEAS3??32,Period:=12,MAType:=Sim,InputChoice:=ContractVol) when LocalYear(QEAS3??32)=2013 And (LocalMonth(QEAS3??32)=9 And LocalDay(QEAS3??32)=11 ))</stp>
        <stp>Bar</stp>
        <stp/>
        <stp>Close</stp>
        <stp>D</stp>
        <stp>0</stp>
        <stp>all</stp>
        <stp/>
        <stp/>
        <stp>False</stp>
        <stp/>
        <stp/>
        <tr r="P75" s="5"/>
      </tp>
      <tp t="s">
        <v/>
        <stp/>
        <stp>StudyData</stp>
        <stp>(MA(QEAS3??33,Period:=12,MAType:=Sim,InputChoice:=ContractVol) when LocalYear(QEAS3??33)=2013 And (LocalMonth(QEAS3??33)=9 And LocalDay(QEAS3??33)=11 ))</stp>
        <stp>Bar</stp>
        <stp/>
        <stp>Close</stp>
        <stp>D</stp>
        <stp>0</stp>
        <stp>all</stp>
        <stp/>
        <stp/>
        <stp>False</stp>
        <stp/>
        <stp/>
        <tr r="P77" s="5"/>
      </tp>
      <tp t="s">
        <v/>
        <stp/>
        <stp>StudyData</stp>
        <stp>(MA(QEAS3??34,Period:=12,MAType:=Sim,InputChoice:=ContractVol) when LocalYear(QEAS3??34)=2013 And (LocalMonth(QEAS3??34)=9 And LocalDay(QEAS3??34)=11 ))</stp>
        <stp>Bar</stp>
        <stp/>
        <stp>Close</stp>
        <stp>D</stp>
        <stp>0</stp>
        <stp>all</stp>
        <stp/>
        <stp/>
        <stp>False</stp>
        <stp/>
        <stp/>
        <tr r="P80" s="5"/>
      </tp>
      <tp t="s">
        <v/>
        <stp/>
        <stp>StudyData</stp>
        <stp>(MA(QEAS3??35,Period:=12,MAType:=Sim,InputChoice:=ContractVol) when LocalYear(QEAS3??35)=2013 And (LocalMonth(QEAS3??35)=9 And LocalDay(QEAS3??35)=11 ))</stp>
        <stp>Bar</stp>
        <stp/>
        <stp>Close</stp>
        <stp>D</stp>
        <stp>0</stp>
        <stp>all</stp>
        <stp/>
        <stp/>
        <stp>False</stp>
        <stp/>
        <stp/>
        <tr r="P82" s="5"/>
      </tp>
      <tp t="s">
        <v/>
        <stp/>
        <stp>StudyData</stp>
        <stp>(MA(QEAS3??36,Period:=12,MAType:=Sim,InputChoice:=ContractVol) when LocalYear(QEAS3??36)=2013 And (LocalMonth(QEAS3??36)=9 And LocalDay(QEAS3??36)=11 ))</stp>
        <stp>Bar</stp>
        <stp/>
        <stp>Close</stp>
        <stp>D</stp>
        <stp>0</stp>
        <stp>all</stp>
        <stp/>
        <stp/>
        <stp>False</stp>
        <stp/>
        <stp/>
        <tr r="P84" s="5"/>
      </tp>
      <tp t="s">
        <v/>
        <stp/>
        <stp>StudyData</stp>
        <stp>(MA(QEAS3??37,Period:=12,MAType:=Sim,InputChoice:=ContractVol) when LocalYear(QEAS3??37)=2013 And (LocalMonth(QEAS3??37)=9 And LocalDay(QEAS3??37)=11 ))</stp>
        <stp>Bar</stp>
        <stp/>
        <stp>Close</stp>
        <stp>D</stp>
        <stp>0</stp>
        <stp>all</stp>
        <stp/>
        <stp/>
        <stp>False</stp>
        <stp/>
        <stp/>
        <tr r="P86" s="5"/>
      </tp>
      <tp t="s">
        <v/>
        <stp/>
        <stp>StudyData</stp>
        <stp>(MA(QEAS3??38,Period:=12,MAType:=Sim,InputChoice:=ContractVol) when LocalYear(QEAS3??38)=2013 And (LocalMonth(QEAS3??38)=9 And LocalDay(QEAS3??38)=11 ))</stp>
        <stp>Bar</stp>
        <stp/>
        <stp>Close</stp>
        <stp>D</stp>
        <stp>0</stp>
        <stp>all</stp>
        <stp/>
        <stp/>
        <stp>False</stp>
        <stp/>
        <stp/>
        <tr r="P89" s="5"/>
      </tp>
      <tp t="s">
        <v/>
        <stp/>
        <stp>StudyData</stp>
        <stp>(MA(QSAS3??10,Period:=12,MAType:=Sim,InputChoice:=ContractVol) when LocalYear(QSAS3??10)=2013 And (LocalMonth(QSAS3??10)=9 And LocalDay(QSAS3??10)=11 ))</stp>
        <stp>Bar</stp>
        <stp/>
        <stp>Close</stp>
        <stp>D</stp>
        <stp>0</stp>
        <stp>all</stp>
        <stp/>
        <stp/>
        <stp>False</stp>
        <stp/>
        <stp/>
        <tr r="P26" s="8"/>
      </tp>
      <tp>
        <v>50</v>
        <stp/>
        <stp>StudyData</stp>
        <stp>(MA(QSAS3??11,Period:=12,MAType:=Sim,InputChoice:=ContractVol) when LocalYear(QSAS3??11)=2013 And (LocalMonth(QSAS3??11)=9 And LocalDay(QSAS3??11)=11 ))</stp>
        <stp>Bar</stp>
        <stp/>
        <stp>Close</stp>
        <stp>D</stp>
        <stp>0</stp>
        <stp>all</stp>
        <stp/>
        <stp/>
        <stp>False</stp>
        <stp/>
        <stp/>
        <tr r="P28" s="8"/>
      </tp>
      <tp t="s">
        <v/>
        <stp/>
        <stp>StudyData</stp>
        <stp>(MA(QSAS3??12,Period:=12,MAType:=Sim,InputChoice:=ContractVol) when LocalYear(QSAS3??12)=2013 And (LocalMonth(QSAS3??12)=9 And LocalDay(QSAS3??12)=11 ))</stp>
        <stp>Bar</stp>
        <stp/>
        <stp>Close</stp>
        <stp>D</stp>
        <stp>0</stp>
        <stp>all</stp>
        <stp/>
        <stp/>
        <stp>False</stp>
        <stp/>
        <stp/>
        <tr r="P30" s="8"/>
      </tp>
      <tp t="s">
        <v/>
        <stp/>
        <stp>StudyData</stp>
        <stp>(MA(QSAS3??13,Period:=12,MAType:=Sim,InputChoice:=ContractVol) when LocalYear(QSAS3??13)=2013 And (LocalMonth(QSAS3??13)=9 And LocalDay(QSAS3??13)=11 ))</stp>
        <stp>Bar</stp>
        <stp/>
        <stp>Close</stp>
        <stp>D</stp>
        <stp>0</stp>
        <stp>all</stp>
        <stp/>
        <stp/>
        <stp>False</stp>
        <stp/>
        <stp/>
        <tr r="P32" s="8"/>
      </tp>
      <tp t="s">
        <v/>
        <stp/>
        <stp>StudyData</stp>
        <stp>(MA(QSAS3??14,Period:=12,MAType:=Sim,InputChoice:=ContractVol) when LocalYear(QSAS3??14)=2013 And (LocalMonth(QSAS3??14)=9 And LocalDay(QSAS3??14)=11 ))</stp>
        <stp>Bar</stp>
        <stp/>
        <stp>Close</stp>
        <stp>D</stp>
        <stp>0</stp>
        <stp>all</stp>
        <stp/>
        <stp/>
        <stp>False</stp>
        <stp/>
        <stp/>
        <tr r="P35" s="8"/>
      </tp>
      <tp t="s">
        <v/>
        <stp/>
        <stp>StudyData</stp>
        <stp>(MA(QSAS3??15,Period:=12,MAType:=Sim,InputChoice:=ContractVol) when LocalYear(QSAS3??15)=2013 And (LocalMonth(QSAS3??15)=9 And LocalDay(QSAS3??15)=11 ))</stp>
        <stp>Bar</stp>
        <stp/>
        <stp>Close</stp>
        <stp>D</stp>
        <stp>0</stp>
        <stp>all</stp>
        <stp/>
        <stp/>
        <stp>False</stp>
        <stp/>
        <stp/>
        <tr r="P37" s="8"/>
      </tp>
      <tp t="s">
        <v/>
        <stp/>
        <stp>StudyData</stp>
        <stp>(MA(QSAS3??16,Period:=12,MAType:=Sim,InputChoice:=ContractVol) when LocalYear(QSAS3??16)=2013 And (LocalMonth(QSAS3??16)=9 And LocalDay(QSAS3??16)=11 ))</stp>
        <stp>Bar</stp>
        <stp/>
        <stp>Close</stp>
        <stp>D</stp>
        <stp>0</stp>
        <stp>all</stp>
        <stp/>
        <stp/>
        <stp>False</stp>
        <stp/>
        <stp/>
        <tr r="P39" s="8"/>
      </tp>
      <tp t="s">
        <v/>
        <stp/>
        <stp>StudyData</stp>
        <stp>(MA(QSAS3??17,Period:=12,MAType:=Sim,InputChoice:=ContractVol) when LocalYear(QSAS3??17)=2013 And (LocalMonth(QSAS3??17)=9 And LocalDay(QSAS3??17)=11 ))</stp>
        <stp>Bar</stp>
        <stp/>
        <stp>Close</stp>
        <stp>D</stp>
        <stp>0</stp>
        <stp>all</stp>
        <stp/>
        <stp/>
        <stp>False</stp>
        <stp/>
        <stp/>
        <tr r="P41" s="8"/>
      </tp>
      <tp t="s">
        <v/>
        <stp/>
        <stp>StudyData</stp>
        <stp>(MA(QSAS3??18,Period:=12,MAType:=Sim,InputChoice:=ContractVol) when LocalYear(QSAS3??18)=2013 And (LocalMonth(QSAS3??18)=9 And LocalDay(QSAS3??18)=11 ))</stp>
        <stp>Bar</stp>
        <stp/>
        <stp>Close</stp>
        <stp>D</stp>
        <stp>0</stp>
        <stp>all</stp>
        <stp/>
        <stp/>
        <stp>False</stp>
        <stp/>
        <stp/>
        <tr r="P44" s="8"/>
      </tp>
      <tp t="s">
        <v/>
        <stp/>
        <stp>StudyData</stp>
        <stp>(MA(QSAS3??19,Period:=12,MAType:=Sim,InputChoice:=ContractVol) when LocalYear(QSAS3??19)=2013 And (LocalMonth(QSAS3??19)=9 And LocalDay(QSAS3??19)=11 ))</stp>
        <stp>Bar</stp>
        <stp/>
        <stp>Close</stp>
        <stp>D</stp>
        <stp>0</stp>
        <stp>all</stp>
        <stp/>
        <stp/>
        <stp>False</stp>
        <stp/>
        <stp/>
        <tr r="P46" s="8"/>
      </tp>
      <tp t="s">
        <v/>
        <stp/>
        <stp>StudyData</stp>
        <stp>(MA(QSAS3??20,Period:=12,MAType:=Sim,InputChoice:=ContractVol) when LocalYear(QSAS3??20)=2013 And (LocalMonth(QSAS3??20)=9 And LocalDay(QSAS3??20)=11 ))</stp>
        <stp>Bar</stp>
        <stp/>
        <stp>Close</stp>
        <stp>D</stp>
        <stp>0</stp>
        <stp>all</stp>
        <stp/>
        <stp/>
        <stp>False</stp>
        <stp/>
        <stp/>
        <tr r="P48" s="8"/>
      </tp>
      <tp t="s">
        <v/>
        <stp/>
        <stp>StudyData</stp>
        <stp>(MA(QSAS3??21,Period:=12,MAType:=Sim,InputChoice:=ContractVol) when LocalYear(QSAS3??21)=2013 And (LocalMonth(QSAS3??21)=9 And LocalDay(QSAS3??21)=11 ))</stp>
        <stp>Bar</stp>
        <stp/>
        <stp>Close</stp>
        <stp>D</stp>
        <stp>0</stp>
        <stp>all</stp>
        <stp/>
        <stp/>
        <stp>False</stp>
        <stp/>
        <stp/>
        <tr r="P50" s="8"/>
      </tp>
      <tp t="s">
        <v/>
        <stp/>
        <stp>StudyData</stp>
        <stp>(MA(QSAS3??22,Period:=12,MAType:=Sim,InputChoice:=ContractVol) when LocalYear(QSAS3??22)=2013 And (LocalMonth(QSAS3??22)=9 And LocalDay(QSAS3??22)=11 ))</stp>
        <stp>Bar</stp>
        <stp/>
        <stp>Close</stp>
        <stp>D</stp>
        <stp>0</stp>
        <stp>all</stp>
        <stp/>
        <stp/>
        <stp>False</stp>
        <stp/>
        <stp/>
        <tr r="P53" s="8"/>
      </tp>
      <tp t="s">
        <v/>
        <stp/>
        <stp>StudyData</stp>
        <stp>(MA(QSAS3??23,Period:=12,MAType:=Sim,InputChoice:=ContractVol) when LocalYear(QSAS3??23)=2013 And (LocalMonth(QSAS3??23)=9 And LocalDay(QSAS3??23)=11 ))</stp>
        <stp>Bar</stp>
        <stp/>
        <stp>Close</stp>
        <stp>D</stp>
        <stp>0</stp>
        <stp>all</stp>
        <stp/>
        <stp/>
        <stp>False</stp>
        <stp/>
        <stp/>
        <tr r="P55" s="8"/>
      </tp>
      <tp t="s">
        <v/>
        <stp/>
        <stp>StudyData</stp>
        <stp>QSA??23</stp>
        <stp>MA</stp>
        <stp>InputChoice=ContractVol,MAType=Sim,Period=12</stp>
        <stp>MA</stp>
        <stp/>
        <stp/>
        <stp>all</stp>
        <stp/>
        <stp/>
        <stp/>
        <stp>T</stp>
        <tr r="L33" s="7"/>
      </tp>
      <tp>
        <v>36299.166666669997</v>
        <stp/>
        <stp>StudyData</stp>
        <stp>QSA??13</stp>
        <stp>MA</stp>
        <stp>InputChoice=ContractVol,MAType=Sim,Period=12</stp>
        <stp>MA</stp>
        <stp/>
        <stp/>
        <stp>all</stp>
        <stp/>
        <stp/>
        <stp/>
        <stp>T</stp>
        <tr r="L20" s="7"/>
      </tp>
      <tp>
        <v>30347.08333333</v>
        <stp/>
        <stp>StudyData</stp>
        <stp>QEA??13</stp>
        <stp>MA</stp>
        <stp>InputChoice=ContractVol,MAType=Sim,Period=12</stp>
        <stp>MA</stp>
        <stp/>
        <stp/>
        <stp>all</stp>
        <stp/>
        <stp/>
        <stp/>
        <stp>T</stp>
        <tr r="L20" s="4"/>
      </tp>
      <tp t="s">
        <v/>
        <stp/>
        <stp>StudyData</stp>
        <stp>QEA??33</stp>
        <stp>MA</stp>
        <stp>InputChoice=ContractVol,MAType=Sim,Period=12</stp>
        <stp>MA</stp>
        <stp/>
        <stp/>
        <stp>all</stp>
        <stp/>
        <stp/>
        <stp/>
        <stp>T</stp>
        <tr r="L45" s="4"/>
      </tp>
      <tp>
        <v>356.25</v>
        <stp/>
        <stp>StudyData</stp>
        <stp>QEA??23</stp>
        <stp>MA</stp>
        <stp>InputChoice=ContractVol,MAType=Sim,Period=12</stp>
        <stp>MA</stp>
        <stp/>
        <stp/>
        <stp>all</stp>
        <stp/>
        <stp/>
        <stp/>
        <stp>T</stp>
        <tr r="L32" s="4"/>
      </tp>
      <tp>
        <v>6.8333333300000003</v>
        <stp/>
        <stp>StudyData</stp>
        <stp>EDA??43</stp>
        <stp>MA</stp>
        <stp>InputChoice=ContractVol,MAType=Sim,Period=12</stp>
        <stp>MA</stp>
        <stp/>
        <stp/>
        <stp>all</stp>
        <stp/>
        <stp/>
        <stp/>
        <stp>T</stp>
        <tr r="L57" s="3"/>
      </tp>
      <tp>
        <v>149014.75</v>
        <stp/>
        <stp>StudyData</stp>
        <stp>EDA??13</stp>
        <stp>MA</stp>
        <stp>InputChoice=ContractVol,MAType=Sim,Period=12</stp>
        <stp>MA</stp>
        <stp/>
        <stp/>
        <stp>all</stp>
        <stp/>
        <stp/>
        <stp/>
        <stp>T</stp>
        <tr r="L20" s="3"/>
      </tp>
      <tp>
        <v>21730.08333333</v>
        <stp/>
        <stp>StudyData</stp>
        <stp>EDA??23</stp>
        <stp>MA</stp>
        <stp>InputChoice=ContractVol,MAType=Sim,Period=12</stp>
        <stp>MA</stp>
        <stp/>
        <stp/>
        <stp>all</stp>
        <stp/>
        <stp/>
        <stp/>
        <stp>T</stp>
        <tr r="L32" s="3"/>
      </tp>
      <tp>
        <v>103.91666667</v>
        <stp/>
        <stp>StudyData</stp>
        <stp>EDA??33</stp>
        <stp>MA</stp>
        <stp>InputChoice=ContractVol,MAType=Sim,Period=12</stp>
        <stp>MA</stp>
        <stp/>
        <stp/>
        <stp>all</stp>
        <stp/>
        <stp/>
        <stp/>
        <stp>T</stp>
        <tr r="L45" s="3"/>
      </tp>
      <tp>
        <v>0</v>
        <stp/>
        <stp>ContractData</stp>
        <stp>QEAF22</stp>
        <stp>P_OI</stp>
        <tr r="M72" s="6"/>
        <tr r="M72" s="6"/>
      </tp>
      <tp>
        <v>0</v>
        <stp/>
        <stp>ContractData</stp>
        <stp>QEAG22</stp>
        <stp>P_OI</stp>
        <tr r="M74" s="6"/>
        <tr r="M74" s="6"/>
      </tp>
      <tp t="e">
        <v>#N/A</v>
        <stp/>
        <stp>ContractData</stp>
        <stp>QEAN22</stp>
        <stp>P_OI</stp>
        <tr r="M80" s="6"/>
      </tp>
      <tp t="e">
        <v>#N/A</v>
        <stp/>
        <stp>ContractData</stp>
        <stp>QEAJ22</stp>
        <stp>P_OI</stp>
        <tr r="M76" s="6"/>
      </tp>
      <tp t="e">
        <v>#N/A</v>
        <stp/>
        <stp>ContractData</stp>
        <stp>QEAK22</stp>
        <stp>P_OI</stp>
        <tr r="M78" s="6"/>
      </tp>
      <tp>
        <v>5966</v>
        <stp/>
        <stp>ContractData</stp>
        <stp>QEAM20</stp>
        <stp>P_OI</stp>
        <tr r="M42" s="6"/>
        <tr r="M42" s="6"/>
      </tp>
      <tp>
        <v>9934</v>
        <stp/>
        <stp>ContractData</stp>
        <stp>QEAH20</stp>
        <stp>P_OI</stp>
        <tr r="M40" s="6"/>
        <tr r="M40" s="6"/>
      </tp>
      <tp>
        <v>3365</v>
        <stp/>
        <stp>ContractData</stp>
        <stp>QEAU20</stp>
        <stp>P_OI</stp>
        <tr r="M44" s="6"/>
        <tr r="M44" s="6"/>
      </tp>
      <tp>
        <v>1776</v>
        <stp/>
        <stp>ContractData</stp>
        <stp>QEAZ20</stp>
        <stp>P_OI</stp>
        <tr r="M46" s="6"/>
        <tr r="M46" s="6"/>
      </tp>
      <tp t="e">
        <v>#N/A</v>
        <stp/>
        <stp>ContractData</stp>
        <stp>QEAF21</stp>
        <stp>P_OI</stp>
        <tr r="M48" s="6"/>
      </tp>
      <tp t="e">
        <v>#N/A</v>
        <stp/>
        <stp>ContractData</stp>
        <stp>QEAG21</stp>
        <stp>P_OI</stp>
        <tr r="M50" s="6"/>
      </tp>
      <tp t="e">
        <v>#N/A</v>
        <stp/>
        <stp>ContractData</stp>
        <stp>QEAN21</stp>
        <stp>P_OI</stp>
        <tr r="M60" s="6"/>
      </tp>
      <tp>
        <v>608</v>
        <stp/>
        <stp>ContractData</stp>
        <stp>QEAM21</stp>
        <stp>P_OI</stp>
        <tr r="M58" s="6"/>
        <tr r="M58" s="6"/>
      </tp>
      <tp t="e">
        <v>#N/A</v>
        <stp/>
        <stp>ContractData</stp>
        <stp>QEAJ21</stp>
        <stp>P_OI</stp>
        <tr r="M54" s="6"/>
      </tp>
      <tp t="e">
        <v>#N/A</v>
        <stp/>
        <stp>ContractData</stp>
        <stp>QEAK21</stp>
        <stp>P_OI</stp>
        <tr r="M56" s="6"/>
      </tp>
      <tp>
        <v>432</v>
        <stp/>
        <stp>ContractData</stp>
        <stp>QEAH21</stp>
        <stp>P_OI</stp>
        <tr r="M52" s="6"/>
        <tr r="M52" s="6"/>
      </tp>
      <tp>
        <v>0</v>
        <stp/>
        <stp>ContractData</stp>
        <stp>QEAV21</stp>
        <stp>P_OI</stp>
        <tr r="M66" s="6"/>
        <tr r="M66" s="6"/>
      </tp>
      <tp>
        <v>192</v>
        <stp/>
        <stp>ContractData</stp>
        <stp>QEAU21</stp>
        <stp>P_OI</stp>
        <tr r="M64" s="6"/>
        <tr r="M64" s="6"/>
      </tp>
      <tp>
        <v>0</v>
        <stp/>
        <stp>ContractData</stp>
        <stp>QEAQ21</stp>
        <stp>P_OI</stp>
        <tr r="M62" s="6"/>
        <tr r="M62" s="6"/>
      </tp>
      <tp>
        <v>55</v>
        <stp/>
        <stp>ContractData</stp>
        <stp>QEAZ21</stp>
        <stp>P_OI</stp>
        <tr r="M70" s="6"/>
        <tr r="M70" s="6"/>
      </tp>
      <tp>
        <v>0</v>
        <stp/>
        <stp>ContractData</stp>
        <stp>QEAX21</stp>
        <stp>P_OI</stp>
        <tr r="M68" s="6"/>
        <tr r="M68" s="6"/>
      </tp>
      <tp>
        <v>558</v>
        <stp/>
        <stp>ContractData</stp>
        <stp>QSAM20</stp>
        <stp>P_OI</stp>
        <tr r="M38" s="9"/>
        <tr r="M38" s="9"/>
      </tp>
      <tp>
        <v>2590</v>
        <stp/>
        <stp>ContractData</stp>
        <stp>QSAH20</stp>
        <stp>P_OI</stp>
        <tr r="M36" s="9"/>
        <tr r="M36" s="9"/>
      </tp>
      <tp>
        <v>106</v>
        <stp/>
        <stp>ContractData</stp>
        <stp>QSAU20</stp>
        <stp>P_OI</stp>
        <tr r="M40" s="9"/>
        <tr r="M40" s="9"/>
      </tp>
      <tp>
        <v>105</v>
        <stp/>
        <stp>ContractData</stp>
        <stp>QSAZ20</stp>
        <stp>P_OI</stp>
        <tr r="M42" s="9"/>
        <tr r="M42" s="9"/>
      </tp>
      <tp>
        <v>0</v>
        <stp/>
        <stp>ContractData</stp>
        <stp>QSAM21</stp>
        <stp>P_OI</stp>
        <tr r="M46" s="9"/>
        <tr r="M46" s="9"/>
      </tp>
      <tp>
        <v>1</v>
        <stp/>
        <stp>ContractData</stp>
        <stp>QSAH21</stp>
        <stp>P_OI</stp>
        <tr r="M44" s="9"/>
        <tr r="M44" s="9"/>
      </tp>
      <tp>
        <v>0</v>
        <stp/>
        <stp>ContractData</stp>
        <stp>QSAU21</stp>
        <stp>P_OI</stp>
        <tr r="M48" s="9"/>
        <tr r="M48" s="9"/>
      </tp>
      <tp>
        <v>0</v>
        <stp/>
        <stp>ContractData</stp>
        <stp>QSAZ21</stp>
        <stp>P_OI</stp>
        <tr r="M50" s="9"/>
        <tr r="M50" s="9"/>
      </tp>
      <tp t="s">
        <v/>
        <stp/>
        <stp>StudyData</stp>
        <stp>QSA??22</stp>
        <stp>MA</stp>
        <stp>InputChoice=ContractVol,MAType=Sim,Period=12</stp>
        <stp>MA</stp>
        <stp/>
        <stp/>
        <stp>all</stp>
        <stp/>
        <stp/>
        <stp/>
        <stp>T</stp>
        <tr r="L31" s="7"/>
      </tp>
      <tp>
        <v>51090.833333330003</v>
        <stp/>
        <stp>StudyData</stp>
        <stp>QSA??12</stp>
        <stp>MA</stp>
        <stp>InputChoice=ContractVol,MAType=Sim,Period=12</stp>
        <stp>MA</stp>
        <stp/>
        <stp/>
        <stp>all</stp>
        <stp/>
        <stp/>
        <stp/>
        <stp>T</stp>
        <tr r="L19" s="7"/>
      </tp>
      <tp>
        <v>36420.666666669997</v>
        <stp/>
        <stp>StudyData</stp>
        <stp>QEA??12</stp>
        <stp>MA</stp>
        <stp>InputChoice=ContractVol,MAType=Sim,Period=12</stp>
        <stp>MA</stp>
        <stp/>
        <stp/>
        <stp>all</stp>
        <stp/>
        <stp/>
        <stp/>
        <stp>T</stp>
        <tr r="L18" s="4"/>
      </tp>
      <tp t="s">
        <v/>
        <stp/>
        <stp>StudyData</stp>
        <stp>QEA??32</stp>
        <stp>MA</stp>
        <stp>InputChoice=ContractVol,MAType=Sim,Period=12</stp>
        <stp>MA</stp>
        <stp/>
        <stp/>
        <stp>all</stp>
        <stp/>
        <stp/>
        <stp/>
        <stp>T</stp>
        <tr r="L43" s="4"/>
      </tp>
      <tp>
        <v>969.08333332999996</v>
        <stp/>
        <stp>StudyData</stp>
        <stp>QEA??22</stp>
        <stp>MA</stp>
        <stp>InputChoice=ContractVol,MAType=Sim,Period=12</stp>
        <stp>MA</stp>
        <stp/>
        <stp/>
        <stp>all</stp>
        <stp/>
        <stp/>
        <stp/>
        <stp>T</stp>
        <tr r="L31" s="4"/>
      </tp>
      <tp>
        <v>11.33333333</v>
        <stp/>
        <stp>StudyData</stp>
        <stp>EDA??42</stp>
        <stp>MA</stp>
        <stp>InputChoice=ContractVol,MAType=Sim,Period=12</stp>
        <stp>MA</stp>
        <stp/>
        <stp/>
        <stp>all</stp>
        <stp/>
        <stp/>
        <stp/>
        <stp>T</stp>
        <tr r="L56" s="3"/>
      </tp>
      <tp>
        <v>239366</v>
        <stp/>
        <stp>StudyData</stp>
        <stp>EDA??12</stp>
        <stp>MA</stp>
        <stp>InputChoice=ContractVol,MAType=Sim,Period=12</stp>
        <stp>MA</stp>
        <stp/>
        <stp/>
        <stp>all</stp>
        <stp/>
        <stp/>
        <stp/>
        <stp>T</stp>
        <tr r="L18" s="3"/>
      </tp>
      <tp>
        <v>28715</v>
        <stp/>
        <stp>StudyData</stp>
        <stp>EDA??22</stp>
        <stp>MA</stp>
        <stp>InputChoice=ContractVol,MAType=Sim,Period=12</stp>
        <stp>MA</stp>
        <stp/>
        <stp/>
        <stp>all</stp>
        <stp/>
        <stp/>
        <stp/>
        <stp>T</stp>
        <tr r="L31" s="3"/>
      </tp>
      <tp>
        <v>140.83333332999999</v>
        <stp/>
        <stp>StudyData</stp>
        <stp>EDA??32</stp>
        <stp>MA</stp>
        <stp>InputChoice=ContractVol,MAType=Sim,Period=12</stp>
        <stp>MA</stp>
        <stp/>
        <stp/>
        <stp>all</stp>
        <stp/>
        <stp/>
        <stp/>
        <stp>T</stp>
        <tr r="L43" s="3"/>
      </tp>
      <tp t="s">
        <v>MAR</v>
        <stp/>
        <stp>ContractData</stp>
        <stp>QSA??1</stp>
        <stp>Contractmonth</stp>
        <tr r="H6" s="7"/>
        <tr r="H6" s="7"/>
        <tr r="H6" s="7"/>
        <tr r="H6" s="7"/>
      </tp>
      <tp t="s">
        <v/>
        <stp/>
        <stp>StudyData</stp>
        <stp>QSA??21</stp>
        <stp>MA</stp>
        <stp>InputChoice=ContractVol,MAType=Sim,Period=12</stp>
        <stp>MA</stp>
        <stp/>
        <stp/>
        <stp>all</stp>
        <stp/>
        <stp/>
        <stp/>
        <stp>T</stp>
        <tr r="L30" s="7"/>
      </tp>
      <tp>
        <v>49662.916666669997</v>
        <stp/>
        <stp>StudyData</stp>
        <stp>QSA??11</stp>
        <stp>MA</stp>
        <stp>InputChoice=ContractVol,MAType=Sim,Period=12</stp>
        <stp>MA</stp>
        <stp/>
        <stp/>
        <stp>all</stp>
        <stp/>
        <stp/>
        <stp/>
        <stp>T</stp>
        <tr r="L18" s="7"/>
      </tp>
      <tp>
        <v>37327.083333330003</v>
        <stp/>
        <stp>StudyData</stp>
        <stp>QEA??11</stp>
        <stp>MA</stp>
        <stp>InputChoice=ContractVol,MAType=Sim,Period=12</stp>
        <stp>MA</stp>
        <stp/>
        <stp/>
        <stp>all</stp>
        <stp/>
        <stp/>
        <stp/>
        <stp>T</stp>
        <tr r="L17" s="4"/>
      </tp>
      <tp t="s">
        <v/>
        <stp/>
        <stp>StudyData</stp>
        <stp>QEA??31</stp>
        <stp>MA</stp>
        <stp>InputChoice=ContractVol,MAType=Sim,Period=12</stp>
        <stp>MA</stp>
        <stp/>
        <stp/>
        <stp>all</stp>
        <stp/>
        <stp/>
        <stp/>
        <stp>T</stp>
        <tr r="L42" s="4"/>
      </tp>
      <tp>
        <v>1741.58333333</v>
        <stp/>
        <stp>StudyData</stp>
        <stp>QEA??21</stp>
        <stp>MA</stp>
        <stp>InputChoice=ContractVol,MAType=Sim,Period=12</stp>
        <stp>MA</stp>
        <stp/>
        <stp/>
        <stp>all</stp>
        <stp/>
        <stp/>
        <stp/>
        <stp>T</stp>
        <tr r="L30" s="4"/>
      </tp>
      <tp>
        <v>4.8333333300000003</v>
        <stp/>
        <stp>StudyData</stp>
        <stp>EDA??41</stp>
        <stp>MA</stp>
        <stp>InputChoice=ContractVol,MAType=Sim,Period=12</stp>
        <stp>MA</stp>
        <stp/>
        <stp/>
        <stp>all</stp>
        <stp/>
        <stp/>
        <stp/>
        <stp>T</stp>
        <tr r="L55" s="3"/>
      </tp>
      <tp>
        <v>201463.25</v>
        <stp/>
        <stp>StudyData</stp>
        <stp>EDA??11</stp>
        <stp>MA</stp>
        <stp>InputChoice=ContractVol,MAType=Sim,Period=12</stp>
        <stp>MA</stp>
        <stp/>
        <stp/>
        <stp>all</stp>
        <stp/>
        <stp/>
        <stp/>
        <stp>T</stp>
        <tr r="L17" s="3"/>
      </tp>
      <tp>
        <v>30426.16666667</v>
        <stp/>
        <stp>StudyData</stp>
        <stp>EDA??21</stp>
        <stp>MA</stp>
        <stp>InputChoice=ContractVol,MAType=Sim,Period=12</stp>
        <stp>MA</stp>
        <stp/>
        <stp/>
        <stp>all</stp>
        <stp/>
        <stp/>
        <stp/>
        <stp>T</stp>
        <tr r="L30" s="3"/>
      </tp>
      <tp>
        <v>377.16666666999998</v>
        <stp/>
        <stp>StudyData</stp>
        <stp>EDA??31</stp>
        <stp>MA</stp>
        <stp>InputChoice=ContractVol,MAType=Sim,Period=12</stp>
        <stp>MA</stp>
        <stp/>
        <stp/>
        <stp>all</stp>
        <stp/>
        <stp/>
        <stp/>
        <stp>T</stp>
        <tr r="L42" s="3"/>
      </tp>
      <tp t="s">
        <v>APR</v>
        <stp/>
        <stp>ContractData</stp>
        <stp>QSA??2</stp>
        <stp>Contractmonth</stp>
        <tr r="H7" s="7"/>
        <tr r="H7" s="7"/>
        <tr r="H7" s="7"/>
        <tr r="H7" s="7"/>
      </tp>
      <tp>
        <v>42996</v>
        <stp/>
        <stp>ContractData</stp>
        <stp>QEAS3??9</stp>
        <stp>ExpirationDate</stp>
        <stp/>
        <stp>D</stp>
        <tr r="F23" s="5"/>
      </tp>
      <tp>
        <v>43180</v>
        <stp/>
        <stp>ContractData</stp>
        <stp>QSAS3??9</stp>
        <stp>ExpirationDate</stp>
        <stp/>
        <stp>D</stp>
        <tr r="F23" s="8"/>
      </tp>
      <tp>
        <v>4</v>
        <stp/>
        <stp>StudyData</stp>
        <stp>Vol(EDAS3??9) when (LocalDay(EDAS3??9)=19 and LocalHour(EDAS3??9)=9 and LocalMinute(EDAS3??9)=20)</stp>
        <stp>Bar</stp>
        <stp/>
        <stp>Vol</stp>
        <stp>30</stp>
        <stp>0</stp>
        <tr r="AA23" s="1"/>
      </tp>
      <tp>
        <v>42905</v>
        <stp/>
        <stp>ContractData</stp>
        <stp>EDAS3??9</stp>
        <stp>ExpirationDate</stp>
        <stp/>
        <stp>D</stp>
        <tr r="F23" s="1"/>
      </tp>
      <tp>
        <v>2.5</v>
        <stp/>
        <stp>StudyData</stp>
        <stp>QSA??20</stp>
        <stp>MA</stp>
        <stp>InputChoice=ContractVol,MAType=Sim,Period=12</stp>
        <stp>MA</stp>
        <stp/>
        <stp/>
        <stp>all</stp>
        <stp/>
        <stp/>
        <stp/>
        <stp>T</stp>
        <tr r="L29" s="7"/>
      </tp>
      <tp>
        <v>65672.083333329996</v>
        <stp/>
        <stp>StudyData</stp>
        <stp>QSA??10</stp>
        <stp>MA</stp>
        <stp>InputChoice=ContractVol,MAType=Sim,Period=12</stp>
        <stp>MA</stp>
        <stp/>
        <stp/>
        <stp>all</stp>
        <stp/>
        <stp/>
        <stp/>
        <stp>T</stp>
        <tr r="L16" s="7"/>
      </tp>
      <tp>
        <v>45910.583333330003</v>
        <stp/>
        <stp>StudyData</stp>
        <stp>QEA??10</stp>
        <stp>MA</stp>
        <stp>InputChoice=ContractVol,MAType=Sim,Period=12</stp>
        <stp>MA</stp>
        <stp/>
        <stp/>
        <stp>all</stp>
        <stp/>
        <stp/>
        <stp/>
        <stp>T</stp>
        <tr r="L16" s="4"/>
      </tp>
      <tp t="s">
        <v/>
        <stp/>
        <stp>StudyData</stp>
        <stp>QEA??30</stp>
        <stp>MA</stp>
        <stp>InputChoice=ContractVol,MAType=Sim,Period=12</stp>
        <stp>MA</stp>
        <stp/>
        <stp/>
        <stp>all</stp>
        <stp/>
        <stp/>
        <stp/>
        <stp>T</stp>
        <tr r="L41" s="4"/>
      </tp>
      <tp>
        <v>7263.3333333299997</v>
        <stp/>
        <stp>StudyData</stp>
        <stp>QEA??20</stp>
        <stp>MA</stp>
        <stp>InputChoice=ContractVol,MAType=Sim,Period=12</stp>
        <stp>MA</stp>
        <stp/>
        <stp/>
        <stp>all</stp>
        <stp/>
        <stp/>
        <stp/>
        <stp>T</stp>
        <tr r="L28" s="4"/>
      </tp>
      <tp>
        <v>106.16666667</v>
        <stp/>
        <stp>StudyData</stp>
        <stp>EDA??40</stp>
        <stp>MA</stp>
        <stp>InputChoice=ContractVol,MAType=Sim,Period=12</stp>
        <stp>MA</stp>
        <stp/>
        <stp/>
        <stp>all</stp>
        <stp/>
        <stp/>
        <stp/>
        <stp>T</stp>
        <tr r="L53" s="3"/>
      </tp>
      <tp>
        <v>244379.41666667</v>
        <stp/>
        <stp>StudyData</stp>
        <stp>EDA??10</stp>
        <stp>MA</stp>
        <stp>InputChoice=ContractVol,MAType=Sim,Period=12</stp>
        <stp>MA</stp>
        <stp/>
        <stp/>
        <stp>all</stp>
        <stp/>
        <stp/>
        <stp/>
        <stp>T</stp>
        <tr r="L16" s="3"/>
      </tp>
      <tp>
        <v>44158.916666669997</v>
        <stp/>
        <stp>StudyData</stp>
        <stp>EDA??20</stp>
        <stp>MA</stp>
        <stp>InputChoice=ContractVol,MAType=Sim,Period=12</stp>
        <stp>MA</stp>
        <stp/>
        <stp/>
        <stp>all</stp>
        <stp/>
        <stp/>
        <stp/>
        <stp>T</stp>
        <tr r="L28" s="3"/>
      </tp>
      <tp>
        <v>236.33333332999999</v>
        <stp/>
        <stp>StudyData</stp>
        <stp>EDA??30</stp>
        <stp>MA</stp>
        <stp>InputChoice=ContractVol,MAType=Sim,Period=12</stp>
        <stp>MA</stp>
        <stp/>
        <stp/>
        <stp>all</stp>
        <stp/>
        <stp/>
        <stp/>
        <stp>T</stp>
        <tr r="L41" s="3"/>
      </tp>
      <tp t="s">
        <v>MAY</v>
        <stp/>
        <stp>ContractData</stp>
        <stp>QSA??3</stp>
        <stp>Contractmonth</stp>
        <tr r="H8" s="7"/>
        <tr r="H8" s="7"/>
        <tr r="H8" s="7"/>
        <tr r="H8" s="7"/>
      </tp>
      <tp>
        <v>42905</v>
        <stp/>
        <stp>ContractData</stp>
        <stp>QEAS3??8</stp>
        <stp>ExpirationDate</stp>
        <stp/>
        <stp>D</stp>
        <tr r="F21" s="5"/>
      </tp>
      <tp>
        <v>43089</v>
        <stp/>
        <stp>ContractData</stp>
        <stp>QSAS3??8</stp>
        <stp>ExpirationDate</stp>
        <stp/>
        <stp>D</stp>
        <tr r="F21" s="8"/>
      </tp>
      <tp>
        <v>152029</v>
        <stp/>
        <stp>ContractData</stp>
        <stp>QEAM18</stp>
        <stp>P_OI</stp>
        <tr r="M26" s="6"/>
        <tr r="M26" s="6"/>
      </tp>
      <tp>
        <v>140139</v>
        <stp/>
        <stp>ContractData</stp>
        <stp>QEAH18</stp>
        <stp>P_OI</stp>
        <tr r="M24" s="6"/>
        <tr r="M24" s="6"/>
      </tp>
      <tp>
        <v>135549</v>
        <stp/>
        <stp>ContractData</stp>
        <stp>QEAU18</stp>
        <stp>P_OI</stp>
        <tr r="M28" s="6"/>
        <tr r="M28" s="6"/>
      </tp>
      <tp>
        <v>112642</v>
        <stp/>
        <stp>ContractData</stp>
        <stp>QEAZ18</stp>
        <stp>P_OI</stp>
        <tr r="M30" s="6"/>
        <tr r="M30" s="6"/>
      </tp>
      <tp>
        <v>50885</v>
        <stp/>
        <stp>ContractData</stp>
        <stp>QEAM19</stp>
        <stp>P_OI</stp>
        <tr r="M34" s="6"/>
        <tr r="M34" s="6"/>
      </tp>
      <tp>
        <v>92404</v>
        <stp/>
        <stp>ContractData</stp>
        <stp>QEAH19</stp>
        <stp>P_OI</stp>
        <tr r="M32" s="6"/>
        <tr r="M32" s="6"/>
      </tp>
      <tp>
        <v>34580</v>
        <stp/>
        <stp>ContractData</stp>
        <stp>QEAU19</stp>
        <stp>P_OI</stp>
        <tr r="M36" s="6"/>
        <tr r="M36" s="6"/>
      </tp>
      <tp>
        <v>13490</v>
        <stp/>
        <stp>ContractData</stp>
        <stp>QEAZ19</stp>
        <stp>P_OI</stp>
        <tr r="M38" s="6"/>
        <tr r="M38" s="6"/>
      </tp>
      <tp>
        <v>23</v>
        <stp/>
        <stp>StudyData</stp>
        <stp>Vol(EDAS3??8) when (LocalDay(EDAS3??8)=19 and LocalHour(EDAS3??8)=9 and LocalMinute(EDAS3??8)=20)</stp>
        <stp>Bar</stp>
        <stp/>
        <stp>Vol</stp>
        <stp>30</stp>
        <stp>0</stp>
        <tr r="AA21" s="1"/>
      </tp>
      <tp>
        <v>0</v>
        <stp/>
        <stp>ContractData</stp>
        <stp>QEAN16</stp>
        <stp>P_OI</stp>
        <tr r="M8" s="6"/>
        <tr r="M8" s="6"/>
      </tp>
      <tp>
        <v>467709</v>
        <stp/>
        <stp>ContractData</stp>
        <stp>QEAM16</stp>
        <stp>P_OI</stp>
        <tr r="M6" s="6"/>
        <tr r="M6" s="6"/>
      </tp>
      <tp>
        <v>441999</v>
        <stp/>
        <stp>ContractData</stp>
        <stp>QEAU16</stp>
        <stp>P_OI</stp>
        <tr r="M12" s="6"/>
        <tr r="M12" s="6"/>
      </tp>
      <tp>
        <v>0</v>
        <stp/>
        <stp>ContractData</stp>
        <stp>QEAQ16</stp>
        <stp>P_OI</stp>
        <tr r="M10" s="6"/>
        <tr r="M10" s="6"/>
      </tp>
      <tp>
        <v>409052</v>
        <stp/>
        <stp>ContractData</stp>
        <stp>QEAZ16</stp>
        <stp>P_OI</stp>
        <tr r="M14" s="6"/>
        <tr r="M14" s="6"/>
      </tp>
      <tp>
        <v>330405</v>
        <stp/>
        <stp>ContractData</stp>
        <stp>QEAM17</stp>
        <stp>P_OI</stp>
        <tr r="M18" s="6"/>
        <tr r="M18" s="6"/>
      </tp>
      <tp>
        <v>357099</v>
        <stp/>
        <stp>ContractData</stp>
        <stp>QEAH17</stp>
        <stp>P_OI</stp>
        <tr r="M16" s="6"/>
        <tr r="M16" s="6"/>
      </tp>
      <tp>
        <v>243780</v>
        <stp/>
        <stp>ContractData</stp>
        <stp>QEAU17</stp>
        <stp>P_OI</stp>
        <tr r="M20" s="6"/>
        <tr r="M20" s="6"/>
      </tp>
      <tp>
        <v>246708</v>
        <stp/>
        <stp>ContractData</stp>
        <stp>QEAZ17</stp>
        <stp>P_OI</stp>
        <tr r="M22" s="6"/>
        <tr r="M22" s="6"/>
      </tp>
      <tp>
        <v>42807</v>
        <stp/>
        <stp>ContractData</stp>
        <stp>EDAS3??8</stp>
        <stp>ExpirationDate</stp>
        <stp/>
        <stp>D</stp>
        <tr r="F21" s="1"/>
      </tp>
      <tp>
        <v>177426</v>
        <stp/>
        <stp>ContractData</stp>
        <stp>QSAM18</stp>
        <stp>P_OI</stp>
        <tr r="M22" s="9"/>
        <tr r="M22" s="9"/>
      </tp>
      <tp>
        <v>193274</v>
        <stp/>
        <stp>ContractData</stp>
        <stp>QSAH18</stp>
        <stp>P_OI</stp>
        <tr r="M20" s="9"/>
        <tr r="M20" s="9"/>
      </tp>
      <tp>
        <v>130238</v>
        <stp/>
        <stp>ContractData</stp>
        <stp>QSAU18</stp>
        <stp>P_OI</stp>
        <tr r="M24" s="9"/>
        <tr r="M24" s="9"/>
      </tp>
      <tp>
        <v>95428</v>
        <stp/>
        <stp>ContractData</stp>
        <stp>QSAZ18</stp>
        <stp>P_OI</stp>
        <tr r="M26" s="9"/>
        <tr r="M26" s="9"/>
      </tp>
      <tp>
        <v>18778</v>
        <stp/>
        <stp>ContractData</stp>
        <stp>QSAM19</stp>
        <stp>P_OI</stp>
        <tr r="M30" s="9"/>
        <tr r="M30" s="9"/>
      </tp>
      <tp>
        <v>37279</v>
        <stp/>
        <stp>ContractData</stp>
        <stp>QSAH19</stp>
        <stp>P_OI</stp>
        <tr r="M28" s="9"/>
        <tr r="M28" s="9"/>
      </tp>
      <tp>
        <v>14112</v>
        <stp/>
        <stp>ContractData</stp>
        <stp>QSAU19</stp>
        <stp>P_OI</stp>
        <tr r="M32" s="9"/>
        <tr r="M32" s="9"/>
      </tp>
      <tp>
        <v>11540</v>
        <stp/>
        <stp>ContractData</stp>
        <stp>QSAZ19</stp>
        <stp>P_OI</stp>
        <tr r="M34" s="9"/>
        <tr r="M34" s="9"/>
      </tp>
      <tp>
        <v>456734</v>
        <stp/>
        <stp>ContractData</stp>
        <stp>QSAM16</stp>
        <stp>P_OI</stp>
        <tr r="M6" s="9"/>
        <tr r="M6" s="9"/>
      </tp>
      <tp>
        <v>399760</v>
        <stp/>
        <stp>ContractData</stp>
        <stp>QSAU16</stp>
        <stp>P_OI</stp>
        <tr r="M8" s="9"/>
        <tr r="M8" s="9"/>
      </tp>
      <tp>
        <v>394922</v>
        <stp/>
        <stp>ContractData</stp>
        <stp>QSAZ16</stp>
        <stp>P_OI</stp>
        <tr r="M10" s="9"/>
        <tr r="M10" s="9"/>
      </tp>
      <tp>
        <v>282759</v>
        <stp/>
        <stp>ContractData</stp>
        <stp>QSAM17</stp>
        <stp>P_OI</stp>
        <tr r="M14" s="9"/>
        <tr r="M14" s="9"/>
      </tp>
      <tp>
        <v>323417</v>
        <stp/>
        <stp>ContractData</stp>
        <stp>QSAH17</stp>
        <stp>P_OI</stp>
        <tr r="M12" s="9"/>
        <tr r="M12" s="9"/>
      </tp>
      <tp>
        <v>259480</v>
        <stp/>
        <stp>ContractData</stp>
        <stp>QSAU17</stp>
        <stp>P_OI</stp>
        <tr r="M16" s="9"/>
        <tr r="M16" s="9"/>
      </tp>
      <tp>
        <v>313917</v>
        <stp/>
        <stp>ContractData</stp>
        <stp>QSAZ17</stp>
        <stp>P_OI</stp>
        <tr r="M18" s="9"/>
        <tr r="M18" s="9"/>
      </tp>
      <tp>
        <v>2210.0833333300002</v>
        <stp/>
        <stp>StudyData</stp>
        <stp>QSA??17</stp>
        <stp>MA</stp>
        <stp>InputChoice=ContractVol,MAType=Sim,Period=12</stp>
        <stp>MA</stp>
        <stp/>
        <stp/>
        <stp>all</stp>
        <stp/>
        <stp/>
        <stp/>
        <stp>T</stp>
        <tr r="L25" s="7"/>
      </tp>
      <tp>
        <v>13834.16666667</v>
        <stp/>
        <stp>StudyData</stp>
        <stp>QEA??17</stp>
        <stp>MA</stp>
        <stp>InputChoice=ContractVol,MAType=Sim,Period=12</stp>
        <stp>MA</stp>
        <stp/>
        <stp/>
        <stp>all</stp>
        <stp/>
        <stp/>
        <stp/>
        <stp>T</stp>
        <tr r="L25" s="4"/>
      </tp>
      <tp t="s">
        <v/>
        <stp/>
        <stp>StudyData</stp>
        <stp>QEA??27</stp>
        <stp>MA</stp>
        <stp>InputChoice=ContractVol,MAType=Sim,Period=12</stp>
        <stp>MA</stp>
        <stp/>
        <stp/>
        <stp>all</stp>
        <stp/>
        <stp/>
        <stp/>
        <stp>T</stp>
        <tr r="L37" s="4"/>
      </tp>
      <tp>
        <v>74534.25</v>
        <stp/>
        <stp>StudyData</stp>
        <stp>EDA??17</stp>
        <stp>MA</stp>
        <stp>InputChoice=ContractVol,MAType=Sim,Period=12</stp>
        <stp>MA</stp>
        <stp/>
        <stp/>
        <stp>all</stp>
        <stp/>
        <stp/>
        <stp/>
        <stp>T</stp>
        <tr r="L25" s="3"/>
      </tp>
      <tp>
        <v>2285.75</v>
        <stp/>
        <stp>StudyData</stp>
        <stp>EDA??27</stp>
        <stp>MA</stp>
        <stp>InputChoice=ContractVol,MAType=Sim,Period=12</stp>
        <stp>MA</stp>
        <stp/>
        <stp/>
        <stp>all</stp>
        <stp/>
        <stp/>
        <stp/>
        <stp>T</stp>
        <tr r="L37" s="3"/>
      </tp>
      <tp>
        <v>59.416666669999998</v>
        <stp/>
        <stp>StudyData</stp>
        <stp>EDA??37</stp>
        <stp>MA</stp>
        <stp>InputChoice=ContractVol,MAType=Sim,Period=12</stp>
        <stp>MA</stp>
        <stp/>
        <stp/>
        <stp>all</stp>
        <stp/>
        <stp/>
        <stp/>
        <stp>T</stp>
        <tr r="L50" s="3"/>
      </tp>
      <tp t="s">
        <v>JUN</v>
        <stp/>
        <stp>ContractData</stp>
        <stp>QSA??4</stp>
        <stp>Contractmonth</stp>
        <tr r="H9" s="7"/>
        <tr r="H9" s="7"/>
        <tr r="H9" s="7"/>
        <tr r="H9" s="7"/>
      </tp>
      <tp t="s">
        <v/>
        <stp/>
        <stp>StudyData</stp>
        <stp>QSA??26</stp>
        <stp>MA</stp>
        <stp>InputChoice=ContractVol,MAType=Sim,Period=12</stp>
        <stp>MA</stp>
        <stp/>
        <stp/>
        <stp>all</stp>
        <stp/>
        <stp/>
        <stp/>
        <stp>T</stp>
        <tr r="L36" s="7"/>
      </tp>
      <tp>
        <v>4740.5</v>
        <stp/>
        <stp>StudyData</stp>
        <stp>QSA??16</stp>
        <stp>MA</stp>
        <stp>InputChoice=ContractVol,MAType=Sim,Period=12</stp>
        <stp>MA</stp>
        <stp/>
        <stp/>
        <stp>all</stp>
        <stp/>
        <stp/>
        <stp/>
        <stp>T</stp>
        <tr r="L24" s="7"/>
      </tp>
      <tp>
        <v>18625.41666667</v>
        <stp/>
        <stp>StudyData</stp>
        <stp>QEA??16</stp>
        <stp>MA</stp>
        <stp>InputChoice=ContractVol,MAType=Sim,Period=12</stp>
        <stp>MA</stp>
        <stp/>
        <stp/>
        <stp>all</stp>
        <stp/>
        <stp/>
        <stp/>
        <stp>T</stp>
        <tr r="L23" s="4"/>
      </tp>
      <tp>
        <v>63.25</v>
        <stp/>
        <stp>StudyData</stp>
        <stp>QEA??26</stp>
        <stp>MA</stp>
        <stp>InputChoice=ContractVol,MAType=Sim,Period=12</stp>
        <stp>MA</stp>
        <stp/>
        <stp/>
        <stp>all</stp>
        <stp/>
        <stp/>
        <stp/>
        <stp>T</stp>
        <tr r="L36" s="4"/>
      </tp>
      <tp>
        <v>113750.58333333</v>
        <stp/>
        <stp>StudyData</stp>
        <stp>EDA??16</stp>
        <stp>MA</stp>
        <stp>InputChoice=ContractVol,MAType=Sim,Period=12</stp>
        <stp>MA</stp>
        <stp/>
        <stp/>
        <stp>all</stp>
        <stp/>
        <stp/>
        <stp/>
        <stp>T</stp>
        <tr r="L23" s="3"/>
      </tp>
      <tp>
        <v>2610.8333333300002</v>
        <stp/>
        <stp>StudyData</stp>
        <stp>EDA??26</stp>
        <stp>MA</stp>
        <stp>InputChoice=ContractVol,MAType=Sim,Period=12</stp>
        <stp>MA</stp>
        <stp/>
        <stp/>
        <stp>all</stp>
        <stp/>
        <stp/>
        <stp/>
        <stp>T</stp>
        <tr r="L36" s="3"/>
      </tp>
      <tp>
        <v>92.333333330000002</v>
        <stp/>
        <stp>StudyData</stp>
        <stp>EDA??36</stp>
        <stp>MA</stp>
        <stp>InputChoice=ContractVol,MAType=Sim,Period=12</stp>
        <stp>MA</stp>
        <stp/>
        <stp/>
        <stp>all</stp>
        <stp/>
        <stp/>
        <stp/>
        <stp>T</stp>
        <tr r="L48" s="3"/>
      </tp>
      <tp t="s">
        <v>SEP</v>
        <stp/>
        <stp>ContractData</stp>
        <stp>QSA??5</stp>
        <stp>Contractmonth</stp>
        <tr r="H10" s="7"/>
        <tr r="H10" s="7"/>
        <tr r="H10" s="7"/>
        <tr r="H10" s="7"/>
      </tp>
      <tp>
        <v>791</v>
        <stp/>
        <stp>ContractData</stp>
        <stp>EDA??34</stp>
        <stp>COI</stp>
        <tr r="T46" s="3"/>
      </tp>
      <tp>
        <v>984</v>
        <stp/>
        <stp>ContractData</stp>
        <stp>EDA??35</stp>
        <stp>COI</stp>
        <tr r="T47" s="3"/>
      </tp>
      <tp>
        <v>932</v>
        <stp/>
        <stp>ContractData</stp>
        <stp>EDA??36</stp>
        <stp>COI</stp>
        <tr r="T48" s="3"/>
      </tp>
      <tp>
        <v>982</v>
        <stp/>
        <stp>ContractData</stp>
        <stp>EDA??37</stp>
        <stp>COI</stp>
        <tr r="T50" s="3"/>
      </tp>
      <tp>
        <v>4673</v>
        <stp/>
        <stp>ContractData</stp>
        <stp>EDA??30</stp>
        <stp>COI</stp>
        <tr r="T41" s="3"/>
      </tp>
      <tp>
        <v>4938</v>
        <stp/>
        <stp>ContractData</stp>
        <stp>EDA??31</stp>
        <stp>COI</stp>
        <tr r="T42" s="3"/>
      </tp>
      <tp>
        <v>2007</v>
        <stp/>
        <stp>ContractData</stp>
        <stp>EDA??32</stp>
        <stp>COI</stp>
        <tr r="T43" s="3"/>
      </tp>
      <tp>
        <v>2136</v>
        <stp/>
        <stp>ContractData</stp>
        <stp>EDA??33</stp>
        <stp>COI</stp>
        <tr r="T45" s="3"/>
      </tp>
      <tp>
        <v>979</v>
        <stp/>
        <stp>ContractData</stp>
        <stp>EDA??38</stp>
        <stp>COI</stp>
        <tr r="T51" s="3"/>
      </tp>
      <tp>
        <v>802</v>
        <stp/>
        <stp>ContractData</stp>
        <stp>EDA??39</stp>
        <stp>COI</stp>
        <tr r="T52" s="3"/>
      </tp>
      <tp>
        <v>50326</v>
        <stp/>
        <stp>ContractData</stp>
        <stp>EDA??24</stp>
        <stp>COI</stp>
        <tr r="T33" s="3"/>
      </tp>
      <tp>
        <v>29173</v>
        <stp/>
        <stp>ContractData</stp>
        <stp>EDA??25</stp>
        <stp>COI</stp>
        <tr r="T35" s="3"/>
      </tp>
      <tp>
        <v>26559</v>
        <stp/>
        <stp>ContractData</stp>
        <stp>EDA??26</stp>
        <stp>COI</stp>
        <tr r="T36" s="3"/>
      </tp>
      <tp>
        <v>15992</v>
        <stp/>
        <stp>ContractData</stp>
        <stp>EDA??27</stp>
        <stp>COI</stp>
        <tr r="T37" s="3"/>
      </tp>
      <tp>
        <v>120316</v>
        <stp/>
        <stp>ContractData</stp>
        <stp>EDA??20</stp>
        <stp>COI</stp>
        <tr r="T28" s="3"/>
      </tp>
      <tp>
        <v>81563</v>
        <stp/>
        <stp>ContractData</stp>
        <stp>EDA??21</stp>
        <stp>COI</stp>
        <tr r="T30" s="3"/>
      </tp>
      <tp>
        <v>62758</v>
        <stp/>
        <stp>ContractData</stp>
        <stp>EDA??22</stp>
        <stp>COI</stp>
        <tr r="T31" s="3"/>
      </tp>
      <tp>
        <v>54728</v>
        <stp/>
        <stp>ContractData</stp>
        <stp>EDA??23</stp>
        <stp>COI</stp>
        <tr r="T32" s="3"/>
      </tp>
      <tp>
        <v>8426</v>
        <stp/>
        <stp>ContractData</stp>
        <stp>EDA??28</stp>
        <stp>COI</stp>
        <tr r="T38" s="3"/>
      </tp>
      <tp>
        <v>4154</v>
        <stp/>
        <stp>ContractData</stp>
        <stp>EDA??29</stp>
        <stp>COI</stp>
        <tr r="T40" s="3"/>
      </tp>
      <tp>
        <v>420094</v>
        <stp/>
        <stp>ContractData</stp>
        <stp>EDA??14</stp>
        <stp>COI</stp>
        <tr r="T21" s="3"/>
      </tp>
      <tp>
        <v>341262</v>
        <stp/>
        <stp>ContractData</stp>
        <stp>EDA??15</stp>
        <stp>COI</stp>
        <tr r="T22" s="3"/>
      </tp>
      <tp>
        <v>399190</v>
        <stp/>
        <stp>ContractData</stp>
        <stp>EDA??16</stp>
        <stp>COI</stp>
        <tr r="T23" s="3"/>
      </tp>
      <tp>
        <v>277688</v>
        <stp/>
        <stp>ContractData</stp>
        <stp>EDA??17</stp>
        <stp>COI</stp>
        <tr r="T25" s="3"/>
      </tp>
      <tp>
        <v>709725</v>
        <stp/>
        <stp>ContractData</stp>
        <stp>EDA??10</stp>
        <stp>COI</stp>
        <tr r="T16" s="3"/>
      </tp>
      <tp>
        <v>658941</v>
        <stp/>
        <stp>ContractData</stp>
        <stp>EDA??11</stp>
        <stp>COI</stp>
        <tr r="T17" s="3"/>
      </tp>
      <tp>
        <v>725747</v>
        <stp/>
        <stp>ContractData</stp>
        <stp>EDA??12</stp>
        <stp>COI</stp>
        <tr r="T18" s="3"/>
      </tp>
      <tp>
        <v>488054</v>
        <stp/>
        <stp>ContractData</stp>
        <stp>EDA??13</stp>
        <stp>COI</stp>
        <tr r="T20" s="3"/>
      </tp>
      <tp>
        <v>208982</v>
        <stp/>
        <stp>ContractData</stp>
        <stp>EDA??18</stp>
        <stp>COI</stp>
        <tr r="T26" s="3"/>
      </tp>
      <tp>
        <v>146902</v>
        <stp/>
        <stp>ContractData</stp>
        <stp>EDA??19</stp>
        <stp>COI</stp>
        <tr r="T27" s="3"/>
      </tp>
      <tp>
        <v>75</v>
        <stp/>
        <stp>ContractData</stp>
        <stp>EDA??44</stp>
        <stp>COI</stp>
        <tr r="T58" s="3"/>
      </tp>
      <tp>
        <v>740</v>
        <stp/>
        <stp>ContractData</stp>
        <stp>EDA??40</stp>
        <stp>COI</stp>
        <tr r="T53" s="3"/>
      </tp>
      <tp>
        <v>268</v>
        <stp/>
        <stp>ContractData</stp>
        <stp>EDA??41</stp>
        <stp>COI</stp>
        <tr r="T55" s="3"/>
      </tp>
      <tp>
        <v>246</v>
        <stp/>
        <stp>ContractData</stp>
        <stp>EDA??42</stp>
        <stp>COI</stp>
        <tr r="T56" s="3"/>
      </tp>
      <tp>
        <v>75</v>
        <stp/>
        <stp>ContractData</stp>
        <stp>EDA??43</stp>
        <stp>COI</stp>
        <tr r="T57" s="3"/>
      </tp>
      <tp>
        <v>42422.391319444447</v>
        <stp/>
        <stp>SystemInfo</stp>
        <stp>Linetime</stp>
        <tr r="T100" s="1"/>
        <tr r="Y100" s="1"/>
        <tr r="N100" s="1"/>
        <tr r="E2" s="1"/>
        <tr r="AA2" s="1"/>
        <tr r="T59" s="3"/>
        <tr r="N59" s="3"/>
        <tr r="AB59" s="3"/>
        <tr r="X59" s="3"/>
        <tr r="E2" s="3"/>
        <tr r="Z2" s="3"/>
        <tr r="X47" s="4"/>
        <tr r="T47" s="4"/>
        <tr r="AB47" s="4"/>
        <tr r="N47" s="4"/>
        <tr r="E2" s="4"/>
        <tr r="Z2" s="4"/>
        <tr r="Y91" s="5"/>
        <tr r="T91" s="5"/>
        <tr r="N91" s="5"/>
        <tr r="AA2" s="5"/>
        <tr r="E2" s="5"/>
        <tr r="T38" s="7"/>
        <tr r="X38" s="7"/>
        <tr r="N38" s="7"/>
        <tr r="AB38" s="7"/>
        <tr r="E2" s="7"/>
        <tr r="AA2" s="7"/>
        <tr r="N57" s="8"/>
        <tr r="T57" s="8"/>
        <tr r="Y57" s="8"/>
        <tr r="AA2" s="8"/>
        <tr r="E2" s="8"/>
      </tp>
      <tp t="s">
        <v/>
        <stp/>
        <stp>StudyData</stp>
        <stp>QSA??25</stp>
        <stp>MA</stp>
        <stp>InputChoice=ContractVol,MAType=Sim,Period=12</stp>
        <stp>MA</stp>
        <stp/>
        <stp/>
        <stp>all</stp>
        <stp/>
        <stp/>
        <stp/>
        <stp>T</stp>
        <tr r="L35" s="7"/>
      </tp>
      <tp>
        <v>8671.3333333299997</v>
        <stp/>
        <stp>StudyData</stp>
        <stp>QSA??15</stp>
        <stp>MA</stp>
        <stp>InputChoice=ContractVol,MAType=Sim,Period=12</stp>
        <stp>MA</stp>
        <stp/>
        <stp/>
        <stp>all</stp>
        <stp/>
        <stp/>
        <stp/>
        <stp>T</stp>
        <tr r="L23" s="7"/>
      </tp>
      <tp>
        <v>21689.5</v>
        <stp/>
        <stp>StudyData</stp>
        <stp>QEA??15</stp>
        <stp>MA</stp>
        <stp>InputChoice=ContractVol,MAType=Sim,Period=12</stp>
        <stp>MA</stp>
        <stp/>
        <stp/>
        <stp>all</stp>
        <stp/>
        <stp/>
        <stp/>
        <stp>T</stp>
        <tr r="L22" s="4"/>
      </tp>
      <tp>
        <v>75.166666669999998</v>
        <stp/>
        <stp>StudyData</stp>
        <stp>QEA??25</stp>
        <stp>MA</stp>
        <stp>InputChoice=ContractVol,MAType=Sim,Period=12</stp>
        <stp>MA</stp>
        <stp/>
        <stp/>
        <stp>all</stp>
        <stp/>
        <stp/>
        <stp/>
        <stp>T</stp>
        <tr r="L35" s="4"/>
      </tp>
      <tp>
        <v>100456.41666667</v>
        <stp/>
        <stp>StudyData</stp>
        <stp>EDA??15</stp>
        <stp>MA</stp>
        <stp>InputChoice=ContractVol,MAType=Sim,Period=12</stp>
        <stp>MA</stp>
        <stp/>
        <stp/>
        <stp>all</stp>
        <stp/>
        <stp/>
        <stp/>
        <stp>T</stp>
        <tr r="L22" s="3"/>
      </tp>
      <tp>
        <v>3547.1666666699998</v>
        <stp/>
        <stp>StudyData</stp>
        <stp>EDA??25</stp>
        <stp>MA</stp>
        <stp>InputChoice=ContractVol,MAType=Sim,Period=12</stp>
        <stp>MA</stp>
        <stp/>
        <stp/>
        <stp>all</stp>
        <stp/>
        <stp/>
        <stp/>
        <stp>T</stp>
        <tr r="L35" s="3"/>
      </tp>
      <tp>
        <v>153.16666667000001</v>
        <stp/>
        <stp>StudyData</stp>
        <stp>EDA??35</stp>
        <stp>MA</stp>
        <stp>InputChoice=ContractVol,MAType=Sim,Period=12</stp>
        <stp>MA</stp>
        <stp/>
        <stp/>
        <stp>all</stp>
        <stp/>
        <stp/>
        <stp/>
        <stp>T</stp>
        <tr r="L47" s="3"/>
      </tp>
      <tp t="s">
        <v>DEC</v>
        <stp/>
        <stp>ContractData</stp>
        <stp>QSA??6</stp>
        <stp>Contractmonth</stp>
        <tr r="H11" s="7"/>
        <tr r="H11" s="7"/>
        <tr r="H11" s="7"/>
        <tr r="H11" s="7"/>
      </tp>
      <tp t="s">
        <v/>
        <stp/>
        <stp>StudyData</stp>
        <stp>QSA??24</stp>
        <stp>MA</stp>
        <stp>InputChoice=ContractVol,MAType=Sim,Period=12</stp>
        <stp>MA</stp>
        <stp/>
        <stp/>
        <stp>all</stp>
        <stp/>
        <stp/>
        <stp/>
        <stp>T</stp>
        <tr r="L34" s="7"/>
      </tp>
      <tp>
        <v>31878.5</v>
        <stp/>
        <stp>StudyData</stp>
        <stp>QSA??14</stp>
        <stp>MA</stp>
        <stp>InputChoice=ContractVol,MAType=Sim,Period=12</stp>
        <stp>MA</stp>
        <stp/>
        <stp/>
        <stp>all</stp>
        <stp/>
        <stp/>
        <stp/>
        <stp>T</stp>
        <tr r="L21" s="7"/>
      </tp>
      <tp>
        <v>27779.58333333</v>
        <stp/>
        <stp>StudyData</stp>
        <stp>QEA??14</stp>
        <stp>MA</stp>
        <stp>InputChoice=ContractVol,MAType=Sim,Period=12</stp>
        <stp>MA</stp>
        <stp/>
        <stp/>
        <stp>all</stp>
        <stp/>
        <stp/>
        <stp/>
        <stp>T</stp>
        <tr r="L21" s="4"/>
      </tp>
      <tp>
        <v>206</v>
        <stp/>
        <stp>StudyData</stp>
        <stp>QEA??24</stp>
        <stp>MA</stp>
        <stp>InputChoice=ContractVol,MAType=Sim,Period=12</stp>
        <stp>MA</stp>
        <stp/>
        <stp/>
        <stp>all</stp>
        <stp/>
        <stp/>
        <stp/>
        <stp>T</stp>
        <tr r="L33" s="4"/>
      </tp>
      <tp>
        <v>17.083333329999999</v>
        <stp/>
        <stp>StudyData</stp>
        <stp>EDA??44</stp>
        <stp>MA</stp>
        <stp>InputChoice=ContractVol,MAType=Sim,Period=12</stp>
        <stp>MA</stp>
        <stp/>
        <stp/>
        <stp>all</stp>
        <stp/>
        <stp/>
        <stp/>
        <stp>T</stp>
        <tr r="L58" s="3"/>
      </tp>
      <tp>
        <v>119347.91666667</v>
        <stp/>
        <stp>StudyData</stp>
        <stp>EDA??14</stp>
        <stp>MA</stp>
        <stp>InputChoice=ContractVol,MAType=Sim,Period=12</stp>
        <stp>MA</stp>
        <stp/>
        <stp/>
        <stp>all</stp>
        <stp/>
        <stp/>
        <stp/>
        <stp>T</stp>
        <tr r="L21" s="3"/>
      </tp>
      <tp>
        <v>21297.83333333</v>
        <stp/>
        <stp>StudyData</stp>
        <stp>EDA??24</stp>
        <stp>MA</stp>
        <stp>InputChoice=ContractVol,MAType=Sim,Period=12</stp>
        <stp>MA</stp>
        <stp/>
        <stp/>
        <stp>all</stp>
        <stp/>
        <stp/>
        <stp/>
        <stp>T</stp>
        <tr r="L33" s="3"/>
      </tp>
      <tp>
        <v>36.75</v>
        <stp/>
        <stp>StudyData</stp>
        <stp>EDA??34</stp>
        <stp>MA</stp>
        <stp>InputChoice=ContractVol,MAType=Sim,Period=12</stp>
        <stp>MA</stp>
        <stp/>
        <stp/>
        <stp>all</stp>
        <stp/>
        <stp/>
        <stp/>
        <stp>T</stp>
        <tr r="L46" s="3"/>
      </tp>
      <tp t="e">
        <v>#N/A</v>
        <stp/>
        <stp>StudyData</stp>
        <stp>Vol(QSAS3??10) when (LocalDay(QSAS3??10)=19 and LocalHour(QSAS3??10)=11 and LocalMinute(QSAS3??10)=30)</stp>
        <stp>Bar</stp>
        <stp/>
        <stp>Vol</stp>
        <stp>30</stp>
        <stp>0</stp>
        <tr r="AA26" s="8"/>
      </tp>
      <tp t="e">
        <v>#N/A</v>
        <stp/>
        <stp>StudyData</stp>
        <stp>Vol(QSAS3??11) when (LocalDay(QSAS3??11)=19 and LocalHour(QSAS3??11)=11 and LocalMinute(QSAS3??11)=30)</stp>
        <stp>Bar</stp>
        <stp/>
        <stp>Vol</stp>
        <stp>30</stp>
        <stp>0</stp>
        <tr r="AA28" s="8"/>
      </tp>
      <tp t="e">
        <v>#N/A</v>
        <stp/>
        <stp>StudyData</stp>
        <stp>Vol(QSAS3??12) when (LocalDay(QSAS3??12)=19 and LocalHour(QSAS3??12)=11 and LocalMinute(QSAS3??12)=30)</stp>
        <stp>Bar</stp>
        <stp/>
        <stp>Vol</stp>
        <stp>30</stp>
        <stp>0</stp>
        <tr r="AA30" s="8"/>
      </tp>
      <tp t="e">
        <v>#N/A</v>
        <stp/>
        <stp>StudyData</stp>
        <stp>Vol(QSAS3??13) when (LocalDay(QSAS3??13)=19 and LocalHour(QSAS3??13)=11 and LocalMinute(QSAS3??13)=30)</stp>
        <stp>Bar</stp>
        <stp/>
        <stp>Vol</stp>
        <stp>30</stp>
        <stp>0</stp>
        <tr r="AA32" s="8"/>
      </tp>
      <tp t="e">
        <v>#N/A</v>
        <stp/>
        <stp>StudyData</stp>
        <stp>Vol(QSAS3??14) when (LocalDay(QSAS3??14)=19 and LocalHour(QSAS3??14)=11 and LocalMinute(QSAS3??14)=30)</stp>
        <stp>Bar</stp>
        <stp/>
        <stp>Vol</stp>
        <stp>30</stp>
        <stp>0</stp>
        <tr r="AA35" s="8"/>
      </tp>
      <tp>
        <v>5</v>
        <stp/>
        <stp>StudyData</stp>
        <stp>Vol(QSAS3??15) when (LocalDay(QSAS3??15)=19 and LocalHour(QSAS3??15)=11 and LocalMinute(QSAS3??15)=30)</stp>
        <stp>Bar</stp>
        <stp/>
        <stp>Vol</stp>
        <stp>30</stp>
        <stp>0</stp>
        <tr r="AA37" s="8"/>
      </tp>
      <tp>
        <v>0</v>
        <stp/>
        <stp>StudyData</stp>
        <stp>Vol(QSAS3??16) when (LocalDay(QSAS3??16)=19 and LocalHour(QSAS3??16)=11 and LocalMinute(QSAS3??16)=30)</stp>
        <stp>Bar</stp>
        <stp/>
        <stp>Vol</stp>
        <stp>30</stp>
        <stp>0</stp>
        <tr r="AA39" s="8"/>
      </tp>
      <tp>
        <v>0</v>
        <stp/>
        <stp>StudyData</stp>
        <stp>Vol(QSAS3??17) when (LocalDay(QSAS3??17)=19 and LocalHour(QSAS3??17)=11 and LocalMinute(QSAS3??17)=30)</stp>
        <stp>Bar</stp>
        <stp/>
        <stp>Vol</stp>
        <stp>30</stp>
        <stp>0</stp>
        <tr r="AA41" s="8"/>
      </tp>
      <tp>
        <v>0</v>
        <stp/>
        <stp>StudyData</stp>
        <stp>Vol(QSAS3??18) when (LocalDay(QSAS3??18)=19 and LocalHour(QSAS3??18)=11 and LocalMinute(QSAS3??18)=30)</stp>
        <stp>Bar</stp>
        <stp/>
        <stp>Vol</stp>
        <stp>30</stp>
        <stp>0</stp>
        <tr r="AA44" s="8"/>
      </tp>
      <tp>
        <v>0</v>
        <stp/>
        <stp>StudyData</stp>
        <stp>Vol(QSAS3??19) when (LocalDay(QSAS3??19)=19 and LocalHour(QSAS3??19)=11 and LocalMinute(QSAS3??19)=30)</stp>
        <stp>Bar</stp>
        <stp/>
        <stp>Vol</stp>
        <stp>30</stp>
        <stp>0</stp>
        <tr r="AA46" s="8"/>
      </tp>
      <tp>
        <v>0</v>
        <stp/>
        <stp>StudyData</stp>
        <stp>Vol(QSAS3??20) when (LocalDay(QSAS3??20)=19 and LocalHour(QSAS3??20)=11 and LocalMinute(QSAS3??20)=30)</stp>
        <stp>Bar</stp>
        <stp/>
        <stp>Vol</stp>
        <stp>30</stp>
        <stp>0</stp>
        <tr r="AA48" s="8"/>
      </tp>
      <tp>
        <v>0</v>
        <stp/>
        <stp>StudyData</stp>
        <stp>Vol(QSAS3??21) when (LocalDay(QSAS3??21)=19 and LocalHour(QSAS3??21)=11 and LocalMinute(QSAS3??21)=30)</stp>
        <stp>Bar</stp>
        <stp/>
        <stp>Vol</stp>
        <stp>30</stp>
        <stp>0</stp>
        <tr r="AA50" s="8"/>
      </tp>
      <tp>
        <v>0</v>
        <stp/>
        <stp>StudyData</stp>
        <stp>Vol(QSAS3??22) when (LocalDay(QSAS3??22)=19 and LocalHour(QSAS3??22)=11 and LocalMinute(QSAS3??22)=30)</stp>
        <stp>Bar</stp>
        <stp/>
        <stp>Vol</stp>
        <stp>30</stp>
        <stp>0</stp>
        <tr r="AA53" s="8"/>
      </tp>
      <tp>
        <v>0</v>
        <stp/>
        <stp>StudyData</stp>
        <stp>Vol(QSAS3??23) when (LocalDay(QSAS3??23)=19 and LocalHour(QSAS3??23)=11 and LocalMinute(QSAS3??23)=30)</stp>
        <stp>Bar</stp>
        <stp/>
        <stp>Vol</stp>
        <stp>30</stp>
        <stp>0</stp>
        <tr r="AA55" s="8"/>
      </tp>
      <tp t="s">
        <v>QSAS3U1</v>
        <stp/>
        <stp>ContractData</stp>
        <stp>QSAS3??23</stp>
        <stp>Symbol</stp>
        <tr r="B50" s="9"/>
      </tp>
      <tp t="s">
        <v>QSAS3M1</v>
        <stp/>
        <stp>ContractData</stp>
        <stp>QSAS3??22</stp>
        <stp>Symbol</stp>
        <tr r="B48" s="9"/>
      </tp>
      <tp t="s">
        <v>QSAS3H1</v>
        <stp/>
        <stp>ContractData</stp>
        <stp>QSAS3??21</stp>
        <stp>Symbol</stp>
        <tr r="B46" s="9"/>
      </tp>
      <tp t="s">
        <v>QSAS3Z0</v>
        <stp/>
        <stp>ContractData</stp>
        <stp>QSAS3??20</stp>
        <stp>Symbol</stp>
        <tr r="B44" s="9"/>
      </tp>
      <tp t="s">
        <v>QSAS3H9</v>
        <stp/>
        <stp>ContractData</stp>
        <stp>QSAS3??13</stp>
        <stp>Symbol</stp>
        <tr r="B30" s="9"/>
      </tp>
      <tp t="s">
        <v>QSAS3Z8</v>
        <stp/>
        <stp>ContractData</stp>
        <stp>QSAS3??12</stp>
        <stp>Symbol</stp>
        <tr r="B28" s="9"/>
      </tp>
      <tp t="s">
        <v>QSAS3U8</v>
        <stp/>
        <stp>ContractData</stp>
        <stp>QSAS3??11</stp>
        <stp>Symbol</stp>
        <tr r="B26" s="9"/>
      </tp>
      <tp t="s">
        <v>QSAS3M8</v>
        <stp/>
        <stp>ContractData</stp>
        <stp>QSAS3??10</stp>
        <stp>Symbol</stp>
        <tr r="B24" s="9"/>
      </tp>
      <tp t="s">
        <v>QSAS3H0</v>
        <stp/>
        <stp>ContractData</stp>
        <stp>QSAS3??17</stp>
        <stp>Symbol</stp>
        <tr r="B38" s="9"/>
      </tp>
      <tp t="s">
        <v>QSAS3Z9</v>
        <stp/>
        <stp>ContractData</stp>
        <stp>QSAS3??16</stp>
        <stp>Symbol</stp>
        <tr r="B36" s="9"/>
      </tp>
      <tp t="s">
        <v>QSAS3U9</v>
        <stp/>
        <stp>ContractData</stp>
        <stp>QSAS3??15</stp>
        <stp>Symbol</stp>
        <tr r="B34" s="9"/>
      </tp>
      <tp t="s">
        <v>QSAS3M9</v>
        <stp/>
        <stp>ContractData</stp>
        <stp>QSAS3??14</stp>
        <stp>Symbol</stp>
        <tr r="B32" s="9"/>
      </tp>
      <tp t="s">
        <v>QSAS3U0</v>
        <stp/>
        <stp>ContractData</stp>
        <stp>QSAS3??19</stp>
        <stp>Symbol</stp>
        <tr r="B42" s="9"/>
      </tp>
      <tp t="s">
        <v>QSAS3M0</v>
        <stp/>
        <stp>ContractData</stp>
        <stp>QSAS3??18</stp>
        <stp>Symbol</stp>
        <tr r="B40" s="9"/>
      </tp>
      <tp>
        <v>42422.388888888891</v>
        <stp/>
        <stp>StudyData</stp>
        <stp>EDA??1</stp>
        <stp>Bar</stp>
        <stp/>
        <stp>Time</stp>
        <stp>30</stp>
        <stp/>
        <stp>all</stp>
        <stp/>
        <stp/>
        <stp>False</stp>
        <tr r="F1" s="3"/>
        <tr r="D1" s="3"/>
      </tp>
      <tp>
        <v>42506</v>
        <stp/>
        <stp>ContractData</stp>
        <stp>QEAS3??3</stp>
        <stp>ExpirationDate</stp>
        <stp/>
        <stp>D</stp>
        <tr r="F10" s="5"/>
      </tp>
      <tp>
        <v>42634</v>
        <stp/>
        <stp>ContractData</stp>
        <stp>QSAS3??3</stp>
        <stp>ExpirationDate</stp>
        <stp/>
        <stp>D</stp>
        <tr r="F10" s="8"/>
      </tp>
      <tp>
        <v>0</v>
        <stp/>
        <stp>StudyData</stp>
        <stp>Vol(EDAS3??3) when (LocalDay(EDAS3??3)=19 and LocalHour(EDAS3??3)=9 and LocalMinute(EDAS3??3)=20)</stp>
        <stp>Bar</stp>
        <stp/>
        <stp>Vol</stp>
        <stp>30</stp>
        <stp>0</stp>
        <tr r="AA10" s="1"/>
      </tp>
      <tp>
        <v>42506</v>
        <stp/>
        <stp>ContractData</stp>
        <stp>EDAS3??3</stp>
        <stp>ExpirationDate</stp>
        <stp/>
        <stp>D</stp>
        <tr r="F10" s="1"/>
      </tp>
      <tp t="e">
        <v>#N/A</v>
        <stp/>
        <stp>StudyData</stp>
        <stp>QEA??1</stp>
        <stp>Bar</stp>
        <stp/>
        <stp>Time</stp>
        <stp>30</stp>
        <stp/>
        <stp>all</stp>
        <stp/>
        <stp/>
        <stp>False</stp>
        <tr r="D1" s="4"/>
        <tr r="F1" s="4"/>
      </tp>
      <tp>
        <v>42478</v>
        <stp/>
        <stp>ContractData</stp>
        <stp>QEAS3??2</stp>
        <stp>ExpirationDate</stp>
        <stp/>
        <stp>D</stp>
        <tr r="F8" s="5"/>
      </tp>
      <tp>
        <v>42536</v>
        <stp/>
        <stp>ContractData</stp>
        <stp>QSAS3??2</stp>
        <stp>ExpirationDate</stp>
        <stp/>
        <stp>D</stp>
        <tr r="F8" s="8"/>
      </tp>
      <tp>
        <v>0</v>
        <stp/>
        <stp>StudyData</stp>
        <stp>Vol(EDAS3??2) when (LocalDay(EDAS3??2)=19 and LocalHour(EDAS3??2)=9 and LocalMinute(EDAS3??2)=20)</stp>
        <stp>Bar</stp>
        <stp/>
        <stp>Vol</stp>
        <stp>30</stp>
        <stp>0</stp>
        <tr r="AA8" s="1"/>
      </tp>
      <tp>
        <v>42478</v>
        <stp/>
        <stp>ContractData</stp>
        <stp>EDAS3??2</stp>
        <stp>ExpirationDate</stp>
        <stp/>
        <stp>D</stp>
        <tr r="F8" s="1"/>
      </tp>
      <tp>
        <v>73.5</v>
        <stp/>
        <stp>StudyData</stp>
        <stp>QSA??19</stp>
        <stp>MA</stp>
        <stp>InputChoice=ContractVol,MAType=Sim,Period=12</stp>
        <stp>MA</stp>
        <stp/>
        <stp/>
        <stp>all</stp>
        <stp/>
        <stp/>
        <stp/>
        <stp>T</stp>
        <tr r="L28" s="7"/>
      </tp>
      <tp>
        <v>6990.6666666700003</v>
        <stp/>
        <stp>StudyData</stp>
        <stp>QEA??19</stp>
        <stp>MA</stp>
        <stp>InputChoice=ContractVol,MAType=Sim,Period=12</stp>
        <stp>MA</stp>
        <stp/>
        <stp/>
        <stp>all</stp>
        <stp/>
        <stp/>
        <stp/>
        <stp>T</stp>
        <tr r="L27" s="4"/>
      </tp>
      <tp t="s">
        <v/>
        <stp/>
        <stp>StudyData</stp>
        <stp>QEA??29</stp>
        <stp>MA</stp>
        <stp>InputChoice=ContractVol,MAType=Sim,Period=12</stp>
        <stp>MA</stp>
        <stp/>
        <stp/>
        <stp>all</stp>
        <stp/>
        <stp/>
        <stp/>
        <stp>T</stp>
        <tr r="L40" s="4"/>
      </tp>
      <tp>
        <v>43524.583333330003</v>
        <stp/>
        <stp>StudyData</stp>
        <stp>EDA??19</stp>
        <stp>MA</stp>
        <stp>InputChoice=ContractVol,MAType=Sim,Period=12</stp>
        <stp>MA</stp>
        <stp/>
        <stp/>
        <stp>all</stp>
        <stp/>
        <stp/>
        <stp/>
        <stp>T</stp>
        <tr r="L27" s="3"/>
      </tp>
      <tp>
        <v>320.83333333000002</v>
        <stp/>
        <stp>StudyData</stp>
        <stp>EDA??29</stp>
        <stp>MA</stp>
        <stp>InputChoice=ContractVol,MAType=Sim,Period=12</stp>
        <stp>MA</stp>
        <stp/>
        <stp/>
        <stp>all</stp>
        <stp/>
        <stp/>
        <stp/>
        <stp>T</stp>
        <tr r="L40" s="3"/>
      </tp>
      <tp>
        <v>37.083333330000002</v>
        <stp/>
        <stp>StudyData</stp>
        <stp>EDA??39</stp>
        <stp>MA</stp>
        <stp>InputChoice=ContractVol,MAType=Sim,Period=12</stp>
        <stp>MA</stp>
        <stp/>
        <stp/>
        <stp>all</stp>
        <stp/>
        <stp/>
        <stp/>
        <stp>T</stp>
        <tr r="L52" s="3"/>
      </tp>
      <tp t="s">
        <v>EURIBOR (CONNECT- All Sessions), Aug 16</v>
        <stp/>
        <stp>ContractData</stp>
        <stp>QEA??6</stp>
        <stp>LongDescription</stp>
        <tr r="B11" s="4"/>
      </tp>
      <tp t="s">
        <v>EURIBOR (CONNECT- All Sessions), Sep 16</v>
        <stp/>
        <stp>ContractData</stp>
        <stp>QEA??7</stp>
        <stp>LongDescription</stp>
        <tr r="B12" s="4"/>
      </tp>
      <tp t="s">
        <v>EURIBOR (CONNECT- All Sessions), Jun 16</v>
        <stp/>
        <stp>ContractData</stp>
        <stp>QEA??4</stp>
        <stp>LongDescription</stp>
        <tr r="B9" s="4"/>
      </tp>
      <tp t="s">
        <v>EURIBOR (CONNECT- All Sessions), Jul 16</v>
        <stp/>
        <stp>ContractData</stp>
        <stp>QEA??5</stp>
        <stp>LongDescription</stp>
        <tr r="B10" s="4"/>
      </tp>
      <tp t="s">
        <v>EURIBOR (CONNECT- All Sessions), Apr 16</v>
        <stp/>
        <stp>ContractData</stp>
        <stp>QEA??2</stp>
        <stp>LongDescription</stp>
        <tr r="B7" s="4"/>
      </tp>
      <tp t="s">
        <v>EURIBOR (CONNECT- All Sessions), May 16</v>
        <stp/>
        <stp>ContractData</stp>
        <stp>QEA??3</stp>
        <stp>LongDescription</stp>
        <tr r="B8" s="4"/>
      </tp>
      <tp t="s">
        <v>EURIBOR (CONNECT- All Sessions), Mar 16</v>
        <stp/>
        <stp>ContractData</stp>
        <stp>QEA??1</stp>
        <stp>LongDescription</stp>
        <tr r="B6" s="4"/>
      </tp>
      <tp t="s">
        <v>EURIBOR (CONNECT- All Sessions), Dec 16</v>
        <stp/>
        <stp>ContractData</stp>
        <stp>QEA??8</stp>
        <stp>LongDescription</stp>
        <tr r="B13" s="4"/>
      </tp>
      <tp t="s">
        <v>EURIBOR (CONNECT- All Sessions), Mar 17</v>
        <stp/>
        <stp>ContractData</stp>
        <stp>QEA??9</stp>
        <stp>LongDescription</stp>
        <tr r="B15" s="4"/>
      </tp>
      <tp t="s">
        <v>Short Sterling (CONNECT- All Sessions), Mar 16</v>
        <stp/>
        <stp>ContractData</stp>
        <stp>QSA??1</stp>
        <stp>LongDescription</stp>
        <tr r="B6" s="7"/>
      </tp>
      <tp t="s">
        <v>Short Sterling (CONNECT- All Sessions), Apr 16</v>
        <stp/>
        <stp>ContractData</stp>
        <stp>QSA??2</stp>
        <stp>LongDescription</stp>
        <tr r="B7" s="7"/>
      </tp>
      <tp t="s">
        <v>Short Sterling (CONNECT- All Sessions), May 16</v>
        <stp/>
        <stp>ContractData</stp>
        <stp>QSA??3</stp>
        <stp>LongDescription</stp>
        <tr r="B8" s="7"/>
      </tp>
      <tp t="s">
        <v>Short Sterling (CONNECT- All Sessions), Jun 16</v>
        <stp/>
        <stp>ContractData</stp>
        <stp>QSA??4</stp>
        <stp>LongDescription</stp>
        <tr r="B9" s="7"/>
      </tp>
      <tp t="s">
        <v>Short Sterling (CONNECT- All Sessions), Sep 16</v>
        <stp/>
        <stp>ContractData</stp>
        <stp>QSA??5</stp>
        <stp>LongDescription</stp>
        <tr r="B10" s="7"/>
      </tp>
      <tp t="s">
        <v>Short Sterling (CONNECT- All Sessions), Dec 16</v>
        <stp/>
        <stp>ContractData</stp>
        <stp>QSA??6</stp>
        <stp>LongDescription</stp>
        <tr r="B11" s="7"/>
      </tp>
      <tp t="s">
        <v>Short Sterling (CONNECT- All Sessions), Mar 17</v>
        <stp/>
        <stp>ContractData</stp>
        <stp>QSA??7</stp>
        <stp>LongDescription</stp>
        <tr r="B13" s="7"/>
      </tp>
      <tp t="s">
        <v>Short Sterling (CONNECT- All Sessions), Jun 17</v>
        <stp/>
        <stp>ContractData</stp>
        <stp>QSA??8</stp>
        <stp>LongDescription</stp>
        <tr r="B14" s="7"/>
      </tp>
      <tp t="s">
        <v>Short Sterling (CONNECT- All Sessions), Sep 17</v>
        <stp/>
        <stp>ContractData</stp>
        <stp>QSA??9</stp>
        <stp>LongDescription</stp>
        <tr r="B15" s="7"/>
      </tp>
      <tp t="s">
        <v>Eurodollar (Globex), Sep 16</v>
        <stp/>
        <stp>ContractData</stp>
        <stp>EDA??7</stp>
        <stp>LongDescription</stp>
        <tr r="B12" s="3"/>
      </tp>
      <tp t="s">
        <v>Eurodollar (Globex), Aug 16</v>
        <stp/>
        <stp>ContractData</stp>
        <stp>EDA??6</stp>
        <stp>LongDescription</stp>
        <tr r="B11" s="3"/>
      </tp>
      <tp t="s">
        <v>Eurodollar (Globex), Jul 16</v>
        <stp/>
        <stp>ContractData</stp>
        <stp>EDA??5</stp>
        <stp>LongDescription</stp>
        <tr r="B10" s="3"/>
      </tp>
      <tp t="s">
        <v>Eurodollar (Globex), Jun 16</v>
        <stp/>
        <stp>ContractData</stp>
        <stp>EDA??4</stp>
        <stp>LongDescription</stp>
        <tr r="B9" s="3"/>
      </tp>
      <tp t="s">
        <v>Eurodollar (Globex), May 16</v>
        <stp/>
        <stp>ContractData</stp>
        <stp>EDA??3</stp>
        <stp>LongDescription</stp>
        <tr r="B8" s="3"/>
      </tp>
      <tp t="s">
        <v>Eurodollar (Globex), Apr 16</v>
        <stp/>
        <stp>ContractData</stp>
        <stp>EDA??2</stp>
        <stp>LongDescription</stp>
        <tr r="B7" s="3"/>
      </tp>
      <tp t="s">
        <v>Eurodollar (Globex), Mar 16</v>
        <stp/>
        <stp>ContractData</stp>
        <stp>EDA??1</stp>
        <stp>LongDescription</stp>
        <tr r="B6" s="3"/>
      </tp>
      <tp t="s">
        <v>Eurodollar (Globex), Mar 17</v>
        <stp/>
        <stp>ContractData</stp>
        <stp>EDA??9</stp>
        <stp>LongDescription</stp>
        <tr r="B15" s="3"/>
      </tp>
      <tp t="s">
        <v>Eurodollar (Globex), Dec 16</v>
        <stp/>
        <stp>ContractData</stp>
        <stp>EDA??8</stp>
        <stp>LongDescription</stp>
        <tr r="B13" s="3"/>
      </tp>
      <tp>
        <v>42443</v>
        <stp/>
        <stp>ContractData</stp>
        <stp>QEAS3??1</stp>
        <stp>ExpirationDate</stp>
        <stp/>
        <stp>D</stp>
        <tr r="F6" s="5"/>
      </tp>
      <tp>
        <v>42445</v>
        <stp/>
        <stp>ContractData</stp>
        <stp>QSAS3??1</stp>
        <stp>ExpirationDate</stp>
        <stp/>
        <stp>D</stp>
        <tr r="F6" s="8"/>
      </tp>
      <tp>
        <v>287</v>
        <stp/>
        <stp>StudyData</stp>
        <stp>Vol(EDAS3??1) when (LocalDay(EDAS3??1)=19 and LocalHour(EDAS3??1)=9 and LocalMinute(EDAS3??1)=20)</stp>
        <stp>Bar</stp>
        <stp/>
        <stp>Vol</stp>
        <stp>30</stp>
        <stp>0</stp>
        <tr r="AA6" s="1"/>
      </tp>
      <tp>
        <v>42443</v>
        <stp/>
        <stp>ContractData</stp>
        <stp>EDAS3??1</stp>
        <stp>ExpirationDate</stp>
        <stp/>
        <stp>D</stp>
        <tr r="F6" s="1"/>
      </tp>
      <tp>
        <v>2239.0833333300002</v>
        <stp/>
        <stp>StudyData</stp>
        <stp>QSA??18</stp>
        <stp>MA</stp>
        <stp>InputChoice=ContractVol,MAType=Sim,Period=12</stp>
        <stp>MA</stp>
        <stp/>
        <stp/>
        <stp>all</stp>
        <stp/>
        <stp/>
        <stp/>
        <stp>T</stp>
        <tr r="L26" s="7"/>
      </tp>
      <tp>
        <v>9222.0833333299997</v>
        <stp/>
        <stp>StudyData</stp>
        <stp>QEA??18</stp>
        <stp>MA</stp>
        <stp>InputChoice=ContractVol,MAType=Sim,Period=12</stp>
        <stp>MA</stp>
        <stp/>
        <stp/>
        <stp>all</stp>
        <stp/>
        <stp/>
        <stp/>
        <stp>T</stp>
        <tr r="L26" s="4"/>
      </tp>
      <tp t="s">
        <v/>
        <stp/>
        <stp>StudyData</stp>
        <stp>QEA??28</stp>
        <stp>MA</stp>
        <stp>InputChoice=ContractVol,MAType=Sim,Period=12</stp>
        <stp>MA</stp>
        <stp/>
        <stp/>
        <stp>all</stp>
        <stp/>
        <stp/>
        <stp/>
        <stp>T</stp>
        <tr r="L38" s="4"/>
      </tp>
      <tp>
        <v>55320.5</v>
        <stp/>
        <stp>StudyData</stp>
        <stp>EDA??18</stp>
        <stp>MA</stp>
        <stp>InputChoice=ContractVol,MAType=Sim,Period=12</stp>
        <stp>MA</stp>
        <stp/>
        <stp/>
        <stp>all</stp>
        <stp/>
        <stp/>
        <stp/>
        <stp>T</stp>
        <tr r="L26" s="3"/>
      </tp>
      <tp>
        <v>1857.83333333</v>
        <stp/>
        <stp>StudyData</stp>
        <stp>EDA??28</stp>
        <stp>MA</stp>
        <stp>InputChoice=ContractVol,MAType=Sim,Period=12</stp>
        <stp>MA</stp>
        <stp/>
        <stp/>
        <stp>all</stp>
        <stp/>
        <stp/>
        <stp/>
        <stp>T</stp>
        <tr r="L38" s="3"/>
      </tp>
      <tp>
        <v>24.916666670000001</v>
        <stp/>
        <stp>StudyData</stp>
        <stp>EDA??38</stp>
        <stp>MA</stp>
        <stp>InputChoice=ContractVol,MAType=Sim,Period=12</stp>
        <stp>MA</stp>
        <stp/>
        <stp/>
        <stp>all</stp>
        <stp/>
        <stp/>
        <stp/>
        <stp>T</stp>
        <tr r="L51" s="3"/>
      </tp>
      <tp>
        <v>42807</v>
        <stp/>
        <stp>ContractData</stp>
        <stp>QEAS3??7</stp>
        <stp>ExpirationDate</stp>
        <stp/>
        <stp>D</stp>
        <tr r="F19" s="5"/>
      </tp>
      <tp>
        <v>42998</v>
        <stp/>
        <stp>ContractData</stp>
        <stp>QSAS3??7</stp>
        <stp>ExpirationDate</stp>
        <stp/>
        <stp>D</stp>
        <tr r="F19" s="8"/>
      </tp>
      <tp>
        <v>12</v>
        <stp/>
        <stp>StudyData</stp>
        <stp>Vol(EDAS3??7) when (LocalDay(EDAS3??7)=19 and LocalHour(EDAS3??7)=9 and LocalMinute(EDAS3??7)=20)</stp>
        <stp>Bar</stp>
        <stp/>
        <stp>Vol</stp>
        <stp>30</stp>
        <stp>0</stp>
        <tr r="AA19" s="1"/>
      </tp>
      <tp>
        <v>42723</v>
        <stp/>
        <stp>ContractData</stp>
        <stp>EDAS3??7</stp>
        <stp>ExpirationDate</stp>
        <stp/>
        <stp>D</stp>
        <tr r="F19" s="1"/>
      </tp>
      <tp>
        <v>42723</v>
        <stp/>
        <stp>ContractData</stp>
        <stp>QEAS3??6</stp>
        <stp>ExpirationDate</stp>
        <stp/>
        <stp>D</stp>
        <tr r="F17" s="5"/>
      </tp>
      <tp>
        <v>42907</v>
        <stp/>
        <stp>ContractData</stp>
        <stp>QSAS3??6</stp>
        <stp>ExpirationDate</stp>
        <stp/>
        <stp>D</stp>
        <tr r="F17" s="8"/>
      </tp>
      <tp>
        <v>409052</v>
        <stp/>
        <stp>ContractData</stp>
        <stp>QEA??8</stp>
        <stp>P_OI</stp>
        <tr r="W13" s="4"/>
      </tp>
      <tp>
        <v>357099</v>
        <stp/>
        <stp>ContractData</stp>
        <stp>QEA??9</stp>
        <stp>P_OI</stp>
        <tr r="W15" s="4"/>
      </tp>
      <tp>
        <v>1775</v>
        <stp/>
        <stp>StudyData</stp>
        <stp>Vol(EDAS3??6) when (LocalDay(EDAS3??6)=19 and LocalHour(EDAS3??6)=9 and LocalMinute(EDAS3??6)=20)</stp>
        <stp>Bar</stp>
        <stp/>
        <stp>Vol</stp>
        <stp>30</stp>
        <stp>0</stp>
        <tr r="AA17" s="1"/>
      </tp>
      <tp>
        <v>254</v>
        <stp/>
        <stp>ContractData</stp>
        <stp>QEA??2</stp>
        <stp>P_OI</stp>
        <tr r="W7" s="4"/>
      </tp>
      <tp>
        <v>0</v>
        <stp/>
        <stp>ContractData</stp>
        <stp>QEA??3</stp>
        <stp>P_OI</stp>
        <tr r="W8" s="4"/>
      </tp>
      <tp>
        <v>433262</v>
        <stp/>
        <stp>ContractData</stp>
        <stp>QEA??1</stp>
        <stp>P_OI</stp>
        <tr r="W6" s="4"/>
      </tp>
      <tp>
        <v>0</v>
        <stp/>
        <stp>ContractData</stp>
        <stp>QEA??6</stp>
        <stp>P_OI</stp>
        <tr r="W11" s="4"/>
      </tp>
      <tp>
        <v>441999</v>
        <stp/>
        <stp>ContractData</stp>
        <stp>QEA??7</stp>
        <stp>P_OI</stp>
        <tr r="W12" s="4"/>
      </tp>
      <tp>
        <v>467709</v>
        <stp/>
        <stp>ContractData</stp>
        <stp>QEA??4</stp>
        <stp>P_OI</stp>
        <tr r="W9" s="4"/>
      </tp>
      <tp>
        <v>0</v>
        <stp/>
        <stp>ContractData</stp>
        <stp>QEA??5</stp>
        <stp>P_OI</stp>
        <tr r="W10" s="4"/>
      </tp>
      <tp>
        <v>42632</v>
        <stp/>
        <stp>ContractData</stp>
        <stp>EDAS3??6</stp>
        <stp>ExpirationDate</stp>
        <stp/>
        <stp>D</stp>
        <tr r="F17" s="1"/>
      </tp>
      <tp>
        <v>282759</v>
        <stp/>
        <stp>ContractData</stp>
        <stp>QSA??8</stp>
        <stp>P_OI</stp>
        <tr r="W14" s="7"/>
      </tp>
      <tp>
        <v>259480</v>
        <stp/>
        <stp>ContractData</stp>
        <stp>QSA??9</stp>
        <stp>P_OI</stp>
        <tr r="W15" s="7"/>
      </tp>
      <tp>
        <v>456734</v>
        <stp/>
        <stp>ContractData</stp>
        <stp>QSA??4</stp>
        <stp>P_OI</stp>
        <tr r="W9" s="7"/>
      </tp>
      <tp>
        <v>399760</v>
        <stp/>
        <stp>ContractData</stp>
        <stp>QSA??5</stp>
        <stp>P_OI</stp>
        <tr r="W10" s="7"/>
      </tp>
      <tp>
        <v>394922</v>
        <stp/>
        <stp>ContractData</stp>
        <stp>QSA??6</stp>
        <stp>P_OI</stp>
        <tr r="W11" s="7"/>
      </tp>
      <tp>
        <v>323417</v>
        <stp/>
        <stp>ContractData</stp>
        <stp>QSA??7</stp>
        <stp>P_OI</stp>
        <tr r="W13" s="7"/>
      </tp>
      <tp>
        <v>322606</v>
        <stp/>
        <stp>ContractData</stp>
        <stp>QSA??1</stp>
        <stp>P_OI</stp>
        <tr r="W6" s="7"/>
      </tp>
      <tp>
        <v>0</v>
        <stp/>
        <stp>ContractData</stp>
        <stp>QSA??2</stp>
        <stp>P_OI</stp>
        <tr r="W7" s="7"/>
      </tp>
      <tp>
        <v>0</v>
        <stp/>
        <stp>ContractData</stp>
        <stp>QSA??3</stp>
        <stp>P_OI</stp>
        <tr r="W8" s="7"/>
      </tp>
      <tp>
        <v>74</v>
        <stp/>
        <stp>ContractData</stp>
        <stp>QSAS3??8</stp>
        <stp>T_CVol</stp>
        <tr r="K21" s="8"/>
      </tp>
      <tp>
        <v>24</v>
        <stp/>
        <stp>ContractData</stp>
        <stp>QSAS3??9</stp>
        <stp>T_CVol</stp>
        <tr r="K23" s="8"/>
      </tp>
      <tp>
        <v>1392</v>
        <stp/>
        <stp>ContractData</stp>
        <stp>QSAS3??1</stp>
        <stp>T_CVol</stp>
        <tr r="K6" s="8"/>
      </tp>
      <tp>
        <v>2356</v>
        <stp/>
        <stp>ContractData</stp>
        <stp>QSAS3??2</stp>
        <stp>T_CVol</stp>
        <tr r="K8" s="8"/>
      </tp>
      <tp>
        <v>1397</v>
        <stp/>
        <stp>ContractData</stp>
        <stp>QSAS3??3</stp>
        <stp>T_CVol</stp>
        <tr r="K10" s="8"/>
      </tp>
      <tp>
        <v>12587</v>
        <stp/>
        <stp>ContractData</stp>
        <stp>QSAS3??4</stp>
        <stp>T_CVol</stp>
        <tr r="K12" s="8"/>
      </tp>
      <tp>
        <v>2781</v>
        <stp/>
        <stp>ContractData</stp>
        <stp>QSAS3??5</stp>
        <stp>T_CVol</stp>
        <tr r="K14" s="8"/>
      </tp>
      <tp>
        <v>2643</v>
        <stp/>
        <stp>ContractData</stp>
        <stp>QSAS3??6</stp>
        <stp>T_CVol</stp>
        <tr r="K17" s="8"/>
      </tp>
      <tp>
        <v>2003</v>
        <stp/>
        <stp>ContractData</stp>
        <stp>QSAS3??7</stp>
        <stp>T_CVol</stp>
        <tr r="K19" s="8"/>
      </tp>
      <tp>
        <v>5720</v>
        <stp/>
        <stp>ContractData</stp>
        <stp>QSAS3??8</stp>
        <stp>Y_CVol</stp>
        <tr r="N21" s="8"/>
      </tp>
      <tp>
        <v>2676</v>
        <stp/>
        <stp>ContractData</stp>
        <stp>QSAS3??9</stp>
        <stp>Y_CVol</stp>
        <tr r="N23" s="8"/>
      </tp>
      <tp>
        <v>2834</v>
        <stp/>
        <stp>ContractData</stp>
        <stp>QSAS3??1</stp>
        <stp>Y_CVol</stp>
        <tr r="N6" s="8"/>
      </tp>
      <tp>
        <v>3221</v>
        <stp/>
        <stp>ContractData</stp>
        <stp>QSAS3??2</stp>
        <stp>Y_CVol</stp>
        <tr r="N8" s="8"/>
      </tp>
      <tp>
        <v>5704</v>
        <stp/>
        <stp>ContractData</stp>
        <stp>QSAS3??3</stp>
        <stp>Y_CVol</stp>
        <tr r="N10" s="8"/>
      </tp>
      <tp>
        <v>832</v>
        <stp/>
        <stp>ContractData</stp>
        <stp>QSAS3??4</stp>
        <stp>Y_CVol</stp>
        <tr r="N12" s="8"/>
      </tp>
      <tp>
        <v>9825</v>
        <stp/>
        <stp>ContractData</stp>
        <stp>QSAS3??5</stp>
        <stp>Y_CVol</stp>
        <tr r="N14" s="8"/>
      </tp>
      <tp>
        <v>1184</v>
        <stp/>
        <stp>ContractData</stp>
        <stp>QSAS3??6</stp>
        <stp>Y_CVol</stp>
        <tr r="N17" s="8"/>
      </tp>
      <tp>
        <v>11054</v>
        <stp/>
        <stp>ContractData</stp>
        <stp>QSAS3??7</stp>
        <stp>Y_CVol</stp>
        <tr r="N19" s="8"/>
      </tp>
      <tp>
        <v>4747</v>
        <stp/>
        <stp>ContractData</stp>
        <stp>QEAS3??8</stp>
        <stp>T_CVol</stp>
        <tr r="K21" s="5"/>
      </tp>
      <tp>
        <v>0</v>
        <stp/>
        <stp>ContractData</stp>
        <stp>QEAS3??9</stp>
        <stp>T_CVol</stp>
        <tr r="K23" s="5"/>
      </tp>
      <tp>
        <v>3001</v>
        <stp/>
        <stp>ContractData</stp>
        <stp>QEAS3??1</stp>
        <stp>T_CVol</stp>
        <tr r="K6" s="5"/>
      </tp>
      <tp>
        <v>0</v>
        <stp/>
        <stp>ContractData</stp>
        <stp>QEAS3??2</stp>
        <stp>T_CVol</stp>
        <tr r="K8" s="5"/>
      </tp>
      <tp>
        <v>0</v>
        <stp/>
        <stp>ContractData</stp>
        <stp>QEAS3??3</stp>
        <stp>T_CVol</stp>
        <tr r="K10" s="5"/>
      </tp>
      <tp>
        <v>9542</v>
        <stp/>
        <stp>ContractData</stp>
        <stp>QEAS3??4</stp>
        <stp>T_CVol</stp>
        <tr r="K12" s="5"/>
      </tp>
      <tp>
        <v>55228</v>
        <stp/>
        <stp>ContractData</stp>
        <stp>QEAS3??5</stp>
        <stp>T_CVol</stp>
        <tr r="K14" s="5"/>
      </tp>
      <tp>
        <v>11961</v>
        <stp/>
        <stp>ContractData</stp>
        <stp>QEAS3??6</stp>
        <stp>T_CVol</stp>
        <tr r="K17" s="5"/>
      </tp>
      <tp>
        <v>7914</v>
        <stp/>
        <stp>ContractData</stp>
        <stp>QEAS3??7</stp>
        <stp>T_CVol</stp>
        <tr r="K19" s="5"/>
      </tp>
      <tp>
        <v>12605</v>
        <stp/>
        <stp>ContractData</stp>
        <stp>QEAS3??8</stp>
        <stp>Y_CVol</stp>
        <tr r="N21" s="5"/>
      </tp>
      <tp>
        <v>777</v>
        <stp/>
        <stp>ContractData</stp>
        <stp>QEAS3??9</stp>
        <stp>Y_CVol</stp>
        <tr r="N23" s="5"/>
      </tp>
      <tp>
        <v>9000</v>
        <stp/>
        <stp>ContractData</stp>
        <stp>QEAS3??1</stp>
        <stp>Y_CVol</stp>
        <tr r="N6" s="5"/>
      </tp>
      <tp>
        <v>0</v>
        <stp/>
        <stp>ContractData</stp>
        <stp>QEAS3??2</stp>
        <stp>Y_CVol</stp>
        <tr r="N8" s="5"/>
      </tp>
      <tp>
        <v>0</v>
        <stp/>
        <stp>ContractData</stp>
        <stp>QEAS3??3</stp>
        <stp>Y_CVol</stp>
        <tr r="N10" s="5"/>
      </tp>
      <tp>
        <v>10567</v>
        <stp/>
        <stp>ContractData</stp>
        <stp>QEAS3??4</stp>
        <stp>Y_CVol</stp>
        <tr r="N12" s="5"/>
      </tp>
      <tp>
        <v>17620</v>
        <stp/>
        <stp>ContractData</stp>
        <stp>QEAS3??5</stp>
        <stp>Y_CVol</stp>
        <tr r="N14" s="5"/>
      </tp>
      <tp>
        <v>4239</v>
        <stp/>
        <stp>ContractData</stp>
        <stp>QEAS3??6</stp>
        <stp>Y_CVol</stp>
        <tr r="N17" s="5"/>
      </tp>
      <tp>
        <v>316</v>
        <stp/>
        <stp>ContractData</stp>
        <stp>QEAS3??7</stp>
        <stp>Y_CVol</stp>
        <tr r="N19" s="5"/>
      </tp>
      <tp>
        <v>42632</v>
        <stp/>
        <stp>ContractData</stp>
        <stp>QEAS3??5</stp>
        <stp>ExpirationDate</stp>
        <stp/>
        <stp>D</stp>
        <tr r="F14" s="5"/>
      </tp>
      <tp>
        <v>42809</v>
        <stp/>
        <stp>ContractData</stp>
        <stp>QSAS3??5</stp>
        <stp>ExpirationDate</stp>
        <stp/>
        <stp>D</stp>
        <tr r="F14" s="8"/>
      </tp>
      <tp t="s">
        <v/>
        <stp/>
        <stp>StudyData</stp>
        <stp>Vol(EDAS3??5) when (LocalDay(EDAS3??5)=19 and LocalHour(EDAS3??5)=9 and LocalMinute(EDAS3??5)=20)</stp>
        <stp>Bar</stp>
        <stp/>
        <stp>Vol</stp>
        <stp>30</stp>
        <stp>0</stp>
        <tr r="AA14" s="1"/>
      </tp>
      <tp>
        <v>42569</v>
        <stp/>
        <stp>ContractData</stp>
        <stp>EDAS3??5</stp>
        <stp>ExpirationDate</stp>
        <stp/>
        <stp>D</stp>
        <tr r="F14" s="1"/>
      </tp>
      <tp>
        <v>42534</v>
        <stp/>
        <stp>ContractData</stp>
        <stp>QEAS3??4</stp>
        <stp>ExpirationDate</stp>
        <stp/>
        <stp>D</stp>
        <tr r="F12" s="5"/>
      </tp>
      <tp>
        <v>42725</v>
        <stp/>
        <stp>ContractData</stp>
        <stp>QSAS3??4</stp>
        <stp>ExpirationDate</stp>
        <stp/>
        <stp>D</stp>
        <tr r="F12" s="8"/>
      </tp>
      <tp>
        <v>473</v>
        <stp/>
        <stp>StudyData</stp>
        <stp>Vol(EDAS3??4) when (LocalDay(EDAS3??4)=19 and LocalHour(EDAS3??4)=9 and LocalMinute(EDAS3??4)=20)</stp>
        <stp>Bar</stp>
        <stp/>
        <stp>Vol</stp>
        <stp>30</stp>
        <stp>0</stp>
        <tr r="AA12" s="1"/>
      </tp>
      <tp>
        <v>42534</v>
        <stp/>
        <stp>ContractData</stp>
        <stp>EDAS3??4</stp>
        <stp>ExpirationDate</stp>
        <stp/>
        <stp>D</stp>
        <tr r="F12" s="1"/>
      </tp>
      <tp>
        <v>3365</v>
        <stp/>
        <stp>ContractData</stp>
        <stp>QEAU20</stp>
        <stp>COI</stp>
        <tr r="L44" s="6"/>
        <tr r="L44" s="6"/>
      </tp>
      <tp>
        <v>192</v>
        <stp/>
        <stp>ContractData</stp>
        <stp>QEAU21</stp>
        <stp>COI</stp>
        <tr r="L64" s="6"/>
        <tr r="L64" s="6"/>
      </tp>
      <tp>
        <v>106</v>
        <stp/>
        <stp>ContractData</stp>
        <stp>QSAU20</stp>
        <stp>COI</stp>
        <tr r="L40" s="9"/>
        <tr r="L40" s="9"/>
      </tp>
      <tp>
        <v>0</v>
        <stp/>
        <stp>ContractData</stp>
        <stp>QSAU21</stp>
        <stp>COI</stp>
        <tr r="L48" s="9"/>
        <tr r="L48" s="9"/>
      </tp>
      <tp>
        <v>135549</v>
        <stp/>
        <stp>ContractData</stp>
        <stp>QEAU18</stp>
        <stp>COI</stp>
        <tr r="L28" s="6"/>
        <tr r="L28" s="6"/>
      </tp>
      <tp>
        <v>34580</v>
        <stp/>
        <stp>ContractData</stp>
        <stp>QEAU19</stp>
        <stp>COI</stp>
        <tr r="L36" s="6"/>
        <tr r="L36" s="6"/>
      </tp>
      <tp>
        <v>441999</v>
        <stp/>
        <stp>ContractData</stp>
        <stp>QEAU16</stp>
        <stp>COI</stp>
        <tr r="L12" s="6"/>
        <tr r="L12" s="6"/>
      </tp>
      <tp>
        <v>243780</v>
        <stp/>
        <stp>ContractData</stp>
        <stp>QEAU17</stp>
        <stp>COI</stp>
        <tr r="L20" s="6"/>
        <tr r="L20" s="6"/>
      </tp>
      <tp>
        <v>134863</v>
        <stp/>
        <stp>ContractData</stp>
        <stp>QSAU18</stp>
        <stp>COI</stp>
        <tr r="L24" s="9"/>
        <tr r="L24" s="9"/>
      </tp>
      <tp>
        <v>13990</v>
        <stp/>
        <stp>ContractData</stp>
        <stp>QSAU19</stp>
        <stp>COI</stp>
        <tr r="L32" s="9"/>
        <tr r="L32" s="9"/>
      </tp>
      <tp>
        <v>403365</v>
        <stp/>
        <stp>ContractData</stp>
        <stp>QSAU16</stp>
        <stp>COI</stp>
        <tr r="L8" s="9"/>
        <tr r="L8" s="9"/>
      </tp>
      <tp>
        <v>262113</v>
        <stp/>
        <stp>ContractData</stp>
        <stp>QSAU17</stp>
        <stp>COI</stp>
        <tr r="L16" s="9"/>
        <tr r="L16" s="9"/>
      </tp>
      <tp>
        <v>42534</v>
        <stp/>
        <stp>ContractData</stp>
        <stp>EDA??4</stp>
        <stp>ExpirationDate</stp>
        <stp/>
        <stp>D</stp>
        <tr r="F9" s="3"/>
      </tp>
      <tp>
        <v>42569</v>
        <stp/>
        <stp>ContractData</stp>
        <stp>QEA??5</stp>
        <stp>ExpirationDate</stp>
        <stp/>
        <stp>D</stp>
        <tr r="F10" s="4"/>
      </tp>
      <tp>
        <v>75</v>
        <stp/>
        <stp>ContractData</stp>
        <stp>EDAU25</stp>
        <stp>COI</stp>
        <tr r="L86" s="2"/>
      </tp>
      <tp>
        <v>802</v>
        <stp/>
        <stp>ContractData</stp>
        <stp>EDAU24</stp>
        <stp>COI</stp>
        <tr r="L78" s="2"/>
      </tp>
      <tp>
        <v>15992</v>
        <stp/>
        <stp>ContractData</stp>
        <stp>EDAU21</stp>
        <stp>COI</stp>
        <tr r="L54" s="2"/>
      </tp>
      <tp>
        <v>54728</v>
        <stp/>
        <stp>ContractData</stp>
        <stp>EDAU20</stp>
        <stp>COI</stp>
        <tr r="L46" s="2"/>
      </tp>
      <tp>
        <v>984</v>
        <stp/>
        <stp>ContractData</stp>
        <stp>EDAU23</stp>
        <stp>COI</stp>
        <tr r="L70" s="2"/>
      </tp>
      <tp>
        <v>4938</v>
        <stp/>
        <stp>ContractData</stp>
        <stp>EDAU22</stp>
        <stp>COI</stp>
        <tr r="L62" s="2"/>
      </tp>
      <tp>
        <v>146902</v>
        <stp/>
        <stp>ContractData</stp>
        <stp>EDAU19</stp>
        <stp>COI</stp>
        <tr r="L38" s="2"/>
      </tp>
      <tp>
        <v>341262</v>
        <stp/>
        <stp>ContractData</stp>
        <stp>EDAU18</stp>
        <stp>COI</stp>
        <tr r="L30" s="2"/>
      </tp>
      <tp>
        <v>658941</v>
        <stp/>
        <stp>ContractData</stp>
        <stp>EDAU17</stp>
        <stp>COI</stp>
        <tr r="L22" s="2"/>
      </tp>
      <tp>
        <v>1155010</v>
        <stp/>
        <stp>ContractData</stp>
        <stp>EDAU16</stp>
        <stp>COI</stp>
        <tr r="L12" s="2"/>
      </tp>
      <tp>
        <v>42569</v>
        <stp/>
        <stp>ContractData</stp>
        <stp>EDA??5</stp>
        <stp>ExpirationDate</stp>
        <stp/>
        <stp>D</stp>
        <tr r="F10" s="3"/>
      </tp>
      <tp>
        <v>42534</v>
        <stp/>
        <stp>ContractData</stp>
        <stp>QEA??4</stp>
        <stp>ExpirationDate</stp>
        <stp/>
        <stp>D</stp>
        <tr r="F9" s="4"/>
      </tp>
      <tp>
        <v>43724</v>
        <stp/>
        <stp>ContractData</stp>
        <stp>EDAS3??18</stp>
        <stp>ExpirationDate</stp>
        <stp/>
        <stp>D</stp>
        <tr r="F44" s="1"/>
      </tp>
      <tp>
        <v>44634</v>
        <stp/>
        <stp>ContractData</stp>
        <stp>EDAS3??28</stp>
        <stp>ExpirationDate</stp>
        <stp/>
        <stp>D</stp>
        <tr r="F66" s="1"/>
      </tp>
      <tp>
        <v>45551</v>
        <stp/>
        <stp>ContractData</stp>
        <stp>EDAS3??38</stp>
        <stp>ExpirationDate</stp>
        <stp/>
        <stp>D</stp>
        <tr r="F89" s="1"/>
      </tp>
      <tp>
        <v>42597</v>
        <stp/>
        <stp>ContractData</stp>
        <stp>EDA??6</stp>
        <stp>ExpirationDate</stp>
        <stp/>
        <stp>D</stp>
        <tr r="F11" s="3"/>
      </tp>
      <tp>
        <v>42632</v>
        <stp/>
        <stp>ContractData</stp>
        <stp>QEA??7</stp>
        <stp>ExpirationDate</stp>
        <stp/>
        <stp>D</stp>
        <tr r="F12" s="4"/>
      </tp>
      <tp t="e">
        <v>#N/A</v>
        <stp/>
        <stp>StudyData</stp>
        <stp>Vol(QEA??1) when (LocalDay(QEA??1)=19 and LocalHour(QEA??1)=14 and LocalMinute(QEA??1)=0)</stp>
        <stp>Bar</stp>
        <stp/>
        <stp>Vol</stp>
        <stp>30</stp>
        <stp>0</stp>
        <tr r="Z6" s="4"/>
      </tp>
      <tp>
        <v>10</v>
        <stp/>
        <stp>StudyData</stp>
        <stp>Vol(QEA??2) when (LocalDay(QEA??2)=19 and LocalHour(QEA??2)=14 and LocalMinute(QEA??2)=0)</stp>
        <stp>Bar</stp>
        <stp/>
        <stp>Vol</stp>
        <stp>30</stp>
        <stp>0</stp>
        <tr r="Z7" s="4"/>
      </tp>
      <tp>
        <v>0</v>
        <stp/>
        <stp>StudyData</stp>
        <stp>Vol(QEA??3) when (LocalDay(QEA??3)=19 and LocalHour(QEA??3)=14 and LocalMinute(QEA??3)=0)</stp>
        <stp>Bar</stp>
        <stp/>
        <stp>Vol</stp>
        <stp>30</stp>
        <stp>0</stp>
        <tr r="Z8" s="4"/>
      </tp>
      <tp t="e">
        <v>#N/A</v>
        <stp/>
        <stp>StudyData</stp>
        <stp>Vol(QEA??4) when (LocalDay(QEA??4)=19 and LocalHour(QEA??4)=14 and LocalMinute(QEA??4)=0)</stp>
        <stp>Bar</stp>
        <stp/>
        <stp>Vol</stp>
        <stp>30</stp>
        <stp>0</stp>
        <tr r="Z9" s="4"/>
      </tp>
      <tp t="s">
        <v/>
        <stp/>
        <stp>StudyData</stp>
        <stp>Vol(QEA??5) when (LocalDay(QEA??5)=19 and LocalHour(QEA??5)=14 and LocalMinute(QEA??5)=0)</stp>
        <stp>Bar</stp>
        <stp/>
        <stp>Vol</stp>
        <stp>30</stp>
        <stp>0</stp>
        <tr r="Z10" s="4"/>
      </tp>
      <tp t="s">
        <v/>
        <stp/>
        <stp>StudyData</stp>
        <stp>Vol(QEA??6) when (LocalDay(QEA??6)=19 and LocalHour(QEA??6)=14 and LocalMinute(QEA??6)=0)</stp>
        <stp>Bar</stp>
        <stp/>
        <stp>Vol</stp>
        <stp>30</stp>
        <stp>0</stp>
        <tr r="Z11" s="4"/>
      </tp>
      <tp t="e">
        <v>#N/A</v>
        <stp/>
        <stp>StudyData</stp>
        <stp>Vol(QEA??7) when (LocalDay(QEA??7)=19 and LocalHour(QEA??7)=14 and LocalMinute(QEA??7)=0)</stp>
        <stp>Bar</stp>
        <stp/>
        <stp>Vol</stp>
        <stp>30</stp>
        <stp>0</stp>
        <tr r="Z12" s="4"/>
      </tp>
      <tp t="e">
        <v>#N/A</v>
        <stp/>
        <stp>StudyData</stp>
        <stp>Vol(QEA??8) when (LocalDay(QEA??8)=19 and LocalHour(QEA??8)=14 and LocalMinute(QEA??8)=0)</stp>
        <stp>Bar</stp>
        <stp/>
        <stp>Vol</stp>
        <stp>30</stp>
        <stp>0</stp>
        <tr r="Z13" s="4"/>
      </tp>
      <tp t="e">
        <v>#N/A</v>
        <stp/>
        <stp>StudyData</stp>
        <stp>Vol(QEA??9) when (LocalDay(QEA??9)=19 and LocalHour(QEA??9)=14 and LocalMinute(QEA??9)=0)</stp>
        <stp>Bar</stp>
        <stp/>
        <stp>Vol</stp>
        <stp>30</stp>
        <stp>0</stp>
        <tr r="Z15" s="4"/>
      </tp>
      <tp>
        <v>0</v>
        <stp/>
        <stp>ContractData</stp>
        <stp>QEAV21</stp>
        <stp>COI</stp>
        <tr r="L66" s="6"/>
        <tr r="L66" s="6"/>
      </tp>
      <tp>
        <v>43815</v>
        <stp/>
        <stp>ContractData</stp>
        <stp>EDAS3??19</stp>
        <stp>ExpirationDate</stp>
        <stp/>
        <stp>D</stp>
        <tr r="F46" s="1"/>
      </tp>
      <tp>
        <v>44725</v>
        <stp/>
        <stp>ContractData</stp>
        <stp>EDAS3??29</stp>
        <stp>ExpirationDate</stp>
        <stp/>
        <stp>D</stp>
        <tr r="F68" s="1"/>
      </tp>
      <tp>
        <v>45642</v>
        <stp/>
        <stp>ContractData</stp>
        <stp>EDAS3??39</stp>
        <stp>ExpirationDate</stp>
        <stp/>
        <stp>D</stp>
        <tr r="F91" s="1"/>
      </tp>
      <tp>
        <v>42632</v>
        <stp/>
        <stp>ContractData</stp>
        <stp>EDA??7</stp>
        <stp>ExpirationDate</stp>
        <stp/>
        <stp>D</stp>
        <tr r="F12" s="3"/>
      </tp>
      <tp>
        <v>42597</v>
        <stp/>
        <stp>ContractData</stp>
        <stp>QEA??6</stp>
        <stp>ExpirationDate</stp>
        <stp/>
        <stp>D</stp>
        <tr r="F11" s="4"/>
      </tp>
      <tp t="e">
        <v>#N/A</v>
        <stp/>
        <stp>ContractData</stp>
        <stp>EDAV16</stp>
        <stp>COI</stp>
        <tr r="L14" s="2"/>
      </tp>
      <tp>
        <v>0</v>
        <stp/>
        <stp>ContractData</stp>
        <stp>QEAQ21</stp>
        <stp>COI</stp>
        <tr r="L62" s="6"/>
        <tr r="L62" s="6"/>
      </tp>
      <tp>
        <v>0</v>
        <stp/>
        <stp>ContractData</stp>
        <stp>QEAQ16</stp>
        <stp>COI</stp>
        <tr r="L10" s="6"/>
        <tr r="L10" s="6"/>
      </tp>
      <tp>
        <v>42443</v>
        <stp/>
        <stp>ContractData</stp>
        <stp>QEA??1</stp>
        <stp>ExpirationDate</stp>
        <stp/>
        <stp>D</stp>
        <tr r="F6" s="4"/>
      </tp>
      <tp>
        <v>0</v>
        <stp/>
        <stp>ContractData</stp>
        <stp>EDAQ16</stp>
        <stp>COI</stp>
        <tr r="L10" s="2"/>
      </tp>
      <tp>
        <v>42443</v>
        <stp/>
        <stp>ContractData</stp>
        <stp>EDA??1</stp>
        <stp>ExpirationDate</stp>
        <stp/>
        <stp>D</stp>
        <tr r="F6" s="3"/>
      </tp>
      <tp>
        <v>42478</v>
        <stp/>
        <stp>ContractData</stp>
        <stp>EDA??2</stp>
        <stp>ExpirationDate</stp>
        <stp/>
        <stp>D</stp>
        <tr r="F7" s="3"/>
      </tp>
      <tp>
        <v>42506</v>
        <stp/>
        <stp>ContractData</stp>
        <stp>QEA??3</stp>
        <stp>ExpirationDate</stp>
        <stp/>
        <stp>D</stp>
        <tr r="F8" s="4"/>
      </tp>
      <tp>
        <v>42506</v>
        <stp/>
        <stp>ContractData</stp>
        <stp>EDA??3</stp>
        <stp>ExpirationDate</stp>
        <stp/>
        <stp>D</stp>
        <tr r="F8" s="3"/>
      </tp>
      <tp>
        <v>42478</v>
        <stp/>
        <stp>ContractData</stp>
        <stp>QEA??2</stp>
        <stp>ExpirationDate</stp>
        <stp/>
        <stp>D</stp>
        <tr r="F7" s="4"/>
      </tp>
      <tp>
        <v>43178</v>
        <stp/>
        <stp>ContractData</stp>
        <stp>EDAS3??12</stp>
        <stp>ExpirationDate</stp>
        <stp/>
        <stp>D</stp>
        <tr r="F30" s="1"/>
      </tp>
      <tp>
        <v>44088</v>
        <stp/>
        <stp>ContractData</stp>
        <stp>EDAS3??22</stp>
        <stp>ExpirationDate</stp>
        <stp/>
        <stp>D</stp>
        <tr r="F53" s="1"/>
      </tp>
      <tp>
        <v>44998</v>
        <stp/>
        <stp>ContractData</stp>
        <stp>EDAS3??32</stp>
        <stp>ExpirationDate</stp>
        <stp/>
        <stp>D</stp>
        <tr r="F75" s="1"/>
      </tp>
      <tp>
        <v>45915</v>
        <stp/>
        <stp>ContractData</stp>
        <stp>EDAS3??42</stp>
        <stp>ExpirationDate</stp>
        <stp/>
        <stp>D</stp>
        <tr r="F98" s="1"/>
      </tp>
      <tp>
        <v>43269</v>
        <stp/>
        <stp>ContractData</stp>
        <stp>EDAS3??13</stp>
        <stp>ExpirationDate</stp>
        <stp/>
        <stp>D</stp>
        <tr r="F32" s="1"/>
      </tp>
      <tp>
        <v>44179</v>
        <stp/>
        <stp>ContractData</stp>
        <stp>EDAS3??23</stp>
        <stp>ExpirationDate</stp>
        <stp/>
        <stp>D</stp>
        <tr r="F55" s="1"/>
      </tp>
      <tp>
        <v>45096</v>
        <stp/>
        <stp>ContractData</stp>
        <stp>EDAS3??33</stp>
        <stp>ExpirationDate</stp>
        <stp/>
        <stp>D</stp>
        <tr r="F77" s="1"/>
      </tp>
      <tp t="s">
        <v>QSAS3M7</v>
        <stp/>
        <stp>ContractData</stp>
        <stp>QSAS3??6</stp>
        <stp>Symbol</stp>
        <tr r="B16" s="9"/>
      </tp>
      <tp t="s">
        <v>QSAS3U7</v>
        <stp/>
        <stp>ContractData</stp>
        <stp>QSAS3??7</stp>
        <stp>Symbol</stp>
        <tr r="B18" s="9"/>
      </tp>
      <tp t="s">
        <v>QSAS3Z6</v>
        <stp/>
        <stp>ContractData</stp>
        <stp>QSAS3??4</stp>
        <stp>Symbol</stp>
        <tr r="B12" s="9"/>
      </tp>
      <tp t="s">
        <v>QSAS3H7</v>
        <stp/>
        <stp>ContractData</stp>
        <stp>QSAS3??5</stp>
        <stp>Symbol</stp>
        <tr r="B14" s="9"/>
      </tp>
      <tp t="s">
        <v>QSAS3M6</v>
        <stp/>
        <stp>ContractData</stp>
        <stp>QSAS3??2</stp>
        <stp>Symbol</stp>
        <tr r="B8" s="9"/>
      </tp>
      <tp t="s">
        <v>QSAS3U6</v>
        <stp/>
        <stp>ContractData</stp>
        <stp>QSAS3??3</stp>
        <stp>Symbol</stp>
        <tr r="B10" s="9"/>
      </tp>
      <tp t="s">
        <v>QSAS3H6</v>
        <stp/>
        <stp>ContractData</stp>
        <stp>QSAS3??1</stp>
        <stp>Symbol</stp>
        <tr r="B6" s="9"/>
      </tp>
      <tp t="s">
        <v>QSAS3Z7</v>
        <stp/>
        <stp>ContractData</stp>
        <stp>QSAS3??8</stp>
        <stp>Symbol</stp>
        <tr r="B20" s="9"/>
      </tp>
      <tp t="s">
        <v>QSAS3H8</v>
        <stp/>
        <stp>ContractData</stp>
        <stp>QSAS3??9</stp>
        <stp>Symbol</stp>
        <tr r="B22" s="9"/>
      </tp>
      <tp t="s">
        <v>QEAS3Z6</v>
        <stp/>
        <stp>ContractData</stp>
        <stp>QEAS3??6</stp>
        <stp>Symbol</stp>
        <tr r="B16" s="6"/>
      </tp>
      <tp t="s">
        <v>QEAS3H7</v>
        <stp/>
        <stp>ContractData</stp>
        <stp>QEAS3??7</stp>
        <stp>Symbol</stp>
        <tr r="B18" s="6"/>
      </tp>
      <tp t="s">
        <v>QEAS3M6</v>
        <stp/>
        <stp>ContractData</stp>
        <stp>QEAS3??4</stp>
        <stp>Symbol</stp>
        <tr r="B12" s="6"/>
      </tp>
      <tp t="s">
        <v>QEAS3U6</v>
        <stp/>
        <stp>ContractData</stp>
        <stp>QEAS3??5</stp>
        <stp>Symbol</stp>
        <tr r="B14" s="6"/>
      </tp>
      <tp t="s">
        <v>QEAS3J6</v>
        <stp/>
        <stp>ContractData</stp>
        <stp>QEAS3??2</stp>
        <stp>Symbol</stp>
        <tr r="B8" s="6"/>
      </tp>
      <tp t="s">
        <v>QEAS3K6</v>
        <stp/>
        <stp>ContractData</stp>
        <stp>QEAS3??3</stp>
        <stp>Symbol</stp>
        <tr r="B10" s="6"/>
      </tp>
      <tp t="s">
        <v>QEAS3H6</v>
        <stp/>
        <stp>ContractData</stp>
        <stp>QEAS3??1</stp>
        <stp>Symbol</stp>
        <tr r="B6" s="6"/>
      </tp>
      <tp t="s">
        <v>QEAS3M7</v>
        <stp/>
        <stp>ContractData</stp>
        <stp>QEAS3??8</stp>
        <stp>Symbol</stp>
        <tr r="B20" s="6"/>
      </tp>
      <tp t="s">
        <v>QEAS3U7</v>
        <stp/>
        <stp>ContractData</stp>
        <stp>QEAS3??9</stp>
        <stp>Symbol</stp>
        <tr r="B22" s="6"/>
      </tp>
      <tp>
        <v>42996</v>
        <stp/>
        <stp>ContractData</stp>
        <stp>EDAS3??10</stp>
        <stp>ExpirationDate</stp>
        <stp/>
        <stp>D</stp>
        <tr r="F26" s="1"/>
      </tp>
      <tp>
        <v>43906</v>
        <stp/>
        <stp>ContractData</stp>
        <stp>EDAS3??20</stp>
        <stp>ExpirationDate</stp>
        <stp/>
        <stp>D</stp>
        <tr r="F48" s="1"/>
      </tp>
      <tp>
        <v>44823</v>
        <stp/>
        <stp>ContractData</stp>
        <stp>EDAS3??30</stp>
        <stp>ExpirationDate</stp>
        <stp/>
        <stp>D</stp>
        <tr r="F71" s="1"/>
      </tp>
      <tp>
        <v>45733</v>
        <stp/>
        <stp>ContractData</stp>
        <stp>EDAS3??40</stp>
        <stp>ExpirationDate</stp>
        <stp/>
        <stp>D</stp>
        <tr r="F93" s="1"/>
      </tp>
      <tp>
        <v>43087</v>
        <stp/>
        <stp>ContractData</stp>
        <stp>EDAS3??11</stp>
        <stp>ExpirationDate</stp>
        <stp/>
        <stp>D</stp>
        <tr r="F28" s="1"/>
      </tp>
      <tp>
        <v>43997</v>
        <stp/>
        <stp>ContractData</stp>
        <stp>EDAS3??21</stp>
        <stp>ExpirationDate</stp>
        <stp/>
        <stp>D</stp>
        <tr r="F50" s="1"/>
      </tp>
      <tp>
        <v>44914</v>
        <stp/>
        <stp>ContractData</stp>
        <stp>EDAS3??31</stp>
        <stp>ExpirationDate</stp>
        <stp/>
        <stp>D</stp>
        <tr r="F73" s="1"/>
      </tp>
      <tp>
        <v>45824</v>
        <stp/>
        <stp>ContractData</stp>
        <stp>EDAS3??41</stp>
        <stp>ExpirationDate</stp>
        <stp/>
        <stp>D</stp>
        <tr r="F95" s="1"/>
      </tp>
      <tp>
        <v>0</v>
        <stp/>
        <stp>ContractData</stp>
        <stp>QSAS3??19</stp>
        <stp>Y_CVol</stp>
        <tr r="N46" s="8"/>
      </tp>
      <tp>
        <v>0</v>
        <stp/>
        <stp>ContractData</stp>
        <stp>QSAS3??18</stp>
        <stp>Y_CVol</stp>
        <tr r="N44" s="8"/>
      </tp>
      <tp>
        <v>43</v>
        <stp/>
        <stp>ContractData</stp>
        <stp>QSAS3??15</stp>
        <stp>Y_CVol</stp>
        <tr r="N37" s="8"/>
      </tp>
      <tp>
        <v>32</v>
        <stp/>
        <stp>ContractData</stp>
        <stp>QSAS3??14</stp>
        <stp>Y_CVol</stp>
        <tr r="N35" s="8"/>
      </tp>
      <tp>
        <v>0</v>
        <stp/>
        <stp>ContractData</stp>
        <stp>QSAS3??17</stp>
        <stp>Y_CVol</stp>
        <tr r="N41" s="8"/>
      </tp>
      <tp>
        <v>5</v>
        <stp/>
        <stp>ContractData</stp>
        <stp>QSAS3??16</stp>
        <stp>Y_CVol</stp>
        <tr r="N39" s="8"/>
      </tp>
      <tp>
        <v>2642</v>
        <stp/>
        <stp>ContractData</stp>
        <stp>QSAS3??11</stp>
        <stp>Y_CVol</stp>
        <tr r="N28" s="8"/>
      </tp>
      <tp>
        <v>613</v>
        <stp/>
        <stp>ContractData</stp>
        <stp>QSAS3??10</stp>
        <stp>Y_CVol</stp>
        <tr r="N26" s="8"/>
      </tp>
      <tp>
        <v>23</v>
        <stp/>
        <stp>ContractData</stp>
        <stp>QSAS3??13</stp>
        <stp>Y_CVol</stp>
        <tr r="N32" s="8"/>
      </tp>
      <tp>
        <v>19</v>
        <stp/>
        <stp>ContractData</stp>
        <stp>QSAS3??12</stp>
        <stp>Y_CVol</stp>
        <tr r="N30" s="8"/>
      </tp>
      <tp>
        <v>0</v>
        <stp/>
        <stp>ContractData</stp>
        <stp>QSAS3??21</stp>
        <stp>Y_CVol</stp>
        <tr r="N50" s="8"/>
      </tp>
      <tp>
        <v>0</v>
        <stp/>
        <stp>ContractData</stp>
        <stp>QSAS3??20</stp>
        <stp>Y_CVol</stp>
        <tr r="N48" s="8"/>
      </tp>
      <tp>
        <v>0</v>
        <stp/>
        <stp>ContractData</stp>
        <stp>QSAS3??23</stp>
        <stp>Y_CVol</stp>
        <tr r="N55" s="8"/>
      </tp>
      <tp>
        <v>0</v>
        <stp/>
        <stp>ContractData</stp>
        <stp>QSAS3??22</stp>
        <stp>Y_CVol</stp>
        <tr r="N53" s="8"/>
      </tp>
      <tp>
        <v>0</v>
        <stp/>
        <stp>ContractData</stp>
        <stp>QSAS3??19</stp>
        <stp>T_CVol</stp>
        <tr r="K46" s="8"/>
      </tp>
      <tp>
        <v>0</v>
        <stp/>
        <stp>ContractData</stp>
        <stp>QSAS3??18</stp>
        <stp>T_CVol</stp>
        <tr r="K44" s="8"/>
      </tp>
      <tp>
        <v>35</v>
        <stp/>
        <stp>ContractData</stp>
        <stp>QSAS3??15</stp>
        <stp>T_CVol</stp>
        <tr r="K37" s="8"/>
      </tp>
      <tp>
        <v>0</v>
        <stp/>
        <stp>ContractData</stp>
        <stp>QSAS3??14</stp>
        <stp>T_CVol</stp>
        <tr r="K35" s="8"/>
      </tp>
      <tp>
        <v>0</v>
        <stp/>
        <stp>ContractData</stp>
        <stp>QSAS3??17</stp>
        <stp>T_CVol</stp>
        <tr r="K41" s="8"/>
      </tp>
      <tp>
        <v>0</v>
        <stp/>
        <stp>ContractData</stp>
        <stp>QSAS3??16</stp>
        <stp>T_CVol</stp>
        <tr r="K39" s="8"/>
      </tp>
      <tp>
        <v>1345</v>
        <stp/>
        <stp>ContractData</stp>
        <stp>QSAS3??11</stp>
        <stp>T_CVol</stp>
        <tr r="K28" s="8"/>
      </tp>
      <tp>
        <v>1</v>
        <stp/>
        <stp>ContractData</stp>
        <stp>QSAS3??10</stp>
        <stp>T_CVol</stp>
        <tr r="K26" s="8"/>
      </tp>
      <tp>
        <v>66</v>
        <stp/>
        <stp>ContractData</stp>
        <stp>QSAS3??13</stp>
        <stp>T_CVol</stp>
        <tr r="K32" s="8"/>
      </tp>
      <tp>
        <v>0</v>
        <stp/>
        <stp>ContractData</stp>
        <stp>QSAS3??12</stp>
        <stp>T_CVol</stp>
        <tr r="K30" s="8"/>
      </tp>
      <tp>
        <v>0</v>
        <stp/>
        <stp>ContractData</stp>
        <stp>QSAS3??21</stp>
        <stp>T_CVol</stp>
        <tr r="K50" s="8"/>
      </tp>
      <tp>
        <v>0</v>
        <stp/>
        <stp>ContractData</stp>
        <stp>QSAS3??20</stp>
        <stp>T_CVol</stp>
        <tr r="K48" s="8"/>
      </tp>
      <tp>
        <v>0</v>
        <stp/>
        <stp>ContractData</stp>
        <stp>QSAS3??23</stp>
        <stp>T_CVol</stp>
        <tr r="K55" s="8"/>
      </tp>
      <tp>
        <v>0</v>
        <stp/>
        <stp>ContractData</stp>
        <stp>QSAS3??22</stp>
        <stp>T_CVol</stp>
        <tr r="K53" s="8"/>
      </tp>
      <tp>
        <v>43542</v>
        <stp/>
        <stp>ContractData</stp>
        <stp>EDAS3??16</stp>
        <stp>ExpirationDate</stp>
        <stp/>
        <stp>D</stp>
        <tr r="F39" s="1"/>
      </tp>
      <tp>
        <v>44452</v>
        <stp/>
        <stp>ContractData</stp>
        <stp>EDAS3??26</stp>
        <stp>ExpirationDate</stp>
        <stp/>
        <stp>D</stp>
        <tr r="F62" s="1"/>
      </tp>
      <tp>
        <v>45369</v>
        <stp/>
        <stp>ContractData</stp>
        <stp>EDAS3??36</stp>
        <stp>ExpirationDate</stp>
        <stp/>
        <stp>D</stp>
        <tr r="F84" s="1"/>
      </tp>
      <tp>
        <v>42723</v>
        <stp/>
        <stp>ContractData</stp>
        <stp>EDA??8</stp>
        <stp>ExpirationDate</stp>
        <stp/>
        <stp>D</stp>
        <tr r="F13" s="3"/>
      </tp>
      <tp>
        <v>42807</v>
        <stp/>
        <stp>ContractData</stp>
        <stp>QEA??9</stp>
        <stp>ExpirationDate</stp>
        <stp/>
        <stp>D</stp>
        <tr r="F15" s="4"/>
      </tp>
      <tp>
        <v>177426</v>
        <stp/>
        <stp>ContractData</stp>
        <stp>QSA??12</stp>
        <stp>P_OI</stp>
        <tr r="W19" s="7"/>
      </tp>
      <tp>
        <v>0</v>
        <stp/>
        <stp>ContractData</stp>
        <stp>QEAX21</stp>
        <stp>COI</stp>
        <tr r="L68" s="6"/>
        <tr r="L68" s="6"/>
      </tp>
      <tp>
        <v>130238</v>
        <stp/>
        <stp>ContractData</stp>
        <stp>QSA??13</stp>
        <stp>P_OI</stp>
        <tr r="W20" s="7"/>
      </tp>
      <tp>
        <v>313917</v>
        <stp/>
        <stp>ContractData</stp>
        <stp>QSA??10</stp>
        <stp>P_OI</stp>
        <tr r="W16" s="7"/>
      </tp>
      <tp>
        <v>193274</v>
        <stp/>
        <stp>ContractData</stp>
        <stp>QSA??11</stp>
        <stp>P_OI</stp>
        <tr r="W18" s="7"/>
      </tp>
      <tp>
        <v>18778</v>
        <stp/>
        <stp>ContractData</stp>
        <stp>QSA??16</stp>
        <stp>P_OI</stp>
        <tr r="W24" s="7"/>
      </tp>
      <tp>
        <v>14112</v>
        <stp/>
        <stp>ContractData</stp>
        <stp>QSA??17</stp>
        <stp>P_OI</stp>
        <tr r="W25" s="7"/>
      </tp>
      <tp>
        <v>43633</v>
        <stp/>
        <stp>ContractData</stp>
        <stp>EDAS3??17</stp>
        <stp>ExpirationDate</stp>
        <stp/>
        <stp>D</stp>
        <tr r="F41" s="1"/>
      </tp>
      <tp>
        <v>44543</v>
        <stp/>
        <stp>ContractData</stp>
        <stp>EDAS3??27</stp>
        <stp>ExpirationDate</stp>
        <stp/>
        <stp>D</stp>
        <tr r="F64" s="1"/>
      </tp>
      <tp>
        <v>45460</v>
        <stp/>
        <stp>ContractData</stp>
        <stp>EDAS3??37</stp>
        <stp>ExpirationDate</stp>
        <stp/>
        <stp>D</stp>
        <tr r="F86" s="1"/>
      </tp>
      <tp>
        <v>95428</v>
        <stp/>
        <stp>ContractData</stp>
        <stp>QSA??14</stp>
        <stp>P_OI</stp>
        <tr r="W21" s="7"/>
      </tp>
      <tp>
        <v>37279</v>
        <stp/>
        <stp>ContractData</stp>
        <stp>QSA??15</stp>
        <stp>P_OI</stp>
        <tr r="W23" s="7"/>
      </tp>
      <tp>
        <v>11540</v>
        <stp/>
        <stp>ContractData</stp>
        <stp>QSA??18</stp>
        <stp>P_OI</stp>
        <tr r="W26" s="7"/>
      </tp>
      <tp>
        <v>2590</v>
        <stp/>
        <stp>ContractData</stp>
        <stp>QSA??19</stp>
        <stp>P_OI</stp>
        <tr r="W28" s="7"/>
      </tp>
      <tp>
        <v>42807</v>
        <stp/>
        <stp>ContractData</stp>
        <stp>EDA??9</stp>
        <stp>ExpirationDate</stp>
        <stp/>
        <stp>D</stp>
        <tr r="F15" s="3"/>
      </tp>
      <tp>
        <v>42723</v>
        <stp/>
        <stp>ContractData</stp>
        <stp>QEA??8</stp>
        <stp>ExpirationDate</stp>
        <stp/>
        <stp>D</stp>
        <tr r="F13" s="4"/>
      </tp>
      <tp>
        <v>394922</v>
        <stp/>
        <stp>ContractData</stp>
        <stp>QSAZ6</stp>
        <stp>POI</stp>
        <tr r="G12" s="9"/>
      </tp>
      <tp>
        <v>409052</v>
        <stp/>
        <stp>ContractData</stp>
        <stp>QEAZ6</stp>
        <stp>POI</stp>
        <tr r="G16" s="6"/>
      </tp>
      <tp>
        <v>313917</v>
        <stp/>
        <stp>ContractData</stp>
        <stp>QSAZ7</stp>
        <stp>POI</stp>
        <tr r="G20" s="9"/>
      </tp>
      <tp>
        <v>246708</v>
        <stp/>
        <stp>ContractData</stp>
        <stp>QEAZ7</stp>
        <stp>POI</stp>
        <tr r="G24" s="6"/>
      </tp>
      <tp>
        <v>105</v>
        <stp/>
        <stp>ContractData</stp>
        <stp>QSAZ0</stp>
        <stp>POI</stp>
        <tr r="G44" s="9"/>
      </tp>
      <tp>
        <v>1776</v>
        <stp/>
        <stp>ContractData</stp>
        <stp>QEAZ0</stp>
        <stp>POI</stp>
        <tr r="G52" s="6"/>
      </tp>
      <tp>
        <v>95428</v>
        <stp/>
        <stp>ContractData</stp>
        <stp>QSAZ8</stp>
        <stp>POI</stp>
        <tr r="G28" s="9"/>
      </tp>
      <tp>
        <v>112642</v>
        <stp/>
        <stp>ContractData</stp>
        <stp>QEAZ8</stp>
        <stp>POI</stp>
        <tr r="G32" s="6"/>
      </tp>
      <tp>
        <v>11540</v>
        <stp/>
        <stp>ContractData</stp>
        <stp>QSAZ9</stp>
        <stp>POI</stp>
        <tr r="G36" s="9"/>
      </tp>
      <tp>
        <v>13490</v>
        <stp/>
        <stp>ContractData</stp>
        <stp>QEAZ9</stp>
        <stp>POI</stp>
        <tr r="G40" s="6"/>
      </tp>
      <tp>
        <v>51357</v>
        <stp/>
        <stp>ContractData</stp>
        <stp>EDAZ0</stp>
        <stp>POI</stp>
        <tr r="G50" s="2"/>
      </tp>
      <tp>
        <v>8678</v>
        <stp/>
        <stp>ContractData</stp>
        <stp>EDAZ1</stp>
        <stp>POI</stp>
        <tr r="G58" s="2"/>
      </tp>
      <tp>
        <v>1931</v>
        <stp/>
        <stp>ContractData</stp>
        <stp>EDAZ2</stp>
        <stp>POI</stp>
        <tr r="G66" s="2"/>
      </tp>
      <tp>
        <v>932</v>
        <stp/>
        <stp>ContractData</stp>
        <stp>EDAZ3</stp>
        <stp>POI</stp>
        <tr r="G74" s="2"/>
      </tp>
      <tp>
        <v>740</v>
        <stp/>
        <stp>ContractData</stp>
        <stp>EDAZ4</stp>
        <stp>POI</stp>
        <tr r="G82" s="2"/>
      </tp>
      <tp>
        <v>1251526</v>
        <stp/>
        <stp>ContractData</stp>
        <stp>EDAZ6</stp>
        <stp>POI</stp>
        <tr r="G18" s="2"/>
      </tp>
      <tp>
        <v>717445</v>
        <stp/>
        <stp>ContractData</stp>
        <stp>EDAZ7</stp>
        <stp>POI</stp>
        <tr r="G26" s="2"/>
      </tp>
      <tp>
        <v>396938</v>
        <stp/>
        <stp>ContractData</stp>
        <stp>EDAZ8</stp>
        <stp>POI</stp>
        <tr r="G34" s="2"/>
      </tp>
      <tp>
        <v>120762</v>
        <stp/>
        <stp>ContractData</stp>
        <stp>EDAZ9</stp>
        <stp>POI</stp>
        <tr r="G42" s="2"/>
      </tp>
      <tp t="e">
        <v>#N/A</v>
        <stp/>
        <stp>ContractData</stp>
        <stp>QEAX0</stp>
        <stp>POI</stp>
        <tr r="G50" s="6"/>
      </tp>
      <tp>
        <v>0</v>
        <stp/>
        <stp>ContractData</stp>
        <stp>QEAX1</stp>
        <stp>POI</stp>
        <tr r="G74" s="6"/>
      </tp>
      <tp>
        <v>0</v>
        <stp/>
        <stp>ContractData</stp>
        <stp>QEAQ1</stp>
        <stp>POI</stp>
        <tr r="G68" s="6"/>
      </tp>
      <tp t="e">
        <v>#N/A</v>
        <stp/>
        <stp>ContractData</stp>
        <stp>QEAV0</stp>
        <stp>POI</stp>
        <tr r="G48" s="6"/>
      </tp>
      <tp>
        <v>0</v>
        <stp/>
        <stp>ContractData</stp>
        <stp>QEAV1</stp>
        <stp>POI</stp>
        <tr r="G72" s="6"/>
      </tp>
      <tp>
        <v>399760</v>
        <stp/>
        <stp>ContractData</stp>
        <stp>QSAU6</stp>
        <stp>POI</stp>
        <tr r="G10" s="9"/>
      </tp>
      <tp>
        <v>441999</v>
        <stp/>
        <stp>ContractData</stp>
        <stp>QEAU6</stp>
        <stp>POI</stp>
        <tr r="G14" s="6"/>
      </tp>
      <tp>
        <v>259480</v>
        <stp/>
        <stp>ContractData</stp>
        <stp>QSAU7</stp>
        <stp>POI</stp>
        <tr r="G18" s="9"/>
      </tp>
      <tp>
        <v>243780</v>
        <stp/>
        <stp>ContractData</stp>
        <stp>QEAU7</stp>
        <stp>POI</stp>
        <tr r="G22" s="6"/>
      </tp>
      <tp>
        <v>106</v>
        <stp/>
        <stp>ContractData</stp>
        <stp>QSAU0</stp>
        <stp>POI</stp>
        <tr r="G42" s="9"/>
      </tp>
      <tp>
        <v>3365</v>
        <stp/>
        <stp>ContractData</stp>
        <stp>QEAU0</stp>
        <stp>POI</stp>
        <tr r="G46" s="6"/>
      </tp>
      <tp>
        <v>0</v>
        <stp/>
        <stp>ContractData</stp>
        <stp>QSAU1</stp>
        <stp>POI</stp>
        <tr r="G50" s="9"/>
      </tp>
      <tp>
        <v>192</v>
        <stp/>
        <stp>ContractData</stp>
        <stp>QEAU1</stp>
        <stp>POI</stp>
        <tr r="G70" s="6"/>
      </tp>
      <tp>
        <v>130238</v>
        <stp/>
        <stp>ContractData</stp>
        <stp>QSAU8</stp>
        <stp>POI</stp>
        <tr r="G26" s="9"/>
      </tp>
      <tp>
        <v>135549</v>
        <stp/>
        <stp>ContractData</stp>
        <stp>QEAU8</stp>
        <stp>POI</stp>
        <tr r="G30" s="6"/>
      </tp>
      <tp>
        <v>14112</v>
        <stp/>
        <stp>ContractData</stp>
        <stp>QSAU9</stp>
        <stp>POI</stp>
        <tr r="G34" s="9"/>
      </tp>
      <tp>
        <v>34580</v>
        <stp/>
        <stp>ContractData</stp>
        <stp>QEAU9</stp>
        <stp>POI</stp>
        <tr r="G38" s="6"/>
      </tp>
      <tp>
        <v>56435</v>
        <stp/>
        <stp>ContractData</stp>
        <stp>EDAU0</stp>
        <stp>POI</stp>
        <tr r="G48" s="2"/>
      </tp>
      <tp>
        <v>15756</v>
        <stp/>
        <stp>ContractData</stp>
        <stp>EDAU1</stp>
        <stp>POI</stp>
        <tr r="G56" s="2"/>
      </tp>
      <tp>
        <v>4896</v>
        <stp/>
        <stp>ContractData</stp>
        <stp>EDAU2</stp>
        <stp>POI</stp>
        <tr r="G64" s="2"/>
      </tp>
      <tp>
        <v>974</v>
        <stp/>
        <stp>ContractData</stp>
        <stp>EDAU3</stp>
        <stp>POI</stp>
        <tr r="G72" s="2"/>
      </tp>
      <tp>
        <v>802</v>
        <stp/>
        <stp>ContractData</stp>
        <stp>EDAU4</stp>
        <stp>POI</stp>
        <tr r="G80" s="2"/>
      </tp>
      <tp>
        <v>75</v>
        <stp/>
        <stp>ContractData</stp>
        <stp>EDAU5</stp>
        <stp>POI</stp>
        <tr r="G88" s="2"/>
      </tp>
      <tp>
        <v>1150112</v>
        <stp/>
        <stp>ContractData</stp>
        <stp>EDAU6</stp>
        <stp>POI</stp>
        <tr r="G16" s="2"/>
      </tp>
      <tp>
        <v>657393</v>
        <stp/>
        <stp>ContractData</stp>
        <stp>EDAU7</stp>
        <stp>POI</stp>
        <tr r="G24" s="2"/>
      </tp>
      <tp>
        <v>340282</v>
        <stp/>
        <stp>ContractData</stp>
        <stp>EDAU8</stp>
        <stp>POI</stp>
        <tr r="G32" s="2"/>
      </tp>
      <tp>
        <v>150145</v>
        <stp/>
        <stp>ContractData</stp>
        <stp>EDAU9</stp>
        <stp>POI</stp>
        <tr r="G40" s="2"/>
      </tp>
      <tp>
        <v>254</v>
        <stp/>
        <stp>ContractData</stp>
        <stp>QEAJ6</stp>
        <stp>POI</stp>
        <tr r="G8" s="6"/>
      </tp>
      <tp t="e">
        <v>#N/A</v>
        <stp/>
        <stp>ContractData</stp>
        <stp>QEAJ1</stp>
        <stp>POI</stp>
        <tr r="G60" s="6"/>
      </tp>
      <tp t="e">
        <v>#N/A</v>
        <stp/>
        <stp>ContractData</stp>
        <stp>QEAJ2</stp>
        <stp>POI</stp>
        <tr r="G80" s="6"/>
      </tp>
      <tp>
        <v>73347</v>
        <stp/>
        <stp>ContractData</stp>
        <stp>EDAJ6</stp>
        <stp>POI</stp>
        <tr r="G8" s="2"/>
      </tp>
      <tp>
        <v>0</v>
        <stp/>
        <stp>ContractData</stp>
        <stp>QEAK6</stp>
        <stp>POI</stp>
        <tr r="G10" s="6"/>
      </tp>
      <tp t="e">
        <v>#N/A</v>
        <stp/>
        <stp>ContractData</stp>
        <stp>QEAK1</stp>
        <stp>POI</stp>
        <tr r="G62" s="6"/>
      </tp>
      <tp>
        <v>479</v>
        <stp/>
        <stp>ContractData</stp>
        <stp>EDAK6</stp>
        <stp>POI</stp>
        <tr r="G10" s="2"/>
      </tp>
      <tp>
        <v>70004</v>
        <stp/>
        <stp>ContractData</stp>
        <stp>EDA??7</stp>
        <stp>T_CVol</stp>
        <tr r="K12" s="3"/>
      </tp>
      <tp>
        <v>0</v>
        <stp/>
        <stp>ContractData</stp>
        <stp>EDA??6</stp>
        <stp>T_CVol</stp>
        <tr r="K11" s="3"/>
      </tp>
      <tp>
        <v>0</v>
        <stp/>
        <stp>ContractData</stp>
        <stp>EDA??5</stp>
        <stp>T_CVol</stp>
        <tr r="K10" s="3"/>
      </tp>
      <tp>
        <v>78156</v>
        <stp/>
        <stp>ContractData</stp>
        <stp>EDA??4</stp>
        <stp>T_CVol</stp>
        <tr r="K9" s="3"/>
      </tp>
      <tp>
        <v>233</v>
        <stp/>
        <stp>ContractData</stp>
        <stp>EDA??3</stp>
        <stp>T_CVol</stp>
        <tr r="K8" s="3"/>
      </tp>
      <tp>
        <v>2976</v>
        <stp/>
        <stp>ContractData</stp>
        <stp>EDA??2</stp>
        <stp>T_CVol</stp>
        <tr r="K7" s="3"/>
      </tp>
      <tp>
        <v>45890</v>
        <stp/>
        <stp>ContractData</stp>
        <stp>EDA??1</stp>
        <stp>T_CVol</stp>
        <tr r="K6" s="3"/>
      </tp>
      <tp>
        <v>84425</v>
        <stp/>
        <stp>ContractData</stp>
        <stp>EDA??9</stp>
        <stp>T_CVol</stp>
        <tr r="K15" s="3"/>
      </tp>
      <tp>
        <v>94564</v>
        <stp/>
        <stp>ContractData</stp>
        <stp>EDA??8</stp>
        <stp>T_CVol</stp>
        <tr r="K13" s="3"/>
      </tp>
      <tp>
        <v>0</v>
        <stp/>
        <stp>ContractData</stp>
        <stp>QEA??6</stp>
        <stp>T_CVol</stp>
        <tr r="K11" s="4"/>
      </tp>
      <tp>
        <v>115687</v>
        <stp/>
        <stp>ContractData</stp>
        <stp>QEA??7</stp>
        <stp>T_CVol</stp>
        <tr r="K12" s="4"/>
      </tp>
      <tp>
        <v>60962</v>
        <stp/>
        <stp>ContractData</stp>
        <stp>QEA??4</stp>
        <stp>T_CVol</stp>
        <tr r="K9" s="4"/>
      </tp>
      <tp>
        <v>0</v>
        <stp/>
        <stp>ContractData</stp>
        <stp>QEA??5</stp>
        <stp>T_CVol</stp>
        <tr r="K10" s="4"/>
      </tp>
      <tp>
        <v>1908</v>
        <stp/>
        <stp>ContractData</stp>
        <stp>QEA??2</stp>
        <stp>T_CVol</stp>
        <tr r="K7" s="4"/>
      </tp>
      <tp>
        <v>0</v>
        <stp/>
        <stp>ContractData</stp>
        <stp>QEA??3</stp>
        <stp>T_CVol</stp>
        <tr r="K8" s="4"/>
      </tp>
      <tp>
        <v>36575</v>
        <stp/>
        <stp>ContractData</stp>
        <stp>QEA??1</stp>
        <stp>T_CVol</stp>
        <tr r="K6" s="4"/>
      </tp>
      <tp>
        <v>92778</v>
        <stp/>
        <stp>ContractData</stp>
        <stp>QEA??8</stp>
        <stp>T_CVol</stp>
        <tr r="K13" s="4"/>
      </tp>
      <tp>
        <v>46803</v>
        <stp/>
        <stp>ContractData</stp>
        <stp>QEA??9</stp>
        <stp>T_CVol</stp>
        <tr r="K15" s="4"/>
      </tp>
      <tp>
        <v>13718</v>
        <stp/>
        <stp>ContractData</stp>
        <stp>QSA??1</stp>
        <stp>T_CVol</stp>
        <tr r="K6" s="7"/>
      </tp>
      <tp>
        <v>0</v>
        <stp/>
        <stp>ContractData</stp>
        <stp>QSA??2</stp>
        <stp>T_CVol</stp>
        <tr r="K7" s="7"/>
      </tp>
      <tp>
        <v>0</v>
        <stp/>
        <stp>ContractData</stp>
        <stp>QSA??3</stp>
        <stp>T_CVol</stp>
        <tr r="K8" s="7"/>
      </tp>
      <tp>
        <v>17015</v>
        <stp/>
        <stp>ContractData</stp>
        <stp>QSA??4</stp>
        <stp>T_CVol</stp>
        <tr r="K9" s="7"/>
      </tp>
      <tp>
        <v>26129</v>
        <stp/>
        <stp>ContractData</stp>
        <stp>QSA??5</stp>
        <stp>T_CVol</stp>
        <tr r="K10" s="7"/>
      </tp>
      <tp>
        <v>30677</v>
        <stp/>
        <stp>ContractData</stp>
        <stp>QSA??6</stp>
        <stp>T_CVol</stp>
        <tr r="K11" s="7"/>
      </tp>
      <tp>
        <v>29407</v>
        <stp/>
        <stp>ContractData</stp>
        <stp>QSA??7</stp>
        <stp>T_CVol</stp>
        <tr r="K13" s="7"/>
      </tp>
      <tp>
        <v>25814</v>
        <stp/>
        <stp>ContractData</stp>
        <stp>QSA??8</stp>
        <stp>T_CVol</stp>
        <tr r="K14" s="7"/>
      </tp>
      <tp>
        <v>18656</v>
        <stp/>
        <stp>ContractData</stp>
        <stp>QSA??9</stp>
        <stp>T_CVol</stp>
        <tr r="K15" s="7"/>
      </tp>
      <tp>
        <v>322606</v>
        <stp/>
        <stp>ContractData</stp>
        <stp>QSAH6</stp>
        <stp>POI</stp>
        <tr r="G6" s="9"/>
      </tp>
      <tp>
        <v>433262</v>
        <stp/>
        <stp>ContractData</stp>
        <stp>QEAH6</stp>
        <stp>POI</stp>
        <tr r="G6" s="6"/>
      </tp>
      <tp>
        <v>323417</v>
        <stp/>
        <stp>ContractData</stp>
        <stp>QSAH7</stp>
        <stp>POI</stp>
        <tr r="G14" s="9"/>
      </tp>
      <tp>
        <v>357099</v>
        <stp/>
        <stp>ContractData</stp>
        <stp>QEAH7</stp>
        <stp>POI</stp>
        <tr r="G18" s="6"/>
      </tp>
      <tp>
        <v>2590</v>
        <stp/>
        <stp>ContractData</stp>
        <stp>QSAH0</stp>
        <stp>POI</stp>
        <tr r="G38" s="9"/>
      </tp>
      <tp>
        <v>9934</v>
        <stp/>
        <stp>ContractData</stp>
        <stp>QEAH0</stp>
        <stp>POI</stp>
        <tr r="G42" s="6"/>
      </tp>
      <tp>
        <v>1</v>
        <stp/>
        <stp>ContractData</stp>
        <stp>QSAH1</stp>
        <stp>POI</stp>
        <tr r="G46" s="9"/>
      </tp>
      <tp>
        <v>432</v>
        <stp/>
        <stp>ContractData</stp>
        <stp>QEAH1</stp>
        <stp>POI</stp>
        <tr r="G58" s="6"/>
      </tp>
      <tp>
        <v>193274</v>
        <stp/>
        <stp>ContractData</stp>
        <stp>QSAH8</stp>
        <stp>POI</stp>
        <tr r="G22" s="9"/>
      </tp>
      <tp>
        <v>140139</v>
        <stp/>
        <stp>ContractData</stp>
        <stp>QEAH8</stp>
        <stp>POI</stp>
        <tr r="G26" s="6"/>
      </tp>
      <tp>
        <v>37279</v>
        <stp/>
        <stp>ContractData</stp>
        <stp>QSAH9</stp>
        <stp>POI</stp>
        <tr r="G30" s="9"/>
      </tp>
      <tp>
        <v>92404</v>
        <stp/>
        <stp>ContractData</stp>
        <stp>QEAH9</stp>
        <stp>POI</stp>
        <tr r="G34" s="6"/>
      </tp>
      <tp>
        <v>81147</v>
        <stp/>
        <stp>ContractData</stp>
        <stp>EDAH0</stp>
        <stp>POI</stp>
        <tr r="G44" s="2"/>
      </tp>
      <tp>
        <v>29120</v>
        <stp/>
        <stp>ContractData</stp>
        <stp>EDAH1</stp>
        <stp>POI</stp>
        <tr r="G52" s="2"/>
      </tp>
      <tp>
        <v>4168</v>
        <stp/>
        <stp>ContractData</stp>
        <stp>EDAH2</stp>
        <stp>POI</stp>
        <tr r="G60" s="2"/>
      </tp>
      <tp>
        <v>2136</v>
        <stp/>
        <stp>ContractData</stp>
        <stp>EDAH3</stp>
        <stp>POI</stp>
        <tr r="G68" s="2"/>
      </tp>
      <tp>
        <v>982</v>
        <stp/>
        <stp>ContractData</stp>
        <stp>EDAH4</stp>
        <stp>POI</stp>
        <tr r="G76" s="2"/>
      </tp>
      <tp>
        <v>268</v>
        <stp/>
        <stp>ContractData</stp>
        <stp>EDAH5</stp>
        <stp>POI</stp>
        <tr r="G84" s="2"/>
      </tp>
      <tp>
        <v>1007175</v>
        <stp/>
        <stp>ContractData</stp>
        <stp>EDAH6</stp>
        <stp>POI</stp>
        <tr r="G6" s="2"/>
      </tp>
      <tp>
        <v>961653</v>
        <stp/>
        <stp>ContractData</stp>
        <stp>EDAH7</stp>
        <stp>POI</stp>
        <tr r="G20" s="2"/>
      </tp>
      <tp>
        <v>488570</v>
        <stp/>
        <stp>ContractData</stp>
        <stp>EDAH8</stp>
        <stp>POI</stp>
        <tr r="G28" s="2"/>
      </tp>
      <tp>
        <v>276416</v>
        <stp/>
        <stp>ContractData</stp>
        <stp>EDAH9</stp>
        <stp>POI</stp>
        <tr r="G36" s="2"/>
      </tp>
      <tp t="e">
        <v>#N/A</v>
        <stp/>
        <stp>ContractData</stp>
        <stp>QEAN1</stp>
        <stp>POI</stp>
        <tr r="G66" s="6"/>
      </tp>
      <tp>
        <v>252</v>
        <stp/>
        <stp>ContractData</stp>
        <stp>EDAN6</stp>
        <stp>POI</stp>
        <tr r="G14" s="2"/>
      </tp>
      <tp>
        <v>456734</v>
        <stp/>
        <stp>ContractData</stp>
        <stp>QSAM6</stp>
        <stp>POI</stp>
        <tr r="G8" s="9"/>
      </tp>
      <tp>
        <v>467709</v>
        <stp/>
        <stp>ContractData</stp>
        <stp>QEAM6</stp>
        <stp>POI</stp>
        <tr r="G12" s="6"/>
      </tp>
      <tp>
        <v>282759</v>
        <stp/>
        <stp>ContractData</stp>
        <stp>QSAM7</stp>
        <stp>POI</stp>
        <tr r="G16" s="9"/>
      </tp>
      <tp>
        <v>330405</v>
        <stp/>
        <stp>ContractData</stp>
        <stp>QEAM7</stp>
        <stp>POI</stp>
        <tr r="G20" s="6"/>
      </tp>
      <tp>
        <v>558</v>
        <stp/>
        <stp>ContractData</stp>
        <stp>QSAM0</stp>
        <stp>POI</stp>
        <tr r="G40" s="9"/>
      </tp>
      <tp>
        <v>5966</v>
        <stp/>
        <stp>ContractData</stp>
        <stp>QEAM0</stp>
        <stp>POI</stp>
        <tr r="G44" s="6"/>
      </tp>
      <tp>
        <v>0</v>
        <stp/>
        <stp>ContractData</stp>
        <stp>QSAM1</stp>
        <stp>POI</stp>
        <tr r="G48" s="9"/>
      </tp>
      <tp>
        <v>608</v>
        <stp/>
        <stp>ContractData</stp>
        <stp>QEAM1</stp>
        <stp>POI</stp>
        <tr r="G64" s="6"/>
      </tp>
      <tp>
        <v>177426</v>
        <stp/>
        <stp>ContractData</stp>
        <stp>QSAM8</stp>
        <stp>POI</stp>
        <tr r="G24" s="9"/>
      </tp>
      <tp>
        <v>152029</v>
        <stp/>
        <stp>ContractData</stp>
        <stp>QEAM8</stp>
        <stp>POI</stp>
        <tr r="G28" s="6"/>
      </tp>
      <tp>
        <v>18778</v>
        <stp/>
        <stp>ContractData</stp>
        <stp>QSAM9</stp>
        <stp>POI</stp>
        <tr r="G32" s="9"/>
      </tp>
      <tp>
        <v>50885</v>
        <stp/>
        <stp>ContractData</stp>
        <stp>QEAM9</stp>
        <stp>POI</stp>
        <tr r="G36" s="6"/>
      </tp>
      <tp>
        <v>60239</v>
        <stp/>
        <stp>ContractData</stp>
        <stp>EDAM0</stp>
        <stp>POI</stp>
        <tr r="G46" s="2"/>
      </tp>
      <tp>
        <v>23327</v>
        <stp/>
        <stp>ContractData</stp>
        <stp>EDAM1</stp>
        <stp>POI</stp>
        <tr r="G54" s="2"/>
      </tp>
      <tp>
        <v>4753</v>
        <stp/>
        <stp>ContractData</stp>
        <stp>EDAM2</stp>
        <stp>POI</stp>
        <tr r="G62" s="2"/>
      </tp>
      <tp>
        <v>791</v>
        <stp/>
        <stp>ContractData</stp>
        <stp>EDAM3</stp>
        <stp>POI</stp>
        <tr r="G70" s="2"/>
      </tp>
      <tp>
        <v>979</v>
        <stp/>
        <stp>ContractData</stp>
        <stp>EDAM4</stp>
        <stp>POI</stp>
        <tr r="G78" s="2"/>
      </tp>
      <tp>
        <v>246</v>
        <stp/>
        <stp>ContractData</stp>
        <stp>EDAM5</stp>
        <stp>POI</stp>
        <tr r="G86" s="2"/>
      </tp>
      <tp>
        <v>1273196</v>
        <stp/>
        <stp>ContractData</stp>
        <stp>EDAM6</stp>
        <stp>POI</stp>
        <tr r="G12" s="2"/>
      </tp>
      <tp>
        <v>706566</v>
        <stp/>
        <stp>ContractData</stp>
        <stp>EDAM7</stp>
        <stp>POI</stp>
        <tr r="G22" s="2"/>
      </tp>
      <tp>
        <v>419646</v>
        <stp/>
        <stp>ContractData</stp>
        <stp>EDAM8</stp>
        <stp>POI</stp>
        <tr r="G30" s="2"/>
      </tp>
      <tp>
        <v>209278</v>
        <stp/>
        <stp>ContractData</stp>
        <stp>EDAM9</stp>
        <stp>POI</stp>
        <tr r="G38" s="2"/>
      </tp>
      <tp t="e">
        <v>#N/A</v>
        <stp/>
        <stp>ContractData</stp>
        <stp>QEAF1</stp>
        <stp>POI</stp>
        <tr r="G54" s="6"/>
      </tp>
      <tp>
        <v>0</v>
        <stp/>
        <stp>ContractData</stp>
        <stp>QEAF2</stp>
        <stp>POI</stp>
        <tr r="G76" s="6"/>
      </tp>
      <tp t="e">
        <v>#N/A</v>
        <stp/>
        <stp>ContractData</stp>
        <stp>QEAG1</stp>
        <stp>POI</stp>
        <tr r="G56" s="6"/>
      </tp>
      <tp>
        <v>0</v>
        <stp/>
        <stp>ContractData</stp>
        <stp>QEAG2</stp>
        <stp>POI</stp>
        <tr r="G78" s="6"/>
      </tp>
      <tp>
        <v>237447</v>
        <stp/>
        <stp>ContractData</stp>
        <stp>EDA??7</stp>
        <stp>Y_CVol</stp>
        <tr r="N12" s="3"/>
      </tp>
      <tp>
        <v>0</v>
        <stp/>
        <stp>ContractData</stp>
        <stp>EDA??6</stp>
        <stp>Y_CVol</stp>
        <tr r="N11" s="3"/>
      </tp>
      <tp>
        <v>0</v>
        <stp/>
        <stp>ContractData</stp>
        <stp>EDA??5</stp>
        <stp>Y_CVol</stp>
        <tr r="N10" s="3"/>
      </tp>
      <tp>
        <v>223726</v>
        <stp/>
        <stp>ContractData</stp>
        <stp>EDA??4</stp>
        <stp>Y_CVol</stp>
        <tr r="N9" s="3"/>
      </tp>
      <tp>
        <v>5</v>
        <stp/>
        <stp>ContractData</stp>
        <stp>EDA??3</stp>
        <stp>Y_CVol</stp>
        <tr r="N8" s="3"/>
      </tp>
      <tp>
        <v>5704</v>
        <stp/>
        <stp>ContractData</stp>
        <stp>EDA??2</stp>
        <stp>Y_CVol</stp>
        <tr r="N7" s="3"/>
      </tp>
      <tp>
        <v>152884</v>
        <stp/>
        <stp>ContractData</stp>
        <stp>EDA??1</stp>
        <stp>Y_CVol</stp>
        <tr r="N6" s="3"/>
      </tp>
      <tp>
        <v>212201</v>
        <stp/>
        <stp>ContractData</stp>
        <stp>EDA??9</stp>
        <stp>Y_CVol</stp>
        <tr r="N15" s="3"/>
      </tp>
      <tp>
        <v>245532</v>
        <stp/>
        <stp>ContractData</stp>
        <stp>EDA??8</stp>
        <stp>Y_CVol</stp>
        <tr r="N13" s="3"/>
      </tp>
      <tp>
        <v>0</v>
        <stp/>
        <stp>ContractData</stp>
        <stp>QEA??6</stp>
        <stp>Y_CVol</stp>
        <tr r="N11" s="4"/>
      </tp>
      <tp>
        <v>67726</v>
        <stp/>
        <stp>ContractData</stp>
        <stp>QEA??7</stp>
        <stp>Y_CVol</stp>
        <tr r="N12" s="4"/>
      </tp>
      <tp>
        <v>93073</v>
        <stp/>
        <stp>ContractData</stp>
        <stp>QEA??4</stp>
        <stp>Y_CVol</stp>
        <tr r="N9" s="4"/>
      </tp>
      <tp>
        <v>0</v>
        <stp/>
        <stp>ContractData</stp>
        <stp>QEA??5</stp>
        <stp>Y_CVol</stp>
        <tr r="N10" s="4"/>
      </tp>
      <tp>
        <v>556</v>
        <stp/>
        <stp>ContractData</stp>
        <stp>QEA??2</stp>
        <stp>Y_CVol</stp>
        <tr r="N7" s="4"/>
      </tp>
      <tp>
        <v>0</v>
        <stp/>
        <stp>ContractData</stp>
        <stp>QEA??3</stp>
        <stp>Y_CVol</stp>
        <tr r="N8" s="4"/>
      </tp>
      <tp>
        <v>46811</v>
        <stp/>
        <stp>ContractData</stp>
        <stp>QEA??1</stp>
        <stp>Y_CVol</stp>
        <tr r="N6" s="4"/>
      </tp>
      <tp>
        <v>85336</v>
        <stp/>
        <stp>ContractData</stp>
        <stp>QEA??8</stp>
        <stp>Y_CVol</stp>
        <tr r="N13" s="4"/>
      </tp>
      <tp>
        <v>56460</v>
        <stp/>
        <stp>ContractData</stp>
        <stp>QEA??9</stp>
        <stp>Y_CVol</stp>
        <tr r="N15" s="4"/>
      </tp>
      <tp>
        <v>18721</v>
        <stp/>
        <stp>ContractData</stp>
        <stp>QSA??1</stp>
        <stp>Y_CVol</stp>
        <tr r="N6" s="7"/>
      </tp>
      <tp>
        <v>0</v>
        <stp/>
        <stp>ContractData</stp>
        <stp>QSA??2</stp>
        <stp>Y_CVol</stp>
        <tr r="N7" s="7"/>
      </tp>
      <tp>
        <v>0</v>
        <stp/>
        <stp>ContractData</stp>
        <stp>QSA??3</stp>
        <stp>Y_CVol</stp>
        <tr r="N8" s="7"/>
      </tp>
      <tp>
        <v>25396</v>
        <stp/>
        <stp>ContractData</stp>
        <stp>QSA??4</stp>
        <stp>Y_CVol</stp>
        <tr r="N9" s="7"/>
      </tp>
      <tp>
        <v>43491</v>
        <stp/>
        <stp>ContractData</stp>
        <stp>QSA??5</stp>
        <stp>Y_CVol</stp>
        <tr r="N10" s="7"/>
      </tp>
      <tp>
        <v>36823</v>
        <stp/>
        <stp>ContractData</stp>
        <stp>QSA??6</stp>
        <stp>Y_CVol</stp>
        <tr r="N11" s="7"/>
      </tp>
      <tp>
        <v>41697</v>
        <stp/>
        <stp>ContractData</stp>
        <stp>QSA??7</stp>
        <stp>Y_CVol</stp>
        <tr r="N13" s="7"/>
      </tp>
      <tp>
        <v>40986</v>
        <stp/>
        <stp>ContractData</stp>
        <stp>QSA??8</stp>
        <stp>Y_CVol</stp>
        <tr r="N14" s="7"/>
      </tp>
      <tp>
        <v>37590</v>
        <stp/>
        <stp>ContractData</stp>
        <stp>QSA??9</stp>
        <stp>Y_CVol</stp>
        <tr r="N15" s="7"/>
      </tp>
      <tp>
        <v>105</v>
        <stp/>
        <stp>ContractData</stp>
        <stp>QSA??22</stp>
        <stp>P_OI</stp>
        <tr r="W31" s="7"/>
      </tp>
      <tp>
        <v>1</v>
        <stp/>
        <stp>ContractData</stp>
        <stp>QSA??23</stp>
        <stp>P_OI</stp>
        <tr r="W33" s="7"/>
      </tp>
      <tp>
        <v>558</v>
        <stp/>
        <stp>ContractData</stp>
        <stp>QSA??20</stp>
        <stp>P_OI</stp>
        <tr r="W29" s="7"/>
      </tp>
      <tp>
        <v>106</v>
        <stp/>
        <stp>ContractData</stp>
        <stp>QSA??21</stp>
        <stp>P_OI</stp>
        <tr r="W30" s="7"/>
      </tp>
      <tp>
        <v>0</v>
        <stp/>
        <stp>ContractData</stp>
        <stp>QSA??26</stp>
        <stp>P_OI</stp>
        <tr r="W36" s="7"/>
      </tp>
      <tp>
        <v>43360</v>
        <stp/>
        <stp>ContractData</stp>
        <stp>EDAS3??14</stp>
        <stp>ExpirationDate</stp>
        <stp/>
        <stp>D</stp>
        <tr r="F35" s="1"/>
      </tp>
      <tp>
        <v>44270</v>
        <stp/>
        <stp>ContractData</stp>
        <stp>EDAS3??24</stp>
        <stp>ExpirationDate</stp>
        <stp/>
        <stp>D</stp>
        <tr r="F57" s="1"/>
      </tp>
      <tp>
        <v>45187</v>
        <stp/>
        <stp>ContractData</stp>
        <stp>EDAS3??34</stp>
        <stp>ExpirationDate</stp>
        <stp/>
        <stp>D</stp>
        <tr r="F80" s="1"/>
      </tp>
      <tp>
        <v>0</v>
        <stp/>
        <stp>ContractData</stp>
        <stp>QSA??24</stp>
        <stp>P_OI</stp>
        <tr r="W34" s="7"/>
      </tp>
      <tp>
        <v>0</v>
        <stp/>
        <stp>ContractData</stp>
        <stp>QSA??25</stp>
        <stp>P_OI</stp>
        <tr r="W35" s="7"/>
      </tp>
      <tp>
        <v>1776</v>
        <stp/>
        <stp>ContractData</stp>
        <stp>QEAZ20</stp>
        <stp>COI</stp>
        <tr r="L46" s="6"/>
        <tr r="L46" s="6"/>
      </tp>
      <tp>
        <v>55</v>
        <stp/>
        <stp>ContractData</stp>
        <stp>QEAZ21</stp>
        <stp>COI</stp>
        <tr r="L70" s="6"/>
        <tr r="L70" s="6"/>
      </tp>
      <tp>
        <v>105</v>
        <stp/>
        <stp>ContractData</stp>
        <stp>QSAZ20</stp>
        <stp>COI</stp>
        <tr r="L42" s="9"/>
        <tr r="L42" s="9"/>
      </tp>
      <tp>
        <v>0</v>
        <stp/>
        <stp>ContractData</stp>
        <stp>QSAZ21</stp>
        <stp>COI</stp>
        <tr r="L50" s="9"/>
        <tr r="L50" s="9"/>
      </tp>
      <tp>
        <v>112642</v>
        <stp/>
        <stp>ContractData</stp>
        <stp>QEAZ18</stp>
        <stp>COI</stp>
        <tr r="L30" s="6"/>
        <tr r="L30" s="6"/>
      </tp>
      <tp>
        <v>13490</v>
        <stp/>
        <stp>ContractData</stp>
        <stp>QEAZ19</stp>
        <stp>COI</stp>
        <tr r="L38" s="6"/>
        <tr r="L38" s="6"/>
      </tp>
      <tp>
        <v>409052</v>
        <stp/>
        <stp>ContractData</stp>
        <stp>QEAZ16</stp>
        <stp>COI</stp>
        <tr r="L14" s="6"/>
        <tr r="L14" s="6"/>
      </tp>
      <tp>
        <v>246708</v>
        <stp/>
        <stp>ContractData</stp>
        <stp>QEAZ17</stp>
        <stp>COI</stp>
        <tr r="L22" s="6"/>
        <tr r="L22" s="6"/>
      </tp>
      <tp>
        <v>94902</v>
        <stp/>
        <stp>ContractData</stp>
        <stp>QSAZ18</stp>
        <stp>COI</stp>
        <tr r="L26" s="9"/>
        <tr r="L26" s="9"/>
      </tp>
      <tp>
        <v>11397</v>
        <stp/>
        <stp>ContractData</stp>
        <stp>QSAZ19</stp>
        <stp>COI</stp>
        <tr r="L34" s="9"/>
        <tr r="L34" s="9"/>
      </tp>
      <tp>
        <v>393760</v>
        <stp/>
        <stp>ContractData</stp>
        <stp>QSAZ16</stp>
        <stp>COI</stp>
        <tr r="L10" s="9"/>
        <tr r="L10" s="9"/>
      </tp>
      <tp>
        <v>311769</v>
        <stp/>
        <stp>ContractData</stp>
        <stp>QSAZ17</stp>
        <stp>COI</stp>
        <tr r="L18" s="9"/>
        <tr r="L18" s="9"/>
      </tp>
      <tp>
        <v>43451</v>
        <stp/>
        <stp>ContractData</stp>
        <stp>EDAS3??15</stp>
        <stp>ExpirationDate</stp>
        <stp/>
        <stp>D</stp>
        <tr r="F37" s="1"/>
      </tp>
      <tp>
        <v>44361</v>
        <stp/>
        <stp>ContractData</stp>
        <stp>EDAS3??25</stp>
        <stp>ExpirationDate</stp>
        <stp/>
        <stp>D</stp>
        <tr r="F59" s="1"/>
      </tp>
      <tp>
        <v>45278</v>
        <stp/>
        <stp>ContractData</stp>
        <stp>EDAS3??35</stp>
        <stp>ExpirationDate</stp>
        <stp/>
        <stp>D</stp>
        <tr r="F82" s="1"/>
      </tp>
      <tp>
        <v>75</v>
        <stp/>
        <stp>ContractData</stp>
        <stp>EDAZ25</stp>
        <stp>COI</stp>
        <tr r="L88" s="2"/>
      </tp>
      <tp>
        <v>740</v>
        <stp/>
        <stp>ContractData</stp>
        <stp>EDAZ24</stp>
        <stp>COI</stp>
        <tr r="L80" s="2"/>
      </tp>
      <tp>
        <v>8426</v>
        <stp/>
        <stp>ContractData</stp>
        <stp>EDAZ21</stp>
        <stp>COI</stp>
        <tr r="L56" s="2"/>
      </tp>
      <tp>
        <v>50326</v>
        <stp/>
        <stp>ContractData</stp>
        <stp>EDAZ20</stp>
        <stp>COI</stp>
        <tr r="L48" s="2"/>
      </tp>
      <tp>
        <v>932</v>
        <stp/>
        <stp>ContractData</stp>
        <stp>EDAZ23</stp>
        <stp>COI</stp>
        <tr r="L72" s="2"/>
      </tp>
      <tp>
        <v>2007</v>
        <stp/>
        <stp>ContractData</stp>
        <stp>EDAZ22</stp>
        <stp>COI</stp>
        <tr r="L64" s="2"/>
      </tp>
      <tp>
        <v>120316</v>
        <stp/>
        <stp>ContractData</stp>
        <stp>EDAZ19</stp>
        <stp>COI</stp>
        <tr r="L40" s="2"/>
      </tp>
      <tp>
        <v>399190</v>
        <stp/>
        <stp>ContractData</stp>
        <stp>EDAZ18</stp>
        <stp>COI</stp>
        <tr r="L32" s="2"/>
      </tp>
      <tp>
        <v>725747</v>
        <stp/>
        <stp>ContractData</stp>
        <stp>EDAZ17</stp>
        <stp>COI</stp>
        <tr r="L24" s="2"/>
      </tp>
      <tp>
        <v>1267860</v>
        <stp/>
        <stp>ContractData</stp>
        <stp>EDAZ16</stp>
        <stp>COI</stp>
        <tr r="L16" s="2"/>
      </tp>
      <tp>
        <v>42508</v>
        <stp/>
        <stp>ContractData</stp>
        <stp>QSA??3</stp>
        <stp>ExpirationDate</stp>
        <stp/>
        <stp>D</stp>
        <tr r="F8" s="7"/>
      </tp>
      <tp>
        <v>42480</v>
        <stp/>
        <stp>ContractData</stp>
        <stp>QSA??2</stp>
        <stp>ExpirationDate</stp>
        <stp/>
        <stp>D</stp>
        <tr r="F7" s="7"/>
      </tp>
      <tp>
        <v>5</v>
        <stp/>
        <stp>StudyData</stp>
        <stp>EDA??8</stp>
        <stp>Vol</stp>
        <stp>VolType=Exchange,CoCType=Contract</stp>
        <stp>Vol</stp>
        <stp>30</stp>
        <stp>0</stp>
        <stp>ALL</stp>
        <stp/>
        <stp/>
        <stp>TRUE</stp>
        <stp>T</stp>
        <tr r="Y13" s="3"/>
        <tr r="Y13" s="3"/>
      </tp>
      <tp>
        <v>11</v>
        <stp/>
        <stp>StudyData</stp>
        <stp>EDA??9</stp>
        <stp>Vol</stp>
        <stp>VolType=Exchange,CoCType=Contract</stp>
        <stp>Vol</stp>
        <stp>30</stp>
        <stp>0</stp>
        <stp>ALL</stp>
        <stp/>
        <stp/>
        <stp>TRUE</stp>
        <stp>T</stp>
        <tr r="Y15" s="3"/>
        <tr r="Y15" s="3"/>
      </tp>
      <tp>
        <v>10</v>
        <stp/>
        <stp>StudyData</stp>
        <stp>EDA??4</stp>
        <stp>Vol</stp>
        <stp>VolType=Exchange,CoCType=Contract</stp>
        <stp>Vol</stp>
        <stp>30</stp>
        <stp>0</stp>
        <stp>ALL</stp>
        <stp/>
        <stp/>
        <stp>TRUE</stp>
        <stp>T</stp>
        <tr r="Y9" s="3"/>
        <tr r="Y9" s="3"/>
      </tp>
      <tp t="s">
        <v/>
        <stp/>
        <stp>StudyData</stp>
        <stp>EDA??5</stp>
        <stp>Vol</stp>
        <stp>VolType=Exchange,CoCType=Contract</stp>
        <stp>Vol</stp>
        <stp>30</stp>
        <stp>0</stp>
        <stp>ALL</stp>
        <stp/>
        <stp/>
        <stp>TRUE</stp>
        <stp>T</stp>
        <tr r="Y10" s="3"/>
      </tp>
      <tp t="s">
        <v/>
        <stp/>
        <stp>StudyData</stp>
        <stp>EDA??6</stp>
        <stp>Vol</stp>
        <stp>VolType=Exchange,CoCType=Contract</stp>
        <stp>Vol</stp>
        <stp>30</stp>
        <stp>0</stp>
        <stp>ALL</stp>
        <stp/>
        <stp/>
        <stp>TRUE</stp>
        <stp>T</stp>
        <tr r="Y11" s="3"/>
      </tp>
      <tp>
        <v>19</v>
        <stp/>
        <stp>StudyData</stp>
        <stp>EDA??7</stp>
        <stp>Vol</stp>
        <stp>VolType=Exchange,CoCType=Contract</stp>
        <stp>Vol</stp>
        <stp>30</stp>
        <stp>0</stp>
        <stp>ALL</stp>
        <stp/>
        <stp/>
        <stp>TRUE</stp>
        <stp>T</stp>
        <tr r="Y12" s="3"/>
        <tr r="Y12" s="3"/>
      </tp>
      <tp>
        <v>3</v>
        <stp/>
        <stp>StudyData</stp>
        <stp>EDA??1</stp>
        <stp>Vol</stp>
        <stp>VolType=Exchange,CoCType=Contract</stp>
        <stp>Vol</stp>
        <stp>30</stp>
        <stp>0</stp>
        <stp>ALL</stp>
        <stp/>
        <stp/>
        <stp>TRUE</stp>
        <stp>T</stp>
        <tr r="Y6" s="3"/>
        <tr r="Y6" s="3"/>
      </tp>
      <tp t="s">
        <v/>
        <stp/>
        <stp>StudyData</stp>
        <stp>EDA??2</stp>
        <stp>Vol</stp>
        <stp>VolType=Exchange,CoCType=Contract</stp>
        <stp>Vol</stp>
        <stp>30</stp>
        <stp>0</stp>
        <stp>ALL</stp>
        <stp/>
        <stp/>
        <stp>TRUE</stp>
        <stp>T</stp>
        <tr r="Y7" s="3"/>
      </tp>
      <tp t="s">
        <v/>
        <stp/>
        <stp>StudyData</stp>
        <stp>EDA??3</stp>
        <stp>Vol</stp>
        <stp>VolType=Exchange,CoCType=Contract</stp>
        <stp>Vol</stp>
        <stp>30</stp>
        <stp>0</stp>
        <stp>ALL</stp>
        <stp/>
        <stp/>
        <stp>TRUE</stp>
        <stp>T</stp>
        <tr r="Y8" s="3"/>
      </tp>
      <tp t="e">
        <v>#N/A</v>
        <stp/>
        <stp>StudyData</stp>
        <stp>QEA??9</stp>
        <stp>Vol</stp>
        <stp>VolType=Exchange,CoCType=Contract</stp>
        <stp>Vol</stp>
        <stp>30</stp>
        <stp>0</stp>
        <stp>ALL</stp>
        <stp/>
        <stp/>
        <stp>TRUE</stp>
        <stp>T</stp>
        <tr r="Y15" s="4"/>
      </tp>
      <tp t="e">
        <v>#N/A</v>
        <stp/>
        <stp>StudyData</stp>
        <stp>QEA??8</stp>
        <stp>Vol</stp>
        <stp>VolType=Exchange,CoCType=Contract</stp>
        <stp>Vol</stp>
        <stp>30</stp>
        <stp>0</stp>
        <stp>ALL</stp>
        <stp/>
        <stp/>
        <stp>TRUE</stp>
        <stp>T</stp>
        <tr r="Y13" s="4"/>
      </tp>
      <tp t="s">
        <v/>
        <stp/>
        <stp>StudyData</stp>
        <stp>QEA??5</stp>
        <stp>Vol</stp>
        <stp>VolType=Exchange,CoCType=Contract</stp>
        <stp>Vol</stp>
        <stp>30</stp>
        <stp>0</stp>
        <stp>ALL</stp>
        <stp/>
        <stp/>
        <stp>TRUE</stp>
        <stp>T</stp>
        <tr r="Y10" s="4"/>
      </tp>
      <tp t="e">
        <v>#N/A</v>
        <stp/>
        <stp>StudyData</stp>
        <stp>QEA??4</stp>
        <stp>Vol</stp>
        <stp>VolType=Exchange,CoCType=Contract</stp>
        <stp>Vol</stp>
        <stp>30</stp>
        <stp>0</stp>
        <stp>ALL</stp>
        <stp/>
        <stp/>
        <stp>TRUE</stp>
        <stp>T</stp>
        <tr r="Y9" s="4"/>
      </tp>
      <tp t="e">
        <v>#N/A</v>
        <stp/>
        <stp>StudyData</stp>
        <stp>QEA??7</stp>
        <stp>Vol</stp>
        <stp>VolType=Exchange,CoCType=Contract</stp>
        <stp>Vol</stp>
        <stp>30</stp>
        <stp>0</stp>
        <stp>ALL</stp>
        <stp/>
        <stp/>
        <stp>TRUE</stp>
        <stp>T</stp>
        <tr r="Y12" s="4"/>
      </tp>
      <tp t="s">
        <v/>
        <stp/>
        <stp>StudyData</stp>
        <stp>QEA??6</stp>
        <stp>Vol</stp>
        <stp>VolType=Exchange,CoCType=Contract</stp>
        <stp>Vol</stp>
        <stp>30</stp>
        <stp>0</stp>
        <stp>ALL</stp>
        <stp/>
        <stp/>
        <stp>TRUE</stp>
        <stp>T</stp>
        <tr r="Y11" s="4"/>
      </tp>
      <tp t="e">
        <v>#N/A</v>
        <stp/>
        <stp>StudyData</stp>
        <stp>QEA??1</stp>
        <stp>Vol</stp>
        <stp>VolType=Exchange,CoCType=Contract</stp>
        <stp>Vol</stp>
        <stp>30</stp>
        <stp>0</stp>
        <stp>ALL</stp>
        <stp/>
        <stp/>
        <stp>TRUE</stp>
        <stp>T</stp>
        <tr r="Y6" s="4"/>
      </tp>
      <tp t="s">
        <v/>
        <stp/>
        <stp>StudyData</stp>
        <stp>QEA??3</stp>
        <stp>Vol</stp>
        <stp>VolType=Exchange,CoCType=Contract</stp>
        <stp>Vol</stp>
        <stp>30</stp>
        <stp>0</stp>
        <stp>ALL</stp>
        <stp/>
        <stp/>
        <stp>TRUE</stp>
        <stp>T</stp>
        <tr r="Y8" s="4"/>
      </tp>
      <tp t="s">
        <v/>
        <stp/>
        <stp>StudyData</stp>
        <stp>QEA??2</stp>
        <stp>Vol</stp>
        <stp>VolType=Exchange,CoCType=Contract</stp>
        <stp>Vol</stp>
        <stp>30</stp>
        <stp>0</stp>
        <stp>ALL</stp>
        <stp/>
        <stp/>
        <stp>TRUE</stp>
        <stp>T</stp>
        <tr r="Y7" s="4"/>
      </tp>
      <tp t="e">
        <v>#N/A</v>
        <stp/>
        <stp>StudyData</stp>
        <stp>QSA??9</stp>
        <stp>Vol</stp>
        <stp>VolType=Exchange,CoCType=Contract</stp>
        <stp>Vol</stp>
        <stp>30</stp>
        <stp>0</stp>
        <stp>ALL</stp>
        <stp/>
        <stp/>
        <stp>TRUE</stp>
        <stp>T</stp>
        <tr r="Y15" s="7"/>
      </tp>
      <tp t="e">
        <v>#N/A</v>
        <stp/>
        <stp>StudyData</stp>
        <stp>QSA??8</stp>
        <stp>Vol</stp>
        <stp>VolType=Exchange,CoCType=Contract</stp>
        <stp>Vol</stp>
        <stp>30</stp>
        <stp>0</stp>
        <stp>ALL</stp>
        <stp/>
        <stp/>
        <stp>TRUE</stp>
        <stp>T</stp>
        <tr r="Y14" s="7"/>
      </tp>
      <tp t="s">
        <v/>
        <stp/>
        <stp>StudyData</stp>
        <stp>QSA??3</stp>
        <stp>Vol</stp>
        <stp>VolType=Exchange,CoCType=Contract</stp>
        <stp>Vol</stp>
        <stp>30</stp>
        <stp>0</stp>
        <stp>ALL</stp>
        <stp/>
        <stp/>
        <stp>TRUE</stp>
        <stp>T</stp>
        <tr r="Y8" s="7"/>
      </tp>
      <tp t="s">
        <v/>
        <stp/>
        <stp>StudyData</stp>
        <stp>QSA??2</stp>
        <stp>Vol</stp>
        <stp>VolType=Exchange,CoCType=Contract</stp>
        <stp>Vol</stp>
        <stp>30</stp>
        <stp>0</stp>
        <stp>ALL</stp>
        <stp/>
        <stp/>
        <stp>TRUE</stp>
        <stp>T</stp>
        <tr r="Y7" s="7"/>
      </tp>
      <tp t="e">
        <v>#N/A</v>
        <stp/>
        <stp>StudyData</stp>
        <stp>QSA??1</stp>
        <stp>Vol</stp>
        <stp>VolType=Exchange,CoCType=Contract</stp>
        <stp>Vol</stp>
        <stp>30</stp>
        <stp>0</stp>
        <stp>ALL</stp>
        <stp/>
        <stp/>
        <stp>TRUE</stp>
        <stp>T</stp>
        <tr r="Y6" s="7"/>
      </tp>
      <tp t="e">
        <v>#N/A</v>
        <stp/>
        <stp>StudyData</stp>
        <stp>QSA??7</stp>
        <stp>Vol</stp>
        <stp>VolType=Exchange,CoCType=Contract</stp>
        <stp>Vol</stp>
        <stp>30</stp>
        <stp>0</stp>
        <stp>ALL</stp>
        <stp/>
        <stp/>
        <stp>TRUE</stp>
        <stp>T</stp>
        <tr r="Y13" s="7"/>
      </tp>
      <tp t="e">
        <v>#N/A</v>
        <stp/>
        <stp>StudyData</stp>
        <stp>QSA??6</stp>
        <stp>Vol</stp>
        <stp>VolType=Exchange,CoCType=Contract</stp>
        <stp>Vol</stp>
        <stp>30</stp>
        <stp>0</stp>
        <stp>ALL</stp>
        <stp/>
        <stp/>
        <stp>TRUE</stp>
        <stp>T</stp>
        <tr r="Y11" s="7"/>
      </tp>
      <tp t="e">
        <v>#N/A</v>
        <stp/>
        <stp>StudyData</stp>
        <stp>QSA??5</stp>
        <stp>Vol</stp>
        <stp>VolType=Exchange,CoCType=Contract</stp>
        <stp>Vol</stp>
        <stp>30</stp>
        <stp>0</stp>
        <stp>ALL</stp>
        <stp/>
        <stp/>
        <stp>TRUE</stp>
        <stp>T</stp>
        <tr r="Y10" s="7"/>
      </tp>
      <tp t="e">
        <v>#N/A</v>
        <stp/>
        <stp>StudyData</stp>
        <stp>QSA??4</stp>
        <stp>Vol</stp>
        <stp>VolType=Exchange,CoCType=Contract</stp>
        <stp>Vol</stp>
        <stp>30</stp>
        <stp>0</stp>
        <stp>ALL</stp>
        <stp/>
        <stp/>
        <stp>TRUE</stp>
        <stp>T</stp>
        <tr r="Y9" s="7"/>
      </tp>
      <tp t="e">
        <v>#N/A</v>
        <stp/>
        <stp>ContractData</stp>
        <stp>QEAG21</stp>
        <stp>COI</stp>
        <tr r="L50" s="6"/>
      </tp>
      <tp>
        <v>0</v>
        <stp/>
        <stp>ContractData</stp>
        <stp>QEAG22</stp>
        <stp>COI</stp>
        <tr r="L74" s="6"/>
        <tr r="L74" s="6"/>
      </tp>
      <tp>
        <v>42445</v>
        <stp/>
        <stp>ContractData</stp>
        <stp>QSA??1</stp>
        <stp>ExpirationDate</stp>
        <stp/>
        <stp>D</stp>
        <tr r="F6" s="7"/>
      </tp>
      <tp t="e">
        <v>#N/A</v>
        <stp/>
        <stp>ContractData</stp>
        <stp>QEAF21</stp>
        <stp>COI</stp>
        <tr r="U49" s="6"/>
        <tr r="L48" s="6"/>
      </tp>
      <tp>
        <v>0</v>
        <stp/>
        <stp>ContractData</stp>
        <stp>QEAF22</stp>
        <stp>COI</stp>
        <tr r="L72" s="6"/>
        <tr r="L72" s="6"/>
      </tp>
      <tp>
        <v>42809</v>
        <stp/>
        <stp>ContractData</stp>
        <stp>QSA??7</stp>
        <stp>ExpirationDate</stp>
        <stp/>
        <stp>D</stp>
        <tr r="F13" s="7"/>
      </tp>
      <tp t="e">
        <v>#N/A</v>
        <stp/>
        <stp>StudyData</stp>
        <stp>Vol(QEAS3??1) when (LocalDay(QEAS3??1)=19 and LocalHour(QEAS3??1)=14 and LocalMinute(QEAS3??1)=0)</stp>
        <stp>Bar</stp>
        <stp/>
        <stp>Vol</stp>
        <stp>30</stp>
        <stp>0</stp>
        <tr r="AA6" s="5"/>
      </tp>
      <tp>
        <v>0</v>
        <stp/>
        <stp>StudyData</stp>
        <stp>Vol(QEAS3??2) when (LocalDay(QEAS3??2)=19 and LocalHour(QEAS3??2)=14 and LocalMinute(QEAS3??2)=0)</stp>
        <stp>Bar</stp>
        <stp/>
        <stp>Vol</stp>
        <stp>30</stp>
        <stp>0</stp>
        <tr r="AA8" s="5"/>
      </tp>
      <tp>
        <v>0</v>
        <stp/>
        <stp>StudyData</stp>
        <stp>Vol(QEAS3??3) when (LocalDay(QEAS3??3)=19 and LocalHour(QEAS3??3)=14 and LocalMinute(QEAS3??3)=0)</stp>
        <stp>Bar</stp>
        <stp/>
        <stp>Vol</stp>
        <stp>30</stp>
        <stp>0</stp>
        <tr r="AA10" s="5"/>
      </tp>
      <tp t="e">
        <v>#N/A</v>
        <stp/>
        <stp>StudyData</stp>
        <stp>Vol(QEAS3??4) when (LocalDay(QEAS3??4)=19 and LocalHour(QEAS3??4)=14 and LocalMinute(QEAS3??4)=0)</stp>
        <stp>Bar</stp>
        <stp/>
        <stp>Vol</stp>
        <stp>30</stp>
        <stp>0</stp>
        <tr r="AA12" s="5"/>
      </tp>
      <tp t="e">
        <v>#N/A</v>
        <stp/>
        <stp>StudyData</stp>
        <stp>Vol(QEAS3??5) when (LocalDay(QEAS3??5)=19 and LocalHour(QEAS3??5)=14 and LocalMinute(QEAS3??5)=0)</stp>
        <stp>Bar</stp>
        <stp/>
        <stp>Vol</stp>
        <stp>30</stp>
        <stp>0</stp>
        <tr r="AA14" s="5"/>
      </tp>
      <tp t="e">
        <v>#N/A</v>
        <stp/>
        <stp>StudyData</stp>
        <stp>Vol(QEAS3??6) when (LocalDay(QEAS3??6)=19 and LocalHour(QEAS3??6)=14 and LocalMinute(QEAS3??6)=0)</stp>
        <stp>Bar</stp>
        <stp/>
        <stp>Vol</stp>
        <stp>30</stp>
        <stp>0</stp>
        <tr r="AA17" s="5"/>
      </tp>
      <tp t="e">
        <v>#N/A</v>
        <stp/>
        <stp>StudyData</stp>
        <stp>Vol(QEAS3??7) when (LocalDay(QEAS3??7)=19 and LocalHour(QEAS3??7)=14 and LocalMinute(QEAS3??7)=0)</stp>
        <stp>Bar</stp>
        <stp/>
        <stp>Vol</stp>
        <stp>30</stp>
        <stp>0</stp>
        <tr r="AA19" s="5"/>
      </tp>
      <tp t="e">
        <v>#N/A</v>
        <stp/>
        <stp>StudyData</stp>
        <stp>Vol(QEAS3??8) when (LocalDay(QEAS3??8)=19 and LocalHour(QEAS3??8)=14 and LocalMinute(QEAS3??8)=0)</stp>
        <stp>Bar</stp>
        <stp/>
        <stp>Vol</stp>
        <stp>30</stp>
        <stp>0</stp>
        <tr r="AA21" s="5"/>
      </tp>
      <tp t="e">
        <v>#N/A</v>
        <stp/>
        <stp>StudyData</stp>
        <stp>Vol(QEAS3??9) when (LocalDay(QEAS3??9)=19 and LocalHour(QEAS3??9)=14 and LocalMinute(QEAS3??9)=0)</stp>
        <stp>Bar</stp>
        <stp/>
        <stp>Vol</stp>
        <stp>30</stp>
        <stp>0</stp>
        <tr r="AA23" s="5"/>
      </tp>
      <tp>
        <v>42725</v>
        <stp/>
        <stp>ContractData</stp>
        <stp>QSA??6</stp>
        <stp>ExpirationDate</stp>
        <stp/>
        <stp>D</stp>
        <tr r="F11" s="7"/>
      </tp>
      <tp>
        <v>43815</v>
        <stp/>
        <stp>ContractData</stp>
        <stp>QEAS3??18</stp>
        <stp>ExpirationDate</stp>
        <stp/>
        <stp>D</stp>
        <tr r="F44" s="5"/>
      </tp>
      <tp>
        <v>44305</v>
        <stp/>
        <stp>ContractData</stp>
        <stp>QEAS3??28</stp>
        <stp>ExpirationDate</stp>
        <stp/>
        <stp>D</stp>
        <tr r="F66" s="5"/>
      </tp>
      <tp>
        <v>44669</v>
        <stp/>
        <stp>ContractData</stp>
        <stp>QEAS3??38</stp>
        <stp>ExpirationDate</stp>
        <stp/>
        <stp>D</stp>
        <tr r="F89" s="5"/>
      </tp>
      <tp>
        <v>43999</v>
        <stp/>
        <stp>ContractData</stp>
        <stp>QSAS3??18</stp>
        <stp>ExpirationDate</stp>
        <stp/>
        <stp>D</stp>
        <tr r="F44" s="8"/>
      </tp>
      <tp>
        <v>42634</v>
        <stp/>
        <stp>ContractData</stp>
        <stp>QSA??5</stp>
        <stp>ExpirationDate</stp>
        <stp/>
        <stp>D</stp>
        <tr r="F10" s="7"/>
      </tp>
      <tp>
        <v>43906</v>
        <stp/>
        <stp>ContractData</stp>
        <stp>QEAS3??19</stp>
        <stp>ExpirationDate</stp>
        <stp/>
        <stp>D</stp>
        <tr r="F46" s="5"/>
      </tp>
      <tp>
        <v>44333</v>
        <stp/>
        <stp>ContractData</stp>
        <stp>QEAS3??29</stp>
        <stp>ExpirationDate</stp>
        <stp/>
        <stp>D</stp>
        <tr r="F68" s="5"/>
      </tp>
      <tp>
        <v>44090</v>
        <stp/>
        <stp>ContractData</stp>
        <stp>QSAS3??19</stp>
        <stp>ExpirationDate</stp>
        <stp/>
        <stp>D</stp>
        <tr r="F46" s="8"/>
      </tp>
      <tp>
        <v>42536</v>
        <stp/>
        <stp>ContractData</stp>
        <stp>QSA??4</stp>
        <stp>ExpirationDate</stp>
        <stp/>
        <stp>D</stp>
        <tr r="F9" s="7"/>
      </tp>
      <tp>
        <v>1931</v>
        <stp/>
        <stp>ContractData</stp>
        <stp>EDA??32</stp>
        <stp>P_OI</stp>
        <tr r="W43" s="3"/>
      </tp>
      <tp>
        <v>5966</v>
        <stp/>
        <stp>ContractData</stp>
        <stp>QEA??22</stp>
        <stp>P_OI</stp>
        <tr r="W31" s="4"/>
      </tp>
      <tp>
        <v>5966</v>
        <stp/>
        <stp>ContractData</stp>
        <stp>QEAM20</stp>
        <stp>COI</stp>
        <tr r="L42" s="6"/>
        <tr r="L42" s="6"/>
      </tp>
      <tp>
        <v>608</v>
        <stp/>
        <stp>ContractData</stp>
        <stp>QEAM21</stp>
        <stp>COI</stp>
        <tr r="L58" s="6"/>
        <tr r="L58" s="6"/>
      </tp>
      <tp>
        <v>558</v>
        <stp/>
        <stp>ContractData</stp>
        <stp>QSAM20</stp>
        <stp>COI</stp>
        <tr r="L38" s="9"/>
        <tr r="L38" s="9"/>
      </tp>
      <tp>
        <v>0</v>
        <stp/>
        <stp>ContractData</stp>
        <stp>QSAM21</stp>
        <stp>COI</stp>
        <tr r="L46" s="9"/>
        <tr r="L46" s="9"/>
      </tp>
      <tp>
        <v>2136</v>
        <stp/>
        <stp>ContractData</stp>
        <stp>EDA??33</stp>
        <stp>P_OI</stp>
        <tr r="W45" s="3"/>
      </tp>
      <tp>
        <v>3365</v>
        <stp/>
        <stp>ContractData</stp>
        <stp>QEA??23</stp>
        <stp>P_OI</stp>
        <tr r="W32" s="4"/>
      </tp>
      <tp>
        <v>4753</v>
        <stp/>
        <stp>ContractData</stp>
        <stp>EDA??30</stp>
        <stp>P_OI</stp>
        <tr r="W41" s="3"/>
      </tp>
      <tp>
        <v>13490</v>
        <stp/>
        <stp>ContractData</stp>
        <stp>QEA??20</stp>
        <stp>P_OI</stp>
        <tr r="W28" s="4"/>
      </tp>
      <tp>
        <v>4896</v>
        <stp/>
        <stp>ContractData</stp>
        <stp>EDA??31</stp>
        <stp>P_OI</stp>
        <tr r="W42" s="3"/>
      </tp>
      <tp>
        <v>9934</v>
        <stp/>
        <stp>ContractData</stp>
        <stp>QEA??21</stp>
        <stp>P_OI</stp>
        <tr r="W30" s="4"/>
      </tp>
      <tp>
        <v>152029</v>
        <stp/>
        <stp>ContractData</stp>
        <stp>QEAM18</stp>
        <stp>COI</stp>
        <tr r="L26" s="6"/>
        <tr r="L26" s="6"/>
      </tp>
      <tp>
        <v>50885</v>
        <stp/>
        <stp>ContractData</stp>
        <stp>QEAM19</stp>
        <stp>COI</stp>
        <tr r="L34" s="6"/>
        <tr r="L34" s="6"/>
      </tp>
      <tp>
        <v>467709</v>
        <stp/>
        <stp>ContractData</stp>
        <stp>QEAM16</stp>
        <stp>COI</stp>
        <tr r="L6" s="6"/>
        <tr r="L6" s="6"/>
      </tp>
      <tp>
        <v>330405</v>
        <stp/>
        <stp>ContractData</stp>
        <stp>QEAM17</stp>
        <stp>COI</stp>
        <tr r="L18" s="6"/>
        <tr r="L18" s="6"/>
      </tp>
      <tp>
        <v>178039</v>
        <stp/>
        <stp>ContractData</stp>
        <stp>QSAM18</stp>
        <stp>COI</stp>
        <tr r="L22" s="9"/>
        <tr r="L22" s="9"/>
      </tp>
      <tp>
        <v>18287</v>
        <stp/>
        <stp>ContractData</stp>
        <stp>QSAM19</stp>
        <stp>COI</stp>
        <tr r="L30" s="9"/>
        <tr r="L30" s="9"/>
      </tp>
      <tp>
        <v>454004</v>
        <stp/>
        <stp>ContractData</stp>
        <stp>QSAM16</stp>
        <stp>COI</stp>
        <tr r="L6" s="9"/>
        <tr r="L6" s="9"/>
      </tp>
      <tp>
        <v>280925</v>
        <stp/>
        <stp>ContractData</stp>
        <stp>QSAM17</stp>
        <stp>COI</stp>
        <tr r="L14" s="9"/>
        <tr r="L14" s="9"/>
      </tp>
      <tp>
        <v>932</v>
        <stp/>
        <stp>ContractData</stp>
        <stp>EDA??36</stp>
        <stp>P_OI</stp>
        <tr r="W48" s="3"/>
      </tp>
      <tp>
        <v>608</v>
        <stp/>
        <stp>ContractData</stp>
        <stp>QEA??26</stp>
        <stp>P_OI</stp>
        <tr r="W36" s="4"/>
      </tp>
      <tp>
        <v>43633</v>
        <stp/>
        <stp>ContractData</stp>
        <stp>QEAS3??16</stp>
        <stp>ExpirationDate</stp>
        <stp/>
        <stp>D</stp>
        <tr r="F39" s="5"/>
      </tp>
      <tp>
        <v>44242</v>
        <stp/>
        <stp>ContractData</stp>
        <stp>QEAS3??26</stp>
        <stp>ExpirationDate</stp>
        <stp/>
        <stp>D</stp>
        <tr r="F62" s="5"/>
      </tp>
      <tp>
        <v>44578</v>
        <stp/>
        <stp>ContractData</stp>
        <stp>QEAS3??36</stp>
        <stp>ExpirationDate</stp>
        <stp/>
        <stp>D</stp>
        <tr r="F84" s="5"/>
      </tp>
      <tp>
        <v>982</v>
        <stp/>
        <stp>ContractData</stp>
        <stp>EDA??37</stp>
        <stp>P_OI</stp>
        <tr r="W50" s="3"/>
      </tp>
      <tp>
        <v>0</v>
        <stp/>
        <stp>ContractData</stp>
        <stp>QEA??27</stp>
        <stp>P_OI</stp>
        <tr r="W37" s="4"/>
      </tp>
      <tp>
        <v>791</v>
        <stp/>
        <stp>ContractData</stp>
        <stp>EDA??34</stp>
        <stp>P_OI</stp>
        <tr r="W46" s="3"/>
      </tp>
      <tp>
        <v>1776</v>
        <stp/>
        <stp>ContractData</stp>
        <stp>QEA??24</stp>
        <stp>P_OI</stp>
        <tr r="W33" s="4"/>
      </tp>
      <tp>
        <v>974</v>
        <stp/>
        <stp>ContractData</stp>
        <stp>EDA??35</stp>
        <stp>P_OI</stp>
        <tr r="W47" s="3"/>
      </tp>
      <tp>
        <v>432</v>
        <stp/>
        <stp>ContractData</stp>
        <stp>QEA??25</stp>
        <stp>P_OI</stp>
        <tr r="W35" s="4"/>
      </tp>
      <tp>
        <v>979</v>
        <stp/>
        <stp>ContractData</stp>
        <stp>EDA??38</stp>
        <stp>P_OI</stp>
        <tr r="W51" s="3"/>
      </tp>
      <tp>
        <v>192</v>
        <stp/>
        <stp>ContractData</stp>
        <stp>QEA??28</stp>
        <stp>P_OI</stp>
        <tr r="W38" s="4"/>
      </tp>
      <tp>
        <v>802</v>
        <stp/>
        <stp>ContractData</stp>
        <stp>EDA??39</stp>
        <stp>P_OI</stp>
        <tr r="W52" s="3"/>
      </tp>
      <tp>
        <v>0</v>
        <stp/>
        <stp>ContractData</stp>
        <stp>QEA??29</stp>
        <stp>P_OI</stp>
        <tr r="W40" s="4"/>
      </tp>
      <tp>
        <v>43817</v>
        <stp/>
        <stp>ContractData</stp>
        <stp>QSAS3??16</stp>
        <stp>ExpirationDate</stp>
        <stp/>
        <stp>D</stp>
        <tr r="F39" s="8"/>
      </tp>
      <tp>
        <v>246</v>
        <stp/>
        <stp>ContractData</stp>
        <stp>EDAM25</stp>
        <stp>COI</stp>
        <tr r="L84" s="2"/>
      </tp>
      <tp>
        <v>979</v>
        <stp/>
        <stp>ContractData</stp>
        <stp>EDAM24</stp>
        <stp>COI</stp>
        <tr r="L76" s="2"/>
      </tp>
      <tp>
        <v>26559</v>
        <stp/>
        <stp>ContractData</stp>
        <stp>EDAM21</stp>
        <stp>COI</stp>
        <tr r="L52" s="2"/>
      </tp>
      <tp>
        <v>62758</v>
        <stp/>
        <stp>ContractData</stp>
        <stp>EDAM20</stp>
        <stp>COI</stp>
        <tr r="L44" s="2"/>
      </tp>
      <tp>
        <v>791</v>
        <stp/>
        <stp>ContractData</stp>
        <stp>EDAM23</stp>
        <stp>COI</stp>
        <tr r="L68" s="2"/>
      </tp>
      <tp>
        <v>4673</v>
        <stp/>
        <stp>ContractData</stp>
        <stp>EDAM22</stp>
        <stp>COI</stp>
        <tr r="L60" s="2"/>
      </tp>
      <tp>
        <v>208982</v>
        <stp/>
        <stp>ContractData</stp>
        <stp>EDAM19</stp>
        <stp>COI</stp>
        <tr r="L36" s="2"/>
      </tp>
      <tp>
        <v>420094</v>
        <stp/>
        <stp>ContractData</stp>
        <stp>EDAM18</stp>
        <stp>COI</stp>
        <tr r="L28" s="2"/>
      </tp>
      <tp>
        <v>709725</v>
        <stp/>
        <stp>ContractData</stp>
        <stp>EDAM17</stp>
        <stp>COI</stp>
        <tr r="L20" s="2"/>
      </tp>
      <tp>
        <v>1291300</v>
        <stp/>
        <stp>ContractData</stp>
        <stp>EDAM16</stp>
        <stp>COI</stp>
        <tr r="L6" s="2"/>
      </tp>
      <tp>
        <v>60239</v>
        <stp/>
        <stp>ContractData</stp>
        <stp>EDA??22</stp>
        <stp>P_OI</stp>
        <tr r="W31" s="3"/>
      </tp>
      <tp>
        <v>0</v>
        <stp/>
        <stp>ContractData</stp>
        <stp>QEA??32</stp>
        <stp>P_OI</stp>
        <tr r="W43" s="4"/>
      </tp>
      <tp>
        <v>56435</v>
        <stp/>
        <stp>ContractData</stp>
        <stp>EDA??23</stp>
        <stp>P_OI</stp>
        <tr r="W32" s="3"/>
      </tp>
      <tp>
        <v>0</v>
        <stp/>
        <stp>ContractData</stp>
        <stp>QEA??33</stp>
        <stp>P_OI</stp>
        <tr r="W45" s="4"/>
      </tp>
      <tp>
        <v>120762</v>
        <stp/>
        <stp>ContractData</stp>
        <stp>EDA??20</stp>
        <stp>P_OI</stp>
        <tr r="W28" s="3"/>
      </tp>
      <tp>
        <v>0</v>
        <stp/>
        <stp>ContractData</stp>
        <stp>QEA??30</stp>
        <stp>P_OI</stp>
        <tr r="W41" s="4"/>
      </tp>
      <tp>
        <v>81147</v>
        <stp/>
        <stp>ContractData</stp>
        <stp>EDA??21</stp>
        <stp>P_OI</stp>
        <tr r="W30" s="3"/>
      </tp>
      <tp>
        <v>55</v>
        <stp/>
        <stp>ContractData</stp>
        <stp>QEA??31</stp>
        <stp>P_OI</stp>
        <tr r="W42" s="4"/>
      </tp>
      <tp>
        <v>23327</v>
        <stp/>
        <stp>ContractData</stp>
        <stp>EDA??26</stp>
        <stp>P_OI</stp>
        <tr r="W36" s="3"/>
      </tp>
      <tp>
        <v>43724</v>
        <stp/>
        <stp>ContractData</stp>
        <stp>QEAS3??17</stp>
        <stp>ExpirationDate</stp>
        <stp/>
        <stp>D</stp>
        <tr r="F41" s="5"/>
      </tp>
      <tp>
        <v>44270</v>
        <stp/>
        <stp>ContractData</stp>
        <stp>QEAS3??27</stp>
        <stp>ExpirationDate</stp>
        <stp/>
        <stp>D</stp>
        <tr r="F64" s="5"/>
      </tp>
      <tp>
        <v>44606</v>
        <stp/>
        <stp>ContractData</stp>
        <stp>QEAS3??37</stp>
        <stp>ExpirationDate</stp>
        <stp/>
        <stp>D</stp>
        <tr r="F86" s="5"/>
      </tp>
      <tp>
        <v>15756</v>
        <stp/>
        <stp>ContractData</stp>
        <stp>EDA??27</stp>
        <stp>P_OI</stp>
        <tr r="W37" s="3"/>
      </tp>
      <tp>
        <v>51357</v>
        <stp/>
        <stp>ContractData</stp>
        <stp>EDA??24</stp>
        <stp>P_OI</stp>
        <tr r="W33" s="3"/>
      </tp>
      <tp>
        <v>29120</v>
        <stp/>
        <stp>ContractData</stp>
        <stp>EDA??25</stp>
        <stp>P_OI</stp>
        <tr r="W35" s="3"/>
      </tp>
      <tp>
        <v>8678</v>
        <stp/>
        <stp>ContractData</stp>
        <stp>EDA??28</stp>
        <stp>P_OI</stp>
        <tr r="W38" s="3"/>
      </tp>
      <tp>
        <v>4168</v>
        <stp/>
        <stp>ContractData</stp>
        <stp>EDA??29</stp>
        <stp>P_OI</stp>
        <tr r="W40" s="3"/>
      </tp>
      <tp>
        <v>43908</v>
        <stp/>
        <stp>ContractData</stp>
        <stp>QSAS3??17</stp>
        <stp>ExpirationDate</stp>
        <stp/>
        <stp>D</stp>
        <tr r="F41" s="8"/>
      </tp>
      <tp t="s">
        <v>MAR</v>
        <stp/>
        <stp>ContractData</stp>
        <stp>EDAS3??1</stp>
        <stp>Contractmonth</stp>
        <tr r="H6" s="1"/>
        <tr r="H6" s="1"/>
        <tr r="H6" s="1"/>
        <tr r="H6" s="1"/>
      </tp>
      <tp t="s">
        <v>MAR</v>
        <stp/>
        <stp>ContractData</stp>
        <stp>QSAS3??1</stp>
        <stp>Contractmonth</stp>
        <tr r="H6" s="8"/>
        <tr r="H6" s="8"/>
        <tr r="H6" s="8"/>
        <tr r="H6" s="8"/>
      </tp>
      <tp t="s">
        <v>MAR</v>
        <stp/>
        <stp>ContractData</stp>
        <stp>QEAS3??1</stp>
        <stp>Contractmonth</stp>
        <tr r="H6" s="5"/>
        <tr r="H6" s="5"/>
        <tr r="H6" s="5"/>
        <tr r="H6" s="5"/>
      </tp>
      <tp>
        <v>102</v>
        <stp/>
        <stp>ContractData</stp>
        <stp>QEAS3??19</stp>
        <stp>Y_CVol</stp>
        <tr r="N46" s="5"/>
      </tp>
      <tp>
        <v>409</v>
        <stp/>
        <stp>ContractData</stp>
        <stp>QEAS3??18</stp>
        <stp>Y_CVol</stp>
        <tr r="N44" s="5"/>
      </tp>
      <tp>
        <v>771</v>
        <stp/>
        <stp>ContractData</stp>
        <stp>QEAS3??15</stp>
        <stp>Y_CVol</stp>
        <tr r="N37" s="5"/>
      </tp>
      <tp>
        <v>1881</v>
        <stp/>
        <stp>ContractData</stp>
        <stp>QEAS3??14</stp>
        <stp>Y_CVol</stp>
        <tr r="N35" s="5"/>
      </tp>
      <tp>
        <v>376</v>
        <stp/>
        <stp>ContractData</stp>
        <stp>QEAS3??17</stp>
        <stp>Y_CVol</stp>
        <tr r="N41" s="5"/>
      </tp>
      <tp>
        <v>1057</v>
        <stp/>
        <stp>ContractData</stp>
        <stp>QEAS3??16</stp>
        <stp>Y_CVol</stp>
        <tr r="N39" s="5"/>
      </tp>
      <tp>
        <v>2590</v>
        <stp/>
        <stp>ContractData</stp>
        <stp>QEAS3??11</stp>
        <stp>Y_CVol</stp>
        <tr r="N28" s="5"/>
      </tp>
      <tp>
        <v>553</v>
        <stp/>
        <stp>ContractData</stp>
        <stp>QEAS3??10</stp>
        <stp>Y_CVol</stp>
        <tr r="N26" s="5"/>
      </tp>
      <tp>
        <v>993</v>
        <stp/>
        <stp>ContractData</stp>
        <stp>QEAS3??13</stp>
        <stp>Y_CVol</stp>
        <tr r="N32" s="5"/>
      </tp>
      <tp>
        <v>170</v>
        <stp/>
        <stp>ContractData</stp>
        <stp>QEAS3??12</stp>
        <stp>Y_CVol</stp>
        <tr r="N30" s="5"/>
      </tp>
      <tp>
        <v>0</v>
        <stp/>
        <stp>ContractData</stp>
        <stp>QEAS3??38</stp>
        <stp>Y_CVol</stp>
        <tr r="N89" s="5"/>
      </tp>
      <tp>
        <v>0</v>
        <stp/>
        <stp>ContractData</stp>
        <stp>QEAS3??35</stp>
        <stp>Y_CVol</stp>
        <tr r="N82" s="5"/>
      </tp>
      <tp>
        <v>0</v>
        <stp/>
        <stp>ContractData</stp>
        <stp>QEAS3??34</stp>
        <stp>Y_CVol</stp>
        <tr r="N80" s="5"/>
      </tp>
      <tp>
        <v>0</v>
        <stp/>
        <stp>ContractData</stp>
        <stp>QEAS3??37</stp>
        <stp>Y_CVol</stp>
        <tr r="N86" s="5"/>
      </tp>
      <tp>
        <v>0</v>
        <stp/>
        <stp>ContractData</stp>
        <stp>QEAS3??36</stp>
        <stp>Y_CVol</stp>
        <tr r="N84" s="5"/>
      </tp>
      <tp>
        <v>0</v>
        <stp/>
        <stp>ContractData</stp>
        <stp>QEAS3??31</stp>
        <stp>Y_CVol</stp>
        <tr r="N73" s="5"/>
      </tp>
      <tp>
        <v>0</v>
        <stp/>
        <stp>ContractData</stp>
        <stp>QEAS3??30</stp>
        <stp>Y_CVol</stp>
        <tr r="N71" s="5"/>
      </tp>
      <tp>
        <v>0</v>
        <stp/>
        <stp>ContractData</stp>
        <stp>QEAS3??33</stp>
        <stp>Y_CVol</stp>
        <tr r="N77" s="5"/>
      </tp>
      <tp>
        <v>0</v>
        <stp/>
        <stp>ContractData</stp>
        <stp>QEAS3??32</stp>
        <stp>Y_CVol</stp>
        <tr r="N75" s="5"/>
      </tp>
      <tp>
        <v>0</v>
        <stp/>
        <stp>ContractData</stp>
        <stp>QEAS3??29</stp>
        <stp>Y_CVol</stp>
        <tr r="N68" s="5"/>
      </tp>
      <tp>
        <v>0</v>
        <stp/>
        <stp>ContractData</stp>
        <stp>QEAS3??28</stp>
        <stp>Y_CVol</stp>
        <tr r="N66" s="5"/>
      </tp>
      <tp>
        <v>0</v>
        <stp/>
        <stp>ContractData</stp>
        <stp>QEAS3??25</stp>
        <stp>Y_CVol</stp>
        <tr r="N59" s="5"/>
      </tp>
      <tp>
        <v>0</v>
        <stp/>
        <stp>ContractData</stp>
        <stp>QEAS3??24</stp>
        <stp>Y_CVol</stp>
        <tr r="N57" s="5"/>
      </tp>
      <tp>
        <v>0</v>
        <stp/>
        <stp>ContractData</stp>
        <stp>QEAS3??27</stp>
        <stp>Y_CVol</stp>
        <tr r="N64" s="5"/>
      </tp>
      <tp>
        <v>0</v>
        <stp/>
        <stp>ContractData</stp>
        <stp>QEAS3??26</stp>
        <stp>Y_CVol</stp>
        <tr r="N62" s="5"/>
      </tp>
      <tp>
        <v>0</v>
        <stp/>
        <stp>ContractData</stp>
        <stp>QEAS3??21</stp>
        <stp>Y_CVol</stp>
        <tr r="N50" s="5"/>
      </tp>
      <tp>
        <v>70</v>
        <stp/>
        <stp>ContractData</stp>
        <stp>QEAS3??20</stp>
        <stp>Y_CVol</stp>
        <tr r="N48" s="5"/>
      </tp>
      <tp>
        <v>0</v>
        <stp/>
        <stp>ContractData</stp>
        <stp>QEAS3??23</stp>
        <stp>Y_CVol</stp>
        <tr r="N55" s="5"/>
      </tp>
      <tp>
        <v>0</v>
        <stp/>
        <stp>ContractData</stp>
        <stp>QEAS3??22</stp>
        <stp>Y_CVol</stp>
        <tr r="N53" s="5"/>
      </tp>
      <tp>
        <v>54</v>
        <stp/>
        <stp>ContractData</stp>
        <stp>QEAS3??19</stp>
        <stp>T_CVol</stp>
        <tr r="K46" s="5"/>
      </tp>
      <tp>
        <v>484</v>
        <stp/>
        <stp>ContractData</stp>
        <stp>QEAS3??18</stp>
        <stp>T_CVol</stp>
        <tr r="K44" s="5"/>
      </tp>
      <tp>
        <v>1110</v>
        <stp/>
        <stp>ContractData</stp>
        <stp>QEAS3??15</stp>
        <stp>T_CVol</stp>
        <tr r="K37" s="5"/>
      </tp>
      <tp>
        <v>52</v>
        <stp/>
        <stp>ContractData</stp>
        <stp>QEAS3??14</stp>
        <stp>T_CVol</stp>
        <tr r="K35" s="5"/>
      </tp>
      <tp>
        <v>69</v>
        <stp/>
        <stp>ContractData</stp>
        <stp>QEAS3??17</stp>
        <stp>T_CVol</stp>
        <tr r="K41" s="5"/>
      </tp>
      <tp>
        <v>23</v>
        <stp/>
        <stp>ContractData</stp>
        <stp>QEAS3??16</stp>
        <stp>T_CVol</stp>
        <tr r="K39" s="5"/>
      </tp>
      <tp>
        <v>4490</v>
        <stp/>
        <stp>ContractData</stp>
        <stp>QEAS3??11</stp>
        <stp>T_CVol</stp>
        <tr r="K28" s="5"/>
      </tp>
      <tp>
        <v>746</v>
        <stp/>
        <stp>ContractData</stp>
        <stp>QEAS3??10</stp>
        <stp>T_CVol</stp>
        <tr r="K26" s="5"/>
      </tp>
      <tp>
        <v>106</v>
        <stp/>
        <stp>ContractData</stp>
        <stp>QEAS3??13</stp>
        <stp>T_CVol</stp>
        <tr r="K32" s="5"/>
      </tp>
      <tp>
        <v>454</v>
        <stp/>
        <stp>ContractData</stp>
        <stp>QEAS3??12</stp>
        <stp>T_CVol</stp>
        <tr r="K30" s="5"/>
      </tp>
      <tp>
        <v>0</v>
        <stp/>
        <stp>ContractData</stp>
        <stp>QEAS3??38</stp>
        <stp>T_CVol</stp>
        <tr r="K89" s="5"/>
      </tp>
      <tp>
        <v>0</v>
        <stp/>
        <stp>ContractData</stp>
        <stp>QEAS3??35</stp>
        <stp>T_CVol</stp>
        <tr r="K82" s="5"/>
      </tp>
      <tp>
        <v>0</v>
        <stp/>
        <stp>ContractData</stp>
        <stp>QEAS3??34</stp>
        <stp>T_CVol</stp>
        <tr r="K80" s="5"/>
      </tp>
      <tp>
        <v>0</v>
        <stp/>
        <stp>ContractData</stp>
        <stp>QEAS3??37</stp>
        <stp>T_CVol</stp>
        <tr r="K86" s="5"/>
      </tp>
      <tp>
        <v>0</v>
        <stp/>
        <stp>ContractData</stp>
        <stp>QEAS3??36</stp>
        <stp>T_CVol</stp>
        <tr r="K84" s="5"/>
      </tp>
      <tp>
        <v>0</v>
        <stp/>
        <stp>ContractData</stp>
        <stp>QEAS3??31</stp>
        <stp>T_CVol</stp>
        <tr r="K73" s="5"/>
      </tp>
      <tp>
        <v>0</v>
        <stp/>
        <stp>ContractData</stp>
        <stp>QEAS3??30</stp>
        <stp>T_CVol</stp>
        <tr r="K71" s="5"/>
      </tp>
      <tp>
        <v>0</v>
        <stp/>
        <stp>ContractData</stp>
        <stp>QEAS3??33</stp>
        <stp>T_CVol</stp>
        <tr r="K77" s="5"/>
      </tp>
      <tp>
        <v>0</v>
        <stp/>
        <stp>ContractData</stp>
        <stp>QEAS3??32</stp>
        <stp>T_CVol</stp>
        <tr r="K75" s="5"/>
      </tp>
      <tp>
        <v>0</v>
        <stp/>
        <stp>ContractData</stp>
        <stp>QEAS3??29</stp>
        <stp>T_CVol</stp>
        <tr r="K68" s="5"/>
      </tp>
      <tp>
        <v>0</v>
        <stp/>
        <stp>ContractData</stp>
        <stp>QEAS3??28</stp>
        <stp>T_CVol</stp>
        <tr r="K66" s="5"/>
      </tp>
      <tp>
        <v>0</v>
        <stp/>
        <stp>ContractData</stp>
        <stp>QEAS3??25</stp>
        <stp>T_CVol</stp>
        <tr r="K59" s="5"/>
      </tp>
      <tp>
        <v>0</v>
        <stp/>
        <stp>ContractData</stp>
        <stp>QEAS3??24</stp>
        <stp>T_CVol</stp>
        <tr r="K57" s="5"/>
      </tp>
      <tp>
        <v>0</v>
        <stp/>
        <stp>ContractData</stp>
        <stp>QEAS3??27</stp>
        <stp>T_CVol</stp>
        <tr r="K64" s="5"/>
      </tp>
      <tp>
        <v>0</v>
        <stp/>
        <stp>ContractData</stp>
        <stp>QEAS3??26</stp>
        <stp>T_CVol</stp>
        <tr r="K62" s="5"/>
      </tp>
      <tp>
        <v>0</v>
        <stp/>
        <stp>ContractData</stp>
        <stp>QEAS3??21</stp>
        <stp>T_CVol</stp>
        <tr r="K50" s="5"/>
      </tp>
      <tp>
        <v>0</v>
        <stp/>
        <stp>ContractData</stp>
        <stp>QEAS3??20</stp>
        <stp>T_CVol</stp>
        <tr r="K48" s="5"/>
      </tp>
      <tp>
        <v>0</v>
        <stp/>
        <stp>ContractData</stp>
        <stp>QEAS3??23</stp>
        <stp>T_CVol</stp>
        <tr r="K55" s="5"/>
      </tp>
      <tp>
        <v>0</v>
        <stp/>
        <stp>ContractData</stp>
        <stp>QEAS3??22</stp>
        <stp>T_CVol</stp>
        <tr r="K53" s="5"/>
      </tp>
      <tp>
        <v>717445</v>
        <stp/>
        <stp>ContractData</stp>
        <stp>EDA??12</stp>
        <stp>P_OI</stp>
        <tr r="W18" s="3"/>
      </tp>
      <tp>
        <v>488570</v>
        <stp/>
        <stp>ContractData</stp>
        <stp>EDA??13</stp>
        <stp>P_OI</stp>
        <tr r="W20" s="3"/>
      </tp>
      <tp>
        <v>706566</v>
        <stp/>
        <stp>ContractData</stp>
        <stp>EDA??10</stp>
        <stp>P_OI</stp>
        <tr r="W16" s="3"/>
      </tp>
      <tp>
        <v>657393</v>
        <stp/>
        <stp>ContractData</stp>
        <stp>EDA??11</stp>
        <stp>P_OI</stp>
        <tr r="W17" s="3"/>
      </tp>
      <tp>
        <v>396938</v>
        <stp/>
        <stp>ContractData</stp>
        <stp>EDA??16</stp>
        <stp>P_OI</stp>
        <tr r="W23" s="3"/>
      </tp>
      <tp>
        <v>43451</v>
        <stp/>
        <stp>ContractData</stp>
        <stp>QEAS3??14</stp>
        <stp>ExpirationDate</stp>
        <stp/>
        <stp>D</stp>
        <tr r="F35" s="5"/>
      </tp>
      <tp>
        <v>44179</v>
        <stp/>
        <stp>ContractData</stp>
        <stp>QEAS3??24</stp>
        <stp>ExpirationDate</stp>
        <stp/>
        <stp>D</stp>
        <tr r="F57" s="5"/>
      </tp>
      <tp>
        <v>44487</v>
        <stp/>
        <stp>ContractData</stp>
        <stp>QEAS3??34</stp>
        <stp>ExpirationDate</stp>
        <stp/>
        <stp>D</stp>
        <tr r="F80" s="5"/>
      </tp>
      <tp>
        <v>276416</v>
        <stp/>
        <stp>ContractData</stp>
        <stp>EDA??17</stp>
        <stp>P_OI</stp>
        <tr r="W25" s="3"/>
      </tp>
      <tp>
        <v>419646</v>
        <stp/>
        <stp>ContractData</stp>
        <stp>EDA??14</stp>
        <stp>P_OI</stp>
        <tr r="W21" s="3"/>
      </tp>
      <tp>
        <v>340282</v>
        <stp/>
        <stp>ContractData</stp>
        <stp>EDA??15</stp>
        <stp>P_OI</stp>
        <tr r="W22" s="3"/>
      </tp>
      <tp>
        <v>209278</v>
        <stp/>
        <stp>ContractData</stp>
        <stp>EDA??18</stp>
        <stp>P_OI</stp>
        <tr r="W26" s="3"/>
      </tp>
      <tp>
        <v>150145</v>
        <stp/>
        <stp>ContractData</stp>
        <stp>EDA??19</stp>
        <stp>P_OI</stp>
        <tr r="W27" s="3"/>
      </tp>
      <tp>
        <v>43635</v>
        <stp/>
        <stp>ContractData</stp>
        <stp>QSAS3??14</stp>
        <stp>ExpirationDate</stp>
        <stp/>
        <stp>D</stp>
        <tr r="F35" s="8"/>
      </tp>
      <tp>
        <v>42998</v>
        <stp/>
        <stp>ContractData</stp>
        <stp>QSA??9</stp>
        <stp>ExpirationDate</stp>
        <stp/>
        <stp>D</stp>
        <tr r="F15" s="7"/>
      </tp>
      <tp t="s">
        <v>APR</v>
        <stp/>
        <stp>ContractData</stp>
        <stp>EDAS3??2</stp>
        <stp>Contractmonth</stp>
        <tr r="H8" s="1"/>
        <tr r="H8" s="1"/>
        <tr r="H8" s="1"/>
        <tr r="H8" s="1"/>
      </tp>
      <tp t="s">
        <v>JUN</v>
        <stp/>
        <stp>ContractData</stp>
        <stp>QSAS3??2</stp>
        <stp>Contractmonth</stp>
        <tr r="H8" s="8"/>
        <tr r="H8" s="8"/>
        <tr r="H8" s="8"/>
        <tr r="H8" s="8"/>
      </tp>
      <tp t="s">
        <v>APR</v>
        <stp/>
        <stp>ContractData</stp>
        <stp>QEAS3??2</stp>
        <stp>Contractmonth</stp>
        <tr r="H8" s="5"/>
        <tr r="H8" s="5"/>
        <tr r="H8" s="5"/>
        <tr r="H8" s="5"/>
      </tp>
      <tp>
        <v>36</v>
        <stp/>
        <stp>StudyData</stp>
        <stp>(MA(QSA??10,Period:=12,MAType:=Sim,InputChoice:=ContractVol) when LocalYear(QSA??10)=2013 And (LocalMonth(QSA??10)=6 And LocalDay(QSA??10)=11 ))</stp>
        <stp>Bar</stp>
        <stp/>
        <stp>Close</stp>
        <stp>D</stp>
        <stp>0</stp>
        <stp>all</stp>
        <stp/>
        <stp/>
        <stp>False</stp>
        <stp/>
        <stp/>
        <tr r="P16" s="7"/>
      </tp>
      <tp>
        <v>26</v>
        <stp/>
        <stp>StudyData</stp>
        <stp>(MA(QSA??11,Period:=12,MAType:=Sim,InputChoice:=ContractVol) when LocalYear(QSA??11)=2013 And (LocalMonth(QSA??11)=6 And LocalDay(QSA??11)=11 ))</stp>
        <stp>Bar</stp>
        <stp/>
        <stp>Close</stp>
        <stp>D</stp>
        <stp>0</stp>
        <stp>all</stp>
        <stp/>
        <stp/>
        <stp>False</stp>
        <stp/>
        <stp/>
        <tr r="P18" s="7"/>
      </tp>
      <tp t="s">
        <v/>
        <stp/>
        <stp>StudyData</stp>
        <stp>(MA(QSA??12,Period:=12,MAType:=Sim,InputChoice:=ContractVol) when LocalYear(QSA??12)=2013 And (LocalMonth(QSA??12)=6 And LocalDay(QSA??12)=11 ))</stp>
        <stp>Bar</stp>
        <stp/>
        <stp>Close</stp>
        <stp>D</stp>
        <stp>0</stp>
        <stp>all</stp>
        <stp/>
        <stp/>
        <stp>False</stp>
        <stp/>
        <stp/>
        <tr r="P19" s="7"/>
      </tp>
      <tp t="s">
        <v/>
        <stp/>
        <stp>StudyData</stp>
        <stp>(MA(QSA??13,Period:=12,MAType:=Sim,InputChoice:=ContractVol) when LocalYear(QSA??13)=2013 And (LocalMonth(QSA??13)=6 And LocalDay(QSA??13)=11 ))</stp>
        <stp>Bar</stp>
        <stp/>
        <stp>Close</stp>
        <stp>D</stp>
        <stp>0</stp>
        <stp>all</stp>
        <stp/>
        <stp/>
        <stp>False</stp>
        <stp/>
        <stp/>
        <tr r="P20" s="7"/>
      </tp>
      <tp t="s">
        <v/>
        <stp/>
        <stp>StudyData</stp>
        <stp>(MA(QSA??14,Period:=12,MAType:=Sim,InputChoice:=ContractVol) when LocalYear(QSA??14)=2013 And (LocalMonth(QSA??14)=6 And LocalDay(QSA??14)=11 ))</stp>
        <stp>Bar</stp>
        <stp/>
        <stp>Close</stp>
        <stp>D</stp>
        <stp>0</stp>
        <stp>all</stp>
        <stp/>
        <stp/>
        <stp>False</stp>
        <stp/>
        <stp/>
        <tr r="P21" s="7"/>
      </tp>
      <tp t="s">
        <v/>
        <stp/>
        <stp>StudyData</stp>
        <stp>(MA(QSA??15,Period:=12,MAType:=Sim,InputChoice:=ContractVol) when LocalYear(QSA??15)=2013 And (LocalMonth(QSA??15)=6 And LocalDay(QSA??15)=11 ))</stp>
        <stp>Bar</stp>
        <stp/>
        <stp>Close</stp>
        <stp>D</stp>
        <stp>0</stp>
        <stp>all</stp>
        <stp/>
        <stp/>
        <stp>False</stp>
        <stp/>
        <stp/>
        <tr r="P23" s="7"/>
      </tp>
      <tp t="s">
        <v/>
        <stp/>
        <stp>StudyData</stp>
        <stp>(MA(QSA??16,Period:=12,MAType:=Sim,InputChoice:=ContractVol) when LocalYear(QSA??16)=2013 And (LocalMonth(QSA??16)=6 And LocalDay(QSA??16)=11 ))</stp>
        <stp>Bar</stp>
        <stp/>
        <stp>Close</stp>
        <stp>D</stp>
        <stp>0</stp>
        <stp>all</stp>
        <stp/>
        <stp/>
        <stp>False</stp>
        <stp/>
        <stp/>
        <tr r="P24" s="7"/>
      </tp>
      <tp t="s">
        <v/>
        <stp/>
        <stp>StudyData</stp>
        <stp>(MA(QSA??17,Period:=12,MAType:=Sim,InputChoice:=ContractVol) when LocalYear(QSA??17)=2013 And (LocalMonth(QSA??17)=6 And LocalDay(QSA??17)=11 ))</stp>
        <stp>Bar</stp>
        <stp/>
        <stp>Close</stp>
        <stp>D</stp>
        <stp>0</stp>
        <stp>all</stp>
        <stp/>
        <stp/>
        <stp>False</stp>
        <stp/>
        <stp/>
        <tr r="P25" s="7"/>
      </tp>
      <tp t="s">
        <v/>
        <stp/>
        <stp>StudyData</stp>
        <stp>(MA(QSA??18,Period:=12,MAType:=Sim,InputChoice:=ContractVol) when LocalYear(QSA??18)=2013 And (LocalMonth(QSA??18)=6 And LocalDay(QSA??18)=11 ))</stp>
        <stp>Bar</stp>
        <stp/>
        <stp>Close</stp>
        <stp>D</stp>
        <stp>0</stp>
        <stp>all</stp>
        <stp/>
        <stp/>
        <stp>False</stp>
        <stp/>
        <stp/>
        <tr r="P26" s="7"/>
      </tp>
      <tp t="s">
        <v/>
        <stp/>
        <stp>StudyData</stp>
        <stp>(MA(QSA??19,Period:=12,MAType:=Sim,InputChoice:=ContractVol) when LocalYear(QSA??19)=2013 And (LocalMonth(QSA??19)=6 And LocalDay(QSA??19)=11 ))</stp>
        <stp>Bar</stp>
        <stp/>
        <stp>Close</stp>
        <stp>D</stp>
        <stp>0</stp>
        <stp>all</stp>
        <stp/>
        <stp/>
        <stp>False</stp>
        <stp/>
        <stp/>
        <tr r="P28" s="7"/>
      </tp>
      <tp t="s">
        <v/>
        <stp/>
        <stp>StudyData</stp>
        <stp>(MA(QSA??20,Period:=12,MAType:=Sim,InputChoice:=ContractVol) when LocalYear(QSA??20)=2013 And (LocalMonth(QSA??20)=6 And LocalDay(QSA??20)=11 ))</stp>
        <stp>Bar</stp>
        <stp/>
        <stp>Close</stp>
        <stp>D</stp>
        <stp>0</stp>
        <stp>all</stp>
        <stp/>
        <stp/>
        <stp>False</stp>
        <stp/>
        <stp/>
        <tr r="P29" s="7"/>
      </tp>
      <tp t="s">
        <v/>
        <stp/>
        <stp>StudyData</stp>
        <stp>(MA(QSA??21,Period:=12,MAType:=Sim,InputChoice:=ContractVol) when LocalYear(QSA??21)=2013 And (LocalMonth(QSA??21)=6 And LocalDay(QSA??21)=11 ))</stp>
        <stp>Bar</stp>
        <stp/>
        <stp>Close</stp>
        <stp>D</stp>
        <stp>0</stp>
        <stp>all</stp>
        <stp/>
        <stp/>
        <stp>False</stp>
        <stp/>
        <stp/>
        <tr r="P30" s="7"/>
      </tp>
      <tp t="s">
        <v/>
        <stp/>
        <stp>StudyData</stp>
        <stp>(MA(QSA??22,Period:=12,MAType:=Sim,InputChoice:=ContractVol) when LocalYear(QSA??22)=2013 And (LocalMonth(QSA??22)=6 And LocalDay(QSA??22)=11 ))</stp>
        <stp>Bar</stp>
        <stp/>
        <stp>Close</stp>
        <stp>D</stp>
        <stp>0</stp>
        <stp>all</stp>
        <stp/>
        <stp/>
        <stp>False</stp>
        <stp/>
        <stp/>
        <tr r="P31" s="7"/>
      </tp>
      <tp t="s">
        <v/>
        <stp/>
        <stp>StudyData</stp>
        <stp>(MA(QSA??23,Period:=12,MAType:=Sim,InputChoice:=ContractVol) when LocalYear(QSA??23)=2013 And (LocalMonth(QSA??23)=6 And LocalDay(QSA??23)=11 ))</stp>
        <stp>Bar</stp>
        <stp/>
        <stp>Close</stp>
        <stp>D</stp>
        <stp>0</stp>
        <stp>all</stp>
        <stp/>
        <stp/>
        <stp>False</stp>
        <stp/>
        <stp/>
        <tr r="P33" s="7"/>
      </tp>
      <tp t="s">
        <v/>
        <stp/>
        <stp>StudyData</stp>
        <stp>(MA(QSA??24,Period:=12,MAType:=Sim,InputChoice:=ContractVol) when LocalYear(QSA??24)=2013 And (LocalMonth(QSA??24)=6 And LocalDay(QSA??24)=11 ))</stp>
        <stp>Bar</stp>
        <stp/>
        <stp>Close</stp>
        <stp>D</stp>
        <stp>0</stp>
        <stp>all</stp>
        <stp/>
        <stp/>
        <stp>False</stp>
        <stp/>
        <stp/>
        <tr r="P34" s="7"/>
      </tp>
      <tp t="s">
        <v/>
        <stp/>
        <stp>StudyData</stp>
        <stp>(MA(QSA??25,Period:=12,MAType:=Sim,InputChoice:=ContractVol) when LocalYear(QSA??25)=2013 And (LocalMonth(QSA??25)=6 And LocalDay(QSA??25)=11 ))</stp>
        <stp>Bar</stp>
        <stp/>
        <stp>Close</stp>
        <stp>D</stp>
        <stp>0</stp>
        <stp>all</stp>
        <stp/>
        <stp/>
        <stp>False</stp>
        <stp/>
        <stp/>
        <tr r="P35" s="7"/>
      </tp>
      <tp t="s">
        <v/>
        <stp/>
        <stp>StudyData</stp>
        <stp>(MA(QSA??26,Period:=12,MAType:=Sim,InputChoice:=ContractVol) when LocalYear(QSA??26)=2013 And (LocalMonth(QSA??26)=6 And LocalDay(QSA??26)=11 ))</stp>
        <stp>Bar</stp>
        <stp/>
        <stp>Close</stp>
        <stp>D</stp>
        <stp>0</stp>
        <stp>all</stp>
        <stp/>
        <stp/>
        <stp>False</stp>
        <stp/>
        <stp/>
        <tr r="P36" s="7"/>
      </tp>
      <tp>
        <v>4337</v>
        <stp/>
        <stp>StudyData</stp>
        <stp>(MA(QEA??10,Period:=12,MAType:=Sim,InputChoice:=ContractVol) when LocalYear(QEA??10)=2013 And (LocalMonth(QEA??10)=6 And LocalDay(QEA??10)=24 ))</stp>
        <stp>Bar</stp>
        <stp/>
        <stp>Close</stp>
        <stp>D</stp>
        <stp>0</stp>
        <stp>all</stp>
        <stp/>
        <stp/>
        <stp>False</stp>
        <stp/>
        <stp/>
        <tr r="P16" s="4"/>
      </tp>
      <tp>
        <v>1279</v>
        <stp/>
        <stp>StudyData</stp>
        <stp>(MA(QEA??11,Period:=12,MAType:=Sim,InputChoice:=ContractVol) when LocalYear(QEA??11)=2013 And (LocalMonth(QEA??11)=6 And LocalDay(QEA??11)=24 ))</stp>
        <stp>Bar</stp>
        <stp/>
        <stp>Close</stp>
        <stp>D</stp>
        <stp>0</stp>
        <stp>all</stp>
        <stp/>
        <stp/>
        <stp>False</stp>
        <stp/>
        <stp/>
        <tr r="P17" s="4"/>
      </tp>
      <tp>
        <v>569</v>
        <stp/>
        <stp>StudyData</stp>
        <stp>(MA(QEA??12,Period:=12,MAType:=Sim,InputChoice:=ContractVol) when LocalYear(QEA??12)=2013 And (LocalMonth(QEA??12)=6 And LocalDay(QEA??12)=24 ))</stp>
        <stp>Bar</stp>
        <stp/>
        <stp>Close</stp>
        <stp>D</stp>
        <stp>0</stp>
        <stp>all</stp>
        <stp/>
        <stp/>
        <stp>False</stp>
        <stp/>
        <stp/>
        <tr r="P18" s="4"/>
      </tp>
      <tp>
        <v>214</v>
        <stp/>
        <stp>StudyData</stp>
        <stp>(MA(QEA??13,Period:=12,MAType:=Sim,InputChoice:=ContractVol) when LocalYear(QEA??13)=2013 And (LocalMonth(QEA??13)=6 And LocalDay(QEA??13)=24 ))</stp>
        <stp>Bar</stp>
        <stp/>
        <stp>Close</stp>
        <stp>D</stp>
        <stp>0</stp>
        <stp>all</stp>
        <stp/>
        <stp/>
        <stp>False</stp>
        <stp/>
        <stp/>
        <tr r="P20" s="4"/>
      </tp>
      <tp>
        <v>183</v>
        <stp/>
        <stp>StudyData</stp>
        <stp>(MA(QEA??14,Period:=12,MAType:=Sim,InputChoice:=ContractVol) when LocalYear(QEA??14)=2013 And (LocalMonth(QEA??14)=6 And LocalDay(QEA??14)=24 ))</stp>
        <stp>Bar</stp>
        <stp/>
        <stp>Close</stp>
        <stp>D</stp>
        <stp>0</stp>
        <stp>all</stp>
        <stp/>
        <stp/>
        <stp>False</stp>
        <stp/>
        <stp/>
        <tr r="P21" s="4"/>
      </tp>
      <tp t="s">
        <v/>
        <stp/>
        <stp>StudyData</stp>
        <stp>(MA(QEA??15,Period:=12,MAType:=Sim,InputChoice:=ContractVol) when LocalYear(QEA??15)=2013 And (LocalMonth(QEA??15)=6 And LocalDay(QEA??15)=24 ))</stp>
        <stp>Bar</stp>
        <stp/>
        <stp>Close</stp>
        <stp>D</stp>
        <stp>0</stp>
        <stp>all</stp>
        <stp/>
        <stp/>
        <stp>False</stp>
        <stp/>
        <stp/>
        <tr r="P22" s="4"/>
      </tp>
      <tp t="s">
        <v/>
        <stp/>
        <stp>StudyData</stp>
        <stp>(MA(QEA??16,Period:=12,MAType:=Sim,InputChoice:=ContractVol) when LocalYear(QEA??16)=2013 And (LocalMonth(QEA??16)=6 And LocalDay(QEA??16)=24 ))</stp>
        <stp>Bar</stp>
        <stp/>
        <stp>Close</stp>
        <stp>D</stp>
        <stp>0</stp>
        <stp>all</stp>
        <stp/>
        <stp/>
        <stp>False</stp>
        <stp/>
        <stp/>
        <tr r="P23" s="4"/>
      </tp>
      <tp t="s">
        <v/>
        <stp/>
        <stp>StudyData</stp>
        <stp>(MA(QEA??17,Period:=12,MAType:=Sim,InputChoice:=ContractVol) when LocalYear(QEA??17)=2013 And (LocalMonth(QEA??17)=6 And LocalDay(QEA??17)=24 ))</stp>
        <stp>Bar</stp>
        <stp/>
        <stp>Close</stp>
        <stp>D</stp>
        <stp>0</stp>
        <stp>all</stp>
        <stp/>
        <stp/>
        <stp>False</stp>
        <stp/>
        <stp/>
        <tr r="P25" s="4"/>
      </tp>
      <tp t="s">
        <v/>
        <stp/>
        <stp>StudyData</stp>
        <stp>(MA(QEA??18,Period:=12,MAType:=Sim,InputChoice:=ContractVol) when LocalYear(QEA??18)=2013 And (LocalMonth(QEA??18)=6 And LocalDay(QEA??18)=24 ))</stp>
        <stp>Bar</stp>
        <stp/>
        <stp>Close</stp>
        <stp>D</stp>
        <stp>0</stp>
        <stp>all</stp>
        <stp/>
        <stp/>
        <stp>False</stp>
        <stp/>
        <stp/>
        <tr r="P26" s="4"/>
      </tp>
      <tp t="s">
        <v/>
        <stp/>
        <stp>StudyData</stp>
        <stp>(MA(QEA??19,Period:=12,MAType:=Sim,InputChoice:=ContractVol) when LocalYear(QEA??19)=2013 And (LocalMonth(QEA??19)=6 And LocalDay(QEA??19)=24 ))</stp>
        <stp>Bar</stp>
        <stp/>
        <stp>Close</stp>
        <stp>D</stp>
        <stp>0</stp>
        <stp>all</stp>
        <stp/>
        <stp/>
        <stp>False</stp>
        <stp/>
        <stp/>
        <tr r="P27" s="4"/>
      </tp>
      <tp t="s">
        <v/>
        <stp/>
        <stp>StudyData</stp>
        <stp>(MA(QEA??20,Period:=12,MAType:=Sim,InputChoice:=ContractVol) when LocalYear(QEA??20)=2013 And (LocalMonth(QEA??20)=6 And LocalDay(QEA??20)=24 ))</stp>
        <stp>Bar</stp>
        <stp/>
        <stp>Close</stp>
        <stp>D</stp>
        <stp>0</stp>
        <stp>all</stp>
        <stp/>
        <stp/>
        <stp>False</stp>
        <stp/>
        <stp/>
        <tr r="P28" s="4"/>
      </tp>
      <tp t="s">
        <v/>
        <stp/>
        <stp>StudyData</stp>
        <stp>(MA(QEA??21,Period:=12,MAType:=Sim,InputChoice:=ContractVol) when LocalYear(QEA??21)=2013 And (LocalMonth(QEA??21)=6 And LocalDay(QEA??21)=24 ))</stp>
        <stp>Bar</stp>
        <stp/>
        <stp>Close</stp>
        <stp>D</stp>
        <stp>0</stp>
        <stp>all</stp>
        <stp/>
        <stp/>
        <stp>False</stp>
        <stp/>
        <stp/>
        <tr r="P30" s="4"/>
      </tp>
      <tp t="s">
        <v/>
        <stp/>
        <stp>StudyData</stp>
        <stp>(MA(QEA??22,Period:=12,MAType:=Sim,InputChoice:=ContractVol) when LocalYear(QEA??22)=2013 And (LocalMonth(QEA??22)=6 And LocalDay(QEA??22)=24 ))</stp>
        <stp>Bar</stp>
        <stp/>
        <stp>Close</stp>
        <stp>D</stp>
        <stp>0</stp>
        <stp>all</stp>
        <stp/>
        <stp/>
        <stp>False</stp>
        <stp/>
        <stp/>
        <tr r="P31" s="4"/>
      </tp>
      <tp t="s">
        <v/>
        <stp/>
        <stp>StudyData</stp>
        <stp>(MA(QEA??23,Period:=12,MAType:=Sim,InputChoice:=ContractVol) when LocalYear(QEA??23)=2013 And (LocalMonth(QEA??23)=6 And LocalDay(QEA??23)=24 ))</stp>
        <stp>Bar</stp>
        <stp/>
        <stp>Close</stp>
        <stp>D</stp>
        <stp>0</stp>
        <stp>all</stp>
        <stp/>
        <stp/>
        <stp>False</stp>
        <stp/>
        <stp/>
        <tr r="P32" s="4"/>
      </tp>
      <tp t="s">
        <v/>
        <stp/>
        <stp>StudyData</stp>
        <stp>(MA(QEA??24,Period:=12,MAType:=Sim,InputChoice:=ContractVol) when LocalYear(QEA??24)=2013 And (LocalMonth(QEA??24)=6 And LocalDay(QEA??24)=24 ))</stp>
        <stp>Bar</stp>
        <stp/>
        <stp>Close</stp>
        <stp>D</stp>
        <stp>0</stp>
        <stp>all</stp>
        <stp/>
        <stp/>
        <stp>False</stp>
        <stp/>
        <stp/>
        <tr r="P33" s="4"/>
      </tp>
      <tp t="s">
        <v/>
        <stp/>
        <stp>StudyData</stp>
        <stp>(MA(QEA??25,Period:=12,MAType:=Sim,InputChoice:=ContractVol) when LocalYear(QEA??25)=2013 And (LocalMonth(QEA??25)=6 And LocalDay(QEA??25)=24 ))</stp>
        <stp>Bar</stp>
        <stp/>
        <stp>Close</stp>
        <stp>D</stp>
        <stp>0</stp>
        <stp>all</stp>
        <stp/>
        <stp/>
        <stp>False</stp>
        <stp/>
        <stp/>
        <tr r="P35" s="4"/>
      </tp>
      <tp t="s">
        <v/>
        <stp/>
        <stp>StudyData</stp>
        <stp>(MA(QEA??26,Period:=12,MAType:=Sim,InputChoice:=ContractVol) when LocalYear(QEA??26)=2013 And (LocalMonth(QEA??26)=6 And LocalDay(QEA??26)=24 ))</stp>
        <stp>Bar</stp>
        <stp/>
        <stp>Close</stp>
        <stp>D</stp>
        <stp>0</stp>
        <stp>all</stp>
        <stp/>
        <stp/>
        <stp>False</stp>
        <stp/>
        <stp/>
        <tr r="P36" s="4"/>
      </tp>
      <tp t="s">
        <v/>
        <stp/>
        <stp>StudyData</stp>
        <stp>(MA(QEA??27,Period:=12,MAType:=Sim,InputChoice:=ContractVol) when LocalYear(QEA??27)=2013 And (LocalMonth(QEA??27)=6 And LocalDay(QEA??27)=24 ))</stp>
        <stp>Bar</stp>
        <stp/>
        <stp>Close</stp>
        <stp>D</stp>
        <stp>0</stp>
        <stp>all</stp>
        <stp/>
        <stp/>
        <stp>False</stp>
        <stp/>
        <stp/>
        <tr r="P37" s="4"/>
      </tp>
      <tp t="s">
        <v/>
        <stp/>
        <stp>StudyData</stp>
        <stp>(MA(QEA??28,Period:=12,MAType:=Sim,InputChoice:=ContractVol) when LocalYear(QEA??28)=2013 And (LocalMonth(QEA??28)=6 And LocalDay(QEA??28)=24 ))</stp>
        <stp>Bar</stp>
        <stp/>
        <stp>Close</stp>
        <stp>D</stp>
        <stp>0</stp>
        <stp>all</stp>
        <stp/>
        <stp/>
        <stp>False</stp>
        <stp/>
        <stp/>
        <tr r="P38" s="4"/>
      </tp>
      <tp t="s">
        <v/>
        <stp/>
        <stp>StudyData</stp>
        <stp>(MA(QEA??29,Period:=12,MAType:=Sim,InputChoice:=ContractVol) when LocalYear(QEA??29)=2013 And (LocalMonth(QEA??29)=6 And LocalDay(QEA??29)=24 ))</stp>
        <stp>Bar</stp>
        <stp/>
        <stp>Close</stp>
        <stp>D</stp>
        <stp>0</stp>
        <stp>all</stp>
        <stp/>
        <stp/>
        <stp>False</stp>
        <stp/>
        <stp/>
        <tr r="P40" s="4"/>
      </tp>
      <tp t="s">
        <v/>
        <stp/>
        <stp>StudyData</stp>
        <stp>(MA(QEA??30,Period:=12,MAType:=Sim,InputChoice:=ContractVol) when LocalYear(QEA??30)=2013 And (LocalMonth(QEA??30)=6 And LocalDay(QEA??30)=24 ))</stp>
        <stp>Bar</stp>
        <stp/>
        <stp>Close</stp>
        <stp>D</stp>
        <stp>0</stp>
        <stp>all</stp>
        <stp/>
        <stp/>
        <stp>False</stp>
        <stp/>
        <stp/>
        <tr r="P41" s="4"/>
      </tp>
      <tp t="s">
        <v/>
        <stp/>
        <stp>StudyData</stp>
        <stp>(MA(QEA??31,Period:=12,MAType:=Sim,InputChoice:=ContractVol) when LocalYear(QEA??31)=2013 And (LocalMonth(QEA??31)=6 And LocalDay(QEA??31)=24 ))</stp>
        <stp>Bar</stp>
        <stp/>
        <stp>Close</stp>
        <stp>D</stp>
        <stp>0</stp>
        <stp>all</stp>
        <stp/>
        <stp/>
        <stp>False</stp>
        <stp/>
        <stp/>
        <tr r="P42" s="4"/>
      </tp>
      <tp t="s">
        <v/>
        <stp/>
        <stp>StudyData</stp>
        <stp>(MA(QEA??32,Period:=12,MAType:=Sim,InputChoice:=ContractVol) when LocalYear(QEA??32)=2013 And (LocalMonth(QEA??32)=6 And LocalDay(QEA??32)=24 ))</stp>
        <stp>Bar</stp>
        <stp/>
        <stp>Close</stp>
        <stp>D</stp>
        <stp>0</stp>
        <stp>all</stp>
        <stp/>
        <stp/>
        <stp>False</stp>
        <stp/>
        <stp/>
        <tr r="P43" s="4"/>
      </tp>
      <tp t="s">
        <v/>
        <stp/>
        <stp>StudyData</stp>
        <stp>(MA(QEA??33,Period:=12,MAType:=Sim,InputChoice:=ContractVol) when LocalYear(QEA??33)=2013 And (LocalMonth(QEA??33)=6 And LocalDay(QEA??33)=24 ))</stp>
        <stp>Bar</stp>
        <stp/>
        <stp>Close</stp>
        <stp>D</stp>
        <stp>0</stp>
        <stp>all</stp>
        <stp/>
        <stp/>
        <stp>False</stp>
        <stp/>
        <stp/>
        <tr r="P45" s="4"/>
      </tp>
      <tp>
        <v>42354</v>
        <stp/>
        <stp>StudyData</stp>
        <stp>(MA(EDA??10,Period:=12,MAType:=Sim,InputChoice:=ContractVol) when LocalYear(EDA??10)=2013 And (LocalMonth(EDA??10)=9 And LocalDay(EDA??10)=11 ))</stp>
        <stp>Bar</stp>
        <stp/>
        <stp>Close</stp>
        <stp>D</stp>
        <stp>0</stp>
        <stp>all</stp>
        <stp/>
        <stp/>
        <stp>False</stp>
        <stp/>
        <stp/>
        <tr r="P16" s="3"/>
      </tp>
      <tp>
        <v>32954</v>
        <stp/>
        <stp>StudyData</stp>
        <stp>(MA(EDA??11,Period:=12,MAType:=Sim,InputChoice:=ContractVol) when LocalYear(EDA??11)=2013 And (LocalMonth(EDA??11)=9 And LocalDay(EDA??11)=11 ))</stp>
        <stp>Bar</stp>
        <stp/>
        <stp>Close</stp>
        <stp>D</stp>
        <stp>0</stp>
        <stp>all</stp>
        <stp/>
        <stp/>
        <stp>False</stp>
        <stp/>
        <stp/>
        <tr r="P17" s="3"/>
      </tp>
      <tp>
        <v>28918</v>
        <stp/>
        <stp>StudyData</stp>
        <stp>(MA(EDA??12,Period:=12,MAType:=Sim,InputChoice:=ContractVol) when LocalYear(EDA??12)=2013 And (LocalMonth(EDA??12)=9 And LocalDay(EDA??12)=11 ))</stp>
        <stp>Bar</stp>
        <stp/>
        <stp>Close</stp>
        <stp>D</stp>
        <stp>0</stp>
        <stp>all</stp>
        <stp/>
        <stp/>
        <stp>False</stp>
        <stp/>
        <stp/>
        <tr r="P18" s="3"/>
      </tp>
      <tp>
        <v>19191</v>
        <stp/>
        <stp>StudyData</stp>
        <stp>(MA(EDA??13,Period:=12,MAType:=Sim,InputChoice:=ContractVol) when LocalYear(EDA??13)=2013 And (LocalMonth(EDA??13)=9 And LocalDay(EDA??13)=11 ))</stp>
        <stp>Bar</stp>
        <stp/>
        <stp>Close</stp>
        <stp>D</stp>
        <stp>0</stp>
        <stp>all</stp>
        <stp/>
        <stp/>
        <stp>False</stp>
        <stp/>
        <stp/>
        <tr r="P20" s="3"/>
      </tp>
      <tp>
        <v>14896</v>
        <stp/>
        <stp>StudyData</stp>
        <stp>(MA(EDA??14,Period:=12,MAType:=Sim,InputChoice:=ContractVol) when LocalYear(EDA??14)=2013 And (LocalMonth(EDA??14)=9 And LocalDay(EDA??14)=11 ))</stp>
        <stp>Bar</stp>
        <stp/>
        <stp>Close</stp>
        <stp>D</stp>
        <stp>0</stp>
        <stp>all</stp>
        <stp/>
        <stp/>
        <stp>False</stp>
        <stp/>
        <stp/>
        <tr r="P21" s="3"/>
      </tp>
      <tp>
        <v>3793</v>
        <stp/>
        <stp>StudyData</stp>
        <stp>(MA(EDA??15,Period:=12,MAType:=Sim,InputChoice:=ContractVol) when LocalYear(EDA??15)=2013 And (LocalMonth(EDA??15)=9 And LocalDay(EDA??15)=11 ))</stp>
        <stp>Bar</stp>
        <stp/>
        <stp>Close</stp>
        <stp>D</stp>
        <stp>0</stp>
        <stp>all</stp>
        <stp/>
        <stp/>
        <stp>False</stp>
        <stp/>
        <stp/>
        <tr r="P22" s="3"/>
      </tp>
      <tp>
        <v>3636</v>
        <stp/>
        <stp>StudyData</stp>
        <stp>(MA(EDA??16,Period:=12,MAType:=Sim,InputChoice:=ContractVol) when LocalYear(EDA??16)=2013 And (LocalMonth(EDA??16)=9 And LocalDay(EDA??16)=11 ))</stp>
        <stp>Bar</stp>
        <stp/>
        <stp>Close</stp>
        <stp>D</stp>
        <stp>0</stp>
        <stp>all</stp>
        <stp/>
        <stp/>
        <stp>False</stp>
        <stp/>
        <stp/>
        <tr r="P23" s="3"/>
      </tp>
      <tp>
        <v>2335</v>
        <stp/>
        <stp>StudyData</stp>
        <stp>(MA(EDA??17,Period:=12,MAType:=Sim,InputChoice:=ContractVol) when LocalYear(EDA??17)=2013 And (LocalMonth(EDA??17)=9 And LocalDay(EDA??17)=11 ))</stp>
        <stp>Bar</stp>
        <stp/>
        <stp>Close</stp>
        <stp>D</stp>
        <stp>0</stp>
        <stp>all</stp>
        <stp/>
        <stp/>
        <stp>False</stp>
        <stp/>
        <stp/>
        <tr r="P25" s="3"/>
      </tp>
      <tp>
        <v>1612</v>
        <stp/>
        <stp>StudyData</stp>
        <stp>(MA(EDA??18,Period:=12,MAType:=Sim,InputChoice:=ContractVol) when LocalYear(EDA??18)=2013 And (LocalMonth(EDA??18)=9 And LocalDay(EDA??18)=11 ))</stp>
        <stp>Bar</stp>
        <stp/>
        <stp>Close</stp>
        <stp>D</stp>
        <stp>0</stp>
        <stp>all</stp>
        <stp/>
        <stp/>
        <stp>False</stp>
        <stp/>
        <stp/>
        <tr r="P26" s="3"/>
      </tp>
      <tp>
        <v>571</v>
        <stp/>
        <stp>StudyData</stp>
        <stp>(MA(EDA??19,Period:=12,MAType:=Sim,InputChoice:=ContractVol) when LocalYear(EDA??19)=2013 And (LocalMonth(EDA??19)=9 And LocalDay(EDA??19)=11 ))</stp>
        <stp>Bar</stp>
        <stp/>
        <stp>Close</stp>
        <stp>D</stp>
        <stp>0</stp>
        <stp>all</stp>
        <stp/>
        <stp/>
        <stp>False</stp>
        <stp/>
        <stp/>
        <tr r="P27" s="3"/>
      </tp>
      <tp>
        <v>664</v>
        <stp/>
        <stp>StudyData</stp>
        <stp>(MA(EDA??20,Period:=12,MAType:=Sim,InputChoice:=ContractVol) when LocalYear(EDA??20)=2013 And (LocalMonth(EDA??20)=9 And LocalDay(EDA??20)=11 ))</stp>
        <stp>Bar</stp>
        <stp/>
        <stp>Close</stp>
        <stp>D</stp>
        <stp>0</stp>
        <stp>all</stp>
        <stp/>
        <stp/>
        <stp>False</stp>
        <stp/>
        <stp/>
        <tr r="P28" s="3"/>
      </tp>
      <tp>
        <v>388</v>
        <stp/>
        <stp>StudyData</stp>
        <stp>(MA(EDA??21,Period:=12,MAType:=Sim,InputChoice:=ContractVol) when LocalYear(EDA??21)=2013 And (LocalMonth(EDA??21)=9 And LocalDay(EDA??21)=11 ))</stp>
        <stp>Bar</stp>
        <stp/>
        <stp>Close</stp>
        <stp>D</stp>
        <stp>0</stp>
        <stp>all</stp>
        <stp/>
        <stp/>
        <stp>False</stp>
        <stp/>
        <stp/>
        <tr r="P30" s="3"/>
      </tp>
      <tp>
        <v>484</v>
        <stp/>
        <stp>StudyData</stp>
        <stp>(MA(EDA??22,Period:=12,MAType:=Sim,InputChoice:=ContractVol) when LocalYear(EDA??22)=2013 And (LocalMonth(EDA??22)=9 And LocalDay(EDA??22)=11 ))</stp>
        <stp>Bar</stp>
        <stp/>
        <stp>Close</stp>
        <stp>D</stp>
        <stp>0</stp>
        <stp>all</stp>
        <stp/>
        <stp/>
        <stp>False</stp>
        <stp/>
        <stp/>
        <tr r="P31" s="3"/>
      </tp>
      <tp>
        <v>137</v>
        <stp/>
        <stp>StudyData</stp>
        <stp>(MA(EDA??23,Period:=12,MAType:=Sim,InputChoice:=ContractVol) when LocalYear(EDA??23)=2013 And (LocalMonth(EDA??23)=9 And LocalDay(EDA??23)=11 ))</stp>
        <stp>Bar</stp>
        <stp/>
        <stp>Close</stp>
        <stp>D</stp>
        <stp>0</stp>
        <stp>all</stp>
        <stp/>
        <stp/>
        <stp>False</stp>
        <stp/>
        <stp/>
        <tr r="P32" s="3"/>
      </tp>
      <tp>
        <v>58</v>
        <stp/>
        <stp>StudyData</stp>
        <stp>(MA(EDA??24,Period:=12,MAType:=Sim,InputChoice:=ContractVol) when LocalYear(EDA??24)=2013 And (LocalMonth(EDA??24)=9 And LocalDay(EDA??24)=11 ))</stp>
        <stp>Bar</stp>
        <stp/>
        <stp>Close</stp>
        <stp>D</stp>
        <stp>0</stp>
        <stp>all</stp>
        <stp/>
        <stp/>
        <stp>False</stp>
        <stp/>
        <stp/>
        <tr r="P33" s="3"/>
      </tp>
      <tp>
        <v>119</v>
        <stp/>
        <stp>StudyData</stp>
        <stp>(MA(EDA??25,Period:=12,MAType:=Sim,InputChoice:=ContractVol) when LocalYear(EDA??25)=2013 And (LocalMonth(EDA??25)=9 And LocalDay(EDA??25)=11 ))</stp>
        <stp>Bar</stp>
        <stp/>
        <stp>Close</stp>
        <stp>D</stp>
        <stp>0</stp>
        <stp>all</stp>
        <stp/>
        <stp/>
        <stp>False</stp>
        <stp/>
        <stp/>
        <tr r="P35" s="3"/>
      </tp>
      <tp>
        <v>91</v>
        <stp/>
        <stp>StudyData</stp>
        <stp>(MA(EDA??26,Period:=12,MAType:=Sim,InputChoice:=ContractVol) when LocalYear(EDA??26)=2013 And (LocalMonth(EDA??26)=9 And LocalDay(EDA??26)=11 ))</stp>
        <stp>Bar</stp>
        <stp/>
        <stp>Close</stp>
        <stp>D</stp>
        <stp>0</stp>
        <stp>all</stp>
        <stp/>
        <stp/>
        <stp>False</stp>
        <stp/>
        <stp/>
        <tr r="P36" s="3"/>
      </tp>
      <tp>
        <v>24</v>
        <stp/>
        <stp>StudyData</stp>
        <stp>(MA(EDA??27,Period:=12,MAType:=Sim,InputChoice:=ContractVol) when LocalYear(EDA??27)=2013 And (LocalMonth(EDA??27)=9 And LocalDay(EDA??27)=11 ))</stp>
        <stp>Bar</stp>
        <stp/>
        <stp>Close</stp>
        <stp>D</stp>
        <stp>0</stp>
        <stp>all</stp>
        <stp/>
        <stp/>
        <stp>False</stp>
        <stp/>
        <stp/>
        <tr r="P37" s="3"/>
      </tp>
      <tp>
        <v>5</v>
        <stp/>
        <stp>StudyData</stp>
        <stp>(MA(EDA??28,Period:=12,MAType:=Sim,InputChoice:=ContractVol) when LocalYear(EDA??28)=2013 And (LocalMonth(EDA??28)=9 And LocalDay(EDA??28)=11 ))</stp>
        <stp>Bar</stp>
        <stp/>
        <stp>Close</stp>
        <stp>D</stp>
        <stp>0</stp>
        <stp>all</stp>
        <stp/>
        <stp/>
        <stp>False</stp>
        <stp/>
        <stp/>
        <tr r="P38" s="3"/>
      </tp>
      <tp>
        <v>10</v>
        <stp/>
        <stp>StudyData</stp>
        <stp>(MA(EDA??29,Period:=12,MAType:=Sim,InputChoice:=ContractVol) when LocalYear(EDA??29)=2013 And (LocalMonth(EDA??29)=9 And LocalDay(EDA??29)=11 ))</stp>
        <stp>Bar</stp>
        <stp/>
        <stp>Close</stp>
        <stp>D</stp>
        <stp>0</stp>
        <stp>all</stp>
        <stp/>
        <stp/>
        <stp>False</stp>
        <stp/>
        <stp/>
        <tr r="P40" s="3"/>
      </tp>
      <tp>
        <v>103</v>
        <stp/>
        <stp>StudyData</stp>
        <stp>(MA(EDA??30,Period:=12,MAType:=Sim,InputChoice:=ContractVol) when LocalYear(EDA??30)=2013 And (LocalMonth(EDA??30)=9 And LocalDay(EDA??30)=11 ))</stp>
        <stp>Bar</stp>
        <stp/>
        <stp>Close</stp>
        <stp>D</stp>
        <stp>0</stp>
        <stp>all</stp>
        <stp/>
        <stp/>
        <stp>False</stp>
        <stp/>
        <stp/>
        <tr r="P41" s="3"/>
      </tp>
      <tp>
        <v>44</v>
        <stp/>
        <stp>StudyData</stp>
        <stp>(MA(EDA??31,Period:=12,MAType:=Sim,InputChoice:=ContractVol) when LocalYear(EDA??31)=2013 And (LocalMonth(EDA??31)=9 And LocalDay(EDA??31)=11 ))</stp>
        <stp>Bar</stp>
        <stp/>
        <stp>Close</stp>
        <stp>D</stp>
        <stp>0</stp>
        <stp>all</stp>
        <stp/>
        <stp/>
        <stp>False</stp>
        <stp/>
        <stp/>
        <tr r="P42" s="3"/>
      </tp>
      <tp>
        <v>2</v>
        <stp/>
        <stp>StudyData</stp>
        <stp>(MA(EDA??32,Period:=12,MAType:=Sim,InputChoice:=ContractVol) when LocalYear(EDA??32)=2013 And (LocalMonth(EDA??32)=9 And LocalDay(EDA??32)=11 ))</stp>
        <stp>Bar</stp>
        <stp/>
        <stp>Close</stp>
        <stp>D</stp>
        <stp>0</stp>
        <stp>all</stp>
        <stp/>
        <stp/>
        <stp>False</stp>
        <stp/>
        <stp/>
        <tr r="P43" s="3"/>
      </tp>
      <tp>
        <v>8</v>
        <stp/>
        <stp>StudyData</stp>
        <stp>(MA(EDA??33,Period:=12,MAType:=Sim,InputChoice:=ContractVol) when LocalYear(EDA??33)=2013 And (LocalMonth(EDA??33)=9 And LocalDay(EDA??33)=11 ))</stp>
        <stp>Bar</stp>
        <stp/>
        <stp>Close</stp>
        <stp>D</stp>
        <stp>0</stp>
        <stp>all</stp>
        <stp/>
        <stp/>
        <stp>False</stp>
        <stp/>
        <stp/>
        <tr r="P45" s="3"/>
      </tp>
      <tp>
        <v>3</v>
        <stp/>
        <stp>StudyData</stp>
        <stp>(MA(EDA??34,Period:=12,MAType:=Sim,InputChoice:=ContractVol) when LocalYear(EDA??34)=2013 And (LocalMonth(EDA??34)=9 And LocalDay(EDA??34)=11 ))</stp>
        <stp>Bar</stp>
        <stp/>
        <stp>Close</stp>
        <stp>D</stp>
        <stp>0</stp>
        <stp>all</stp>
        <stp/>
        <stp/>
        <stp>False</stp>
        <stp/>
        <stp/>
        <tr r="P46" s="3"/>
      </tp>
      <tp t="s">
        <v/>
        <stp/>
        <stp>StudyData</stp>
        <stp>(MA(EDA??35,Period:=12,MAType:=Sim,InputChoice:=ContractVol) when LocalYear(EDA??35)=2013 And (LocalMonth(EDA??35)=9 And LocalDay(EDA??35)=11 ))</stp>
        <stp>Bar</stp>
        <stp/>
        <stp>Close</stp>
        <stp>D</stp>
        <stp>0</stp>
        <stp>all</stp>
        <stp/>
        <stp/>
        <stp>False</stp>
        <stp/>
        <stp/>
        <tr r="P47" s="3"/>
      </tp>
      <tp t="s">
        <v/>
        <stp/>
        <stp>StudyData</stp>
        <stp>(MA(EDA??36,Period:=12,MAType:=Sim,InputChoice:=ContractVol) when LocalYear(EDA??36)=2013 And (LocalMonth(EDA??36)=9 And LocalDay(EDA??36)=11 ))</stp>
        <stp>Bar</stp>
        <stp/>
        <stp>Close</stp>
        <stp>D</stp>
        <stp>0</stp>
        <stp>all</stp>
        <stp/>
        <stp/>
        <stp>False</stp>
        <stp/>
        <stp/>
        <tr r="P48" s="3"/>
      </tp>
      <tp t="s">
        <v/>
        <stp/>
        <stp>StudyData</stp>
        <stp>(MA(EDA??37,Period:=12,MAType:=Sim,InputChoice:=ContractVol) when LocalYear(EDA??37)=2013 And (LocalMonth(EDA??37)=9 And LocalDay(EDA??37)=11 ))</stp>
        <stp>Bar</stp>
        <stp/>
        <stp>Close</stp>
        <stp>D</stp>
        <stp>0</stp>
        <stp>all</stp>
        <stp/>
        <stp/>
        <stp>False</stp>
        <stp/>
        <stp/>
        <tr r="P50" s="3"/>
      </tp>
      <tp t="s">
        <v/>
        <stp/>
        <stp>StudyData</stp>
        <stp>(MA(EDA??38,Period:=12,MAType:=Sim,InputChoice:=ContractVol) when LocalYear(EDA??38)=2013 And (LocalMonth(EDA??38)=9 And LocalDay(EDA??38)=11 ))</stp>
        <stp>Bar</stp>
        <stp/>
        <stp>Close</stp>
        <stp>D</stp>
        <stp>0</stp>
        <stp>all</stp>
        <stp/>
        <stp/>
        <stp>False</stp>
        <stp/>
        <stp/>
        <tr r="P51" s="3"/>
      </tp>
      <tp t="s">
        <v/>
        <stp/>
        <stp>StudyData</stp>
        <stp>(MA(EDA??39,Period:=12,MAType:=Sim,InputChoice:=ContractVol) when LocalYear(EDA??39)=2013 And (LocalMonth(EDA??39)=9 And LocalDay(EDA??39)=11 ))</stp>
        <stp>Bar</stp>
        <stp/>
        <stp>Close</stp>
        <stp>D</stp>
        <stp>0</stp>
        <stp>all</stp>
        <stp/>
        <stp/>
        <stp>False</stp>
        <stp/>
        <stp/>
        <tr r="P52" s="3"/>
      </tp>
      <tp t="s">
        <v/>
        <stp/>
        <stp>StudyData</stp>
        <stp>(MA(EDA??40,Period:=12,MAType:=Sim,InputChoice:=ContractVol) when LocalYear(EDA??40)=2013 And (LocalMonth(EDA??40)=9 And LocalDay(EDA??40)=11 ))</stp>
        <stp>Bar</stp>
        <stp/>
        <stp>Close</stp>
        <stp>D</stp>
        <stp>0</stp>
        <stp>all</stp>
        <stp/>
        <stp/>
        <stp>False</stp>
        <stp/>
        <stp/>
        <tr r="P53" s="3"/>
      </tp>
      <tp t="s">
        <v/>
        <stp/>
        <stp>StudyData</stp>
        <stp>(MA(EDA??41,Period:=12,MAType:=Sim,InputChoice:=ContractVol) when LocalYear(EDA??41)=2013 And (LocalMonth(EDA??41)=9 And LocalDay(EDA??41)=11 ))</stp>
        <stp>Bar</stp>
        <stp/>
        <stp>Close</stp>
        <stp>D</stp>
        <stp>0</stp>
        <stp>all</stp>
        <stp/>
        <stp/>
        <stp>False</stp>
        <stp/>
        <stp/>
        <tr r="P55" s="3"/>
      </tp>
      <tp t="s">
        <v/>
        <stp/>
        <stp>StudyData</stp>
        <stp>(MA(EDA??42,Period:=12,MAType:=Sim,InputChoice:=ContractVol) when LocalYear(EDA??42)=2013 And (LocalMonth(EDA??42)=9 And LocalDay(EDA??42)=11 ))</stp>
        <stp>Bar</stp>
        <stp/>
        <stp>Close</stp>
        <stp>D</stp>
        <stp>0</stp>
        <stp>all</stp>
        <stp/>
        <stp/>
        <stp>False</stp>
        <stp/>
        <stp/>
        <tr r="P56" s="3"/>
      </tp>
      <tp t="s">
        <v/>
        <stp/>
        <stp>StudyData</stp>
        <stp>(MA(EDA??43,Period:=12,MAType:=Sim,InputChoice:=ContractVol) when LocalYear(EDA??43)=2013 And (LocalMonth(EDA??43)=9 And LocalDay(EDA??43)=11 ))</stp>
        <stp>Bar</stp>
        <stp/>
        <stp>Close</stp>
        <stp>D</stp>
        <stp>0</stp>
        <stp>all</stp>
        <stp/>
        <stp/>
        <stp>False</stp>
        <stp/>
        <stp/>
        <tr r="P57" s="3"/>
      </tp>
      <tp t="s">
        <v/>
        <stp/>
        <stp>StudyData</stp>
        <stp>(MA(EDA??44,Period:=12,MAType:=Sim,InputChoice:=ContractVol) when LocalYear(EDA??44)=2013 And (LocalMonth(EDA??44)=9 And LocalDay(EDA??44)=11 ))</stp>
        <stp>Bar</stp>
        <stp/>
        <stp>Close</stp>
        <stp>D</stp>
        <stp>0</stp>
        <stp>all</stp>
        <stp/>
        <stp/>
        <stp>False</stp>
        <stp/>
        <stp/>
        <tr r="P58" s="3"/>
      </tp>
      <tp>
        <v>687</v>
        <stp/>
        <stp>ContractData</stp>
        <stp>EDAS3??19</stp>
        <stp>Y_CVol</stp>
        <tr r="N46" s="1"/>
      </tp>
      <tp>
        <v>431</v>
        <stp/>
        <stp>ContractData</stp>
        <stp>EDAS3??18</stp>
        <stp>Y_CVol</stp>
        <tr r="N44" s="1"/>
      </tp>
      <tp>
        <v>5081</v>
        <stp/>
        <stp>ContractData</stp>
        <stp>EDAS3??11</stp>
        <stp>Y_CVol</stp>
        <tr r="N28" s="1"/>
      </tp>
      <tp>
        <v>5693</v>
        <stp/>
        <stp>ContractData</stp>
        <stp>EDAS3??10</stp>
        <stp>Y_CVol</stp>
        <tr r="N26" s="1"/>
      </tp>
      <tp>
        <v>1781</v>
        <stp/>
        <stp>ContractData</stp>
        <stp>EDAS3??13</stp>
        <stp>Y_CVol</stp>
        <tr r="N32" s="1"/>
      </tp>
      <tp>
        <v>6224</v>
        <stp/>
        <stp>ContractData</stp>
        <stp>EDAS3??12</stp>
        <stp>Y_CVol</stp>
        <tr r="N30" s="1"/>
      </tp>
      <tp>
        <v>1244</v>
        <stp/>
        <stp>ContractData</stp>
        <stp>EDAS3??15</stp>
        <stp>Y_CVol</stp>
        <tr r="N37" s="1"/>
      </tp>
      <tp>
        <v>1786</v>
        <stp/>
        <stp>ContractData</stp>
        <stp>EDAS3??14</stp>
        <stp>Y_CVol</stp>
        <tr r="N35" s="1"/>
      </tp>
      <tp>
        <v>883</v>
        <stp/>
        <stp>ContractData</stp>
        <stp>EDAS3??17</stp>
        <stp>Y_CVol</stp>
        <tr r="N41" s="1"/>
      </tp>
      <tp>
        <v>483</v>
        <stp/>
        <stp>ContractData</stp>
        <stp>EDAS3??16</stp>
        <stp>Y_CVol</stp>
        <tr r="N39" s="1"/>
      </tp>
      <tp>
        <v>0</v>
        <stp/>
        <stp>ContractData</stp>
        <stp>EDAS3??39</stp>
        <stp>Y_CVol</stp>
        <tr r="N91" s="1"/>
      </tp>
      <tp>
        <v>0</v>
        <stp/>
        <stp>ContractData</stp>
        <stp>EDAS3??38</stp>
        <stp>Y_CVol</stp>
        <tr r="N89" s="1"/>
      </tp>
      <tp>
        <v>0</v>
        <stp/>
        <stp>ContractData</stp>
        <stp>EDAS3??31</stp>
        <stp>Y_CVol</stp>
        <tr r="N73" s="1"/>
      </tp>
      <tp>
        <v>22</v>
        <stp/>
        <stp>ContractData</stp>
        <stp>EDAS3??30</stp>
        <stp>Y_CVol</stp>
        <tr r="N71" s="1"/>
      </tp>
      <tp>
        <v>0</v>
        <stp/>
        <stp>ContractData</stp>
        <stp>EDAS3??33</stp>
        <stp>Y_CVol</stp>
        <tr r="N77" s="1"/>
      </tp>
      <tp>
        <v>0</v>
        <stp/>
        <stp>ContractData</stp>
        <stp>EDAS3??32</stp>
        <stp>Y_CVol</stp>
        <tr r="N75" s="1"/>
      </tp>
      <tp>
        <v>0</v>
        <stp/>
        <stp>ContractData</stp>
        <stp>EDAS3??35</stp>
        <stp>Y_CVol</stp>
        <tr r="N82" s="1"/>
      </tp>
      <tp>
        <v>0</v>
        <stp/>
        <stp>ContractData</stp>
        <stp>EDAS3??34</stp>
        <stp>Y_CVol</stp>
        <tr r="N80" s="1"/>
      </tp>
      <tp>
        <v>0</v>
        <stp/>
        <stp>ContractData</stp>
        <stp>EDAS3??37</stp>
        <stp>Y_CVol</stp>
        <tr r="N86" s="1"/>
      </tp>
      <tp>
        <v>0</v>
        <stp/>
        <stp>ContractData</stp>
        <stp>EDAS3??36</stp>
        <stp>Y_CVol</stp>
        <tr r="N84" s="1"/>
      </tp>
      <tp>
        <v>7</v>
        <stp/>
        <stp>ContractData</stp>
        <stp>EDAS3??29</stp>
        <stp>Y_CVol</stp>
        <tr r="N68" s="1"/>
      </tp>
      <tp>
        <v>9</v>
        <stp/>
        <stp>ContractData</stp>
        <stp>EDAS3??28</stp>
        <stp>Y_CVol</stp>
        <tr r="N66" s="1"/>
      </tp>
      <tp>
        <v>317</v>
        <stp/>
        <stp>ContractData</stp>
        <stp>EDAS3??21</stp>
        <stp>Y_CVol</stp>
        <tr r="N50" s="1"/>
      </tp>
      <tp>
        <v>273</v>
        <stp/>
        <stp>ContractData</stp>
        <stp>EDAS3??20</stp>
        <stp>Y_CVol</stp>
        <tr r="N48" s="1"/>
      </tp>
      <tp>
        <v>0</v>
        <stp/>
        <stp>ContractData</stp>
        <stp>EDAS3??23</stp>
        <stp>Y_CVol</stp>
        <tr r="N55" s="1"/>
      </tp>
      <tp>
        <v>566</v>
        <stp/>
        <stp>ContractData</stp>
        <stp>EDAS3??22</stp>
        <stp>Y_CVol</stp>
        <tr r="N53" s="1"/>
      </tp>
      <tp>
        <v>35</v>
        <stp/>
        <stp>ContractData</stp>
        <stp>EDAS3??25</stp>
        <stp>Y_CVol</stp>
        <tr r="N59" s="1"/>
      </tp>
      <tp>
        <v>39</v>
        <stp/>
        <stp>ContractData</stp>
        <stp>EDAS3??24</stp>
        <stp>Y_CVol</stp>
        <tr r="N57" s="1"/>
      </tp>
      <tp>
        <v>2</v>
        <stp/>
        <stp>ContractData</stp>
        <stp>EDAS3??27</stp>
        <stp>Y_CVol</stp>
        <tr r="N64" s="1"/>
      </tp>
      <tp>
        <v>4</v>
        <stp/>
        <stp>ContractData</stp>
        <stp>EDAS3??26</stp>
        <stp>Y_CVol</stp>
        <tr r="N62" s="1"/>
      </tp>
      <tp>
        <v>0</v>
        <stp/>
        <stp>ContractData</stp>
        <stp>EDAS3??41</stp>
        <stp>Y_CVol</stp>
        <tr r="N95" s="1"/>
      </tp>
      <tp>
        <v>0</v>
        <stp/>
        <stp>ContractData</stp>
        <stp>EDAS3??40</stp>
        <stp>Y_CVol</stp>
        <tr r="N93" s="1"/>
      </tp>
      <tp>
        <v>0</v>
        <stp/>
        <stp>ContractData</stp>
        <stp>EDAS3??42</stp>
        <stp>Y_CVol</stp>
        <tr r="N98" s="1"/>
      </tp>
      <tp>
        <v>53</v>
        <stp/>
        <stp>ContractData</stp>
        <stp>EDAS3??19</stp>
        <stp>T_CVol</stp>
        <tr r="K46" s="1"/>
      </tp>
      <tp>
        <v>755</v>
        <stp/>
        <stp>ContractData</stp>
        <stp>EDAS3??18</stp>
        <stp>T_CVol</stp>
        <tr r="K44" s="1"/>
      </tp>
      <tp>
        <v>2159</v>
        <stp/>
        <stp>ContractData</stp>
        <stp>EDAS3??11</stp>
        <stp>T_CVol</stp>
        <tr r="K28" s="1"/>
      </tp>
      <tp>
        <v>2752</v>
        <stp/>
        <stp>ContractData</stp>
        <stp>EDAS3??10</stp>
        <stp>T_CVol</stp>
        <tr r="K26" s="1"/>
      </tp>
      <tp>
        <v>548</v>
        <stp/>
        <stp>ContractData</stp>
        <stp>EDAS3??13</stp>
        <stp>T_CVol</stp>
        <tr r="K32" s="1"/>
      </tp>
      <tp>
        <v>842</v>
        <stp/>
        <stp>ContractData</stp>
        <stp>EDAS3??12</stp>
        <stp>T_CVol</stp>
        <tr r="K30" s="1"/>
      </tp>
      <tp>
        <v>738</v>
        <stp/>
        <stp>ContractData</stp>
        <stp>EDAS3??15</stp>
        <stp>T_CVol</stp>
        <tr r="K37" s="1"/>
      </tp>
      <tp>
        <v>8</v>
        <stp/>
        <stp>ContractData</stp>
        <stp>EDAS3??14</stp>
        <stp>T_CVol</stp>
        <tr r="K35" s="1"/>
      </tp>
      <tp>
        <v>493</v>
        <stp/>
        <stp>ContractData</stp>
        <stp>EDAS3??17</stp>
        <stp>T_CVol</stp>
        <tr r="K41" s="1"/>
      </tp>
      <tp>
        <v>39</v>
        <stp/>
        <stp>ContractData</stp>
        <stp>EDAS3??16</stp>
        <stp>T_CVol</stp>
        <tr r="K39" s="1"/>
      </tp>
      <tp>
        <v>0</v>
        <stp/>
        <stp>ContractData</stp>
        <stp>EDAS3??39</stp>
        <stp>T_CVol</stp>
        <tr r="K91" s="1"/>
      </tp>
      <tp>
        <v>0</v>
        <stp/>
        <stp>ContractData</stp>
        <stp>EDAS3??38</stp>
        <stp>T_CVol</stp>
        <tr r="K89" s="1"/>
      </tp>
      <tp>
        <v>5</v>
        <stp/>
        <stp>ContractData</stp>
        <stp>EDAS3??31</stp>
        <stp>T_CVol</stp>
        <tr r="K73" s="1"/>
      </tp>
      <tp>
        <v>20</v>
        <stp/>
        <stp>ContractData</stp>
        <stp>EDAS3??30</stp>
        <stp>T_CVol</stp>
        <tr r="K71" s="1"/>
      </tp>
      <tp>
        <v>10</v>
        <stp/>
        <stp>ContractData</stp>
        <stp>EDAS3??33</stp>
        <stp>T_CVol</stp>
        <tr r="K77" s="1"/>
      </tp>
      <tp>
        <v>0</v>
        <stp/>
        <stp>ContractData</stp>
        <stp>EDAS3??32</stp>
        <stp>T_CVol</stp>
        <tr r="K75" s="1"/>
      </tp>
      <tp>
        <v>0</v>
        <stp/>
        <stp>ContractData</stp>
        <stp>EDAS3??35</stp>
        <stp>T_CVol</stp>
        <tr r="K82" s="1"/>
      </tp>
      <tp>
        <v>0</v>
        <stp/>
        <stp>ContractData</stp>
        <stp>EDAS3??34</stp>
        <stp>T_CVol</stp>
        <tr r="K80" s="1"/>
      </tp>
      <tp>
        <v>0</v>
        <stp/>
        <stp>ContractData</stp>
        <stp>EDAS3??37</stp>
        <stp>T_CVol</stp>
        <tr r="K86" s="1"/>
      </tp>
      <tp>
        <v>0</v>
        <stp/>
        <stp>ContractData</stp>
        <stp>EDAS3??36</stp>
        <stp>T_CVol</stp>
        <tr r="K84" s="1"/>
      </tp>
      <tp>
        <v>0</v>
        <stp/>
        <stp>ContractData</stp>
        <stp>EDAS3??29</stp>
        <stp>T_CVol</stp>
        <tr r="K68" s="1"/>
      </tp>
      <tp>
        <v>0</v>
        <stp/>
        <stp>ContractData</stp>
        <stp>EDAS3??28</stp>
        <stp>T_CVol</stp>
        <tr r="K66" s="1"/>
      </tp>
      <tp>
        <v>56</v>
        <stp/>
        <stp>ContractData</stp>
        <stp>EDAS3??21</stp>
        <stp>T_CVol</stp>
        <tr r="K50" s="1"/>
      </tp>
      <tp>
        <v>641</v>
        <stp/>
        <stp>ContractData</stp>
        <stp>EDAS3??20</stp>
        <stp>T_CVol</stp>
        <tr r="K48" s="1"/>
      </tp>
      <tp>
        <v>553</v>
        <stp/>
        <stp>ContractData</stp>
        <stp>EDAS3??23</stp>
        <stp>T_CVol</stp>
        <tr r="K55" s="1"/>
      </tp>
      <tp>
        <v>11</v>
        <stp/>
        <stp>ContractData</stp>
        <stp>EDAS3??22</stp>
        <stp>T_CVol</stp>
        <tr r="K53" s="1"/>
      </tp>
      <tp>
        <v>28</v>
        <stp/>
        <stp>ContractData</stp>
        <stp>EDAS3??25</stp>
        <stp>T_CVol</stp>
        <tr r="K59" s="1"/>
      </tp>
      <tp>
        <v>20</v>
        <stp/>
        <stp>ContractData</stp>
        <stp>EDAS3??24</stp>
        <stp>T_CVol</stp>
        <tr r="K57" s="1"/>
      </tp>
      <tp>
        <v>7</v>
        <stp/>
        <stp>ContractData</stp>
        <stp>EDAS3??27</stp>
        <stp>T_CVol</stp>
        <tr r="K64" s="1"/>
      </tp>
      <tp>
        <v>82</v>
        <stp/>
        <stp>ContractData</stp>
        <stp>EDAS3??26</stp>
        <stp>T_CVol</stp>
        <tr r="K62" s="1"/>
      </tp>
      <tp>
        <v>0</v>
        <stp/>
        <stp>ContractData</stp>
        <stp>EDAS3??41</stp>
        <stp>T_CVol</stp>
        <tr r="K95" s="1"/>
      </tp>
      <tp>
        <v>0</v>
        <stp/>
        <stp>ContractData</stp>
        <stp>EDAS3??40</stp>
        <stp>T_CVol</stp>
        <tr r="K93" s="1"/>
      </tp>
      <tp>
        <v>0</v>
        <stp/>
        <stp>ContractData</stp>
        <stp>EDAS3??42</stp>
        <stp>T_CVol</stp>
        <tr r="K98" s="1"/>
      </tp>
      <tp>
        <v>246708</v>
        <stp/>
        <stp>ContractData</stp>
        <stp>QEA??12</stp>
        <stp>P_OI</stp>
        <tr r="W18" s="4"/>
      </tp>
      <tp t="e">
        <v>#N/A</v>
        <stp/>
        <stp>ContractData</stp>
        <stp>QEAN21</stp>
        <stp>COI</stp>
        <tr r="L60" s="6"/>
      </tp>
      <tp t="e">
        <v>#N/A</v>
        <stp/>
        <stp>ContractData</stp>
        <stp>QEAN22</stp>
        <stp>COI</stp>
        <tr r="L80" s="6"/>
      </tp>
      <tp>
        <v>140139</v>
        <stp/>
        <stp>ContractData</stp>
        <stp>QEA??13</stp>
        <stp>P_OI</stp>
        <tr r="W20" s="4"/>
      </tp>
      <tp>
        <v>330405</v>
        <stp/>
        <stp>ContractData</stp>
        <stp>QEA??10</stp>
        <stp>P_OI</stp>
        <tr r="W16" s="4"/>
      </tp>
      <tp>
        <v>243780</v>
        <stp/>
        <stp>ContractData</stp>
        <stp>QEA??11</stp>
        <stp>P_OI</stp>
        <tr r="W17" s="4"/>
      </tp>
      <tp>
        <v>0</v>
        <stp/>
        <stp>ContractData</stp>
        <stp>QEAN16</stp>
        <stp>COI</stp>
        <tr r="L8" s="6"/>
        <tr r="L8" s="6"/>
      </tp>
      <tp>
        <v>112642</v>
        <stp/>
        <stp>ContractData</stp>
        <stp>QEA??16</stp>
        <stp>P_OI</stp>
        <tr r="W23" s="4"/>
      </tp>
      <tp>
        <v>43542</v>
        <stp/>
        <stp>ContractData</stp>
        <stp>QEAS3??15</stp>
        <stp>ExpirationDate</stp>
        <stp/>
        <stp>D</stp>
        <tr r="F37" s="5"/>
      </tp>
      <tp>
        <v>44214</v>
        <stp/>
        <stp>ContractData</stp>
        <stp>QEAS3??25</stp>
        <stp>ExpirationDate</stp>
        <stp/>
        <stp>D</stp>
        <tr r="F59" s="5"/>
      </tp>
      <tp>
        <v>44515</v>
        <stp/>
        <stp>ContractData</stp>
        <stp>QEAS3??35</stp>
        <stp>ExpirationDate</stp>
        <stp/>
        <stp>D</stp>
        <tr r="F82" s="5"/>
      </tp>
      <tp>
        <v>92404</v>
        <stp/>
        <stp>ContractData</stp>
        <stp>QEA??17</stp>
        <stp>P_OI</stp>
        <tr r="W25" s="4"/>
      </tp>
      <tp>
        <v>152029</v>
        <stp/>
        <stp>ContractData</stp>
        <stp>QEA??14</stp>
        <stp>P_OI</stp>
        <tr r="W21" s="4"/>
      </tp>
      <tp>
        <v>135549</v>
        <stp/>
        <stp>ContractData</stp>
        <stp>QEA??15</stp>
        <stp>P_OI</stp>
        <tr r="W22" s="4"/>
      </tp>
      <tp>
        <v>50885</v>
        <stp/>
        <stp>ContractData</stp>
        <stp>QEA??18</stp>
        <stp>P_OI</stp>
        <tr r="W26" s="4"/>
      </tp>
      <tp>
        <v>34580</v>
        <stp/>
        <stp>ContractData</stp>
        <stp>QEA??19</stp>
        <stp>P_OI</stp>
        <tr r="W27" s="4"/>
      </tp>
      <tp>
        <v>43726</v>
        <stp/>
        <stp>ContractData</stp>
        <stp>QSAS3??15</stp>
        <stp>ExpirationDate</stp>
        <stp/>
        <stp>D</stp>
        <tr r="F37" s="8"/>
      </tp>
      <tp>
        <v>42907</v>
        <stp/>
        <stp>ContractData</stp>
        <stp>QSA??8</stp>
        <stp>ExpirationDate</stp>
        <stp/>
        <stp>D</stp>
        <tr r="F14" s="7"/>
      </tp>
      <tp>
        <v>252</v>
        <stp/>
        <stp>ContractData</stp>
        <stp>EDAN16</stp>
        <stp>COI</stp>
        <tr r="L8" s="2"/>
      </tp>
      <tp t="s">
        <v>MAY</v>
        <stp/>
        <stp>ContractData</stp>
        <stp>EDAS3??3</stp>
        <stp>Contractmonth</stp>
        <tr r="H10" s="1"/>
        <tr r="H10" s="1"/>
        <tr r="H10" s="1"/>
        <tr r="H10" s="1"/>
      </tp>
      <tp t="s">
        <v>SEP</v>
        <stp/>
        <stp>ContractData</stp>
        <stp>QSAS3??3</stp>
        <stp>Contractmonth</stp>
        <tr r="H10" s="8"/>
        <tr r="H10" s="8"/>
        <tr r="H10" s="8"/>
        <tr r="H10" s="8"/>
      </tp>
      <tp t="s">
        <v>MAY</v>
        <stp/>
        <stp>ContractData</stp>
        <stp>QEAS3??3</stp>
        <stp>Contractmonth</stp>
        <tr r="H10" s="5"/>
        <tr r="H10" s="5"/>
        <tr r="H10" s="5"/>
        <tr r="H10" s="5"/>
      </tp>
      <tp>
        <v>42422.388888888891</v>
        <stp/>
        <stp>StudyData</stp>
        <stp>EDAS3??1</stp>
        <stp>Bar</stp>
        <stp/>
        <stp>Time</stp>
        <stp>30</stp>
        <stp/>
        <stp>all</stp>
        <stp/>
        <stp/>
        <stp>False</stp>
        <tr r="D1" s="1"/>
        <tr r="F1" s="1"/>
      </tp>
      <tp t="e">
        <v>#N/A</v>
        <stp/>
        <stp>StudyData</stp>
        <stp>QSAS3??1</stp>
        <stp>Bar</stp>
        <stp/>
        <stp>Time</stp>
        <stp>30</stp>
        <stp/>
        <stp>all</stp>
        <stp/>
        <stp/>
        <stp>False</stp>
        <tr r="D1" s="8"/>
        <tr r="F1" s="8"/>
      </tp>
      <tp t="e">
        <v>#N/A</v>
        <stp/>
        <stp>StudyData</stp>
        <stp>QEAS3??1</stp>
        <stp>Bar</stp>
        <stp/>
        <stp>Time</stp>
        <stp>30</stp>
        <stp/>
        <stp>all</stp>
        <stp/>
        <stp/>
        <stp>False</stp>
        <tr r="D1" s="5"/>
        <tr r="F1" s="5"/>
      </tp>
      <tp>
        <v>43269</v>
        <stp/>
        <stp>ContractData</stp>
        <stp>QEAS3??12</stp>
        <stp>ExpirationDate</stp>
        <stp/>
        <stp>D</stp>
        <tr r="F30" s="5"/>
      </tp>
      <tp>
        <v>44123</v>
        <stp/>
        <stp>ContractData</stp>
        <stp>QEAS3??22</stp>
        <stp>ExpirationDate</stp>
        <stp/>
        <stp>D</stp>
        <tr r="F53" s="5"/>
      </tp>
      <tp>
        <v>44424</v>
        <stp/>
        <stp>ContractData</stp>
        <stp>QEAS3??32</stp>
        <stp>ExpirationDate</stp>
        <stp/>
        <stp>D</stp>
        <tr r="F75" s="5"/>
      </tp>
      <tp>
        <v>43453</v>
        <stp/>
        <stp>ContractData</stp>
        <stp>QSAS3??12</stp>
        <stp>ExpirationDate</stp>
        <stp/>
        <stp>D</stp>
        <tr r="F30" s="8"/>
      </tp>
      <tp>
        <v>44363</v>
        <stp/>
        <stp>ContractData</stp>
        <stp>QSAS3??22</stp>
        <stp>ExpirationDate</stp>
        <stp/>
        <stp>D</stp>
        <tr r="F53" s="8"/>
      </tp>
      <tp t="s">
        <v>JUN</v>
        <stp/>
        <stp>ContractData</stp>
        <stp>EDAS3??4</stp>
        <stp>Contractmonth</stp>
        <tr r="H12" s="1"/>
        <tr r="H12" s="1"/>
        <tr r="H12" s="1"/>
        <tr r="H12" s="1"/>
      </tp>
      <tp t="s">
        <v>DEC</v>
        <stp/>
        <stp>ContractData</stp>
        <stp>QSAS3??4</stp>
        <stp>Contractmonth</stp>
        <tr r="H12" s="8"/>
        <tr r="H12" s="8"/>
        <tr r="H12" s="8"/>
        <tr r="H12" s="8"/>
      </tp>
      <tp t="s">
        <v>JUN</v>
        <stp/>
        <stp>ContractData</stp>
        <stp>QEAS3??4</stp>
        <stp>Contractmonth</stp>
        <tr r="H12" s="5"/>
        <tr r="H12" s="5"/>
        <tr r="H12" s="5"/>
        <tr r="H12" s="5"/>
      </tp>
      <tp>
        <v>9934</v>
        <stp/>
        <stp>ContractData</stp>
        <stp>QEAH20</stp>
        <stp>COI</stp>
        <tr r="L40" s="6"/>
        <tr r="L40" s="6"/>
      </tp>
      <tp>
        <v>432</v>
        <stp/>
        <stp>ContractData</stp>
        <stp>QEAH21</stp>
        <stp>COI</stp>
        <tr r="L52" s="6"/>
        <tr r="L52" s="6"/>
      </tp>
      <tp>
        <v>2581</v>
        <stp/>
        <stp>ContractData</stp>
        <stp>QSAH20</stp>
        <stp>COI</stp>
        <tr r="L36" s="9"/>
        <tr r="L36" s="9"/>
      </tp>
      <tp>
        <v>1</v>
        <stp/>
        <stp>ContractData</stp>
        <stp>QSAH21</stp>
        <stp>COI</stp>
        <tr r="L44" s="9"/>
        <tr r="L44" s="9"/>
      </tp>
      <tp>
        <v>140139</v>
        <stp/>
        <stp>ContractData</stp>
        <stp>QEAH18</stp>
        <stp>COI</stp>
        <tr r="L24" s="6"/>
        <tr r="L24" s="6"/>
      </tp>
      <tp>
        <v>92404</v>
        <stp/>
        <stp>ContractData</stp>
        <stp>QEAH19</stp>
        <stp>COI</stp>
        <tr r="L32" s="6"/>
        <tr r="L32" s="6"/>
      </tp>
      <tp>
        <v>357099</v>
        <stp/>
        <stp>ContractData</stp>
        <stp>QEAH17</stp>
        <stp>COI</stp>
        <tr r="L16" s="6"/>
        <tr r="L16" s="6"/>
      </tp>
      <tp>
        <v>193584</v>
        <stp/>
        <stp>ContractData</stp>
        <stp>QSAH18</stp>
        <stp>COI</stp>
        <tr r="L20" s="9"/>
        <tr r="L20" s="9"/>
      </tp>
      <tp>
        <v>37084</v>
        <stp/>
        <stp>ContractData</stp>
        <stp>QSAH19</stp>
        <stp>COI</stp>
        <tr r="L28" s="9"/>
        <tr r="L28" s="9"/>
      </tp>
      <tp>
        <v>324572</v>
        <stp/>
        <stp>ContractData</stp>
        <stp>QSAH17</stp>
        <stp>COI</stp>
        <tr r="L12" s="9"/>
        <tr r="L12" s="9"/>
      </tp>
      <tp>
        <v>43360</v>
        <stp/>
        <stp>ContractData</stp>
        <stp>QEAS3??13</stp>
        <stp>ExpirationDate</stp>
        <stp/>
        <stp>D</stp>
        <tr r="F32" s="5"/>
      </tp>
      <tp>
        <v>44151</v>
        <stp/>
        <stp>ContractData</stp>
        <stp>QEAS3??23</stp>
        <stp>ExpirationDate</stp>
        <stp/>
        <stp>D</stp>
        <tr r="F55" s="5"/>
      </tp>
      <tp>
        <v>44452</v>
        <stp/>
        <stp>ContractData</stp>
        <stp>QEAS3??33</stp>
        <stp>ExpirationDate</stp>
        <stp/>
        <stp>D</stp>
        <tr r="F77" s="5"/>
      </tp>
      <tp>
        <v>43544</v>
        <stp/>
        <stp>ContractData</stp>
        <stp>QSAS3??13</stp>
        <stp>ExpirationDate</stp>
        <stp/>
        <stp>D</stp>
        <tr r="F32" s="8"/>
      </tp>
      <tp>
        <v>44454</v>
        <stp/>
        <stp>ContractData</stp>
        <stp>QSAS3??23</stp>
        <stp>ExpirationDate</stp>
        <stp/>
        <stp>D</stp>
        <tr r="F55" s="8"/>
      </tp>
      <tp>
        <v>268</v>
        <stp/>
        <stp>ContractData</stp>
        <stp>EDAH25</stp>
        <stp>COI</stp>
        <tr r="L82" s="2"/>
      </tp>
      <tp>
        <v>982</v>
        <stp/>
        <stp>ContractData</stp>
        <stp>EDAH24</stp>
        <stp>COI</stp>
        <tr r="L74" s="2"/>
      </tp>
      <tp>
        <v>29173</v>
        <stp/>
        <stp>ContractData</stp>
        <stp>EDAH21</stp>
        <stp>COI</stp>
        <tr r="L50" s="2"/>
      </tp>
      <tp>
        <v>81563</v>
        <stp/>
        <stp>ContractData</stp>
        <stp>EDAH20</stp>
        <stp>COI</stp>
        <tr r="L42" s="2"/>
      </tp>
      <tp>
        <v>2136</v>
        <stp/>
        <stp>ContractData</stp>
        <stp>EDAH23</stp>
        <stp>COI</stp>
        <tr r="L66" s="2"/>
      </tp>
      <tp>
        <v>4154</v>
        <stp/>
        <stp>ContractData</stp>
        <stp>EDAH22</stp>
        <stp>COI</stp>
        <tr r="L58" s="2"/>
      </tp>
      <tp>
        <v>277688</v>
        <stp/>
        <stp>ContractData</stp>
        <stp>EDAH19</stp>
        <stp>COI</stp>
        <tr r="L34" s="2"/>
      </tp>
      <tp>
        <v>488054</v>
        <stp/>
        <stp>ContractData</stp>
        <stp>EDAH18</stp>
        <stp>COI</stp>
        <tr r="L26" s="2"/>
      </tp>
      <tp>
        <v>959529</v>
        <stp/>
        <stp>ContractData</stp>
        <stp>EDAH17</stp>
        <stp>COI</stp>
        <tr r="L18" s="2"/>
      </tp>
      <tp t="s">
        <v>JUL</v>
        <stp/>
        <stp>ContractData</stp>
        <stp>EDAS3??5</stp>
        <stp>Contractmonth</stp>
        <tr r="H14" s="1"/>
        <tr r="H14" s="1"/>
        <tr r="H14" s="1"/>
        <tr r="H14" s="1"/>
      </tp>
      <tp t="s">
        <v>MAR</v>
        <stp/>
        <stp>ContractData</stp>
        <stp>QSAS3??5</stp>
        <stp>Contractmonth</stp>
        <tr r="H14" s="8"/>
        <tr r="H14" s="8"/>
        <tr r="H14" s="8"/>
        <tr r="H14" s="8"/>
      </tp>
      <tp t="s">
        <v>SEP</v>
        <stp/>
        <stp>ContractData</stp>
        <stp>QEAS3??5</stp>
        <stp>Contractmonth</stp>
        <tr r="H14" s="5"/>
        <tr r="H14" s="5"/>
        <tr r="H14" s="5"/>
        <tr r="H14" s="5"/>
      </tp>
      <tp t="s">
        <v>EDAS3U6</v>
        <stp/>
        <stp>ContractData</stp>
        <stp>EDAS3??6</stp>
        <stp>Symbol</stp>
        <tr r="B16" s="2"/>
      </tp>
      <tp t="s">
        <v>EDAS3Z6</v>
        <stp/>
        <stp>ContractData</stp>
        <stp>EDAS3??7</stp>
        <stp>Symbol</stp>
        <tr r="B18" s="2"/>
      </tp>
      <tp t="s">
        <v>EDAS3M6</v>
        <stp/>
        <stp>ContractData</stp>
        <stp>EDAS3??4</stp>
        <stp>Symbol</stp>
        <tr r="B12" s="2"/>
      </tp>
      <tp t="s">
        <v>EDAS3N6</v>
        <stp/>
        <stp>ContractData</stp>
        <stp>EDAS3??5</stp>
        <stp>Symbol</stp>
        <tr r="B14" s="2"/>
      </tp>
      <tp t="s">
        <v>EDAS3J6</v>
        <stp/>
        <stp>ContractData</stp>
        <stp>EDAS3??2</stp>
        <stp>Symbol</stp>
        <tr r="B8" s="2"/>
      </tp>
      <tp t="s">
        <v>EDAS3K6</v>
        <stp/>
        <stp>ContractData</stp>
        <stp>EDAS3??3</stp>
        <stp>Symbol</stp>
        <tr r="B10" s="2"/>
      </tp>
      <tp t="s">
        <v>EDAS3H6</v>
        <stp/>
        <stp>ContractData</stp>
        <stp>EDAS3??1</stp>
        <stp>Symbol</stp>
        <tr r="B6" s="2"/>
      </tp>
      <tp t="s">
        <v>EDAS3H7</v>
        <stp/>
        <stp>ContractData</stp>
        <stp>EDAS3??8</stp>
        <stp>Symbol</stp>
        <tr r="B20" s="2"/>
      </tp>
      <tp t="s">
        <v>EDAS3M7</v>
        <stp/>
        <stp>ContractData</stp>
        <stp>EDAS3??9</stp>
        <stp>Symbol</stp>
        <tr r="B22" s="2"/>
      </tp>
      <tp t="e">
        <v>#N/A</v>
        <stp/>
        <stp>ContractData</stp>
        <stp>QEAK21</stp>
        <stp>COI</stp>
        <tr r="L56" s="6"/>
      </tp>
      <tp t="e">
        <v>#N/A</v>
        <stp/>
        <stp>ContractData</stp>
        <stp>QEAK22</stp>
        <stp>COI</stp>
        <tr r="L78" s="6"/>
      </tp>
      <tp>
        <v>43087</v>
        <stp/>
        <stp>ContractData</stp>
        <stp>QEAS3??10</stp>
        <stp>ExpirationDate</stp>
        <stp/>
        <stp>D</stp>
        <tr r="F26" s="5"/>
      </tp>
      <tp>
        <v>43997</v>
        <stp/>
        <stp>ContractData</stp>
        <stp>QEAS3??20</stp>
        <stp>ExpirationDate</stp>
        <stp/>
        <stp>D</stp>
        <tr r="F48" s="5"/>
      </tp>
      <tp>
        <v>44361</v>
        <stp/>
        <stp>ContractData</stp>
        <stp>QEAS3??30</stp>
        <stp>ExpirationDate</stp>
        <stp/>
        <stp>D</stp>
        <tr r="F71" s="5"/>
      </tp>
      <tp>
        <v>43271</v>
        <stp/>
        <stp>ContractData</stp>
        <stp>QSAS3??10</stp>
        <stp>ExpirationDate</stp>
        <stp/>
        <stp>D</stp>
        <tr r="F26" s="8"/>
      </tp>
      <tp>
        <v>44181</v>
        <stp/>
        <stp>ContractData</stp>
        <stp>QSAS3??20</stp>
        <stp>ExpirationDate</stp>
        <stp/>
        <stp>D</stp>
        <tr r="F48" s="8"/>
      </tp>
      <tp>
        <v>393760</v>
        <stp/>
        <stp>ContractData</stp>
        <stp>QSAZ6</stp>
        <stp>COI</stp>
        <tr r="F12" s="9"/>
      </tp>
      <tp>
        <v>409052</v>
        <stp/>
        <stp>ContractData</stp>
        <stp>QEAZ6</stp>
        <stp>COI</stp>
        <tr r="F16" s="6"/>
      </tp>
      <tp>
        <v>311769</v>
        <stp/>
        <stp>ContractData</stp>
        <stp>QSAZ7</stp>
        <stp>COI</stp>
        <tr r="F20" s="9"/>
      </tp>
      <tp>
        <v>246708</v>
        <stp/>
        <stp>ContractData</stp>
        <stp>QEAZ7</stp>
        <stp>COI</stp>
        <tr r="F24" s="6"/>
      </tp>
      <tp>
        <v>105</v>
        <stp/>
        <stp>ContractData</stp>
        <stp>QSAZ0</stp>
        <stp>COI</stp>
        <tr r="F44" s="9"/>
      </tp>
      <tp>
        <v>1776</v>
        <stp/>
        <stp>ContractData</stp>
        <stp>QEAZ0</stp>
        <stp>COI</stp>
        <tr r="F52" s="6"/>
      </tp>
      <tp>
        <v>94902</v>
        <stp/>
        <stp>ContractData</stp>
        <stp>QSAZ8</stp>
        <stp>COI</stp>
        <tr r="F28" s="9"/>
      </tp>
      <tp>
        <v>112642</v>
        <stp/>
        <stp>ContractData</stp>
        <stp>QEAZ8</stp>
        <stp>COI</stp>
        <tr r="F32" s="6"/>
      </tp>
      <tp>
        <v>11397</v>
        <stp/>
        <stp>ContractData</stp>
        <stp>QSAZ9</stp>
        <stp>COI</stp>
        <tr r="F36" s="9"/>
      </tp>
      <tp>
        <v>13490</v>
        <stp/>
        <stp>ContractData</stp>
        <stp>QEAZ9</stp>
        <stp>COI</stp>
        <tr r="F40" s="6"/>
      </tp>
      <tp>
        <v>50326</v>
        <stp/>
        <stp>ContractData</stp>
        <stp>EDAZ0</stp>
        <stp>COI</stp>
        <tr r="F50" s="2"/>
      </tp>
      <tp>
        <v>8426</v>
        <stp/>
        <stp>ContractData</stp>
        <stp>EDAZ1</stp>
        <stp>COI</stp>
        <tr r="F58" s="2"/>
      </tp>
      <tp>
        <v>2007</v>
        <stp/>
        <stp>ContractData</stp>
        <stp>EDAZ2</stp>
        <stp>COI</stp>
        <tr r="F66" s="2"/>
      </tp>
      <tp>
        <v>932</v>
        <stp/>
        <stp>ContractData</stp>
        <stp>EDAZ3</stp>
        <stp>COI</stp>
        <tr r="F74" s="2"/>
      </tp>
      <tp>
        <v>740</v>
        <stp/>
        <stp>ContractData</stp>
        <stp>EDAZ4</stp>
        <stp>COI</stp>
        <tr r="F82" s="2"/>
      </tp>
      <tp>
        <v>1267860</v>
        <stp/>
        <stp>ContractData</stp>
        <stp>EDAZ6</stp>
        <stp>COI</stp>
        <tr r="F18" s="2"/>
      </tp>
      <tp>
        <v>725747</v>
        <stp/>
        <stp>ContractData</stp>
        <stp>EDAZ7</stp>
        <stp>COI</stp>
        <tr r="F26" s="2"/>
      </tp>
      <tp>
        <v>399190</v>
        <stp/>
        <stp>ContractData</stp>
        <stp>EDAZ8</stp>
        <stp>COI</stp>
        <tr r="F34" s="2"/>
      </tp>
      <tp>
        <v>120316</v>
        <stp/>
        <stp>ContractData</stp>
        <stp>EDAZ9</stp>
        <stp>COI</stp>
        <tr r="F42" s="2"/>
      </tp>
      <tp t="e">
        <v>#N/A</v>
        <stp/>
        <stp>ContractData</stp>
        <stp>QEAX0</stp>
        <stp>COI</stp>
        <tr r="F50" s="6"/>
      </tp>
      <tp>
        <v>0</v>
        <stp/>
        <stp>ContractData</stp>
        <stp>QEAX1</stp>
        <stp>COI</stp>
        <tr r="F74" s="6"/>
      </tp>
      <tp>
        <v>0</v>
        <stp/>
        <stp>ContractData</stp>
        <stp>QEAQ1</stp>
        <stp>COI</stp>
        <tr r="F68" s="6"/>
      </tp>
      <tp t="e">
        <v>#N/A</v>
        <stp/>
        <stp>ContractData</stp>
        <stp>QEAV0</stp>
        <stp>COI</stp>
        <tr r="F48" s="6"/>
      </tp>
      <tp>
        <v>0</v>
        <stp/>
        <stp>ContractData</stp>
        <stp>QEAV1</stp>
        <stp>COI</stp>
        <tr r="F72" s="6"/>
      </tp>
      <tp>
        <v>403365</v>
        <stp/>
        <stp>ContractData</stp>
        <stp>QSAU6</stp>
        <stp>COI</stp>
        <tr r="F10" s="9"/>
      </tp>
      <tp>
        <v>441999</v>
        <stp/>
        <stp>ContractData</stp>
        <stp>QEAU6</stp>
        <stp>COI</stp>
        <tr r="F14" s="6"/>
      </tp>
      <tp>
        <v>262113</v>
        <stp/>
        <stp>ContractData</stp>
        <stp>QSAU7</stp>
        <stp>COI</stp>
        <tr r="F18" s="9"/>
      </tp>
      <tp>
        <v>243780</v>
        <stp/>
        <stp>ContractData</stp>
        <stp>QEAU7</stp>
        <stp>COI</stp>
        <tr r="F22" s="6"/>
      </tp>
      <tp>
        <v>106</v>
        <stp/>
        <stp>ContractData</stp>
        <stp>QSAU0</stp>
        <stp>COI</stp>
        <tr r="F42" s="9"/>
      </tp>
      <tp>
        <v>3365</v>
        <stp/>
        <stp>ContractData</stp>
        <stp>QEAU0</stp>
        <stp>COI</stp>
        <tr r="F46" s="6"/>
      </tp>
      <tp>
        <v>0</v>
        <stp/>
        <stp>ContractData</stp>
        <stp>QSAU1</stp>
        <stp>COI</stp>
        <tr r="F50" s="9"/>
      </tp>
      <tp>
        <v>192</v>
        <stp/>
        <stp>ContractData</stp>
        <stp>QEAU1</stp>
        <stp>COI</stp>
        <tr r="F70" s="6"/>
      </tp>
      <tp>
        <v>134863</v>
        <stp/>
        <stp>ContractData</stp>
        <stp>QSAU8</stp>
        <stp>COI</stp>
        <tr r="F26" s="9"/>
      </tp>
      <tp>
        <v>135549</v>
        <stp/>
        <stp>ContractData</stp>
        <stp>QEAU8</stp>
        <stp>COI</stp>
        <tr r="F30" s="6"/>
      </tp>
      <tp>
        <v>13990</v>
        <stp/>
        <stp>ContractData</stp>
        <stp>QSAU9</stp>
        <stp>COI</stp>
        <tr r="F34" s="9"/>
      </tp>
      <tp>
        <v>34580</v>
        <stp/>
        <stp>ContractData</stp>
        <stp>QEAU9</stp>
        <stp>COI</stp>
        <tr r="F38" s="6"/>
      </tp>
      <tp>
        <v>54728</v>
        <stp/>
        <stp>ContractData</stp>
        <stp>EDAU0</stp>
        <stp>COI</stp>
        <tr r="F48" s="2"/>
      </tp>
      <tp>
        <v>15992</v>
        <stp/>
        <stp>ContractData</stp>
        <stp>EDAU1</stp>
        <stp>COI</stp>
        <tr r="F56" s="2"/>
      </tp>
      <tp>
        <v>4938</v>
        <stp/>
        <stp>ContractData</stp>
        <stp>EDAU2</stp>
        <stp>COI</stp>
        <tr r="F64" s="2"/>
      </tp>
      <tp>
        <v>984</v>
        <stp/>
        <stp>ContractData</stp>
        <stp>EDAU3</stp>
        <stp>COI</stp>
        <tr r="F72" s="2"/>
      </tp>
      <tp>
        <v>802</v>
        <stp/>
        <stp>ContractData</stp>
        <stp>EDAU4</stp>
        <stp>COI</stp>
        <tr r="F80" s="2"/>
      </tp>
      <tp>
        <v>75</v>
        <stp/>
        <stp>ContractData</stp>
        <stp>EDAU5</stp>
        <stp>COI</stp>
        <tr r="F88" s="2"/>
      </tp>
      <tp>
        <v>1155010</v>
        <stp/>
        <stp>ContractData</stp>
        <stp>EDAU6</stp>
        <stp>COI</stp>
        <tr r="F16" s="2"/>
      </tp>
      <tp>
        <v>658941</v>
        <stp/>
        <stp>ContractData</stp>
        <stp>EDAU7</stp>
        <stp>COI</stp>
        <tr r="F24" s="2"/>
      </tp>
      <tp>
        <v>341262</v>
        <stp/>
        <stp>ContractData</stp>
        <stp>EDAU8</stp>
        <stp>COI</stp>
        <tr r="F32" s="2"/>
      </tp>
      <tp>
        <v>146902</v>
        <stp/>
        <stp>ContractData</stp>
        <stp>EDAU9</stp>
        <stp>COI</stp>
        <tr r="F40" s="2"/>
      </tp>
      <tp>
        <v>254</v>
        <stp/>
        <stp>ContractData</stp>
        <stp>QEAJ6</stp>
        <stp>COI</stp>
        <tr r="F8" s="6"/>
      </tp>
      <tp t="e">
        <v>#N/A</v>
        <stp/>
        <stp>ContractData</stp>
        <stp>QEAJ1</stp>
        <stp>COI</stp>
        <tr r="F60" s="6"/>
      </tp>
      <tp t="e">
        <v>#N/A</v>
        <stp/>
        <stp>ContractData</stp>
        <stp>QEAJ2</stp>
        <stp>COI</stp>
        <tr r="F80" s="6"/>
      </tp>
      <tp>
        <v>73841</v>
        <stp/>
        <stp>ContractData</stp>
        <stp>EDAJ6</stp>
        <stp>COI</stp>
        <tr r="F8" s="2"/>
      </tp>
      <tp>
        <v>0</v>
        <stp/>
        <stp>ContractData</stp>
        <stp>QEAK6</stp>
        <stp>COI</stp>
        <tr r="F10" s="6"/>
      </tp>
      <tp t="e">
        <v>#N/A</v>
        <stp/>
        <stp>ContractData</stp>
        <stp>QEAK1</stp>
        <stp>COI</stp>
        <tr r="F62" s="6"/>
      </tp>
      <tp>
        <v>484</v>
        <stp/>
        <stp>ContractData</stp>
        <stp>EDAK6</stp>
        <stp>COI</stp>
        <tr r="F10" s="2"/>
      </tp>
      <tp>
        <v>325946</v>
        <stp/>
        <stp>ContractData</stp>
        <stp>QSAH6</stp>
        <stp>COI</stp>
        <tr r="F6" s="9"/>
      </tp>
      <tp>
        <v>433262</v>
        <stp/>
        <stp>ContractData</stp>
        <stp>QEAH6</stp>
        <stp>COI</stp>
        <tr r="F6" s="6"/>
      </tp>
      <tp>
        <v>324572</v>
        <stp/>
        <stp>ContractData</stp>
        <stp>QSAH7</stp>
        <stp>COI</stp>
        <tr r="F14" s="9"/>
      </tp>
      <tp>
        <v>357099</v>
        <stp/>
        <stp>ContractData</stp>
        <stp>QEAH7</stp>
        <stp>COI</stp>
        <tr r="F18" s="6"/>
      </tp>
      <tp>
        <v>2581</v>
        <stp/>
        <stp>ContractData</stp>
        <stp>QSAH0</stp>
        <stp>COI</stp>
        <tr r="F38" s="9"/>
      </tp>
      <tp>
        <v>9934</v>
        <stp/>
        <stp>ContractData</stp>
        <stp>QEAH0</stp>
        <stp>COI</stp>
        <tr r="F42" s="6"/>
      </tp>
      <tp>
        <v>1</v>
        <stp/>
        <stp>ContractData</stp>
        <stp>QSAH1</stp>
        <stp>COI</stp>
        <tr r="F46" s="9"/>
      </tp>
      <tp>
        <v>432</v>
        <stp/>
        <stp>ContractData</stp>
        <stp>QEAH1</stp>
        <stp>COI</stp>
        <tr r="F58" s="6"/>
      </tp>
      <tp>
        <v>193584</v>
        <stp/>
        <stp>ContractData</stp>
        <stp>QSAH8</stp>
        <stp>COI</stp>
        <tr r="F22" s="9"/>
      </tp>
      <tp>
        <v>140139</v>
        <stp/>
        <stp>ContractData</stp>
        <stp>QEAH8</stp>
        <stp>COI</stp>
        <tr r="F26" s="6"/>
      </tp>
      <tp>
        <v>37084</v>
        <stp/>
        <stp>ContractData</stp>
        <stp>QSAH9</stp>
        <stp>COI</stp>
        <tr r="F30" s="9"/>
      </tp>
      <tp>
        <v>92404</v>
        <stp/>
        <stp>ContractData</stp>
        <stp>QEAH9</stp>
        <stp>COI</stp>
        <tr r="F34" s="6"/>
      </tp>
      <tp>
        <v>81563</v>
        <stp/>
        <stp>ContractData</stp>
        <stp>EDAH0</stp>
        <stp>COI</stp>
        <tr r="F44" s="2"/>
      </tp>
      <tp>
        <v>29173</v>
        <stp/>
        <stp>ContractData</stp>
        <stp>EDAH1</stp>
        <stp>COI</stp>
        <tr r="F52" s="2"/>
      </tp>
      <tp>
        <v>4154</v>
        <stp/>
        <stp>ContractData</stp>
        <stp>EDAH2</stp>
        <stp>COI</stp>
        <tr r="F60" s="2"/>
      </tp>
      <tp>
        <v>2136</v>
        <stp/>
        <stp>ContractData</stp>
        <stp>EDAH3</stp>
        <stp>COI</stp>
        <tr r="F68" s="2"/>
      </tp>
      <tp>
        <v>982</v>
        <stp/>
        <stp>ContractData</stp>
        <stp>EDAH4</stp>
        <stp>COI</stp>
        <tr r="F76" s="2"/>
      </tp>
      <tp>
        <v>268</v>
        <stp/>
        <stp>ContractData</stp>
        <stp>EDAH5</stp>
        <stp>COI</stp>
        <tr r="F84" s="2"/>
      </tp>
      <tp>
        <v>991493</v>
        <stp/>
        <stp>ContractData</stp>
        <stp>EDAH6</stp>
        <stp>COI</stp>
        <tr r="F6" s="2"/>
      </tp>
      <tp>
        <v>959529</v>
        <stp/>
        <stp>ContractData</stp>
        <stp>EDAH7</stp>
        <stp>COI</stp>
        <tr r="F20" s="2"/>
      </tp>
      <tp>
        <v>488054</v>
        <stp/>
        <stp>ContractData</stp>
        <stp>EDAH8</stp>
        <stp>COI</stp>
        <tr r="F28" s="2"/>
      </tp>
      <tp>
        <v>277688</v>
        <stp/>
        <stp>ContractData</stp>
        <stp>EDAH9</stp>
        <stp>COI</stp>
        <tr r="F36" s="2"/>
      </tp>
      <tp t="e">
        <v>#N/A</v>
        <stp/>
        <stp>ContractData</stp>
        <stp>QEAN1</stp>
        <stp>COI</stp>
        <tr r="F66" s="6"/>
      </tp>
      <tp>
        <v>252</v>
        <stp/>
        <stp>ContractData</stp>
        <stp>EDAN6</stp>
        <stp>COI</stp>
        <tr r="F14" s="2"/>
      </tp>
      <tp>
        <v>454004</v>
        <stp/>
        <stp>ContractData</stp>
        <stp>QSAM6</stp>
        <stp>COI</stp>
        <tr r="F8" s="9"/>
      </tp>
      <tp>
        <v>467709</v>
        <stp/>
        <stp>ContractData</stp>
        <stp>QEAM6</stp>
        <stp>COI</stp>
        <tr r="F12" s="6"/>
      </tp>
      <tp>
        <v>280925</v>
        <stp/>
        <stp>ContractData</stp>
        <stp>QSAM7</stp>
        <stp>COI</stp>
        <tr r="F16" s="9"/>
      </tp>
      <tp>
        <v>330405</v>
        <stp/>
        <stp>ContractData</stp>
        <stp>QEAM7</stp>
        <stp>COI</stp>
        <tr r="F20" s="6"/>
      </tp>
      <tp>
        <v>558</v>
        <stp/>
        <stp>ContractData</stp>
        <stp>QSAM0</stp>
        <stp>COI</stp>
        <tr r="F40" s="9"/>
      </tp>
      <tp>
        <v>5966</v>
        <stp/>
        <stp>ContractData</stp>
        <stp>QEAM0</stp>
        <stp>COI</stp>
        <tr r="F44" s="6"/>
      </tp>
      <tp>
        <v>0</v>
        <stp/>
        <stp>ContractData</stp>
        <stp>QSAM1</stp>
        <stp>COI</stp>
        <tr r="F48" s="9"/>
      </tp>
      <tp>
        <v>608</v>
        <stp/>
        <stp>ContractData</stp>
        <stp>QEAM1</stp>
        <stp>COI</stp>
        <tr r="F64" s="6"/>
      </tp>
      <tp>
        <v>178039</v>
        <stp/>
        <stp>ContractData</stp>
        <stp>QSAM8</stp>
        <stp>COI</stp>
        <tr r="F24" s="9"/>
      </tp>
      <tp>
        <v>152029</v>
        <stp/>
        <stp>ContractData</stp>
        <stp>QEAM8</stp>
        <stp>COI</stp>
        <tr r="F28" s="6"/>
      </tp>
      <tp>
        <v>18287</v>
        <stp/>
        <stp>ContractData</stp>
        <stp>QSAM9</stp>
        <stp>COI</stp>
        <tr r="F32" s="9"/>
      </tp>
      <tp>
        <v>50885</v>
        <stp/>
        <stp>ContractData</stp>
        <stp>QEAM9</stp>
        <stp>COI</stp>
        <tr r="F36" s="6"/>
      </tp>
      <tp>
        <v>62758</v>
        <stp/>
        <stp>ContractData</stp>
        <stp>EDAM0</stp>
        <stp>COI</stp>
        <tr r="F46" s="2"/>
      </tp>
      <tp>
        <v>26559</v>
        <stp/>
        <stp>ContractData</stp>
        <stp>EDAM1</stp>
        <stp>COI</stp>
        <tr r="F54" s="2"/>
      </tp>
      <tp>
        <v>4673</v>
        <stp/>
        <stp>ContractData</stp>
        <stp>EDAM2</stp>
        <stp>COI</stp>
        <tr r="F62" s="2"/>
      </tp>
      <tp>
        <v>791</v>
        <stp/>
        <stp>ContractData</stp>
        <stp>EDAM3</stp>
        <stp>COI</stp>
        <tr r="F70" s="2"/>
      </tp>
      <tp>
        <v>979</v>
        <stp/>
        <stp>ContractData</stp>
        <stp>EDAM4</stp>
        <stp>COI</stp>
        <tr r="F78" s="2"/>
      </tp>
      <tp>
        <v>246</v>
        <stp/>
        <stp>ContractData</stp>
        <stp>EDAM5</stp>
        <stp>COI</stp>
        <tr r="F86" s="2"/>
      </tp>
      <tp>
        <v>1291300</v>
        <stp/>
        <stp>ContractData</stp>
        <stp>EDAM6</stp>
        <stp>COI</stp>
        <tr r="F12" s="2"/>
      </tp>
      <tp>
        <v>709725</v>
        <stp/>
        <stp>ContractData</stp>
        <stp>EDAM7</stp>
        <stp>COI</stp>
        <tr r="F22" s="2"/>
      </tp>
      <tp>
        <v>420094</v>
        <stp/>
        <stp>ContractData</stp>
        <stp>EDAM8</stp>
        <stp>COI</stp>
        <tr r="F30" s="2"/>
      </tp>
      <tp>
        <v>208982</v>
        <stp/>
        <stp>ContractData</stp>
        <stp>EDAM9</stp>
        <stp>COI</stp>
        <tr r="F38" s="2"/>
      </tp>
      <tp t="e">
        <v>#N/A</v>
        <stp/>
        <stp>ContractData</stp>
        <stp>QEAF1</stp>
        <stp>COI</stp>
        <tr r="F54" s="6"/>
      </tp>
      <tp>
        <v>0</v>
        <stp/>
        <stp>ContractData</stp>
        <stp>QEAF2</stp>
        <stp>COI</stp>
        <tr r="F76" s="6"/>
      </tp>
      <tp t="e">
        <v>#N/A</v>
        <stp/>
        <stp>ContractData</stp>
        <stp>QEAG1</stp>
        <stp>COI</stp>
        <tr r="F56" s="6"/>
      </tp>
      <tp>
        <v>0</v>
        <stp/>
        <stp>ContractData</stp>
        <stp>QEAG2</stp>
        <stp>COI</stp>
        <tr r="F78" s="6"/>
      </tp>
      <tp>
        <v>246</v>
        <stp/>
        <stp>ContractData</stp>
        <stp>EDA??42</stp>
        <stp>P_OI</stp>
        <tr r="W56" s="3"/>
      </tp>
      <tp t="e">
        <v>#N/A</v>
        <stp/>
        <stp>ContractData</stp>
        <stp>QEAJ21</stp>
        <stp>COI</stp>
        <tr r="L54" s="6"/>
      </tp>
      <tp t="e">
        <v>#N/A</v>
        <stp/>
        <stp>ContractData</stp>
        <stp>QEAJ22</stp>
        <stp>COI</stp>
        <tr r="L76" s="6"/>
      </tp>
      <tp>
        <v>75</v>
        <stp/>
        <stp>ContractData</stp>
        <stp>EDA??43</stp>
        <stp>P_OI</stp>
        <tr r="W57" s="3"/>
      </tp>
      <tp>
        <v>740</v>
        <stp/>
        <stp>ContractData</stp>
        <stp>EDA??40</stp>
        <stp>P_OI</stp>
        <tr r="W53" s="3"/>
      </tp>
      <tp>
        <v>268</v>
        <stp/>
        <stp>ContractData</stp>
        <stp>EDA??41</stp>
        <stp>P_OI</stp>
        <tr r="W55" s="3"/>
      </tp>
      <tp>
        <v>43178</v>
        <stp/>
        <stp>ContractData</stp>
        <stp>QEAS3??11</stp>
        <stp>ExpirationDate</stp>
        <stp/>
        <stp>D</stp>
        <tr r="F28" s="5"/>
      </tp>
      <tp>
        <v>44088</v>
        <stp/>
        <stp>ContractData</stp>
        <stp>QEAS3??21</stp>
        <stp>ExpirationDate</stp>
        <stp/>
        <stp>D</stp>
        <tr r="F50" s="5"/>
      </tp>
      <tp>
        <v>44396</v>
        <stp/>
        <stp>ContractData</stp>
        <stp>QEAS3??31</stp>
        <stp>ExpirationDate</stp>
        <stp/>
        <stp>D</stp>
        <tr r="F73" s="5"/>
      </tp>
      <tp>
        <v>75</v>
        <stp/>
        <stp>ContractData</stp>
        <stp>EDA??44</stp>
        <stp>P_OI</stp>
        <tr r="W58" s="3"/>
      </tp>
      <tp>
        <v>43362</v>
        <stp/>
        <stp>ContractData</stp>
        <stp>QSAS3??11</stp>
        <stp>ExpirationDate</stp>
        <stp/>
        <stp>D</stp>
        <tr r="F28" s="8"/>
      </tp>
      <tp>
        <v>44272</v>
        <stp/>
        <stp>ContractData</stp>
        <stp>QSAS3??21</stp>
        <stp>ExpirationDate</stp>
        <stp/>
        <stp>D</stp>
        <tr r="F50" s="8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volatileDependencies" Target="volatileDependenci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381000</xdr:colOff>
      <xdr:row>58</xdr:row>
      <xdr:rowOff>66675</xdr:rowOff>
    </xdr:from>
    <xdr:ext cx="533333" cy="13333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1115675"/>
          <a:ext cx="533333" cy="1333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166408</xdr:colOff>
      <xdr:row>99</xdr:row>
      <xdr:rowOff>57710</xdr:rowOff>
    </xdr:from>
    <xdr:to>
      <xdr:col>5</xdr:col>
      <xdr:colOff>691673</xdr:colOff>
      <xdr:row>99</xdr:row>
      <xdr:rowOff>183423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6133" y="15859685"/>
          <a:ext cx="525265" cy="1257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323850</xdr:colOff>
      <xdr:row>46</xdr:row>
      <xdr:rowOff>76200</xdr:rowOff>
    </xdr:from>
    <xdr:ext cx="400000" cy="1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9410700"/>
          <a:ext cx="400000" cy="100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242607</xdr:colOff>
      <xdr:row>90</xdr:row>
      <xdr:rowOff>80122</xdr:rowOff>
    </xdr:from>
    <xdr:ext cx="522464" cy="12571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0607" y="17225122"/>
          <a:ext cx="522464" cy="12571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381000</xdr:colOff>
      <xdr:row>37</xdr:row>
      <xdr:rowOff>66675</xdr:rowOff>
    </xdr:from>
    <xdr:ext cx="533333" cy="13333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7115175"/>
          <a:ext cx="533333" cy="13333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242607</xdr:colOff>
      <xdr:row>56</xdr:row>
      <xdr:rowOff>80122</xdr:rowOff>
    </xdr:from>
    <xdr:ext cx="522464" cy="12571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0607" y="10748122"/>
          <a:ext cx="522464" cy="1257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showRowColHeaders="0" tabSelected="1" zoomScaleNormal="100" workbookViewId="0">
      <selection activeCell="L4" sqref="L4"/>
    </sheetView>
  </sheetViews>
  <sheetFormatPr defaultColWidth="9.140625" defaultRowHeight="17.25" x14ac:dyDescent="0.3"/>
  <cols>
    <col min="1" max="1" width="3.42578125" style="3" customWidth="1"/>
    <col min="2" max="2" width="17.7109375" style="1" customWidth="1"/>
    <col min="3" max="5" width="9.7109375" style="1" hidden="1" customWidth="1"/>
    <col min="6" max="6" width="24" style="5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13.7109375" style="1" customWidth="1"/>
    <col min="21" max="22" width="12.7109375" style="1" customWidth="1"/>
    <col min="23" max="23" width="13.7109375" style="1" customWidth="1"/>
    <col min="24" max="24" width="14.85546875" style="1" customWidth="1"/>
    <col min="25" max="25" width="10.7109375" style="1" customWidth="1"/>
    <col min="26" max="26" width="10" style="1" customWidth="1"/>
    <col min="27" max="27" width="17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42422</v>
      </c>
      <c r="B1" s="3">
        <f ca="1">IF(WEEKDAY(A1)=2,-3,-1)</f>
        <v>-3</v>
      </c>
      <c r="C1" s="3">
        <f ca="1">DAY(A1+B1)</f>
        <v>19</v>
      </c>
      <c r="D1" s="6">
        <f xml:space="preserve"> RTD("cqg.rtd",,"StudyData",$A$5&amp;A6,"Bar",,"Time",Y4,,"all",,,"False")</f>
        <v>42422.388888888891</v>
      </c>
      <c r="E1" s="7">
        <f xml:space="preserve"> HOUR(D1)</f>
        <v>9</v>
      </c>
      <c r="F1" s="28">
        <f xml:space="preserve"> MINUTE(RTD("cqg.rtd",,"StudyData",$A$5&amp;A6,"Bar",,"Time",Y4,,"all",,,"False"))</f>
        <v>20</v>
      </c>
    </row>
    <row r="2" spans="1:30" ht="21.95" customHeight="1" x14ac:dyDescent="0.3">
      <c r="B2" s="309" t="s">
        <v>11</v>
      </c>
      <c r="C2" s="309"/>
      <c r="D2" s="309"/>
      <c r="E2" s="278">
        <f>RTD("cqg.rtd", ,"SystemInfo", "Linetime")</f>
        <v>42422.391319444447</v>
      </c>
      <c r="F2" s="278"/>
      <c r="G2" s="289"/>
      <c r="H2" s="289"/>
      <c r="I2" s="289"/>
      <c r="J2" s="283" t="s">
        <v>89</v>
      </c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76" t="s">
        <v>88</v>
      </c>
      <c r="Y2" s="276"/>
      <c r="Z2" s="278">
        <f>RTD("cqg.rtd", ,"SystemInfo", "Linetime")+1/24</f>
        <v>42422.432986111111</v>
      </c>
      <c r="AA2" s="278"/>
      <c r="AB2" s="258"/>
      <c r="AC2" s="258"/>
      <c r="AD2" s="257"/>
    </row>
    <row r="3" spans="1:30" ht="21.95" customHeight="1" x14ac:dyDescent="0.3">
      <c r="B3" s="310"/>
      <c r="C3" s="310"/>
      <c r="D3" s="310"/>
      <c r="E3" s="279"/>
      <c r="F3" s="279"/>
      <c r="G3" s="290"/>
      <c r="H3" s="290"/>
      <c r="I3" s="290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77"/>
      <c r="Y3" s="277"/>
      <c r="Z3" s="279"/>
      <c r="AA3" s="279"/>
      <c r="AB3" s="256"/>
      <c r="AC3" s="256"/>
      <c r="AD3" s="255"/>
    </row>
    <row r="4" spans="1:30" ht="20.100000000000001" customHeight="1" x14ac:dyDescent="0.3">
      <c r="B4" s="295" t="s">
        <v>13</v>
      </c>
      <c r="C4" s="296"/>
      <c r="D4" s="296"/>
      <c r="E4" s="297"/>
      <c r="F4" s="10" t="s">
        <v>0</v>
      </c>
      <c r="G4" s="10" t="s">
        <v>1</v>
      </c>
      <c r="H4" s="8"/>
      <c r="I4" s="8"/>
      <c r="J4" s="314" t="s">
        <v>4</v>
      </c>
      <c r="K4" s="314"/>
      <c r="L4" s="13">
        <v>12</v>
      </c>
      <c r="M4" s="12"/>
      <c r="N4" s="291" t="s">
        <v>87</v>
      </c>
      <c r="O4" s="292"/>
      <c r="P4" s="14">
        <v>9</v>
      </c>
      <c r="Q4" s="14">
        <v>11</v>
      </c>
      <c r="R4" s="15">
        <v>13</v>
      </c>
      <c r="S4" s="302" t="s">
        <v>86</v>
      </c>
      <c r="T4" s="302"/>
      <c r="U4" s="296" t="s">
        <v>85</v>
      </c>
      <c r="V4" s="296"/>
      <c r="W4" s="302" t="s">
        <v>84</v>
      </c>
      <c r="X4" s="303"/>
      <c r="Y4" s="254">
        <v>30</v>
      </c>
      <c r="Z4" s="253" t="s">
        <v>7</v>
      </c>
      <c r="AA4" s="295" t="s">
        <v>13</v>
      </c>
      <c r="AB4" s="296"/>
      <c r="AC4" s="296"/>
      <c r="AD4" s="297"/>
    </row>
    <row r="5" spans="1:30" ht="20.100000000000001" customHeight="1" x14ac:dyDescent="0.3">
      <c r="A5" s="4" t="s">
        <v>14</v>
      </c>
      <c r="B5" s="298"/>
      <c r="C5" s="299"/>
      <c r="D5" s="299"/>
      <c r="E5" s="300"/>
      <c r="F5" s="11" t="s">
        <v>3</v>
      </c>
      <c r="G5" s="11" t="s">
        <v>2</v>
      </c>
      <c r="H5" s="9"/>
      <c r="I5" s="9"/>
      <c r="J5" s="285" t="s">
        <v>5</v>
      </c>
      <c r="K5" s="285"/>
      <c r="L5" s="148" t="s">
        <v>6</v>
      </c>
      <c r="M5" s="252"/>
      <c r="N5" s="293"/>
      <c r="O5" s="294"/>
      <c r="P5" s="251" t="s">
        <v>12</v>
      </c>
      <c r="Q5" s="250">
        <v>12</v>
      </c>
      <c r="R5" s="249" t="str">
        <f>"20"&amp;R4</f>
        <v>2013</v>
      </c>
      <c r="S5" s="304"/>
      <c r="T5" s="304"/>
      <c r="U5" s="301"/>
      <c r="V5" s="301"/>
      <c r="W5" s="304"/>
      <c r="X5" s="305"/>
      <c r="Y5" s="285" t="s">
        <v>83</v>
      </c>
      <c r="Z5" s="285"/>
      <c r="AA5" s="298"/>
      <c r="AB5" s="299"/>
      <c r="AC5" s="299"/>
      <c r="AD5" s="300"/>
    </row>
    <row r="6" spans="1:30" ht="18.75" x14ac:dyDescent="0.3">
      <c r="A6" s="3" t="s">
        <v>82</v>
      </c>
      <c r="B6" s="248" t="str">
        <f>RIGHT(RTD("cqg.rtd",,"ContractData",$A$5&amp;A6,"LongDescription"),6)</f>
        <v>Mar 16</v>
      </c>
      <c r="C6" s="247"/>
      <c r="D6" s="247"/>
      <c r="E6" s="247"/>
      <c r="F6" s="246">
        <f>IF(B6="","",RTD("cqg.rtd",,"ContractData",$A$5&amp;A6,"ExpirationDate",,"D"))</f>
        <v>42443</v>
      </c>
      <c r="G6" s="242">
        <f t="shared" ref="G6:G13" ca="1" si="0">F6-$A$1</f>
        <v>21</v>
      </c>
      <c r="H6" s="245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244"/>
      <c r="J6" s="242">
        <f t="shared" ref="J6:J13" si="1">K6</f>
        <v>45890</v>
      </c>
      <c r="K6" s="243">
        <f>RTD("cqg.rtd", ,"ContractData", $A$5&amp;A6, "T_CVol")</f>
        <v>45890</v>
      </c>
      <c r="L6" s="242">
        <f xml:space="preserve"> RTD("cqg.rtd",,"StudyData", $A$5&amp;A6, "MA", "InputChoice=ContractVol,MAType=Sim,Period="&amp;$L$4&amp;"", "MA",,,"all",,,,"T")</f>
        <v>258862.75</v>
      </c>
      <c r="M6" s="165">
        <f t="shared" ref="M6:M13" si="2">IF(K6&gt;L6,1,0)</f>
        <v>0</v>
      </c>
      <c r="N6" s="242">
        <f>RTD("cqg.rtd", ,"ContractData", $A$5&amp;A6, "Y_CVol")</f>
        <v>152884</v>
      </c>
      <c r="O6" s="241">
        <f t="shared" ref="O6:O13" si="3">IF(ISERROR(K6/N6),"",K6/N6)</f>
        <v>0.30016221448941682</v>
      </c>
      <c r="P6" s="286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122223</v>
      </c>
      <c r="Q6" s="287"/>
      <c r="R6" s="288"/>
      <c r="S6" s="174">
        <f t="shared" ref="S6:S13" si="4">T6</f>
        <v>991493</v>
      </c>
      <c r="T6" s="174">
        <f>IF(B6="","",RTD("cqg.rtd", ,"ContractData", $A$5&amp;A6, "COI"))</f>
        <v>991493</v>
      </c>
      <c r="U6" s="174">
        <f t="shared" ref="U6:U13" si="5">T6-W6</f>
        <v>-15682</v>
      </c>
      <c r="V6" s="174">
        <f t="shared" ref="V6:V13" si="6">U6</f>
        <v>-15682</v>
      </c>
      <c r="W6" s="174">
        <f>IF(B6="","",RTD("cqg.rtd", ,"ContractData", $A$5&amp;A6, "P_OI"))</f>
        <v>1007175</v>
      </c>
      <c r="X6" s="166">
        <f t="shared" ref="X6:X13" si="7">IF(ISERROR(T6/W6),"",T6/W6)</f>
        <v>0.98442971678208846</v>
      </c>
      <c r="Y6" s="165">
        <f>IF(RTD("cqg.rtd",,"StudyData",$A$5&amp;A6,"Vol","VolType=Exchange,CoCType=Contract","Vol",$Y$4,"0","ALL",,,"TRUE","T")="",0,RTD("cqg.rtd",,"StudyData",$A$5&amp;A6,"Vol","VolType=Exchange,CoCType=Contract","Vol",$Y$4,"0","ALL",,,"TRUE","T"))</f>
        <v>3</v>
      </c>
      <c r="Z6" s="240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2344</v>
      </c>
      <c r="AA6" s="235" t="str">
        <f t="shared" ref="AA6:AA11" si="8">B6</f>
        <v>Mar 16</v>
      </c>
      <c r="AB6" s="234"/>
      <c r="AC6" s="234"/>
      <c r="AD6" s="233"/>
    </row>
    <row r="7" spans="1:30" ht="18.75" x14ac:dyDescent="0.3">
      <c r="A7" s="3" t="s">
        <v>81</v>
      </c>
      <c r="B7" s="239" t="str">
        <f>RIGHT(RTD("cqg.rtd",,"ContractData",$A$5&amp;A7,"LongDescription"),6)</f>
        <v>Apr 16</v>
      </c>
      <c r="C7" s="238"/>
      <c r="D7" s="238"/>
      <c r="E7" s="238"/>
      <c r="F7" s="178">
        <f>IF(B7="","",RTD("cqg.rtd",,"ContractData",$A$5&amp;A7,"ExpirationDate",,"D"))</f>
        <v>42478</v>
      </c>
      <c r="G7" s="174">
        <f t="shared" ca="1" si="0"/>
        <v>56</v>
      </c>
      <c r="H7" s="16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0</v>
      </c>
      <c r="I7" s="17"/>
      <c r="J7" s="174">
        <f t="shared" si="1"/>
        <v>2976</v>
      </c>
      <c r="K7" s="177">
        <f>RTD("cqg.rtd", ,"ContractData", $A$5&amp;A7, "T_CVol")</f>
        <v>2976</v>
      </c>
      <c r="L7" s="174">
        <f xml:space="preserve"> RTD("cqg.rtd",,"StudyData", $A$5&amp;A7, "MA", "InputChoice=ContractVol,MAType=Sim,Period="&amp;$L$4&amp;"", "MA",,,"all",,,,"T")</f>
        <v>5171.0833333299997</v>
      </c>
      <c r="M7" s="176">
        <f t="shared" si="2"/>
        <v>0</v>
      </c>
      <c r="N7" s="174">
        <f>RTD("cqg.rtd", ,"ContractData", $A$5&amp;A7, "Y_CVol")</f>
        <v>5704</v>
      </c>
      <c r="O7" s="175">
        <f t="shared" si="3"/>
        <v>0.52173913043478259</v>
      </c>
      <c r="P7" s="280" t="str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/>
      </c>
      <c r="Q7" s="281"/>
      <c r="R7" s="282"/>
      <c r="S7" s="174">
        <f t="shared" si="4"/>
        <v>73841</v>
      </c>
      <c r="T7" s="174">
        <f>IF(B7="","",RTD("cqg.rtd", ,"ContractData", $A$5&amp;A7, "COI"))</f>
        <v>73841</v>
      </c>
      <c r="U7" s="174">
        <f t="shared" si="5"/>
        <v>494</v>
      </c>
      <c r="V7" s="174">
        <f t="shared" si="6"/>
        <v>494</v>
      </c>
      <c r="W7" s="174">
        <f>IF(B7="","",RTD("cqg.rtd", ,"ContractData", $A$5&amp;A7, "P_OI"))</f>
        <v>73347</v>
      </c>
      <c r="X7" s="166">
        <f t="shared" si="7"/>
        <v>1.0067351084570604</v>
      </c>
      <c r="Y7" s="165">
        <f>IF(RTD("cqg.rtd",,"StudyData",$A$5&amp;A7,"Vol","VolType=Exchange,CoCType=Contract","Vol",$Y$4,"0","ALL",,,"TRUE","T")="",0,RTD("cqg.rtd",,"StudyData",$A$5&amp;A7,"Vol","VolType=Exchange,CoCType=Contract","Vol",$Y$4,"0","ALL",,,"TRUE","T"))</f>
        <v>0</v>
      </c>
      <c r="Z7" s="173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290</v>
      </c>
      <c r="AA7" s="235" t="str">
        <f t="shared" si="8"/>
        <v>Apr 16</v>
      </c>
      <c r="AB7" s="234"/>
      <c r="AC7" s="234"/>
      <c r="AD7" s="233"/>
    </row>
    <row r="8" spans="1:30" ht="18.75" x14ac:dyDescent="0.3">
      <c r="A8" s="3" t="s">
        <v>80</v>
      </c>
      <c r="B8" s="239" t="str">
        <f>RIGHT(RTD("cqg.rtd",,"ContractData",$A$5&amp;A8,"LongDescription"),6)</f>
        <v>May 16</v>
      </c>
      <c r="C8" s="238"/>
      <c r="D8" s="238"/>
      <c r="E8" s="238"/>
      <c r="F8" s="178">
        <f>IF(B8="","",RTD("cqg.rtd",,"ContractData",$A$5&amp;A8,"ExpirationDate",,"D"))</f>
        <v>42506</v>
      </c>
      <c r="G8" s="174">
        <f t="shared" ca="1" si="0"/>
        <v>84</v>
      </c>
      <c r="H8" s="16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17"/>
      <c r="J8" s="174">
        <f t="shared" si="1"/>
        <v>233</v>
      </c>
      <c r="K8" s="177">
        <f>RTD("cqg.rtd", ,"ContractData", $A$5&amp;A8, "T_CVol")</f>
        <v>233</v>
      </c>
      <c r="L8" s="174">
        <f xml:space="preserve"> RTD("cqg.rtd",,"StudyData", $A$5&amp;A8, "MA", "InputChoice=ContractVol,MAType=Sim,Period="&amp;$L$4&amp;"", "MA",,,"all",,,,"T")</f>
        <v>42</v>
      </c>
      <c r="M8" s="176">
        <f t="shared" si="2"/>
        <v>1</v>
      </c>
      <c r="N8" s="174">
        <f>RTD("cqg.rtd", ,"ContractData", $A$5&amp;A8, "Y_CVol")</f>
        <v>5</v>
      </c>
      <c r="O8" s="175">
        <f t="shared" si="3"/>
        <v>46.6</v>
      </c>
      <c r="P8" s="280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281"/>
      <c r="R8" s="282"/>
      <c r="S8" s="174">
        <f t="shared" si="4"/>
        <v>484</v>
      </c>
      <c r="T8" s="174">
        <f>IF(B8="","",RTD("cqg.rtd", ,"ContractData", $A$5&amp;A8, "COI"))</f>
        <v>484</v>
      </c>
      <c r="U8" s="174">
        <f t="shared" si="5"/>
        <v>5</v>
      </c>
      <c r="V8" s="174">
        <f t="shared" si="6"/>
        <v>5</v>
      </c>
      <c r="W8" s="174">
        <f>IF(B8="","",RTD("cqg.rtd", ,"ContractData", $A$5&amp;A8, "P_OI"))</f>
        <v>479</v>
      </c>
      <c r="X8" s="166">
        <f t="shared" si="7"/>
        <v>1.010438413361169</v>
      </c>
      <c r="Y8" s="165">
        <f>IF(RTD("cqg.rtd",,"StudyData",$A$5&amp;A8,"Vol","VolType=Exchange,CoCType=Contract","Vol",$Y$4,"0","ALL",,,"TRUE","T")="",0,RTD("cqg.rtd",,"StudyData",$A$5&amp;A8,"Vol","VolType=Exchange,CoCType=Contract","Vol",$Y$4,"0","ALL",,,"TRUE","T"))</f>
        <v>0</v>
      </c>
      <c r="Z8" s="173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5</v>
      </c>
      <c r="AA8" s="235" t="str">
        <f t="shared" si="8"/>
        <v>May 16</v>
      </c>
      <c r="AB8" s="234"/>
      <c r="AC8" s="234"/>
      <c r="AD8" s="233"/>
    </row>
    <row r="9" spans="1:30" ht="18.75" x14ac:dyDescent="0.3">
      <c r="A9" s="3" t="s">
        <v>79</v>
      </c>
      <c r="B9" s="239" t="str">
        <f>RIGHT(RTD("cqg.rtd",,"ContractData",$A$5&amp;A9,"LongDescription"),6)</f>
        <v>Jun 16</v>
      </c>
      <c r="C9" s="238"/>
      <c r="D9" s="238"/>
      <c r="E9" s="238"/>
      <c r="F9" s="178">
        <f>IF(B9="","",RTD("cqg.rtd",,"ContractData",$A$5&amp;A9,"ExpirationDate",,"D"))</f>
        <v>42534</v>
      </c>
      <c r="G9" s="174">
        <f t="shared" ca="1" si="0"/>
        <v>112</v>
      </c>
      <c r="H9" s="16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1</v>
      </c>
      <c r="I9" s="17"/>
      <c r="J9" s="174">
        <f t="shared" si="1"/>
        <v>78156</v>
      </c>
      <c r="K9" s="177">
        <f>RTD("cqg.rtd", ,"ContractData", $A$5&amp;A9, "T_CVol")</f>
        <v>78156</v>
      </c>
      <c r="L9" s="174">
        <f xml:space="preserve"> RTD("cqg.rtd",,"StudyData", $A$5&amp;A9, "MA", "InputChoice=ContractVol,MAType=Sim,Period="&amp;$L$4&amp;"", "MA",,,"all",,,,"T")</f>
        <v>335054.66666667</v>
      </c>
      <c r="M9" s="176">
        <f t="shared" si="2"/>
        <v>0</v>
      </c>
      <c r="N9" s="174">
        <f>RTD("cqg.rtd", ,"ContractData", $A$5&amp;A9, "Y_CVol")</f>
        <v>223726</v>
      </c>
      <c r="O9" s="175">
        <f t="shared" si="3"/>
        <v>0.349338029554008</v>
      </c>
      <c r="P9" s="280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108460</v>
      </c>
      <c r="Q9" s="281"/>
      <c r="R9" s="282"/>
      <c r="S9" s="174">
        <f t="shared" si="4"/>
        <v>1291300</v>
      </c>
      <c r="T9" s="174">
        <f>IF(B9="","",RTD("cqg.rtd", ,"ContractData", $A$5&amp;A9, "COI"))</f>
        <v>1291300</v>
      </c>
      <c r="U9" s="174">
        <f t="shared" si="5"/>
        <v>18104</v>
      </c>
      <c r="V9" s="174">
        <f t="shared" si="6"/>
        <v>18104</v>
      </c>
      <c r="W9" s="174">
        <f>IF(B9="","",RTD("cqg.rtd", ,"ContractData", $A$5&amp;A9, "P_OI"))</f>
        <v>1273196</v>
      </c>
      <c r="X9" s="166">
        <f t="shared" si="7"/>
        <v>1.0142193346507529</v>
      </c>
      <c r="Y9" s="165">
        <f>IF(RTD("cqg.rtd",,"StudyData",$A$5&amp;A9,"Vol","VolType=Exchange,CoCType=Contract","Vol",$Y$4,"0","ALL",,,"TRUE","T")="",0,RTD("cqg.rtd",,"StudyData",$A$5&amp;A9,"Vol","VolType=Exchange,CoCType=Contract","Vol",$Y$4,"0","ALL",,,"TRUE","T"))</f>
        <v>10</v>
      </c>
      <c r="Z9" s="173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3289</v>
      </c>
      <c r="AA9" s="235" t="str">
        <f t="shared" si="8"/>
        <v>Jun 16</v>
      </c>
      <c r="AB9" s="234"/>
      <c r="AC9" s="234"/>
      <c r="AD9" s="233"/>
    </row>
    <row r="10" spans="1:30" ht="18.75" x14ac:dyDescent="0.3">
      <c r="A10" s="3" t="s">
        <v>78</v>
      </c>
      <c r="B10" s="239" t="str">
        <f>RIGHT(RTD("cqg.rtd",,"ContractData",$A$5&amp;A10,"LongDescription"),6)</f>
        <v>Jul 16</v>
      </c>
      <c r="C10" s="238"/>
      <c r="D10" s="238"/>
      <c r="E10" s="238"/>
      <c r="F10" s="178">
        <f>IF(B10="","",RTD("cqg.rtd",,"ContractData",$A$5&amp;A10,"ExpirationDate",,"D"))</f>
        <v>42569</v>
      </c>
      <c r="G10" s="174">
        <f t="shared" ca="1" si="0"/>
        <v>147</v>
      </c>
      <c r="H10" s="16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0</v>
      </c>
      <c r="I10" s="17"/>
      <c r="J10" s="174">
        <f t="shared" si="1"/>
        <v>0</v>
      </c>
      <c r="K10" s="177">
        <f>RTD("cqg.rtd", ,"ContractData", $A$5&amp;A10, "T_CVol")</f>
        <v>0</v>
      </c>
      <c r="L10" s="174">
        <f xml:space="preserve"> RTD("cqg.rtd",,"StudyData", $A$5&amp;A10, "MA", "InputChoice=ContractVol,MAType=Sim,Period="&amp;$L$4&amp;"", "MA",,,"all",,,,"T")</f>
        <v>89.166666669999998</v>
      </c>
      <c r="M10" s="176">
        <f t="shared" si="2"/>
        <v>0</v>
      </c>
      <c r="N10" s="174">
        <f>RTD("cqg.rtd", ,"ContractData", $A$5&amp;A10, "Y_CVol")</f>
        <v>0</v>
      </c>
      <c r="O10" s="175" t="str">
        <f t="shared" si="3"/>
        <v/>
      </c>
      <c r="P10" s="280" t="str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/>
      </c>
      <c r="Q10" s="281"/>
      <c r="R10" s="282"/>
      <c r="S10" s="174">
        <f t="shared" si="4"/>
        <v>252</v>
      </c>
      <c r="T10" s="174">
        <f>IF(B10="","",RTD("cqg.rtd", ,"ContractData", $A$5&amp;A10, "COI"))</f>
        <v>252</v>
      </c>
      <c r="U10" s="174">
        <f t="shared" si="5"/>
        <v>0</v>
      </c>
      <c r="V10" s="174">
        <f t="shared" si="6"/>
        <v>0</v>
      </c>
      <c r="W10" s="174">
        <f>IF(B10="","",RTD("cqg.rtd", ,"ContractData", $A$5&amp;A10, "P_OI"))</f>
        <v>252</v>
      </c>
      <c r="X10" s="166">
        <f t="shared" si="7"/>
        <v>1</v>
      </c>
      <c r="Y10" s="165">
        <f>IF(RTD("cqg.rtd",,"StudyData",$A$5&amp;A10,"Vol","VolType=Exchange,CoCType=Contract","Vol",$Y$4,"0","ALL",,,"TRUE","T")="",0,RTD("cqg.rtd",,"StudyData",$A$5&amp;A10,"Vol","VolType=Exchange,CoCType=Contract","Vol",$Y$4,"0","ALL",,,"TRUE","T"))</f>
        <v>0</v>
      </c>
      <c r="Z10" s="173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LocalMinute("&amp;$A$5&amp;$A10&amp;")="&amp;$F$1&amp;")","Bar",,"Vol",$Y$4,"0"))</f>
        <v>2</v>
      </c>
      <c r="AA10" s="235" t="str">
        <f t="shared" si="8"/>
        <v>Jul 16</v>
      </c>
      <c r="AB10" s="234"/>
      <c r="AC10" s="234"/>
      <c r="AD10" s="233"/>
    </row>
    <row r="11" spans="1:30" ht="18.75" x14ac:dyDescent="0.3">
      <c r="A11" s="3" t="s">
        <v>77</v>
      </c>
      <c r="B11" s="239" t="str">
        <f>RIGHT(RTD("cqg.rtd",,"ContractData",$A$5&amp;A11,"LongDescription"),6)</f>
        <v>Aug 16</v>
      </c>
      <c r="C11" s="238"/>
      <c r="D11" s="238"/>
      <c r="E11" s="238"/>
      <c r="F11" s="178">
        <f>IF(B11="","",RTD("cqg.rtd",,"ContractData",$A$5&amp;A11,"ExpirationDate",,"D"))</f>
        <v>42597</v>
      </c>
      <c r="G11" s="174">
        <f t="shared" ca="1" si="0"/>
        <v>175</v>
      </c>
      <c r="H11" s="16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0</v>
      </c>
      <c r="I11" s="17"/>
      <c r="J11" s="174">
        <f t="shared" si="1"/>
        <v>0</v>
      </c>
      <c r="K11" s="177">
        <f>RTD("cqg.rtd", ,"ContractData", $A$5&amp;A11, "T_CVol")</f>
        <v>0</v>
      </c>
      <c r="L11" s="174" t="str">
        <f xml:space="preserve"> RTD("cqg.rtd",,"StudyData", $A$5&amp;A11, "MA", "InputChoice=ContractVol,MAType=Sim,Period="&amp;$L$4&amp;"", "MA",,,"all",,,,"T")</f>
        <v/>
      </c>
      <c r="M11" s="176">
        <f t="shared" si="2"/>
        <v>0</v>
      </c>
      <c r="N11" s="174">
        <f>RTD("cqg.rtd", ,"ContractData", $A$5&amp;A11, "Y_CVol")</f>
        <v>0</v>
      </c>
      <c r="O11" s="175" t="str">
        <f t="shared" si="3"/>
        <v/>
      </c>
      <c r="P11" s="280" t="str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/>
      </c>
      <c r="Q11" s="281"/>
      <c r="R11" s="282"/>
      <c r="S11" s="174">
        <f t="shared" si="4"/>
        <v>0</v>
      </c>
      <c r="T11" s="174">
        <f>IF(B11="","",RTD("cqg.rtd", ,"ContractData", $A$5&amp;A11, "COI"))</f>
        <v>0</v>
      </c>
      <c r="U11" s="174">
        <f t="shared" si="5"/>
        <v>0</v>
      </c>
      <c r="V11" s="174">
        <f t="shared" si="6"/>
        <v>0</v>
      </c>
      <c r="W11" s="174">
        <f>IF(B11="","",RTD("cqg.rtd", ,"ContractData", $A$5&amp;A11, "P_OI"))</f>
        <v>0</v>
      </c>
      <c r="X11" s="166" t="str">
        <f t="shared" si="7"/>
        <v/>
      </c>
      <c r="Y11" s="165">
        <f>IF(RTD("cqg.rtd",,"StudyData",$A$5&amp;A11,"Vol","VolType=Exchange,CoCType=Contract","Vol",$Y$4,"0","ALL",,,"TRUE","T")="",0,RTD("cqg.rtd",,"StudyData",$A$5&amp;A11,"Vol","VolType=Exchange,CoCType=Contract","Vol",$Y$4,"0","ALL",,,"TRUE","T"))</f>
        <v>0</v>
      </c>
      <c r="Z11" s="173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0</v>
      </c>
      <c r="AA11" s="235" t="str">
        <f t="shared" si="8"/>
        <v>Aug 16</v>
      </c>
      <c r="AB11" s="234"/>
      <c r="AC11" s="234"/>
      <c r="AD11" s="233"/>
    </row>
    <row r="12" spans="1:30" ht="18.75" x14ac:dyDescent="0.3">
      <c r="A12" s="3" t="s">
        <v>76</v>
      </c>
      <c r="B12" s="239" t="str">
        <f>RIGHT(RTD("cqg.rtd",,"ContractData",$A$5&amp;A12,"LongDescription"),6)</f>
        <v>Sep 16</v>
      </c>
      <c r="C12" s="238"/>
      <c r="D12" s="238"/>
      <c r="E12" s="238"/>
      <c r="F12" s="178">
        <f>IF(B12="","",RTD("cqg.rtd",,"ContractData",$A$5&amp;A12,"ExpirationDate",,"D"))</f>
        <v>42632</v>
      </c>
      <c r="G12" s="174">
        <f t="shared" ca="1" si="0"/>
        <v>210</v>
      </c>
      <c r="H12" s="16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17"/>
      <c r="J12" s="174">
        <f t="shared" si="1"/>
        <v>70004</v>
      </c>
      <c r="K12" s="177">
        <f>RTD("cqg.rtd", ,"ContractData", $A$5&amp;A12, "T_CVol")</f>
        <v>70004</v>
      </c>
      <c r="L12" s="174">
        <f xml:space="preserve"> RTD("cqg.rtd",,"StudyData", $A$5&amp;A12, "MA", "InputChoice=ContractVol,MAType=Sim,Period="&amp;$L$4&amp;"", "MA",,,"all",,,,"T")</f>
        <v>305308.58333333</v>
      </c>
      <c r="M12" s="176">
        <f t="shared" si="2"/>
        <v>0</v>
      </c>
      <c r="N12" s="174">
        <f>RTD("cqg.rtd", ,"ContractData", $A$5&amp;A12, "Y_CVol")</f>
        <v>237447</v>
      </c>
      <c r="O12" s="175">
        <f t="shared" si="3"/>
        <v>0.29481947550400722</v>
      </c>
      <c r="P12" s="280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87042</v>
      </c>
      <c r="Q12" s="281"/>
      <c r="R12" s="282"/>
      <c r="S12" s="174">
        <f t="shared" si="4"/>
        <v>1155010</v>
      </c>
      <c r="T12" s="174">
        <f>IF(B12="","",RTD("cqg.rtd", ,"ContractData", $A$5&amp;A12, "COI"))</f>
        <v>1155010</v>
      </c>
      <c r="U12" s="174">
        <f t="shared" si="5"/>
        <v>4898</v>
      </c>
      <c r="V12" s="174">
        <f t="shared" si="6"/>
        <v>4898</v>
      </c>
      <c r="W12" s="174">
        <f>IF(B12="","",RTD("cqg.rtd", ,"ContractData", $A$5&amp;A12, "P_OI"))</f>
        <v>1150112</v>
      </c>
      <c r="X12" s="166">
        <f t="shared" si="7"/>
        <v>1.0042587156729084</v>
      </c>
      <c r="Y12" s="165">
        <f>IF(RTD("cqg.rtd",,"StudyData",$A$5&amp;A12,"Vol","VolType=Exchange,CoCType=Contract","Vol",$Y$4,"0","ALL",,,"TRUE","T")="",0,RTD("cqg.rtd",,"StudyData",$A$5&amp;A12,"Vol","VolType=Exchange,CoCType=Contract","Vol",$Y$4,"0","ALL",,,"TRUE","T"))</f>
        <v>19</v>
      </c>
      <c r="Z12" s="173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8659</v>
      </c>
      <c r="AA12" s="235" t="str">
        <f>B11</f>
        <v>Aug 16</v>
      </c>
      <c r="AB12" s="234"/>
      <c r="AC12" s="234"/>
      <c r="AD12" s="233"/>
    </row>
    <row r="13" spans="1:30" ht="18.75" x14ac:dyDescent="0.3">
      <c r="A13" s="3" t="s">
        <v>75</v>
      </c>
      <c r="B13" s="237" t="str">
        <f>RIGHT(RTD("cqg.rtd",,"ContractData",$A$5&amp;A13,"LongDescription"),6)</f>
        <v>Dec 16</v>
      </c>
      <c r="C13" s="236"/>
      <c r="D13" s="236"/>
      <c r="E13" s="236"/>
      <c r="F13" s="170">
        <f>IF(B13="","",RTD("cqg.rtd",,"ContractData",$A$5&amp;A13,"ExpirationDate",,"D"))</f>
        <v>42723</v>
      </c>
      <c r="G13" s="18">
        <f t="shared" ca="1" si="0"/>
        <v>301</v>
      </c>
      <c r="H13" s="16">
        <f>IF(OR(RTD("cqg.rtd",,"ContractData",$A$5&amp;A13,"Contractmonth")="JUN",(RTD("cqg.rtd",,"ContractData",$A$5&amp;A13,"Contractmonth")="SEP"),(RTD("cqg.rtd",,"ContractData",$A$5&amp;A13,"Contractmonth")="DEC"),(RTD("cqg.rtd",,"ContractData",$A$5&amp;A13,"Contractmonth")="MAR")),1,0)</f>
        <v>1</v>
      </c>
      <c r="I13" s="17"/>
      <c r="J13" s="18">
        <f t="shared" si="1"/>
        <v>94564</v>
      </c>
      <c r="K13" s="19">
        <f>RTD("cqg.rtd", ,"ContractData", $A$5&amp;A13, "T_CVol")</f>
        <v>94564</v>
      </c>
      <c r="L13" s="174">
        <f xml:space="preserve"> RTD("cqg.rtd",,"StudyData", $A$5&amp;A13, "MA", "InputChoice=ContractVol,MAType=Sim,Period="&amp;$L$4&amp;"", "MA",,,"all",,,,"T")</f>
        <v>356969.91666667</v>
      </c>
      <c r="M13" s="168">
        <f t="shared" si="2"/>
        <v>0</v>
      </c>
      <c r="N13" s="18">
        <f>RTD("cqg.rtd", ,"ContractData", $A$5&amp;A13, "Y_CVol")</f>
        <v>245532</v>
      </c>
      <c r="O13" s="167">
        <f t="shared" si="3"/>
        <v>0.38513920792401807</v>
      </c>
      <c r="P13" s="280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91716</v>
      </c>
      <c r="Q13" s="281"/>
      <c r="R13" s="282"/>
      <c r="S13" s="174">
        <f t="shared" si="4"/>
        <v>1267860</v>
      </c>
      <c r="T13" s="174">
        <f>IF(B13="","",RTD("cqg.rtd", ,"ContractData", $A$5&amp;A13, "COI"))</f>
        <v>1267860</v>
      </c>
      <c r="U13" s="174">
        <f t="shared" si="5"/>
        <v>16334</v>
      </c>
      <c r="V13" s="174">
        <f t="shared" si="6"/>
        <v>16334</v>
      </c>
      <c r="W13" s="174">
        <f>IF(B13="","",RTD("cqg.rtd", ,"ContractData", $A$5&amp;A13, "P_OI"))</f>
        <v>1251526</v>
      </c>
      <c r="X13" s="166">
        <f t="shared" si="7"/>
        <v>1.0130512670132303</v>
      </c>
      <c r="Y13" s="165">
        <f>IF(RTD("cqg.rtd",,"StudyData",$A$5&amp;A13,"Vol","VolType=Exchange,CoCType=Contract","Vol",$Y$4,"0","ALL",,,"TRUE","T")="",0,RTD("cqg.rtd",,"StudyData",$A$5&amp;A13,"Vol","VolType=Exchange,CoCType=Contract","Vol",$Y$4,"0","ALL",,,"TRUE","T"))</f>
        <v>5</v>
      </c>
      <c r="Z13" s="173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3678</v>
      </c>
      <c r="AA13" s="235" t="str">
        <f>B13</f>
        <v>Dec 16</v>
      </c>
      <c r="AB13" s="234"/>
      <c r="AC13" s="234"/>
      <c r="AD13" s="233"/>
    </row>
    <row r="14" spans="1:30" ht="8.1" customHeight="1" x14ac:dyDescent="0.3">
      <c r="B14" s="194"/>
      <c r="C14" s="20"/>
      <c r="D14" s="20"/>
      <c r="E14" s="20"/>
      <c r="F14" s="29"/>
      <c r="G14" s="20"/>
      <c r="H14" s="187"/>
      <c r="I14" s="20"/>
      <c r="J14" s="20"/>
      <c r="K14" s="20"/>
      <c r="L14" s="186"/>
      <c r="M14" s="183"/>
      <c r="N14" s="20"/>
      <c r="O14" s="185"/>
      <c r="P14" s="184"/>
      <c r="Q14" s="184"/>
      <c r="R14" s="184"/>
      <c r="S14" s="20"/>
      <c r="T14" s="20"/>
      <c r="U14" s="20"/>
      <c r="V14" s="20"/>
      <c r="W14" s="20"/>
      <c r="X14" s="20"/>
      <c r="Y14" s="20"/>
      <c r="Z14" s="183"/>
      <c r="AA14" s="182"/>
      <c r="AB14" s="181"/>
      <c r="AC14" s="181"/>
      <c r="AD14" s="180"/>
    </row>
    <row r="15" spans="1:30" ht="18.75" x14ac:dyDescent="0.3">
      <c r="A15" s="3" t="s">
        <v>74</v>
      </c>
      <c r="B15" s="232" t="str">
        <f>RIGHT(RTD("cqg.rtd",,"ContractData",$A$5&amp;A15,"LongDescription"),6)</f>
        <v>Mar 17</v>
      </c>
      <c r="C15" s="21"/>
      <c r="D15" s="21"/>
      <c r="E15" s="21"/>
      <c r="F15" s="231">
        <f>IF(B15="","",RTD("cqg.rtd",,"ContractData",$A$5&amp;A15,"ExpirationDate",,"D"))</f>
        <v>42807</v>
      </c>
      <c r="G15" s="22">
        <f ca="1">F15-$A$1</f>
        <v>385</v>
      </c>
      <c r="H15" s="16"/>
      <c r="I15" s="17"/>
      <c r="J15" s="22">
        <f>K15</f>
        <v>84425</v>
      </c>
      <c r="K15" s="230">
        <f>RTD("cqg.rtd", ,"ContractData", $A$5&amp;A15, "T_CVol")</f>
        <v>84425</v>
      </c>
      <c r="L15" s="174">
        <f xml:space="preserve"> RTD("cqg.rtd",,"StudyData", $A$5&amp;A15, "MA", "InputChoice=ContractVol,MAType=Sim,Period="&amp;$L$4&amp;"", "MA",,,"all",,,,"T")</f>
        <v>311960.83333333</v>
      </c>
      <c r="M15" s="229">
        <f>IF(K15&gt;L15,1,0)</f>
        <v>0</v>
      </c>
      <c r="N15" s="22">
        <f>RTD("cqg.rtd", ,"ContractData", $A$5&amp;A15, "Y_CVol")</f>
        <v>212201</v>
      </c>
      <c r="O15" s="228">
        <f>IF(ISERROR(K15/N15),"",K15/N15)</f>
        <v>0.39785392151780624</v>
      </c>
      <c r="P15" s="280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>55899</v>
      </c>
      <c r="Q15" s="281"/>
      <c r="R15" s="282"/>
      <c r="S15" s="227">
        <f>T15</f>
        <v>959529</v>
      </c>
      <c r="T15" s="22">
        <f>IF(B15="","",RTD("cqg.rtd", ,"ContractData", $A$5&amp;A15, "COI"))</f>
        <v>959529</v>
      </c>
      <c r="U15" s="22">
        <f>T15-W15</f>
        <v>-2124</v>
      </c>
      <c r="V15" s="174">
        <f>U15</f>
        <v>-2124</v>
      </c>
      <c r="W15" s="22">
        <f>IF(B15="","",RTD("cqg.rtd", ,"ContractData", $A$5&amp;A15, "P_OI"))</f>
        <v>961653</v>
      </c>
      <c r="X15" s="166">
        <f>IF(ISERROR(T15/W15),"",T15/W15)</f>
        <v>0.99779130309997477</v>
      </c>
      <c r="Y15" s="165">
        <f>IF(RTD("cqg.rtd",,"StudyData",$A$5&amp;A15,"Vol","VolType=Exchange,CoCType=Contract","Vol",$Y$4,"0","ALL",,,"TRUE","T")="",0,RTD("cqg.rtd",,"StudyData",$A$5&amp;A15,"Vol","VolType=Exchange,CoCType=Contract","Vol",$Y$4,"0","ALL",,,"TRUE","T"))</f>
        <v>11</v>
      </c>
      <c r="Z15" s="173">
        <f ca="1">IF(B15="","",RTD("cqg.rtd",,"StudyData","Vol("&amp;$A$5&amp;A15&amp;") when (LocalDay("&amp;$A$5&amp;A15&amp;")="&amp;$C$1&amp;" and LocalHour("&amp;$A$5&amp;A15&amp;")="&amp;$E$1&amp;" and LocalMinute("&amp;$A$5&amp;$A15&amp;")="&amp;$F$1&amp;")","Bar",,"Vol",$Y$4,"0"))</f>
        <v>5381</v>
      </c>
      <c r="AA15" s="224" t="str">
        <f>B15</f>
        <v>Mar 17</v>
      </c>
      <c r="AB15" s="223"/>
      <c r="AC15" s="223"/>
      <c r="AD15" s="222"/>
    </row>
    <row r="16" spans="1:30" ht="18.75" x14ac:dyDescent="0.3">
      <c r="A16" s="3" t="s">
        <v>73</v>
      </c>
      <c r="B16" s="226" t="str">
        <f>RIGHT(RTD("cqg.rtd",,"ContractData",$A$5&amp;A16,"LongDescription"),6)</f>
        <v>Jun 17</v>
      </c>
      <c r="C16" s="23"/>
      <c r="D16" s="23"/>
      <c r="E16" s="23"/>
      <c r="F16" s="178">
        <f>IF(B16="","",RTD("cqg.rtd",,"ContractData",$A$5&amp;A16,"ExpirationDate",,"D"))</f>
        <v>42905</v>
      </c>
      <c r="G16" s="174">
        <f ca="1">F16-$A$1</f>
        <v>483</v>
      </c>
      <c r="H16" s="16"/>
      <c r="I16" s="17"/>
      <c r="J16" s="174">
        <f>K16</f>
        <v>62332</v>
      </c>
      <c r="K16" s="177">
        <f>RTD("cqg.rtd", ,"ContractData", $A$5&amp;A16, "T_CVol")</f>
        <v>62332</v>
      </c>
      <c r="L16" s="174">
        <f xml:space="preserve"> RTD("cqg.rtd",,"StudyData", $A$5&amp;A16, "MA", "InputChoice=ContractVol,MAType=Sim,Period="&amp;$L$4&amp;"", "MA",,,"all",,,,"T")</f>
        <v>244379.41666667</v>
      </c>
      <c r="M16" s="176">
        <f>IF(K16&gt;L16,1,0)</f>
        <v>0</v>
      </c>
      <c r="N16" s="174">
        <f>RTD("cqg.rtd", ,"ContractData", $A$5&amp;A16, "Y_CVol")</f>
        <v>180193</v>
      </c>
      <c r="O16" s="175">
        <f>IF(ISERROR(K16/N16),"",K16/N16)</f>
        <v>0.34591798793515843</v>
      </c>
      <c r="P16" s="280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42354</v>
      </c>
      <c r="Q16" s="281"/>
      <c r="R16" s="282"/>
      <c r="S16" s="225">
        <f>T16</f>
        <v>709725</v>
      </c>
      <c r="T16" s="174">
        <f>IF(B16="","",RTD("cqg.rtd", ,"ContractData", $A$5&amp;A16, "COI"))</f>
        <v>709725</v>
      </c>
      <c r="U16" s="174">
        <f>T16-W16</f>
        <v>3159</v>
      </c>
      <c r="V16" s="174">
        <f>U16</f>
        <v>3159</v>
      </c>
      <c r="W16" s="174">
        <f>IF(B16="","",RTD("cqg.rtd", ,"ContractData", $A$5&amp;A16, "P_OI"))</f>
        <v>706566</v>
      </c>
      <c r="X16" s="166">
        <f>IF(ISERROR(T16/W16),"",T16/W16)</f>
        <v>1.0044709199140631</v>
      </c>
      <c r="Y16" s="165">
        <f>IF(RTD("cqg.rtd",,"StudyData",$A$5&amp;A16,"Vol","VolType=Exchange,CoCType=Contract","Vol",$Y$4,"0","ALL",,,"TRUE","T")="",0,RTD("cqg.rtd",,"StudyData",$A$5&amp;A16,"Vol","VolType=Exchange,CoCType=Contract","Vol",$Y$4,"0","ALL",,,"TRUE","T"))</f>
        <v>144</v>
      </c>
      <c r="Z16" s="173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3741</v>
      </c>
      <c r="AA16" s="224" t="str">
        <f>B16</f>
        <v>Jun 17</v>
      </c>
      <c r="AB16" s="223"/>
      <c r="AC16" s="223"/>
      <c r="AD16" s="222"/>
    </row>
    <row r="17" spans="1:30" ht="18.75" x14ac:dyDescent="0.3">
      <c r="A17" s="3" t="s">
        <v>72</v>
      </c>
      <c r="B17" s="226" t="str">
        <f>RIGHT(RTD("cqg.rtd",,"ContractData",$A$5&amp;A17,"LongDescription"),6)</f>
        <v>Sep 17</v>
      </c>
      <c r="C17" s="23"/>
      <c r="D17" s="23"/>
      <c r="E17" s="23"/>
      <c r="F17" s="178">
        <f>IF(B17="","",RTD("cqg.rtd",,"ContractData",$A$5&amp;A17,"ExpirationDate",,"D"))</f>
        <v>42996</v>
      </c>
      <c r="G17" s="174">
        <f ca="1">F17-$A$1</f>
        <v>574</v>
      </c>
      <c r="H17" s="16"/>
      <c r="I17" s="17"/>
      <c r="J17" s="174">
        <f>K17</f>
        <v>49730</v>
      </c>
      <c r="K17" s="177">
        <f>RTD("cqg.rtd", ,"ContractData", $A$5&amp;A17, "T_CVol")</f>
        <v>49730</v>
      </c>
      <c r="L17" s="174">
        <f xml:space="preserve"> RTD("cqg.rtd",,"StudyData", $A$5&amp;A17, "MA", "InputChoice=ContractVol,MAType=Sim,Period="&amp;$L$4&amp;"", "MA",,,"all",,,,"T")</f>
        <v>201463.25</v>
      </c>
      <c r="M17" s="176">
        <f>IF(K17&gt;L17,1,0)</f>
        <v>0</v>
      </c>
      <c r="N17" s="174">
        <f>RTD("cqg.rtd", ,"ContractData", $A$5&amp;A17, "Y_CVol")</f>
        <v>121091</v>
      </c>
      <c r="O17" s="175">
        <f>IF(ISERROR(K17/N17),"",K17/N17)</f>
        <v>0.41068287486270655</v>
      </c>
      <c r="P17" s="280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32954</v>
      </c>
      <c r="Q17" s="281"/>
      <c r="R17" s="282"/>
      <c r="S17" s="225">
        <f>T17</f>
        <v>658941</v>
      </c>
      <c r="T17" s="174">
        <f>IF(B17="","",RTD("cqg.rtd", ,"ContractData", $A$5&amp;A17, "COI"))</f>
        <v>658941</v>
      </c>
      <c r="U17" s="174">
        <f>T17-W17</f>
        <v>1548</v>
      </c>
      <c r="V17" s="174">
        <f>U17</f>
        <v>1548</v>
      </c>
      <c r="W17" s="174">
        <f>IF(B17="","",RTD("cqg.rtd", ,"ContractData", $A$5&amp;A17, "P_OI"))</f>
        <v>657393</v>
      </c>
      <c r="X17" s="166">
        <f>IF(ISERROR(T17/W17),"",T17/W17)</f>
        <v>1.0023547558309869</v>
      </c>
      <c r="Y17" s="165">
        <f>IF(RTD("cqg.rtd",,"StudyData",$A$5&amp;A17,"Vol","VolType=Exchange,CoCType=Contract","Vol",$Y$4,"0","ALL",,,"TRUE","T")="",0,RTD("cqg.rtd",,"StudyData",$A$5&amp;A17,"Vol","VolType=Exchange,CoCType=Contract","Vol",$Y$4,"0","ALL",,,"TRUE","T"))</f>
        <v>4</v>
      </c>
      <c r="Z17" s="173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1516</v>
      </c>
      <c r="AA17" s="224" t="str">
        <f>B17</f>
        <v>Sep 17</v>
      </c>
      <c r="AB17" s="223"/>
      <c r="AC17" s="223"/>
      <c r="AD17" s="222"/>
    </row>
    <row r="18" spans="1:30" ht="18.75" x14ac:dyDescent="0.3">
      <c r="A18" s="3" t="s">
        <v>71</v>
      </c>
      <c r="B18" s="226" t="str">
        <f>RIGHT(RTD("cqg.rtd",,"ContractData",$A$5&amp;A18,"LongDescription"),6)</f>
        <v>Dec 17</v>
      </c>
      <c r="C18" s="23"/>
      <c r="D18" s="23"/>
      <c r="E18" s="23"/>
      <c r="F18" s="178">
        <f>IF(B18="","",RTD("cqg.rtd",,"ContractData",$A$5&amp;A18,"ExpirationDate",,"D"))</f>
        <v>43087</v>
      </c>
      <c r="G18" s="174">
        <f ca="1">F18-$A$1</f>
        <v>665</v>
      </c>
      <c r="H18" s="16"/>
      <c r="I18" s="17"/>
      <c r="J18" s="174">
        <f>K18</f>
        <v>69566</v>
      </c>
      <c r="K18" s="177">
        <f>RTD("cqg.rtd", ,"ContractData", $A$5&amp;A18, "T_CVol")</f>
        <v>69566</v>
      </c>
      <c r="L18" s="174">
        <f xml:space="preserve"> RTD("cqg.rtd",,"StudyData", $A$5&amp;A18, "MA", "InputChoice=ContractVol,MAType=Sim,Period="&amp;$L$4&amp;"", "MA",,,"all",,,,"T")</f>
        <v>239366</v>
      </c>
      <c r="M18" s="176">
        <f>IF(K18&gt;L18,1,0)</f>
        <v>0</v>
      </c>
      <c r="N18" s="174">
        <f>RTD("cqg.rtd", ,"ContractData", $A$5&amp;A18, "Y_CVol")</f>
        <v>154462</v>
      </c>
      <c r="O18" s="175">
        <f>IF(ISERROR(K18/N18),"",K18/N18)</f>
        <v>0.45037614429438955</v>
      </c>
      <c r="P18" s="280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28918</v>
      </c>
      <c r="Q18" s="281"/>
      <c r="R18" s="282"/>
      <c r="S18" s="225">
        <f>T18</f>
        <v>725747</v>
      </c>
      <c r="T18" s="174">
        <f>IF(B18="","",RTD("cqg.rtd", ,"ContractData", $A$5&amp;A18, "COI"))</f>
        <v>725747</v>
      </c>
      <c r="U18" s="174">
        <f>T18-W18</f>
        <v>8302</v>
      </c>
      <c r="V18" s="174">
        <f>U18</f>
        <v>8302</v>
      </c>
      <c r="W18" s="174">
        <f>IF(B18="","",RTD("cqg.rtd", ,"ContractData", $A$5&amp;A18, "P_OI"))</f>
        <v>717445</v>
      </c>
      <c r="X18" s="166">
        <f>IF(ISERROR(T18/W18),"",T18/W18)</f>
        <v>1.0115716187303556</v>
      </c>
      <c r="Y18" s="165">
        <f>IF(RTD("cqg.rtd",,"StudyData",$A$5&amp;A18,"Vol","VolType=Exchange,CoCType=Contract","Vol",$Y$4,"0","ALL",,,"TRUE","T")="",0,RTD("cqg.rtd",,"StudyData",$A$5&amp;A18,"Vol","VolType=Exchange,CoCType=Contract","Vol",$Y$4,"0","ALL",,,"TRUE","T"))</f>
        <v>1</v>
      </c>
      <c r="Z18" s="173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2653</v>
      </c>
      <c r="AA18" s="224" t="str">
        <f>B18</f>
        <v>Dec 17</v>
      </c>
      <c r="AB18" s="223"/>
      <c r="AC18" s="223"/>
      <c r="AD18" s="222"/>
    </row>
    <row r="19" spans="1:30" ht="8.1" customHeight="1" x14ac:dyDescent="0.3">
      <c r="B19" s="194"/>
      <c r="C19" s="20"/>
      <c r="D19" s="20"/>
      <c r="E19" s="20"/>
      <c r="F19" s="29"/>
      <c r="G19" s="20"/>
      <c r="H19" s="187"/>
      <c r="I19" s="20"/>
      <c r="J19" s="20"/>
      <c r="K19" s="20"/>
      <c r="L19" s="186"/>
      <c r="M19" s="183"/>
      <c r="N19" s="20"/>
      <c r="O19" s="185"/>
      <c r="P19" s="184"/>
      <c r="Q19" s="184"/>
      <c r="R19" s="184"/>
      <c r="S19" s="20"/>
      <c r="T19" s="20"/>
      <c r="U19" s="20"/>
      <c r="V19" s="20"/>
      <c r="W19" s="20"/>
      <c r="X19" s="20"/>
      <c r="Y19" s="20"/>
      <c r="Z19" s="183"/>
      <c r="AA19" s="182"/>
      <c r="AB19" s="181"/>
      <c r="AC19" s="181"/>
      <c r="AD19" s="180"/>
    </row>
    <row r="20" spans="1:30" ht="18.75" x14ac:dyDescent="0.3">
      <c r="A20" s="3" t="s">
        <v>70</v>
      </c>
      <c r="B20" s="221" t="str">
        <f>RIGHT(RTD("cqg.rtd",,"ContractData",$A$5&amp;A20,"LongDescription"),6)</f>
        <v>Mar 18</v>
      </c>
      <c r="C20" s="24"/>
      <c r="D20" s="24"/>
      <c r="E20" s="24"/>
      <c r="F20" s="178">
        <f>IF(B20="","",RTD("cqg.rtd",,"ContractData",$A$5&amp;A20,"ExpirationDate",,"D"))</f>
        <v>43178</v>
      </c>
      <c r="G20" s="174">
        <f ca="1">F20-$A$1</f>
        <v>756</v>
      </c>
      <c r="H20" s="16"/>
      <c r="I20" s="17"/>
      <c r="J20" s="174">
        <f>K20</f>
        <v>46365</v>
      </c>
      <c r="K20" s="177">
        <f>RTD("cqg.rtd", ,"ContractData", $A$5&amp;A20, "T_CVol")</f>
        <v>46365</v>
      </c>
      <c r="L20" s="174">
        <f xml:space="preserve"> RTD("cqg.rtd",,"StudyData", $A$5&amp;A20, "MA", "InputChoice=ContractVol,MAType=Sim,Period="&amp;$L$4&amp;"", "MA",,,"all",,,,"T")</f>
        <v>149014.75</v>
      </c>
      <c r="M20" s="176">
        <f>IF(K20&gt;L20,1,0)</f>
        <v>0</v>
      </c>
      <c r="N20" s="174">
        <f>RTD("cqg.rtd", ,"ContractData", $A$5&amp;A20, "Y_CVol")</f>
        <v>98722</v>
      </c>
      <c r="O20" s="175">
        <f>IF(ISERROR(K20/N20),"",K20/N20)</f>
        <v>0.46965215453495673</v>
      </c>
      <c r="P20" s="280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>19191</v>
      </c>
      <c r="Q20" s="281"/>
      <c r="R20" s="282"/>
      <c r="S20" s="174">
        <f>T20</f>
        <v>488054</v>
      </c>
      <c r="T20" s="174">
        <f>IF(B20="","",RTD("cqg.rtd", ,"ContractData", $A$5&amp;A20, "COI"))</f>
        <v>488054</v>
      </c>
      <c r="U20" s="174">
        <f>T20-W20</f>
        <v>-516</v>
      </c>
      <c r="V20" s="174">
        <f>U20</f>
        <v>-516</v>
      </c>
      <c r="W20" s="174">
        <f>IF(B20="","",RTD("cqg.rtd", ,"ContractData", $A$5&amp;A20, "P_OI"))</f>
        <v>488570</v>
      </c>
      <c r="X20" s="166">
        <f>IF(ISERROR(T20/W20),"",T20/W20)</f>
        <v>0.99894385656098406</v>
      </c>
      <c r="Y20" s="165">
        <f>IF(RTD("cqg.rtd",,"StudyData",$A$5&amp;A20,"Vol","VolType=Exchange,CoCType=Contract","Vol",$Y$4,"0","ALL",,,"TRUE","T")="",0,RTD("cqg.rtd",,"StudyData",$A$5&amp;A20,"Vol","VolType=Exchange,CoCType=Contract","Vol",$Y$4,"0","ALL",,,"TRUE","T"))</f>
        <v>169</v>
      </c>
      <c r="Z20" s="173">
        <f ca="1">IF(B20="","",RTD("cqg.rtd",,"StudyData","Vol("&amp;$A$5&amp;A20&amp;") when (LocalDay("&amp;$A$5&amp;A20&amp;")="&amp;$C$1&amp;" and LocalHour("&amp;$A$5&amp;A20&amp;")="&amp;$E$1&amp;" and LocalMinute("&amp;$A$5&amp;$A20&amp;")="&amp;$F$1&amp;")","Bar",,"Vol",$Y$4,"0"))</f>
        <v>2980</v>
      </c>
      <c r="AA20" s="220" t="str">
        <f>B20</f>
        <v>Mar 18</v>
      </c>
      <c r="AB20" s="219"/>
      <c r="AC20" s="219"/>
      <c r="AD20" s="218"/>
    </row>
    <row r="21" spans="1:30" ht="18.75" x14ac:dyDescent="0.3">
      <c r="A21" s="3" t="s">
        <v>69</v>
      </c>
      <c r="B21" s="221" t="str">
        <f>RIGHT(RTD("cqg.rtd",,"ContractData",$A$5&amp;A21,"LongDescription"),6)</f>
        <v>Jun 18</v>
      </c>
      <c r="C21" s="24"/>
      <c r="D21" s="24"/>
      <c r="E21" s="24"/>
      <c r="F21" s="178">
        <f>IF(B21="","",RTD("cqg.rtd",,"ContractData",$A$5&amp;A21,"ExpirationDate",,"D"))</f>
        <v>43269</v>
      </c>
      <c r="G21" s="174">
        <f ca="1">F21-$A$1</f>
        <v>847</v>
      </c>
      <c r="H21" s="16"/>
      <c r="I21" s="17"/>
      <c r="J21" s="174">
        <f>K21</f>
        <v>33995</v>
      </c>
      <c r="K21" s="177">
        <f>RTD("cqg.rtd", ,"ContractData", $A$5&amp;A21, "T_CVol")</f>
        <v>33995</v>
      </c>
      <c r="L21" s="174">
        <f xml:space="preserve"> RTD("cqg.rtd",,"StudyData", $A$5&amp;A21, "MA", "InputChoice=ContractVol,MAType=Sim,Period="&amp;$L$4&amp;"", "MA",,,"all",,,,"T")</f>
        <v>119347.91666667</v>
      </c>
      <c r="M21" s="176">
        <f>IF(K21&gt;L21,1,0)</f>
        <v>0</v>
      </c>
      <c r="N21" s="174">
        <f>RTD("cqg.rtd", ,"ContractData", $A$5&amp;A21, "Y_CVol")</f>
        <v>79471</v>
      </c>
      <c r="O21" s="175">
        <f>IF(ISERROR(K21/N21),"",K21/N21)</f>
        <v>0.42776610335845783</v>
      </c>
      <c r="P21" s="280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14896</v>
      </c>
      <c r="Q21" s="281"/>
      <c r="R21" s="282"/>
      <c r="S21" s="174">
        <f>T21</f>
        <v>420094</v>
      </c>
      <c r="T21" s="174">
        <f>IF(B21="","",RTD("cqg.rtd", ,"ContractData", $A$5&amp;A21, "COI"))</f>
        <v>420094</v>
      </c>
      <c r="U21" s="174">
        <f>T21-W21</f>
        <v>448</v>
      </c>
      <c r="V21" s="174">
        <f>U21</f>
        <v>448</v>
      </c>
      <c r="W21" s="174">
        <f>IF(B21="","",RTD("cqg.rtd", ,"ContractData", $A$5&amp;A21, "P_OI"))</f>
        <v>419646</v>
      </c>
      <c r="X21" s="166">
        <f>IF(ISERROR(T21/W21),"",T21/W21)</f>
        <v>1.0010675664726936</v>
      </c>
      <c r="Y21" s="165">
        <f>IF(RTD("cqg.rtd",,"StudyData",$A$5&amp;A21,"Vol","VolType=Exchange,CoCType=Contract","Vol",$Y$4,"0","ALL",,,"TRUE","T")="",0,RTD("cqg.rtd",,"StudyData",$A$5&amp;A21,"Vol","VolType=Exchange,CoCType=Contract","Vol",$Y$4,"0","ALL",,,"TRUE","T"))</f>
        <v>6</v>
      </c>
      <c r="Z21" s="173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816</v>
      </c>
      <c r="AA21" s="220" t="str">
        <f>B21</f>
        <v>Jun 18</v>
      </c>
      <c r="AB21" s="219"/>
      <c r="AC21" s="219"/>
      <c r="AD21" s="218"/>
    </row>
    <row r="22" spans="1:30" ht="18.75" x14ac:dyDescent="0.3">
      <c r="A22" s="3" t="s">
        <v>68</v>
      </c>
      <c r="B22" s="221" t="str">
        <f>RIGHT(RTD("cqg.rtd",,"ContractData",$A$5&amp;A22,"LongDescription"),6)</f>
        <v>Sep 18</v>
      </c>
      <c r="C22" s="24"/>
      <c r="D22" s="24"/>
      <c r="E22" s="24"/>
      <c r="F22" s="178">
        <f>IF(B22="","",RTD("cqg.rtd",,"ContractData",$A$5&amp;A22,"ExpirationDate",,"D"))</f>
        <v>43360</v>
      </c>
      <c r="G22" s="174">
        <f ca="1">F22-$A$1</f>
        <v>938</v>
      </c>
      <c r="H22" s="16"/>
      <c r="I22" s="17"/>
      <c r="J22" s="174">
        <f>K22</f>
        <v>23272</v>
      </c>
      <c r="K22" s="177">
        <f>RTD("cqg.rtd", ,"ContractData", $A$5&amp;A22, "T_CVol")</f>
        <v>23272</v>
      </c>
      <c r="L22" s="174">
        <f xml:space="preserve"> RTD("cqg.rtd",,"StudyData", $A$5&amp;A22, "MA", "InputChoice=ContractVol,MAType=Sim,Period="&amp;$L$4&amp;"", "MA",,,"all",,,,"T")</f>
        <v>100456.41666667</v>
      </c>
      <c r="M22" s="176">
        <f>IF(K22&gt;L22,1,0)</f>
        <v>0</v>
      </c>
      <c r="N22" s="174">
        <f>RTD("cqg.rtd", ,"ContractData", $A$5&amp;A22, "Y_CVol")</f>
        <v>69833</v>
      </c>
      <c r="O22" s="175">
        <f>IF(ISERROR(K22/N22),"",K22/N22)</f>
        <v>0.33325218736127621</v>
      </c>
      <c r="P22" s="280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>3793</v>
      </c>
      <c r="Q22" s="281"/>
      <c r="R22" s="282"/>
      <c r="S22" s="174">
        <f>T22</f>
        <v>341262</v>
      </c>
      <c r="T22" s="174">
        <f>IF(B22="","",RTD("cqg.rtd", ,"ContractData", $A$5&amp;A22, "COI"))</f>
        <v>341262</v>
      </c>
      <c r="U22" s="174">
        <f>T22-W22</f>
        <v>980</v>
      </c>
      <c r="V22" s="174">
        <f>U22</f>
        <v>980</v>
      </c>
      <c r="W22" s="174">
        <f>IF(B22="","",RTD("cqg.rtd", ,"ContractData", $A$5&amp;A22, "P_OI"))</f>
        <v>340282</v>
      </c>
      <c r="X22" s="166">
        <f>IF(ISERROR(T22/W22),"",T22/W22)</f>
        <v>1.0028799642649333</v>
      </c>
      <c r="Y22" s="165">
        <f>IF(RTD("cqg.rtd",,"StudyData",$A$5&amp;A22,"Vol","VolType=Exchange,CoCType=Contract","Vol",$Y$4,"0","ALL",,,"TRUE","T")="",0,RTD("cqg.rtd",,"StudyData",$A$5&amp;A22,"Vol","VolType=Exchange,CoCType=Contract","Vol",$Y$4,"0","ALL",,,"TRUE","T"))</f>
        <v>26</v>
      </c>
      <c r="Z22" s="173">
        <f ca="1">IF(B22="","",RTD("cqg.rtd",,"StudyData","Vol("&amp;$A$5&amp;A22&amp;") when (LocalDay("&amp;$A$5&amp;A22&amp;")="&amp;$C$1&amp;" and LocalHour("&amp;$A$5&amp;A22&amp;")="&amp;$E$1&amp;" and LocalMinute("&amp;$A$5&amp;$A22&amp;")="&amp;$F$1&amp;")","Bar",,"Vol",$Y$4,"0"))</f>
        <v>448</v>
      </c>
      <c r="AA22" s="220" t="str">
        <f>B22</f>
        <v>Sep 18</v>
      </c>
      <c r="AB22" s="219"/>
      <c r="AC22" s="219"/>
      <c r="AD22" s="218"/>
    </row>
    <row r="23" spans="1:30" ht="18.75" x14ac:dyDescent="0.3">
      <c r="A23" s="3" t="s">
        <v>67</v>
      </c>
      <c r="B23" s="221" t="str">
        <f>RIGHT(RTD("cqg.rtd",,"ContractData",$A$5&amp;A23,"LongDescription"),6)</f>
        <v>Dec 18</v>
      </c>
      <c r="C23" s="24"/>
      <c r="D23" s="24"/>
      <c r="E23" s="24"/>
      <c r="F23" s="178">
        <f>IF(B23="","",RTD("cqg.rtd",,"ContractData",$A$5&amp;A23,"ExpirationDate",,"D"))</f>
        <v>43451</v>
      </c>
      <c r="G23" s="174">
        <f ca="1">F23-$A$1</f>
        <v>1029</v>
      </c>
      <c r="H23" s="16"/>
      <c r="I23" s="17"/>
      <c r="J23" s="174">
        <f>K23</f>
        <v>23996</v>
      </c>
      <c r="K23" s="177">
        <f>RTD("cqg.rtd", ,"ContractData", $A$5&amp;A23, "T_CVol")</f>
        <v>23996</v>
      </c>
      <c r="L23" s="174">
        <f xml:space="preserve"> RTD("cqg.rtd",,"StudyData", $A$5&amp;A23, "MA", "InputChoice=ContractVol,MAType=Sim,Period="&amp;$L$4&amp;"", "MA",,,"all",,,,"T")</f>
        <v>113750.58333333</v>
      </c>
      <c r="M23" s="176">
        <f>IF(K23&gt;L23,1,0)</f>
        <v>0</v>
      </c>
      <c r="N23" s="174">
        <f>RTD("cqg.rtd", ,"ContractData", $A$5&amp;A23, "Y_CVol")</f>
        <v>66796</v>
      </c>
      <c r="O23" s="175">
        <f>IF(ISERROR(K23/N23),"",K23/N23)</f>
        <v>0.35924306844721243</v>
      </c>
      <c r="P23" s="280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3636</v>
      </c>
      <c r="Q23" s="281"/>
      <c r="R23" s="282"/>
      <c r="S23" s="174">
        <f>T23</f>
        <v>399190</v>
      </c>
      <c r="T23" s="174">
        <f>IF(B23="","",RTD("cqg.rtd", ,"ContractData", $A$5&amp;A23, "COI"))</f>
        <v>399190</v>
      </c>
      <c r="U23" s="174">
        <f>T23-W23</f>
        <v>2252</v>
      </c>
      <c r="V23" s="174">
        <f>U23</f>
        <v>2252</v>
      </c>
      <c r="W23" s="174">
        <f>IF(B23="","",RTD("cqg.rtd", ,"ContractData", $A$5&amp;A23, "P_OI"))</f>
        <v>396938</v>
      </c>
      <c r="X23" s="166">
        <f>IF(ISERROR(T23/W23),"",T23/W23)</f>
        <v>1.0056734301074728</v>
      </c>
      <c r="Y23" s="165">
        <f>IF(RTD("cqg.rtd",,"StudyData",$A$5&amp;A23,"Vol","VolType=Exchange,CoCType=Contract","Vol",$Y$4,"0","ALL",,,"TRUE","T")="",0,RTD("cqg.rtd",,"StudyData",$A$5&amp;A23,"Vol","VolType=Exchange,CoCType=Contract","Vol",$Y$4,"0","ALL",,,"TRUE","T"))</f>
        <v>96</v>
      </c>
      <c r="Z23" s="173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521</v>
      </c>
      <c r="AA23" s="220" t="str">
        <f>B23</f>
        <v>Dec 18</v>
      </c>
      <c r="AB23" s="219"/>
      <c r="AC23" s="219"/>
      <c r="AD23" s="218"/>
    </row>
    <row r="24" spans="1:30" ht="8.1" customHeight="1" x14ac:dyDescent="0.3">
      <c r="B24" s="194"/>
      <c r="C24" s="20"/>
      <c r="D24" s="20"/>
      <c r="E24" s="20"/>
      <c r="F24" s="29"/>
      <c r="G24" s="20"/>
      <c r="H24" s="187"/>
      <c r="I24" s="20"/>
      <c r="J24" s="20"/>
      <c r="K24" s="20"/>
      <c r="L24" s="186"/>
      <c r="M24" s="183"/>
      <c r="N24" s="20"/>
      <c r="O24" s="185"/>
      <c r="P24" s="184"/>
      <c r="Q24" s="184"/>
      <c r="R24" s="184"/>
      <c r="S24" s="20"/>
      <c r="T24" s="20"/>
      <c r="U24" s="20"/>
      <c r="V24" s="20"/>
      <c r="W24" s="20"/>
      <c r="X24" s="20"/>
      <c r="Y24" s="20"/>
      <c r="Z24" s="183"/>
      <c r="AA24" s="182"/>
      <c r="AB24" s="181"/>
      <c r="AC24" s="181"/>
      <c r="AD24" s="180"/>
    </row>
    <row r="25" spans="1:30" ht="18.75" x14ac:dyDescent="0.3">
      <c r="A25" s="3" t="s">
        <v>66</v>
      </c>
      <c r="B25" s="217" t="str">
        <f>RIGHT(RTD("cqg.rtd",,"ContractData",$A$5&amp;A25,"LongDescription"),6)</f>
        <v>Mar 19</v>
      </c>
      <c r="C25" s="25"/>
      <c r="D25" s="25"/>
      <c r="E25" s="25"/>
      <c r="F25" s="178">
        <f>IF(B25="","",RTD("cqg.rtd",,"ContractData",$A$5&amp;A25,"ExpirationDate",,"D"))</f>
        <v>43542</v>
      </c>
      <c r="G25" s="174">
        <f ca="1">F25-$A$1</f>
        <v>1120</v>
      </c>
      <c r="H25" s="16"/>
      <c r="I25" s="17"/>
      <c r="J25" s="174">
        <f>K25</f>
        <v>15868</v>
      </c>
      <c r="K25" s="177">
        <f>RTD("cqg.rtd", ,"ContractData", $A$5&amp;A25, "T_CVol")</f>
        <v>15868</v>
      </c>
      <c r="L25" s="174">
        <f xml:space="preserve"> RTD("cqg.rtd",,"StudyData", $A$5&amp;A25, "MA", "InputChoice=ContractVol,MAType=Sim,Period="&amp;$L$4&amp;"", "MA",,,"all",,,,"T")</f>
        <v>74534.25</v>
      </c>
      <c r="M25" s="176">
        <f>IF(K25&gt;L25,1,0)</f>
        <v>0</v>
      </c>
      <c r="N25" s="174">
        <f>RTD("cqg.rtd", ,"ContractData", $A$5&amp;A25, "Y_CVol")</f>
        <v>38398</v>
      </c>
      <c r="O25" s="175">
        <f>IF(ISERROR(K25/N25),"",K25/N25)</f>
        <v>0.41325069014011145</v>
      </c>
      <c r="P25" s="280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>2335</v>
      </c>
      <c r="Q25" s="281"/>
      <c r="R25" s="282"/>
      <c r="S25" s="174">
        <f>T25</f>
        <v>277688</v>
      </c>
      <c r="T25" s="174">
        <f>IF(B25="","",RTD("cqg.rtd", ,"ContractData", $A$5&amp;A25, "COI"))</f>
        <v>277688</v>
      </c>
      <c r="U25" s="174">
        <f>T25-W25</f>
        <v>1272</v>
      </c>
      <c r="V25" s="174">
        <f>U25</f>
        <v>1272</v>
      </c>
      <c r="W25" s="174">
        <f>IF(B25="","",RTD("cqg.rtd", ,"ContractData", $A$5&amp;A25, "P_OI"))</f>
        <v>276416</v>
      </c>
      <c r="X25" s="166">
        <f>IF(ISERROR(T25/W25),"",T25/W25)</f>
        <v>1.0046017596665895</v>
      </c>
      <c r="Y25" s="165">
        <f>IF(RTD("cqg.rtd",,"StudyData",$A$5&amp;A25,"Vol","VolType=Exchange,CoCType=Contract","Vol",$Y$4,"0","ALL",,,"TRUE","T")="",0,RTD("cqg.rtd",,"StudyData",$A$5&amp;A25,"Vol","VolType=Exchange,CoCType=Contract","Vol",$Y$4,"0","ALL",,,"TRUE","T"))</f>
        <v>2</v>
      </c>
      <c r="Z25" s="173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LocalMinute("&amp;$A$5&amp;$A25&amp;")="&amp;$F$1&amp;")","Bar",,"Vol",$Y$4,"0"))</f>
        <v>382</v>
      </c>
      <c r="AA25" s="216" t="str">
        <f>B25</f>
        <v>Mar 19</v>
      </c>
      <c r="AB25" s="215"/>
      <c r="AC25" s="215"/>
      <c r="AD25" s="214"/>
    </row>
    <row r="26" spans="1:30" ht="18.75" x14ac:dyDescent="0.3">
      <c r="A26" s="3" t="s">
        <v>65</v>
      </c>
      <c r="B26" s="217" t="str">
        <f>RIGHT(RTD("cqg.rtd",,"ContractData",$A$5&amp;A26,"LongDescription"),6)</f>
        <v>Jun 19</v>
      </c>
      <c r="C26" s="25"/>
      <c r="D26" s="25"/>
      <c r="E26" s="25"/>
      <c r="F26" s="178">
        <f>IF(B26="","",RTD("cqg.rtd",,"ContractData",$A$5&amp;A26,"ExpirationDate",,"D"))</f>
        <v>43633</v>
      </c>
      <c r="G26" s="174">
        <f ca="1">F26-$A$1</f>
        <v>1211</v>
      </c>
      <c r="H26" s="16"/>
      <c r="I26" s="17"/>
      <c r="J26" s="174">
        <f>K26</f>
        <v>11538</v>
      </c>
      <c r="K26" s="177">
        <f>RTD("cqg.rtd", ,"ContractData", $A$5&amp;A26, "T_CVol")</f>
        <v>11538</v>
      </c>
      <c r="L26" s="174">
        <f xml:space="preserve"> RTD("cqg.rtd",,"StudyData", $A$5&amp;A26, "MA", "InputChoice=ContractVol,MAType=Sim,Period="&amp;$L$4&amp;"", "MA",,,"all",,,,"T")</f>
        <v>55320.5</v>
      </c>
      <c r="M26" s="176">
        <f>IF(K26&gt;L26,1,0)</f>
        <v>0</v>
      </c>
      <c r="N26" s="174">
        <f>RTD("cqg.rtd", ,"ContractData", $A$5&amp;A26, "Y_CVol")</f>
        <v>33408</v>
      </c>
      <c r="O26" s="175">
        <f>IF(ISERROR(K26/N26),"",K26/N26)</f>
        <v>0.34536637931034481</v>
      </c>
      <c r="P26" s="280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1612</v>
      </c>
      <c r="Q26" s="281"/>
      <c r="R26" s="282"/>
      <c r="S26" s="174">
        <f>T26</f>
        <v>208982</v>
      </c>
      <c r="T26" s="174">
        <f>IF(B26="","",RTD("cqg.rtd", ,"ContractData", $A$5&amp;A26, "COI"))</f>
        <v>208982</v>
      </c>
      <c r="U26" s="174">
        <f>T26-W26</f>
        <v>-296</v>
      </c>
      <c r="V26" s="174">
        <f>U26</f>
        <v>-296</v>
      </c>
      <c r="W26" s="174">
        <f>IF(B26="","",RTD("cqg.rtd", ,"ContractData", $A$5&amp;A26, "P_OI"))</f>
        <v>209278</v>
      </c>
      <c r="X26" s="166">
        <f>IF(ISERROR(T26/W26),"",T26/W26)</f>
        <v>0.99858561339462337</v>
      </c>
      <c r="Y26" s="165">
        <f>IF(RTD("cqg.rtd",,"StudyData",$A$5&amp;A26,"Vol","VolType=Exchange,CoCType=Contract","Vol",$Y$4,"0","ALL",,,"TRUE","T")="",0,RTD("cqg.rtd",,"StudyData",$A$5&amp;A26,"Vol","VolType=Exchange,CoCType=Contract","Vol",$Y$4,"0","ALL",,,"TRUE","T"))</f>
        <v>7</v>
      </c>
      <c r="Z26" s="173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>468</v>
      </c>
      <c r="AA26" s="216" t="str">
        <f>B26</f>
        <v>Jun 19</v>
      </c>
      <c r="AB26" s="215"/>
      <c r="AC26" s="215"/>
      <c r="AD26" s="214"/>
    </row>
    <row r="27" spans="1:30" ht="18.75" x14ac:dyDescent="0.3">
      <c r="A27" s="3" t="s">
        <v>64</v>
      </c>
      <c r="B27" s="217" t="str">
        <f>RIGHT(RTD("cqg.rtd",,"ContractData",$A$5&amp;A27,"LongDescription"),6)</f>
        <v>Sep 19</v>
      </c>
      <c r="C27" s="25"/>
      <c r="D27" s="25"/>
      <c r="E27" s="25"/>
      <c r="F27" s="178">
        <f>IF(B27="","",RTD("cqg.rtd",,"ContractData",$A$5&amp;A27,"ExpirationDate",,"D"))</f>
        <v>43724</v>
      </c>
      <c r="G27" s="174">
        <f ca="1">F27-$A$1</f>
        <v>1302</v>
      </c>
      <c r="H27" s="16"/>
      <c r="I27" s="17"/>
      <c r="J27" s="174">
        <f>K27</f>
        <v>13880</v>
      </c>
      <c r="K27" s="177">
        <f>RTD("cqg.rtd", ,"ContractData", $A$5&amp;A27, "T_CVol")</f>
        <v>13880</v>
      </c>
      <c r="L27" s="174">
        <f xml:space="preserve"> RTD("cqg.rtd",,"StudyData", $A$5&amp;A27, "MA", "InputChoice=ContractVol,MAType=Sim,Period="&amp;$L$4&amp;"", "MA",,,"all",,,,"T")</f>
        <v>43524.583333330003</v>
      </c>
      <c r="M27" s="176">
        <f>IF(K27&gt;L27,1,0)</f>
        <v>0</v>
      </c>
      <c r="N27" s="174">
        <f>RTD("cqg.rtd", ,"ContractData", $A$5&amp;A27, "Y_CVol")</f>
        <v>33730</v>
      </c>
      <c r="O27" s="175">
        <f>IF(ISERROR(K27/N27),"",K27/N27)</f>
        <v>0.4115031129558257</v>
      </c>
      <c r="P27" s="280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571</v>
      </c>
      <c r="Q27" s="281"/>
      <c r="R27" s="282"/>
      <c r="S27" s="174">
        <f>T27</f>
        <v>146902</v>
      </c>
      <c r="T27" s="174">
        <f>IF(B27="","",RTD("cqg.rtd", ,"ContractData", $A$5&amp;A27, "COI"))</f>
        <v>146902</v>
      </c>
      <c r="U27" s="174">
        <f>T27-W27</f>
        <v>-3243</v>
      </c>
      <c r="V27" s="174">
        <f>U27</f>
        <v>-3243</v>
      </c>
      <c r="W27" s="174">
        <f>IF(B27="","",RTD("cqg.rtd", ,"ContractData", $A$5&amp;A27, "P_OI"))</f>
        <v>150145</v>
      </c>
      <c r="X27" s="166">
        <f>IF(ISERROR(T27/W27),"",T27/W27)</f>
        <v>0.97840087915015483</v>
      </c>
      <c r="Y27" s="165">
        <f>IF(RTD("cqg.rtd",,"StudyData",$A$5&amp;A27,"Vol","VolType=Exchange,CoCType=Contract","Vol",$Y$4,"0","ALL",,,"TRUE","T")="",0,RTD("cqg.rtd",,"StudyData",$A$5&amp;A27,"Vol","VolType=Exchange,CoCType=Contract","Vol",$Y$4,"0","ALL",,,"TRUE","T"))</f>
        <v>1</v>
      </c>
      <c r="Z27" s="173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LocalMinute("&amp;$A$5&amp;$A27&amp;")="&amp;$F$1&amp;")","Bar",,"Vol",$Y$4,"0"))</f>
        <v>305</v>
      </c>
      <c r="AA27" s="216" t="str">
        <f>B27</f>
        <v>Sep 19</v>
      </c>
      <c r="AB27" s="215"/>
      <c r="AC27" s="215"/>
      <c r="AD27" s="214"/>
    </row>
    <row r="28" spans="1:30" ht="18.75" x14ac:dyDescent="0.3">
      <c r="A28" s="3" t="s">
        <v>63</v>
      </c>
      <c r="B28" s="217" t="str">
        <f>RIGHT(RTD("cqg.rtd",,"ContractData",$A$5&amp;A28,"LongDescription"),6)</f>
        <v>Dec 19</v>
      </c>
      <c r="C28" s="25"/>
      <c r="D28" s="25"/>
      <c r="E28" s="25"/>
      <c r="F28" s="178">
        <f>IF(B28="","",RTD("cqg.rtd",,"ContractData",$A$5&amp;A28,"ExpirationDate",,"D"))</f>
        <v>43815</v>
      </c>
      <c r="G28" s="174">
        <f ca="1">F28-$A$1</f>
        <v>1393</v>
      </c>
      <c r="H28" s="16"/>
      <c r="I28" s="17"/>
      <c r="J28" s="174">
        <f>K28</f>
        <v>11449</v>
      </c>
      <c r="K28" s="177">
        <f>RTD("cqg.rtd", ,"ContractData", $A$5&amp;A28, "T_CVol")</f>
        <v>11449</v>
      </c>
      <c r="L28" s="174">
        <f xml:space="preserve"> RTD("cqg.rtd",,"StudyData", $A$5&amp;A28, "MA", "InputChoice=ContractVol,MAType=Sim,Period="&amp;$L$4&amp;"", "MA",,,"all",,,,"T")</f>
        <v>44158.916666669997</v>
      </c>
      <c r="M28" s="176">
        <f>IF(K28&gt;L28,1,0)</f>
        <v>0</v>
      </c>
      <c r="N28" s="174">
        <f>RTD("cqg.rtd", ,"ContractData", $A$5&amp;A28, "Y_CVol")</f>
        <v>26620</v>
      </c>
      <c r="O28" s="175">
        <f>IF(ISERROR(K28/N28),"",K28/N28)</f>
        <v>0.43009015777610821</v>
      </c>
      <c r="P28" s="280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664</v>
      </c>
      <c r="Q28" s="281"/>
      <c r="R28" s="282"/>
      <c r="S28" s="174">
        <f>T28</f>
        <v>120316</v>
      </c>
      <c r="T28" s="174">
        <f>IF(B28="","",RTD("cqg.rtd", ,"ContractData", $A$5&amp;A28, "COI"))</f>
        <v>120316</v>
      </c>
      <c r="U28" s="174">
        <f>T28-W28</f>
        <v>-446</v>
      </c>
      <c r="V28" s="174">
        <f>U28</f>
        <v>-446</v>
      </c>
      <c r="W28" s="174">
        <f>IF(B28="","",RTD("cqg.rtd", ,"ContractData", $A$5&amp;A28, "P_OI"))</f>
        <v>120762</v>
      </c>
      <c r="X28" s="166">
        <f>IF(ISERROR(T28/W28),"",T28/W28)</f>
        <v>0.99630678524701477</v>
      </c>
      <c r="Y28" s="165">
        <f>IF(RTD("cqg.rtd",,"StudyData",$A$5&amp;A28,"Vol","VolType=Exchange,CoCType=Contract","Vol",$Y$4,"0","ALL",,,"TRUE","T")="",0,RTD("cqg.rtd",,"StudyData",$A$5&amp;A28,"Vol","VolType=Exchange,CoCType=Contract","Vol",$Y$4,"0","ALL",,,"TRUE","T"))</f>
        <v>0</v>
      </c>
      <c r="Z28" s="173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>155</v>
      </c>
      <c r="AA28" s="216" t="str">
        <f>B28</f>
        <v>Dec 19</v>
      </c>
      <c r="AB28" s="215"/>
      <c r="AC28" s="215"/>
      <c r="AD28" s="214"/>
    </row>
    <row r="29" spans="1:30" ht="8.1" customHeight="1" x14ac:dyDescent="0.3">
      <c r="B29" s="194"/>
      <c r="C29" s="20"/>
      <c r="D29" s="20"/>
      <c r="E29" s="20"/>
      <c r="F29" s="29"/>
      <c r="G29" s="20"/>
      <c r="H29" s="187"/>
      <c r="I29" s="20"/>
      <c r="J29" s="20"/>
      <c r="K29" s="20"/>
      <c r="L29" s="186"/>
      <c r="M29" s="183"/>
      <c r="N29" s="20"/>
      <c r="O29" s="185"/>
      <c r="P29" s="184"/>
      <c r="Q29" s="184"/>
      <c r="R29" s="184"/>
      <c r="S29" s="20"/>
      <c r="T29" s="20"/>
      <c r="U29" s="20"/>
      <c r="V29" s="20"/>
      <c r="W29" s="20"/>
      <c r="X29" s="20"/>
      <c r="Y29" s="20"/>
      <c r="Z29" s="183"/>
      <c r="AA29" s="182"/>
      <c r="AB29" s="181"/>
      <c r="AC29" s="181"/>
      <c r="AD29" s="180"/>
    </row>
    <row r="30" spans="1:30" ht="18.75" x14ac:dyDescent="0.3">
      <c r="A30" s="3" t="s">
        <v>62</v>
      </c>
      <c r="B30" s="213" t="str">
        <f>RIGHT(RTD("cqg.rtd",,"ContractData",$A$5&amp;A30,"LongDescription"),6)</f>
        <v>Mar 20</v>
      </c>
      <c r="C30" s="212"/>
      <c r="D30" s="212"/>
      <c r="E30" s="212"/>
      <c r="F30" s="178">
        <f>IF(B30="","",RTD("cqg.rtd",,"ContractData",$A$5&amp;A30,"ExpirationDate",,"D"))</f>
        <v>43906</v>
      </c>
      <c r="G30" s="174">
        <f ca="1">F30-$A$1</f>
        <v>1484</v>
      </c>
      <c r="H30" s="16"/>
      <c r="I30" s="17"/>
      <c r="J30" s="174">
        <f>K30</f>
        <v>11305</v>
      </c>
      <c r="K30" s="177">
        <f>RTD("cqg.rtd", ,"ContractData", $A$5&amp;A30, "T_CVol")</f>
        <v>11305</v>
      </c>
      <c r="L30" s="174">
        <f xml:space="preserve"> RTD("cqg.rtd",,"StudyData", $A$5&amp;A30, "MA", "InputChoice=ContractVol,MAType=Sim,Period="&amp;$L$4&amp;"", "MA",,,"all",,,,"T")</f>
        <v>30426.16666667</v>
      </c>
      <c r="M30" s="176">
        <f>IF(K30&gt;L30,1,0)</f>
        <v>0</v>
      </c>
      <c r="N30" s="174">
        <f>RTD("cqg.rtd", ,"ContractData", $A$5&amp;A30, "Y_CVol")</f>
        <v>18354</v>
      </c>
      <c r="O30" s="175">
        <f>IF(ISERROR(K30/N30),"",K30/N30)</f>
        <v>0.61594202898550721</v>
      </c>
      <c r="P30" s="280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>388</v>
      </c>
      <c r="Q30" s="281"/>
      <c r="R30" s="282"/>
      <c r="S30" s="174">
        <f>T30</f>
        <v>81563</v>
      </c>
      <c r="T30" s="174">
        <f>IF(B30="","",RTD("cqg.rtd", ,"ContractData", $A$5&amp;A30, "COI"))</f>
        <v>81563</v>
      </c>
      <c r="U30" s="174">
        <f>T30-W30</f>
        <v>416</v>
      </c>
      <c r="V30" s="174">
        <f>U30</f>
        <v>416</v>
      </c>
      <c r="W30" s="174">
        <f>IF(B30="","",RTD("cqg.rtd", ,"ContractData", $A$5&amp;A30, "P_OI"))</f>
        <v>81147</v>
      </c>
      <c r="X30" s="166">
        <f>IF(ISERROR(T30/W30),"",T30/W30)</f>
        <v>1.0051264988231234</v>
      </c>
      <c r="Y30" s="165">
        <f>IF(RTD("cqg.rtd",,"StudyData",$A$5&amp;A30,"Vol","VolType=Exchange,CoCType=Contract","Vol",$Y$4,"0","ALL",,,"TRUE","T")="",0,RTD("cqg.rtd",,"StudyData",$A$5&amp;A30,"Vol","VolType=Exchange,CoCType=Contract","Vol",$Y$4,"0","ALL",,,"TRUE","T"))</f>
        <v>37</v>
      </c>
      <c r="Z30" s="173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LocalMinute("&amp;$A$5&amp;$A30&amp;")="&amp;$F$1&amp;")","Bar",,"Vol",$Y$4,"0"))</f>
        <v>276</v>
      </c>
      <c r="AA30" s="211" t="str">
        <f>B30</f>
        <v>Mar 20</v>
      </c>
      <c r="AB30" s="210"/>
      <c r="AC30" s="210"/>
      <c r="AD30" s="209"/>
    </row>
    <row r="31" spans="1:30" ht="18.75" x14ac:dyDescent="0.3">
      <c r="A31" s="3" t="s">
        <v>61</v>
      </c>
      <c r="B31" s="213" t="str">
        <f>RIGHT(RTD("cqg.rtd",,"ContractData",$A$5&amp;A31,"LongDescription"),6)</f>
        <v>Jun 20</v>
      </c>
      <c r="C31" s="212"/>
      <c r="D31" s="212"/>
      <c r="E31" s="212"/>
      <c r="F31" s="178">
        <f>IF(B31="","",RTD("cqg.rtd",,"ContractData",$A$5&amp;A31,"ExpirationDate",,"D"))</f>
        <v>43997</v>
      </c>
      <c r="G31" s="174">
        <f ca="1">F31-$A$1</f>
        <v>1575</v>
      </c>
      <c r="H31" s="16"/>
      <c r="I31" s="17"/>
      <c r="J31" s="174">
        <f>K31</f>
        <v>18829</v>
      </c>
      <c r="K31" s="177">
        <f>RTD("cqg.rtd", ,"ContractData", $A$5&amp;A31, "T_CVol")</f>
        <v>18829</v>
      </c>
      <c r="L31" s="174">
        <f xml:space="preserve"> RTD("cqg.rtd",,"StudyData", $A$5&amp;A31, "MA", "InputChoice=ContractVol,MAType=Sim,Period="&amp;$L$4&amp;"", "MA",,,"all",,,,"T")</f>
        <v>28715</v>
      </c>
      <c r="M31" s="176">
        <f>IF(K31&gt;L31,1,0)</f>
        <v>0</v>
      </c>
      <c r="N31" s="174">
        <f>RTD("cqg.rtd", ,"ContractData", $A$5&amp;A31, "Y_CVol")</f>
        <v>22164</v>
      </c>
      <c r="O31" s="175">
        <f>IF(ISERROR(K31/N31),"",K31/N31)</f>
        <v>0.84953077061902182</v>
      </c>
      <c r="P31" s="280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>484</v>
      </c>
      <c r="Q31" s="281"/>
      <c r="R31" s="282"/>
      <c r="S31" s="174">
        <f>T31</f>
        <v>62758</v>
      </c>
      <c r="T31" s="174">
        <f>IF(B31="","",RTD("cqg.rtd", ,"ContractData", $A$5&amp;A31, "COI"))</f>
        <v>62758</v>
      </c>
      <c r="U31" s="174">
        <f>T31-W31</f>
        <v>2519</v>
      </c>
      <c r="V31" s="174">
        <f>U31</f>
        <v>2519</v>
      </c>
      <c r="W31" s="174">
        <f>IF(B31="","",RTD("cqg.rtd", ,"ContractData", $A$5&amp;A31, "P_OI"))</f>
        <v>60239</v>
      </c>
      <c r="X31" s="166">
        <f>IF(ISERROR(T31/W31),"",T31/W31)</f>
        <v>1.0418167632264812</v>
      </c>
      <c r="Y31" s="165">
        <f>IF(RTD("cqg.rtd",,"StudyData",$A$5&amp;A31,"Vol","VolType=Exchange,CoCType=Contract","Vol",$Y$4,"0","ALL",,,"TRUE","T")="",0,RTD("cqg.rtd",,"StudyData",$A$5&amp;A31,"Vol","VolType=Exchange,CoCType=Contract","Vol",$Y$4,"0","ALL",,,"TRUE","T"))</f>
        <v>2</v>
      </c>
      <c r="Z31" s="173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>121</v>
      </c>
      <c r="AA31" s="211" t="str">
        <f>B31</f>
        <v>Jun 20</v>
      </c>
      <c r="AB31" s="210"/>
      <c r="AC31" s="210"/>
      <c r="AD31" s="209"/>
    </row>
    <row r="32" spans="1:30" ht="18.75" x14ac:dyDescent="0.3">
      <c r="A32" s="3" t="s">
        <v>60</v>
      </c>
      <c r="B32" s="213" t="str">
        <f>RIGHT(RTD("cqg.rtd",,"ContractData",$A$5&amp;A32,"LongDescription"),6)</f>
        <v>Sep 20</v>
      </c>
      <c r="C32" s="212"/>
      <c r="D32" s="212"/>
      <c r="E32" s="212"/>
      <c r="F32" s="178">
        <f>IF(B32="","",RTD("cqg.rtd",,"ContractData",$A$5&amp;A32,"ExpirationDate",,"D"))</f>
        <v>44088</v>
      </c>
      <c r="G32" s="174">
        <f ca="1">F32-$A$1</f>
        <v>1666</v>
      </c>
      <c r="H32" s="16"/>
      <c r="I32" s="17"/>
      <c r="J32" s="174">
        <f>K32</f>
        <v>6564</v>
      </c>
      <c r="K32" s="177">
        <f>RTD("cqg.rtd", ,"ContractData", $A$5&amp;A32, "T_CVol")</f>
        <v>6564</v>
      </c>
      <c r="L32" s="174">
        <f xml:space="preserve"> RTD("cqg.rtd",,"StudyData", $A$5&amp;A32, "MA", "InputChoice=ContractVol,MAType=Sim,Period="&amp;$L$4&amp;"", "MA",,,"all",,,,"T")</f>
        <v>21730.08333333</v>
      </c>
      <c r="M32" s="176">
        <f>IF(K32&gt;L32,1,0)</f>
        <v>0</v>
      </c>
      <c r="N32" s="174">
        <f>RTD("cqg.rtd", ,"ContractData", $A$5&amp;A32, "Y_CVol")</f>
        <v>17053</v>
      </c>
      <c r="O32" s="175">
        <f>IF(ISERROR(K32/N32),"",K32/N32)</f>
        <v>0.38491760980472645</v>
      </c>
      <c r="P32" s="280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137</v>
      </c>
      <c r="Q32" s="281"/>
      <c r="R32" s="282"/>
      <c r="S32" s="174">
        <f>T32</f>
        <v>54728</v>
      </c>
      <c r="T32" s="174">
        <f>IF(B32="","",RTD("cqg.rtd", ,"ContractData", $A$5&amp;A32, "COI"))</f>
        <v>54728</v>
      </c>
      <c r="U32" s="174">
        <f>T32-W32</f>
        <v>-1707</v>
      </c>
      <c r="V32" s="174">
        <f>U32</f>
        <v>-1707</v>
      </c>
      <c r="W32" s="174">
        <f>IF(B32="","",RTD("cqg.rtd", ,"ContractData", $A$5&amp;A32, "P_OI"))</f>
        <v>56435</v>
      </c>
      <c r="X32" s="166">
        <f>IF(ISERROR(T32/W32),"",T32/W32)</f>
        <v>0.96975281297067417</v>
      </c>
      <c r="Y32" s="165">
        <f>IF(RTD("cqg.rtd",,"StudyData",$A$5&amp;A32,"Vol","VolType=Exchange,CoCType=Contract","Vol",$Y$4,"0","ALL",,,"TRUE","T")="",0,RTD("cqg.rtd",,"StudyData",$A$5&amp;A32,"Vol","VolType=Exchange,CoCType=Contract","Vol",$Y$4,"0","ALL",,,"TRUE","T"))</f>
        <v>5</v>
      </c>
      <c r="Z32" s="173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LocalMinute("&amp;$A$5&amp;$A32&amp;")="&amp;$F$1&amp;")","Bar",,"Vol",$Y$4,"0"))</f>
        <v>102</v>
      </c>
      <c r="AA32" s="211" t="str">
        <f>B32</f>
        <v>Sep 20</v>
      </c>
      <c r="AB32" s="210"/>
      <c r="AC32" s="210"/>
      <c r="AD32" s="209"/>
    </row>
    <row r="33" spans="1:30" ht="18.75" x14ac:dyDescent="0.3">
      <c r="A33" s="3" t="s">
        <v>59</v>
      </c>
      <c r="B33" s="213" t="str">
        <f>RIGHT(RTD("cqg.rtd",,"ContractData",$A$5&amp;A33,"LongDescription"),6)</f>
        <v>Dec 20</v>
      </c>
      <c r="C33" s="212"/>
      <c r="D33" s="212"/>
      <c r="E33" s="212"/>
      <c r="F33" s="178">
        <f>IF(B33="","",RTD("cqg.rtd",,"ContractData",$A$5&amp;A33,"ExpirationDate",,"D"))</f>
        <v>44179</v>
      </c>
      <c r="G33" s="174">
        <f ca="1">F33-$A$1</f>
        <v>1757</v>
      </c>
      <c r="H33" s="16"/>
      <c r="I33" s="17"/>
      <c r="J33" s="174">
        <f>K33</f>
        <v>5889</v>
      </c>
      <c r="K33" s="177">
        <f>RTD("cqg.rtd", ,"ContractData", $A$5&amp;A33, "T_CVol")</f>
        <v>5889</v>
      </c>
      <c r="L33" s="174">
        <f xml:space="preserve"> RTD("cqg.rtd",,"StudyData", $A$5&amp;A33, "MA", "InputChoice=ContractVol,MAType=Sim,Period="&amp;$L$4&amp;"", "MA",,,"all",,,,"T")</f>
        <v>21297.83333333</v>
      </c>
      <c r="M33" s="176">
        <f>IF(K33&gt;L33,1,0)</f>
        <v>0</v>
      </c>
      <c r="N33" s="174">
        <f>RTD("cqg.rtd", ,"ContractData", $A$5&amp;A33, "Y_CVol")</f>
        <v>11545</v>
      </c>
      <c r="O33" s="175">
        <f>IF(ISERROR(K33/N33),"",K33/N33)</f>
        <v>0.51009094846253789</v>
      </c>
      <c r="P33" s="280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>58</v>
      </c>
      <c r="Q33" s="281"/>
      <c r="R33" s="282"/>
      <c r="S33" s="174">
        <f>T33</f>
        <v>50326</v>
      </c>
      <c r="T33" s="174">
        <f>IF(B33="","",RTD("cqg.rtd", ,"ContractData", $A$5&amp;A33, "COI"))</f>
        <v>50326</v>
      </c>
      <c r="U33" s="174">
        <f>T33-W33</f>
        <v>-1031</v>
      </c>
      <c r="V33" s="174">
        <f>U33</f>
        <v>-1031</v>
      </c>
      <c r="W33" s="174">
        <f>IF(B33="","",RTD("cqg.rtd", ,"ContractData", $A$5&amp;A33, "P_OI"))</f>
        <v>51357</v>
      </c>
      <c r="X33" s="166">
        <f>IF(ISERROR(T33/W33),"",T33/W33)</f>
        <v>0.9799248398465642</v>
      </c>
      <c r="Y33" s="165">
        <f>IF(RTD("cqg.rtd",,"StudyData",$A$5&amp;A33,"Vol","VolType=Exchange,CoCType=Contract","Vol",$Y$4,"0","ALL",,,"TRUE","T")="",0,RTD("cqg.rtd",,"StudyData",$A$5&amp;A33,"Vol","VolType=Exchange,CoCType=Contract","Vol",$Y$4,"0","ALL",,,"TRUE","T"))</f>
        <v>0</v>
      </c>
      <c r="Z33" s="173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>152</v>
      </c>
      <c r="AA33" s="211" t="str">
        <f>B33</f>
        <v>Dec 20</v>
      </c>
      <c r="AB33" s="210"/>
      <c r="AC33" s="210"/>
      <c r="AD33" s="209"/>
    </row>
    <row r="34" spans="1:30" ht="8.1" customHeight="1" x14ac:dyDescent="0.3">
      <c r="B34" s="194"/>
      <c r="C34" s="20"/>
      <c r="D34" s="20"/>
      <c r="E34" s="20"/>
      <c r="F34" s="29"/>
      <c r="G34" s="20"/>
      <c r="H34" s="187"/>
      <c r="I34" s="20"/>
      <c r="J34" s="20"/>
      <c r="K34" s="20"/>
      <c r="L34" s="186"/>
      <c r="M34" s="183"/>
      <c r="N34" s="20"/>
      <c r="O34" s="185"/>
      <c r="P34" s="184"/>
      <c r="Q34" s="184"/>
      <c r="R34" s="184"/>
      <c r="S34" s="20"/>
      <c r="T34" s="20"/>
      <c r="U34" s="20"/>
      <c r="V34" s="20"/>
      <c r="W34" s="20"/>
      <c r="X34" s="20"/>
      <c r="Y34" s="20"/>
      <c r="Z34" s="183"/>
      <c r="AA34" s="182"/>
      <c r="AB34" s="181"/>
      <c r="AC34" s="181"/>
      <c r="AD34" s="180"/>
    </row>
    <row r="35" spans="1:30" ht="18.75" x14ac:dyDescent="0.3">
      <c r="A35" s="3" t="s">
        <v>58</v>
      </c>
      <c r="B35" s="208" t="str">
        <f>RIGHT(RTD("cqg.rtd",,"ContractData",$A$5&amp;A35,"LongDescription"),6)</f>
        <v>Mar 21</v>
      </c>
      <c r="C35" s="207"/>
      <c r="D35" s="207"/>
      <c r="E35" s="207"/>
      <c r="F35" s="178">
        <f>IF(B35="","",RTD("cqg.rtd",,"ContractData",$A$5&amp;A35,"ExpirationDate",,"D"))</f>
        <v>44270</v>
      </c>
      <c r="G35" s="174">
        <f ca="1">F35-$A$1</f>
        <v>1848</v>
      </c>
      <c r="H35" s="16"/>
      <c r="I35" s="17"/>
      <c r="J35" s="174">
        <f>K35</f>
        <v>2634</v>
      </c>
      <c r="K35" s="177">
        <f>RTD("cqg.rtd", ,"ContractData", $A$5&amp;A35, "T_CVol")</f>
        <v>2634</v>
      </c>
      <c r="L35" s="174">
        <f xml:space="preserve"> RTD("cqg.rtd",,"StudyData", $A$5&amp;A35, "MA", "InputChoice=ContractVol,MAType=Sim,Period="&amp;$L$4&amp;"", "MA",,,"all",,,,"T")</f>
        <v>3547.1666666699998</v>
      </c>
      <c r="M35" s="176">
        <f>IF(K35&gt;L35,1,0)</f>
        <v>0</v>
      </c>
      <c r="N35" s="174">
        <f>RTD("cqg.rtd", ,"ContractData", $A$5&amp;A35, "Y_CVol")</f>
        <v>2514</v>
      </c>
      <c r="O35" s="175">
        <f>IF(ISERROR(K35/N35),"",K35/N35)</f>
        <v>1.0477326968973748</v>
      </c>
      <c r="P35" s="280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>119</v>
      </c>
      <c r="Q35" s="281"/>
      <c r="R35" s="282"/>
      <c r="S35" s="174">
        <f>T35</f>
        <v>29173</v>
      </c>
      <c r="T35" s="174">
        <f>IF(B35="","",RTD("cqg.rtd", ,"ContractData", $A$5&amp;A35, "COI"))</f>
        <v>29173</v>
      </c>
      <c r="U35" s="174">
        <f>T35-W35</f>
        <v>53</v>
      </c>
      <c r="V35" s="174">
        <f>U35</f>
        <v>53</v>
      </c>
      <c r="W35" s="174">
        <f>IF(B35="","",RTD("cqg.rtd", ,"ContractData", $A$5&amp;A35, "P_OI"))</f>
        <v>29120</v>
      </c>
      <c r="X35" s="166">
        <f>IF(ISERROR(T35/W35),"",T35/W35)</f>
        <v>1.0018200549450549</v>
      </c>
      <c r="Y35" s="165">
        <f>IF(RTD("cqg.rtd",,"StudyData",$A$5&amp;A35,"Vol","VolType=Exchange,CoCType=Contract","Vol",$Y$4,"0","ALL",,,"TRUE","T")="",0,RTD("cqg.rtd",,"StudyData",$A$5&amp;A35,"Vol","VolType=Exchange,CoCType=Contract","Vol",$Y$4,"0","ALL",,,"TRUE","T"))</f>
        <v>16</v>
      </c>
      <c r="Z35" s="173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LocalMinute("&amp;$A$5&amp;$A35&amp;")="&amp;$F$1&amp;")","Bar",,"Vol",$Y$4,"0"))</f>
        <v>9</v>
      </c>
      <c r="AA35" s="206" t="str">
        <f>B35</f>
        <v>Mar 21</v>
      </c>
      <c r="AB35" s="205"/>
      <c r="AC35" s="205"/>
      <c r="AD35" s="204"/>
    </row>
    <row r="36" spans="1:30" ht="18.75" x14ac:dyDescent="0.3">
      <c r="A36" s="3" t="s">
        <v>57</v>
      </c>
      <c r="B36" s="208" t="str">
        <f>RIGHT(RTD("cqg.rtd",,"ContractData",$A$5&amp;A36,"LongDescription"),6)</f>
        <v>Jun 21</v>
      </c>
      <c r="C36" s="207"/>
      <c r="D36" s="207"/>
      <c r="E36" s="207"/>
      <c r="F36" s="178">
        <f>IF(B36="","",RTD("cqg.rtd",,"ContractData",$A$5&amp;A36,"ExpirationDate",,"D"))</f>
        <v>44361</v>
      </c>
      <c r="G36" s="174">
        <f ca="1">F36-$A$1</f>
        <v>1939</v>
      </c>
      <c r="H36" s="16"/>
      <c r="I36" s="17"/>
      <c r="J36" s="174">
        <f>K36</f>
        <v>431</v>
      </c>
      <c r="K36" s="177">
        <f>RTD("cqg.rtd", ,"ContractData", $A$5&amp;A36, "T_CVol")</f>
        <v>431</v>
      </c>
      <c r="L36" s="174">
        <f xml:space="preserve"> RTD("cqg.rtd",,"StudyData", $A$5&amp;A36, "MA", "InputChoice=ContractVol,MAType=Sim,Period="&amp;$L$4&amp;"", "MA",,,"all",,,,"T")</f>
        <v>2610.8333333300002</v>
      </c>
      <c r="M36" s="176">
        <f>IF(K36&gt;L36,1,0)</f>
        <v>0</v>
      </c>
      <c r="N36" s="174">
        <f>RTD("cqg.rtd", ,"ContractData", $A$5&amp;A36, "Y_CVol")</f>
        <v>1683</v>
      </c>
      <c r="O36" s="175">
        <f>IF(ISERROR(K36/N36),"",K36/N36)</f>
        <v>0.25609031491384432</v>
      </c>
      <c r="P36" s="280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>91</v>
      </c>
      <c r="Q36" s="281"/>
      <c r="R36" s="282"/>
      <c r="S36" s="174">
        <f>T36</f>
        <v>26559</v>
      </c>
      <c r="T36" s="174">
        <f>IF(B36="","",RTD("cqg.rtd", ,"ContractData", $A$5&amp;A36, "COI"))</f>
        <v>26559</v>
      </c>
      <c r="U36" s="174">
        <f>T36-W36</f>
        <v>3232</v>
      </c>
      <c r="V36" s="174">
        <f>U36</f>
        <v>3232</v>
      </c>
      <c r="W36" s="174">
        <f>IF(B36="","",RTD("cqg.rtd", ,"ContractData", $A$5&amp;A36, "P_OI"))</f>
        <v>23327</v>
      </c>
      <c r="X36" s="166">
        <f>IF(ISERROR(T36/W36),"",T36/W36)</f>
        <v>1.1385518926565783</v>
      </c>
      <c r="Y36" s="165">
        <f>IF(RTD("cqg.rtd",,"StudyData",$A$5&amp;A36,"Vol","VolType=Exchange,CoCType=Contract","Vol",$Y$4,"0","ALL",,,"TRUE","T")="",0,RTD("cqg.rtd",,"StudyData",$A$5&amp;A36,"Vol","VolType=Exchange,CoCType=Contract","Vol",$Y$4,"0","ALL",,,"TRUE","T"))</f>
        <v>2</v>
      </c>
      <c r="Z36" s="173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LocalMinute("&amp;$A$5&amp;$A36&amp;")="&amp;$F$1&amp;")","Bar",,"Vol",$Y$4,"0"))</f>
        <v>15</v>
      </c>
      <c r="AA36" s="206" t="str">
        <f>B36</f>
        <v>Jun 21</v>
      </c>
      <c r="AB36" s="205"/>
      <c r="AC36" s="205"/>
      <c r="AD36" s="204"/>
    </row>
    <row r="37" spans="1:30" ht="18.75" x14ac:dyDescent="0.3">
      <c r="A37" s="3" t="s">
        <v>56</v>
      </c>
      <c r="B37" s="208" t="str">
        <f>RIGHT(RTD("cqg.rtd",,"ContractData",$A$5&amp;A37,"LongDescription"),6)</f>
        <v>Sep 21</v>
      </c>
      <c r="C37" s="207"/>
      <c r="D37" s="207"/>
      <c r="E37" s="207"/>
      <c r="F37" s="178">
        <f>IF(B37="","",RTD("cqg.rtd",,"ContractData",$A$5&amp;A37,"ExpirationDate",,"D"))</f>
        <v>44452</v>
      </c>
      <c r="G37" s="174">
        <f ca="1">F37-$A$1</f>
        <v>2030</v>
      </c>
      <c r="H37" s="16"/>
      <c r="I37" s="17"/>
      <c r="J37" s="174">
        <f>K37</f>
        <v>836</v>
      </c>
      <c r="K37" s="177">
        <f>RTD("cqg.rtd", ,"ContractData", $A$5&amp;A37, "T_CVol")</f>
        <v>836</v>
      </c>
      <c r="L37" s="174">
        <f xml:space="preserve"> RTD("cqg.rtd",,"StudyData", $A$5&amp;A37, "MA", "InputChoice=ContractVol,MAType=Sim,Period="&amp;$L$4&amp;"", "MA",,,"all",,,,"T")</f>
        <v>2285.75</v>
      </c>
      <c r="M37" s="176">
        <f>IF(K37&gt;L37,1,0)</f>
        <v>0</v>
      </c>
      <c r="N37" s="174">
        <f>RTD("cqg.rtd", ,"ContractData", $A$5&amp;A37, "Y_CVol")</f>
        <v>1422</v>
      </c>
      <c r="O37" s="175">
        <f>IF(ISERROR(K37/N37),"",K37/N37)</f>
        <v>0.58790436005625879</v>
      </c>
      <c r="P37" s="280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>24</v>
      </c>
      <c r="Q37" s="281"/>
      <c r="R37" s="282"/>
      <c r="S37" s="174">
        <f>T37</f>
        <v>15992</v>
      </c>
      <c r="T37" s="174">
        <f>IF(B37="","",RTD("cqg.rtd", ,"ContractData", $A$5&amp;A37, "COI"))</f>
        <v>15992</v>
      </c>
      <c r="U37" s="174">
        <f>T37-W37</f>
        <v>236</v>
      </c>
      <c r="V37" s="174">
        <f>U37</f>
        <v>236</v>
      </c>
      <c r="W37" s="174">
        <f>IF(B37="","",RTD("cqg.rtd", ,"ContractData", $A$5&amp;A37, "P_OI"))</f>
        <v>15756</v>
      </c>
      <c r="X37" s="166">
        <f>IF(ISERROR(T37/W37),"",T37/W37)</f>
        <v>1.0149784209190149</v>
      </c>
      <c r="Y37" s="165">
        <f>IF(RTD("cqg.rtd",,"StudyData",$A$5&amp;A37,"Vol","VolType=Exchange,CoCType=Contract","Vol",$Y$4,"0","ALL",,,"TRUE","T")="",0,RTD("cqg.rtd",,"StudyData",$A$5&amp;A37,"Vol","VolType=Exchange,CoCType=Contract","Vol",$Y$4,"0","ALL",,,"TRUE","T"))</f>
        <v>0</v>
      </c>
      <c r="Z37" s="173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LocalMinute("&amp;$A$5&amp;$A37&amp;")="&amp;$F$1&amp;")","Bar",,"Vol",$Y$4,"0"))</f>
        <v>6</v>
      </c>
      <c r="AA37" s="206" t="str">
        <f>B37</f>
        <v>Sep 21</v>
      </c>
      <c r="AB37" s="205"/>
      <c r="AC37" s="205"/>
      <c r="AD37" s="204"/>
    </row>
    <row r="38" spans="1:30" ht="18.75" x14ac:dyDescent="0.3">
      <c r="A38" s="3" t="s">
        <v>55</v>
      </c>
      <c r="B38" s="208" t="str">
        <f>RIGHT(RTD("cqg.rtd",,"ContractData",$A$5&amp;A38,"LongDescription"),6)</f>
        <v>Dec 21</v>
      </c>
      <c r="C38" s="207"/>
      <c r="D38" s="207"/>
      <c r="E38" s="207"/>
      <c r="F38" s="178">
        <f>IF(B38="","",RTD("cqg.rtd",,"ContractData",$A$5&amp;A38,"ExpirationDate",,"D"))</f>
        <v>44543</v>
      </c>
      <c r="G38" s="174">
        <f ca="1">F38-$A$1</f>
        <v>2121</v>
      </c>
      <c r="H38" s="16"/>
      <c r="I38" s="17"/>
      <c r="J38" s="174">
        <f>K38</f>
        <v>374</v>
      </c>
      <c r="K38" s="177">
        <f>RTD("cqg.rtd", ,"ContractData", $A$5&amp;A38, "T_CVol")</f>
        <v>374</v>
      </c>
      <c r="L38" s="174">
        <f xml:space="preserve"> RTD("cqg.rtd",,"StudyData", $A$5&amp;A38, "MA", "InputChoice=ContractVol,MAType=Sim,Period="&amp;$L$4&amp;"", "MA",,,"all",,,,"T")</f>
        <v>1857.83333333</v>
      </c>
      <c r="M38" s="176">
        <f>IF(K38&gt;L38,1,0)</f>
        <v>0</v>
      </c>
      <c r="N38" s="174">
        <f>RTD("cqg.rtd", ,"ContractData", $A$5&amp;A38, "Y_CVol")</f>
        <v>975</v>
      </c>
      <c r="O38" s="175">
        <f>IF(ISERROR(K38/N38),"",K38/N38)</f>
        <v>0.38358974358974357</v>
      </c>
      <c r="P38" s="280">
        <f xml:space="preserve"> RTD("cqg.rtd",,"StudyData", "(MA("&amp;$A$5&amp;A38&amp;",Period:="&amp;$Q$5&amp;",MAType:=Sim,InputChoice:=ContractVol) when LocalYear("&amp;$A$5&amp;A38&amp;")="&amp;$R$5&amp;" And (LocalMonth("&amp;$A$5&amp;A38&amp;")="&amp;$P$4&amp;" And LocalDay("&amp;$A$5&amp;A38&amp;")="&amp;$Q$4&amp;" ))", "Bar", "", "Close","D", "0", "all", "", "","False",,)</f>
        <v>5</v>
      </c>
      <c r="Q38" s="281"/>
      <c r="R38" s="282"/>
      <c r="S38" s="174">
        <f>T38</f>
        <v>8426</v>
      </c>
      <c r="T38" s="174">
        <f>IF(B38="","",RTD("cqg.rtd", ,"ContractData", $A$5&amp;A38, "COI"))</f>
        <v>8426</v>
      </c>
      <c r="U38" s="174">
        <f>T38-W38</f>
        <v>-252</v>
      </c>
      <c r="V38" s="174">
        <f>U38</f>
        <v>-252</v>
      </c>
      <c r="W38" s="174">
        <f>IF(B38="","",RTD("cqg.rtd", ,"ContractData", $A$5&amp;A38, "P_OI"))</f>
        <v>8678</v>
      </c>
      <c r="X38" s="166">
        <f>IF(ISERROR(T38/W38),"",T38/W38)</f>
        <v>0.9709610509333948</v>
      </c>
      <c r="Y38" s="165">
        <f>IF(RTD("cqg.rtd",,"StudyData",$A$5&amp;A38,"Vol","VolType=Exchange,CoCType=Contract","Vol",$Y$4,"0","ALL",,,"TRUE","T")="",0,RTD("cqg.rtd",,"StudyData",$A$5&amp;A38,"Vol","VolType=Exchange,CoCType=Contract","Vol",$Y$4,"0","ALL",,,"TRUE","T"))</f>
        <v>7</v>
      </c>
      <c r="Z38" s="173">
        <f ca="1">IF(B38="","",RTD("cqg.rtd",,"StudyData","Vol("&amp;$A$5&amp;A38&amp;") when (LocalDay("&amp;$A$5&amp;A38&amp;")="&amp;$C$1&amp;" and LocalHour("&amp;$A$5&amp;A38&amp;")="&amp;$E$1&amp;" and LocalMinute("&amp;$A$5&amp;$A38&amp;")="&amp;$F$1&amp;")","Bar",,"Vol",$Y$4,"0"))</f>
        <v>12</v>
      </c>
      <c r="AA38" s="206" t="str">
        <f>B38</f>
        <v>Dec 21</v>
      </c>
      <c r="AB38" s="205"/>
      <c r="AC38" s="205"/>
      <c r="AD38" s="204"/>
    </row>
    <row r="39" spans="1:30" ht="8.1" customHeight="1" x14ac:dyDescent="0.3">
      <c r="B39" s="194"/>
      <c r="C39" s="20"/>
      <c r="D39" s="20"/>
      <c r="E39" s="20"/>
      <c r="F39" s="29"/>
      <c r="G39" s="20"/>
      <c r="H39" s="187"/>
      <c r="I39" s="20"/>
      <c r="J39" s="20"/>
      <c r="K39" s="20"/>
      <c r="L39" s="186"/>
      <c r="M39" s="183"/>
      <c r="N39" s="20"/>
      <c r="O39" s="185"/>
      <c r="P39" s="184"/>
      <c r="Q39" s="184"/>
      <c r="R39" s="184"/>
      <c r="S39" s="20"/>
      <c r="T39" s="20"/>
      <c r="U39" s="20"/>
      <c r="V39" s="20"/>
      <c r="W39" s="20"/>
      <c r="X39" s="20"/>
      <c r="Y39" s="20"/>
      <c r="Z39" s="183"/>
      <c r="AA39" s="182"/>
      <c r="AB39" s="181"/>
      <c r="AC39" s="181"/>
      <c r="AD39" s="180"/>
    </row>
    <row r="40" spans="1:30" ht="18.75" x14ac:dyDescent="0.3">
      <c r="A40" s="3" t="s">
        <v>54</v>
      </c>
      <c r="B40" s="203" t="str">
        <f>RIGHT(RTD("cqg.rtd",,"ContractData",$A$5&amp;A40,"LongDescription"),6)</f>
        <v>Mar 22</v>
      </c>
      <c r="C40" s="26"/>
      <c r="D40" s="26"/>
      <c r="E40" s="26"/>
      <c r="F40" s="178">
        <f>IF(B40="","",RTD("cqg.rtd",,"ContractData",$A$5&amp;A40,"ExpirationDate",,"D"))</f>
        <v>44634</v>
      </c>
      <c r="G40" s="174">
        <f ca="1">F40-$A$1</f>
        <v>2212</v>
      </c>
      <c r="H40" s="16"/>
      <c r="I40" s="17"/>
      <c r="J40" s="174">
        <f>K40</f>
        <v>139</v>
      </c>
      <c r="K40" s="177">
        <f>RTD("cqg.rtd", ,"ContractData", $A$5&amp;A40, "T_CVol")</f>
        <v>139</v>
      </c>
      <c r="L40" s="174">
        <f xml:space="preserve"> RTD("cqg.rtd",,"StudyData", $A$5&amp;A40, "MA", "InputChoice=ContractVol,MAType=Sim,Period="&amp;$L$4&amp;"", "MA",,,"all",,,,"T")</f>
        <v>320.83333333000002</v>
      </c>
      <c r="M40" s="176">
        <f>IF(K40&gt;L40,1,0)</f>
        <v>0</v>
      </c>
      <c r="N40" s="174">
        <f>RTD("cqg.rtd", ,"ContractData", $A$5&amp;A40, "Y_CVol")</f>
        <v>136</v>
      </c>
      <c r="O40" s="175">
        <f>IF(ISERROR(K40/N40),"",K40/N40)</f>
        <v>1.0220588235294117</v>
      </c>
      <c r="P40" s="280">
        <f xml:space="preserve"> RTD("cqg.rtd",,"StudyData", "(MA("&amp;$A$5&amp;A40&amp;",Period:="&amp;$Q$5&amp;",MAType:=Sim,InputChoice:=ContractVol) when LocalYear("&amp;$A$5&amp;A40&amp;")="&amp;$R$5&amp;" And (LocalMonth("&amp;$A$5&amp;A40&amp;")="&amp;$P$4&amp;" And LocalDay("&amp;$A$5&amp;A40&amp;")="&amp;$Q$4&amp;" ))", "Bar", "", "Close","D", "0", "all", "", "","False",,)</f>
        <v>10</v>
      </c>
      <c r="Q40" s="281"/>
      <c r="R40" s="282"/>
      <c r="S40" s="174">
        <f>T40</f>
        <v>4154</v>
      </c>
      <c r="T40" s="174">
        <f>IF(B40="","",RTD("cqg.rtd", ,"ContractData", $A$5&amp;A40, "COI"))</f>
        <v>4154</v>
      </c>
      <c r="U40" s="174">
        <f>T40-W40</f>
        <v>-14</v>
      </c>
      <c r="V40" s="174">
        <f>U40</f>
        <v>-14</v>
      </c>
      <c r="W40" s="174">
        <f>IF(B40="","",RTD("cqg.rtd", ,"ContractData", $A$5&amp;A40, "P_OI"))</f>
        <v>4168</v>
      </c>
      <c r="X40" s="166">
        <f>IF(ISERROR(T40/W40),"",T40/W40)</f>
        <v>0.99664107485604603</v>
      </c>
      <c r="Y40" s="165">
        <f>IF(RTD("cqg.rtd",,"StudyData",$A$5&amp;A40,"Vol","VolType=Exchange,CoCType=Contract","Vol",$Y$4,"0","ALL",,,"TRUE","T")="",0,RTD("cqg.rtd",,"StudyData",$A$5&amp;A40,"Vol","VolType=Exchange,CoCType=Contract","Vol",$Y$4,"0","ALL",,,"TRUE","T"))</f>
        <v>5</v>
      </c>
      <c r="Z40" s="173">
        <f ca="1">IF(B40="","",RTD("cqg.rtd",,"StudyData","Vol("&amp;$A$5&amp;A40&amp;") when (LocalDay("&amp;$A$5&amp;A40&amp;")="&amp;$C$1&amp;" and LocalHour("&amp;$A$5&amp;A40&amp;")="&amp;$E$1&amp;" and LocalMinute("&amp;$A$5&amp;$A40&amp;")="&amp;$F$1&amp;")","Bar",,"Vol",$Y$4,"0"))</f>
        <v>1</v>
      </c>
      <c r="AA40" s="202" t="str">
        <f>B40</f>
        <v>Mar 22</v>
      </c>
      <c r="AB40" s="201"/>
      <c r="AC40" s="201"/>
      <c r="AD40" s="200"/>
    </row>
    <row r="41" spans="1:30" ht="18.75" x14ac:dyDescent="0.3">
      <c r="A41" s="3" t="s">
        <v>53</v>
      </c>
      <c r="B41" s="203" t="str">
        <f>RIGHT(RTD("cqg.rtd",,"ContractData",$A$5&amp;A41,"LongDescription"),6)</f>
        <v>Jun 22</v>
      </c>
      <c r="C41" s="26"/>
      <c r="D41" s="26"/>
      <c r="E41" s="26"/>
      <c r="F41" s="178">
        <f>IF(B41="","",RTD("cqg.rtd",,"ContractData",$A$5&amp;A41,"ExpirationDate",,"D"))</f>
        <v>44725</v>
      </c>
      <c r="G41" s="174">
        <f ca="1">F41-$A$1</f>
        <v>2303</v>
      </c>
      <c r="H41" s="16"/>
      <c r="I41" s="17"/>
      <c r="J41" s="174">
        <f>K41</f>
        <v>10</v>
      </c>
      <c r="K41" s="177">
        <f>RTD("cqg.rtd", ,"ContractData", $A$5&amp;A41, "T_CVol")</f>
        <v>10</v>
      </c>
      <c r="L41" s="174">
        <f xml:space="preserve"> RTD("cqg.rtd",,"StudyData", $A$5&amp;A41, "MA", "InputChoice=ContractVol,MAType=Sim,Period="&amp;$L$4&amp;"", "MA",,,"all",,,,"T")</f>
        <v>236.33333332999999</v>
      </c>
      <c r="M41" s="176">
        <f>IF(K41&gt;L41,1,0)</f>
        <v>0</v>
      </c>
      <c r="N41" s="174">
        <f>RTD("cqg.rtd", ,"ContractData", $A$5&amp;A41, "Y_CVol")</f>
        <v>324</v>
      </c>
      <c r="O41" s="175">
        <f>IF(ISERROR(K41/N41),"",K41/N41)</f>
        <v>3.0864197530864196E-2</v>
      </c>
      <c r="P41" s="280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>103</v>
      </c>
      <c r="Q41" s="281"/>
      <c r="R41" s="282"/>
      <c r="S41" s="174">
        <f>T41</f>
        <v>4673</v>
      </c>
      <c r="T41" s="174">
        <f>IF(B41="","",RTD("cqg.rtd", ,"ContractData", $A$5&amp;A41, "COI"))</f>
        <v>4673</v>
      </c>
      <c r="U41" s="174">
        <f>T41-W41</f>
        <v>-80</v>
      </c>
      <c r="V41" s="174">
        <f>U41</f>
        <v>-80</v>
      </c>
      <c r="W41" s="174">
        <f>IF(B41="","",RTD("cqg.rtd", ,"ContractData", $A$5&amp;A41, "P_OI"))</f>
        <v>4753</v>
      </c>
      <c r="X41" s="166">
        <f>IF(ISERROR(T41/W41),"",T41/W41)</f>
        <v>0.98316852514201558</v>
      </c>
      <c r="Y41" s="165">
        <f>IF(RTD("cqg.rtd",,"StudyData",$A$5&amp;A41,"Vol","VolType=Exchange,CoCType=Contract","Vol",$Y$4,"0","ALL",,,"TRUE","T")="",0,RTD("cqg.rtd",,"StudyData",$A$5&amp;A41,"Vol","VolType=Exchange,CoCType=Contract","Vol",$Y$4,"0","ALL",,,"TRUE","T"))</f>
        <v>5</v>
      </c>
      <c r="Z41" s="173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LocalMinute("&amp;$A$5&amp;$A41&amp;")="&amp;$F$1&amp;")","Bar",,"Vol",$Y$4,"0"))</f>
        <v>4</v>
      </c>
      <c r="AA41" s="202" t="str">
        <f>B41</f>
        <v>Jun 22</v>
      </c>
      <c r="AB41" s="201"/>
      <c r="AC41" s="201"/>
      <c r="AD41" s="200"/>
    </row>
    <row r="42" spans="1:30" ht="18.75" x14ac:dyDescent="0.3">
      <c r="A42" s="3" t="s">
        <v>52</v>
      </c>
      <c r="B42" s="203" t="str">
        <f>RIGHT(RTD("cqg.rtd",,"ContractData",$A$5&amp;A42,"LongDescription"),6)</f>
        <v>Sep 22</v>
      </c>
      <c r="C42" s="26"/>
      <c r="D42" s="26"/>
      <c r="E42" s="26"/>
      <c r="F42" s="178">
        <f>IF(B42="","",RTD("cqg.rtd",,"ContractData",$A$5&amp;A42,"ExpirationDate",,"D"))</f>
        <v>44823</v>
      </c>
      <c r="G42" s="174">
        <f ca="1">F42-$A$1</f>
        <v>2401</v>
      </c>
      <c r="H42" s="16"/>
      <c r="I42" s="17"/>
      <c r="J42" s="174">
        <f>K42</f>
        <v>438</v>
      </c>
      <c r="K42" s="177">
        <f>RTD("cqg.rtd", ,"ContractData", $A$5&amp;A42, "T_CVol")</f>
        <v>438</v>
      </c>
      <c r="L42" s="174">
        <f xml:space="preserve"> RTD("cqg.rtd",,"StudyData", $A$5&amp;A42, "MA", "InputChoice=ContractVol,MAType=Sim,Period="&amp;$L$4&amp;"", "MA",,,"all",,,,"T")</f>
        <v>377.16666666999998</v>
      </c>
      <c r="M42" s="176">
        <f>IF(K42&gt;L42,1,0)</f>
        <v>1</v>
      </c>
      <c r="N42" s="174">
        <f>RTD("cqg.rtd", ,"ContractData", $A$5&amp;A42, "Y_CVol")</f>
        <v>470</v>
      </c>
      <c r="O42" s="175">
        <f>IF(ISERROR(K42/N42),"",K42/N42)</f>
        <v>0.93191489361702129</v>
      </c>
      <c r="P42" s="280">
        <f xml:space="preserve"> RTD("cqg.rtd",,"StudyData", "(MA("&amp;$A$5&amp;A42&amp;",Period:="&amp;$Q$5&amp;",MAType:=Sim,InputChoice:=ContractVol) when LocalYear("&amp;$A$5&amp;A42&amp;")="&amp;$R$5&amp;" And (LocalMonth("&amp;$A$5&amp;A42&amp;")="&amp;$P$4&amp;" And LocalDay("&amp;$A$5&amp;A42&amp;")="&amp;$Q$4&amp;" ))", "Bar", "", "Close","D", "0", "all", "", "","False",,)</f>
        <v>44</v>
      </c>
      <c r="Q42" s="281"/>
      <c r="R42" s="282"/>
      <c r="S42" s="174">
        <f>T42</f>
        <v>4938</v>
      </c>
      <c r="T42" s="174">
        <f>IF(B42="","",RTD("cqg.rtd", ,"ContractData", $A$5&amp;A42, "COI"))</f>
        <v>4938</v>
      </c>
      <c r="U42" s="174">
        <f>T42-W42</f>
        <v>42</v>
      </c>
      <c r="V42" s="174">
        <f>U42</f>
        <v>42</v>
      </c>
      <c r="W42" s="174">
        <f>IF(B42="","",RTD("cqg.rtd", ,"ContractData", $A$5&amp;A42, "P_OI"))</f>
        <v>4896</v>
      </c>
      <c r="X42" s="166">
        <f>IF(ISERROR(T42/W42),"",T42/W42)</f>
        <v>1.008578431372549</v>
      </c>
      <c r="Y42" s="165">
        <f>IF(RTD("cqg.rtd",,"StudyData",$A$5&amp;A42,"Vol","VolType=Exchange,CoCType=Contract","Vol",$Y$4,"0","ALL",,,"TRUE","T")="",0,RTD("cqg.rtd",,"StudyData",$A$5&amp;A42,"Vol","VolType=Exchange,CoCType=Contract","Vol",$Y$4,"0","ALL",,,"TRUE","T"))</f>
        <v>3</v>
      </c>
      <c r="Z42" s="173">
        <f ca="1">IF(B42="","",RTD("cqg.rtd",,"StudyData","Vol("&amp;$A$5&amp;A42&amp;") when (LocalDay("&amp;$A$5&amp;A42&amp;")="&amp;$C$1&amp;" and LocalHour("&amp;$A$5&amp;A42&amp;")="&amp;$E$1&amp;" and LocalMinute("&amp;$A$5&amp;$A42&amp;")="&amp;$F$1&amp;")","Bar",,"Vol",$Y$4,"0"))</f>
        <v>3</v>
      </c>
      <c r="AA42" s="202" t="str">
        <f>B42</f>
        <v>Sep 22</v>
      </c>
      <c r="AB42" s="201"/>
      <c r="AC42" s="201"/>
      <c r="AD42" s="200"/>
    </row>
    <row r="43" spans="1:30" ht="18.75" x14ac:dyDescent="0.3">
      <c r="A43" s="3" t="s">
        <v>51</v>
      </c>
      <c r="B43" s="203" t="str">
        <f>RIGHT(RTD("cqg.rtd",,"ContractData",$A$5&amp;A43,"LongDescription"),6)</f>
        <v>Dec 22</v>
      </c>
      <c r="C43" s="26"/>
      <c r="D43" s="26"/>
      <c r="E43" s="26"/>
      <c r="F43" s="178">
        <f>IF(B43="","",RTD("cqg.rtd",,"ContractData",$A$5&amp;A43,"ExpirationDate",,"D"))</f>
        <v>44914</v>
      </c>
      <c r="G43" s="174">
        <f ca="1">F43-$A$1</f>
        <v>2492</v>
      </c>
      <c r="H43" s="16"/>
      <c r="I43" s="17"/>
      <c r="J43" s="174">
        <f>K43</f>
        <v>37</v>
      </c>
      <c r="K43" s="177">
        <f>RTD("cqg.rtd", ,"ContractData", $A$5&amp;A43, "T_CVol")</f>
        <v>37</v>
      </c>
      <c r="L43" s="174">
        <f xml:space="preserve"> RTD("cqg.rtd",,"StudyData", $A$5&amp;A43, "MA", "InputChoice=ContractVol,MAType=Sim,Period="&amp;$L$4&amp;"", "MA",,,"all",,,,"T")</f>
        <v>140.83333332999999</v>
      </c>
      <c r="M43" s="176">
        <f>IF(K43&gt;L43,1,0)</f>
        <v>0</v>
      </c>
      <c r="N43" s="174">
        <f>RTD("cqg.rtd", ,"ContractData", $A$5&amp;A43, "Y_CVol")</f>
        <v>153</v>
      </c>
      <c r="O43" s="175">
        <f>IF(ISERROR(K43/N43),"",K43/N43)</f>
        <v>0.24183006535947713</v>
      </c>
      <c r="P43" s="280">
        <f xml:space="preserve"> RTD("cqg.rtd",,"StudyData", "(MA("&amp;$A$5&amp;A43&amp;",Period:="&amp;$Q$5&amp;",MAType:=Sim,InputChoice:=ContractVol) when LocalYear("&amp;$A$5&amp;A43&amp;")="&amp;$R$5&amp;" And (LocalMonth("&amp;$A$5&amp;A43&amp;")="&amp;$P$4&amp;" And LocalDay("&amp;$A$5&amp;A43&amp;")="&amp;$Q$4&amp;" ))", "Bar", "", "Close","D", "0", "all", "", "","False",,)</f>
        <v>2</v>
      </c>
      <c r="Q43" s="281"/>
      <c r="R43" s="282"/>
      <c r="S43" s="174">
        <f>T43</f>
        <v>2007</v>
      </c>
      <c r="T43" s="174">
        <f>IF(B43="","",RTD("cqg.rtd", ,"ContractData", $A$5&amp;A43, "COI"))</f>
        <v>2007</v>
      </c>
      <c r="U43" s="174">
        <f>T43-W43</f>
        <v>76</v>
      </c>
      <c r="V43" s="174">
        <f>U43</f>
        <v>76</v>
      </c>
      <c r="W43" s="174">
        <f>IF(B43="","",RTD("cqg.rtd", ,"ContractData", $A$5&amp;A43, "P_OI"))</f>
        <v>1931</v>
      </c>
      <c r="X43" s="166">
        <f>IF(ISERROR(T43/W43),"",T43/W43)</f>
        <v>1.0393578456758157</v>
      </c>
      <c r="Y43" s="165">
        <f>IF(RTD("cqg.rtd",,"StudyData",$A$5&amp;A43,"Vol","VolType=Exchange,CoCType=Contract","Vol",$Y$4,"0","ALL",,,"TRUE","T")="",0,RTD("cqg.rtd",,"StudyData",$A$5&amp;A43,"Vol","VolType=Exchange,CoCType=Contract","Vol",$Y$4,"0","ALL",,,"TRUE","T"))</f>
        <v>0</v>
      </c>
      <c r="Z43" s="173">
        <f ca="1">IF(B43="","",RTD("cqg.rtd",,"StudyData","Vol("&amp;$A$5&amp;A43&amp;") when (LocalDay("&amp;$A$5&amp;A43&amp;")="&amp;$C$1&amp;" and LocalHour("&amp;$A$5&amp;A43&amp;")="&amp;$E$1&amp;" and LocalMinute("&amp;$A$5&amp;$A43&amp;")="&amp;$F$1&amp;")","Bar",,"Vol",$Y$4,"0"))</f>
        <v>1</v>
      </c>
      <c r="AA43" s="202" t="str">
        <f>B43</f>
        <v>Dec 22</v>
      </c>
      <c r="AB43" s="201"/>
      <c r="AC43" s="201"/>
      <c r="AD43" s="200"/>
    </row>
    <row r="44" spans="1:30" ht="8.1" customHeight="1" x14ac:dyDescent="0.3">
      <c r="B44" s="194"/>
      <c r="C44" s="20"/>
      <c r="D44" s="20"/>
      <c r="E44" s="20"/>
      <c r="F44" s="29"/>
      <c r="G44" s="20"/>
      <c r="H44" s="187"/>
      <c r="I44" s="20"/>
      <c r="J44" s="20"/>
      <c r="K44" s="20"/>
      <c r="L44" s="186"/>
      <c r="M44" s="183"/>
      <c r="N44" s="20"/>
      <c r="O44" s="185"/>
      <c r="P44" s="184"/>
      <c r="Q44" s="184"/>
      <c r="R44" s="184"/>
      <c r="S44" s="20"/>
      <c r="T44" s="20"/>
      <c r="U44" s="20"/>
      <c r="V44" s="20"/>
      <c r="W44" s="20"/>
      <c r="X44" s="20"/>
      <c r="Y44" s="20"/>
      <c r="Z44" s="183"/>
      <c r="AA44" s="182"/>
      <c r="AB44" s="181"/>
      <c r="AC44" s="181"/>
      <c r="AD44" s="180"/>
    </row>
    <row r="45" spans="1:30" ht="18.75" x14ac:dyDescent="0.3">
      <c r="A45" s="3" t="s">
        <v>50</v>
      </c>
      <c r="B45" s="199" t="str">
        <f>RIGHT(RTD("cqg.rtd",,"ContractData",$A$5&amp;A45,"LongDescription"),6)</f>
        <v>Mar 23</v>
      </c>
      <c r="C45" s="198"/>
      <c r="D45" s="198"/>
      <c r="E45" s="198"/>
      <c r="F45" s="178">
        <f>IF(B45="","",RTD("cqg.rtd",,"ContractData",$A$5&amp;A45,"ExpirationDate",,"D"))</f>
        <v>44998</v>
      </c>
      <c r="G45" s="174">
        <f ca="1">F45-$A$1</f>
        <v>2576</v>
      </c>
      <c r="H45" s="16"/>
      <c r="I45" s="17"/>
      <c r="J45" s="174">
        <f>K45</f>
        <v>28</v>
      </c>
      <c r="K45" s="177">
        <f>RTD("cqg.rtd", ,"ContractData", $A$5&amp;A45, "T_CVol")</f>
        <v>28</v>
      </c>
      <c r="L45" s="174">
        <f xml:space="preserve"> RTD("cqg.rtd",,"StudyData", $A$5&amp;A45, "MA", "InputChoice=ContractVol,MAType=Sim,Period="&amp;$L$4&amp;"", "MA",,,"all",,,,"T")</f>
        <v>103.91666667</v>
      </c>
      <c r="M45" s="176">
        <f>IF(K45&gt;L45,1,0)</f>
        <v>0</v>
      </c>
      <c r="N45" s="174">
        <f>RTD("cqg.rtd", ,"ContractData", $A$5&amp;A45, "Y_CVol")</f>
        <v>20</v>
      </c>
      <c r="O45" s="175">
        <f>IF(ISERROR(K45/N45),"",K45/N45)</f>
        <v>1.4</v>
      </c>
      <c r="P45" s="280">
        <f xml:space="preserve"> RTD("cqg.rtd",,"StudyData", "(MA("&amp;$A$5&amp;A45&amp;",Period:="&amp;$Q$5&amp;",MAType:=Sim,InputChoice:=ContractVol) when LocalYear("&amp;$A$5&amp;A45&amp;")="&amp;$R$5&amp;" And (LocalMonth("&amp;$A$5&amp;A45&amp;")="&amp;$P$4&amp;" And LocalDay("&amp;$A$5&amp;A45&amp;")="&amp;$Q$4&amp;" ))", "Bar", "", "Close","D", "0", "all", "", "","False",,)</f>
        <v>8</v>
      </c>
      <c r="Q45" s="281"/>
      <c r="R45" s="282"/>
      <c r="S45" s="174">
        <f>T45</f>
        <v>2136</v>
      </c>
      <c r="T45" s="174">
        <f>IF(B45="","",RTD("cqg.rtd", ,"ContractData", $A$5&amp;A45, "COI"))</f>
        <v>2136</v>
      </c>
      <c r="U45" s="174">
        <f>T45-W45</f>
        <v>0</v>
      </c>
      <c r="V45" s="174">
        <f>U45</f>
        <v>0</v>
      </c>
      <c r="W45" s="174">
        <f>IF(B45="","",RTD("cqg.rtd", ,"ContractData", $A$5&amp;A45, "P_OI"))</f>
        <v>2136</v>
      </c>
      <c r="X45" s="166">
        <f>IF(ISERROR(T45/W45),"",T45/W45)</f>
        <v>1</v>
      </c>
      <c r="Y45" s="165">
        <f>IF(RTD("cqg.rtd",,"StudyData",$A$5&amp;A45,"Vol","VolType=Exchange,CoCType=Contract","Vol",$Y$4,"0","ALL",,,"TRUE","T")="",0,RTD("cqg.rtd",,"StudyData",$A$5&amp;A45,"Vol","VolType=Exchange,CoCType=Contract","Vol",$Y$4,"0","ALL",,,"TRUE","T"))</f>
        <v>0</v>
      </c>
      <c r="Z45" s="173">
        <f ca="1">IF(B45="","",RTD("cqg.rtd",,"StudyData","Vol("&amp;$A$5&amp;A45&amp;") when (LocalDay("&amp;$A$5&amp;A45&amp;")="&amp;$C$1&amp;" and LocalHour("&amp;$A$5&amp;A45&amp;")="&amp;$E$1&amp;" and LocalMinute("&amp;$A$5&amp;$A45&amp;")="&amp;$F$1&amp;")","Bar",,"Vol",$Y$4,"0"))</f>
        <v>0</v>
      </c>
      <c r="AA45" s="197" t="str">
        <f>B45</f>
        <v>Mar 23</v>
      </c>
      <c r="AB45" s="196"/>
      <c r="AC45" s="196"/>
      <c r="AD45" s="195"/>
    </row>
    <row r="46" spans="1:30" ht="18.75" x14ac:dyDescent="0.3">
      <c r="A46" s="3" t="s">
        <v>49</v>
      </c>
      <c r="B46" s="199" t="str">
        <f>RIGHT(RTD("cqg.rtd",,"ContractData",$A$5&amp;A46,"LongDescription"),6)</f>
        <v>Jun 23</v>
      </c>
      <c r="C46" s="198"/>
      <c r="D46" s="198"/>
      <c r="E46" s="198"/>
      <c r="F46" s="178">
        <f>IF(B46="","",RTD("cqg.rtd",,"ContractData",$A$5&amp;A46,"ExpirationDate",,"D"))</f>
        <v>45096</v>
      </c>
      <c r="G46" s="174">
        <f ca="1">F46-$A$1</f>
        <v>2674</v>
      </c>
      <c r="H46" s="16"/>
      <c r="I46" s="17"/>
      <c r="J46" s="174">
        <f>K46</f>
        <v>10</v>
      </c>
      <c r="K46" s="177">
        <f>RTD("cqg.rtd", ,"ContractData", $A$5&amp;A46, "T_CVol")</f>
        <v>10</v>
      </c>
      <c r="L46" s="174">
        <f xml:space="preserve"> RTD("cqg.rtd",,"StudyData", $A$5&amp;A46, "MA", "InputChoice=ContractVol,MAType=Sim,Period="&amp;$L$4&amp;"", "MA",,,"all",,,,"T")</f>
        <v>36.75</v>
      </c>
      <c r="M46" s="176">
        <f>IF(K46&gt;L46,1,0)</f>
        <v>0</v>
      </c>
      <c r="N46" s="174">
        <f>RTD("cqg.rtd", ,"ContractData", $A$5&amp;A46, "Y_CVol")</f>
        <v>0</v>
      </c>
      <c r="O46" s="175" t="str">
        <f>IF(ISERROR(K46/N46),"",K46/N46)</f>
        <v/>
      </c>
      <c r="P46" s="280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>3</v>
      </c>
      <c r="Q46" s="281"/>
      <c r="R46" s="282"/>
      <c r="S46" s="174">
        <f>T46</f>
        <v>791</v>
      </c>
      <c r="T46" s="174">
        <f>IF(B46="","",RTD("cqg.rtd", ,"ContractData", $A$5&amp;A46, "COI"))</f>
        <v>791</v>
      </c>
      <c r="U46" s="174">
        <f>T46-W46</f>
        <v>0</v>
      </c>
      <c r="V46" s="174">
        <f>U46</f>
        <v>0</v>
      </c>
      <c r="W46" s="174">
        <f>IF(B46="","",RTD("cqg.rtd", ,"ContractData", $A$5&amp;A46, "P_OI"))</f>
        <v>791</v>
      </c>
      <c r="X46" s="166">
        <f>IF(ISERROR(T46/W46),"",T46/W46)</f>
        <v>1</v>
      </c>
      <c r="Y46" s="165">
        <f>IF(RTD("cqg.rtd",,"StudyData",$A$5&amp;A46,"Vol","VolType=Exchange,CoCType=Contract","Vol",$Y$4,"0","ALL",,,"TRUE","T")="",0,RTD("cqg.rtd",,"StudyData",$A$5&amp;A46,"Vol","VolType=Exchange,CoCType=Contract","Vol",$Y$4,"0","ALL",,,"TRUE","T"))</f>
        <v>10</v>
      </c>
      <c r="Z46" s="173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LocalMinute("&amp;$A$5&amp;$A46&amp;")="&amp;$F$1&amp;")","Bar",,"Vol",$Y$4,"0"))</f>
        <v>0</v>
      </c>
      <c r="AA46" s="197" t="str">
        <f>B46</f>
        <v>Jun 23</v>
      </c>
      <c r="AB46" s="196"/>
      <c r="AC46" s="196"/>
      <c r="AD46" s="195"/>
    </row>
    <row r="47" spans="1:30" ht="18.75" x14ac:dyDescent="0.3">
      <c r="A47" s="3" t="s">
        <v>48</v>
      </c>
      <c r="B47" s="199" t="str">
        <f>RIGHT(RTD("cqg.rtd",,"ContractData",$A$5&amp;A47,"LongDescription"),6)</f>
        <v>Sep 23</v>
      </c>
      <c r="C47" s="198"/>
      <c r="D47" s="198"/>
      <c r="E47" s="198"/>
      <c r="F47" s="178">
        <f>IF(B47="","",RTD("cqg.rtd",,"ContractData",$A$5&amp;A47,"ExpirationDate",,"D"))</f>
        <v>45187</v>
      </c>
      <c r="G47" s="174">
        <f ca="1">F47-$A$1</f>
        <v>2765</v>
      </c>
      <c r="H47" s="16"/>
      <c r="I47" s="17"/>
      <c r="J47" s="174">
        <f>K47</f>
        <v>360</v>
      </c>
      <c r="K47" s="177">
        <f>RTD("cqg.rtd", ,"ContractData", $A$5&amp;A47, "T_CVol")</f>
        <v>360</v>
      </c>
      <c r="L47" s="174">
        <f xml:space="preserve"> RTD("cqg.rtd",,"StudyData", $A$5&amp;A47, "MA", "InputChoice=ContractVol,MAType=Sim,Period="&amp;$L$4&amp;"", "MA",,,"all",,,,"T")</f>
        <v>153.16666667000001</v>
      </c>
      <c r="M47" s="176">
        <f>IF(K47&gt;L47,1,0)</f>
        <v>1</v>
      </c>
      <c r="N47" s="174">
        <f>RTD("cqg.rtd", ,"ContractData", $A$5&amp;A47, "Y_CVol")</f>
        <v>10</v>
      </c>
      <c r="O47" s="175">
        <f>IF(ISERROR(K47/N47),"",K47/N47)</f>
        <v>36</v>
      </c>
      <c r="P47" s="280" t="str">
        <f xml:space="preserve"> RTD("cqg.rtd",,"StudyData", "(MA("&amp;$A$5&amp;A47&amp;",Period:="&amp;$Q$5&amp;",MAType:=Sim,InputChoice:=ContractVol) when LocalYear("&amp;$A$5&amp;A47&amp;")="&amp;$R$5&amp;" And (LocalMonth("&amp;$A$5&amp;A47&amp;")="&amp;$P$4&amp;" And LocalDay("&amp;$A$5&amp;A47&amp;")="&amp;$Q$4&amp;" ))", "Bar", "", "Close","D", "0", "all", "", "","False",,)</f>
        <v/>
      </c>
      <c r="Q47" s="281"/>
      <c r="R47" s="282"/>
      <c r="S47" s="174">
        <f>T47</f>
        <v>984</v>
      </c>
      <c r="T47" s="174">
        <f>IF(B47="","",RTD("cqg.rtd", ,"ContractData", $A$5&amp;A47, "COI"))</f>
        <v>984</v>
      </c>
      <c r="U47" s="174">
        <f>T47-W47</f>
        <v>10</v>
      </c>
      <c r="V47" s="174">
        <f>U47</f>
        <v>10</v>
      </c>
      <c r="W47" s="174">
        <f>IF(B47="","",RTD("cqg.rtd", ,"ContractData", $A$5&amp;A47, "P_OI"))</f>
        <v>974</v>
      </c>
      <c r="X47" s="166">
        <f>IF(ISERROR(T47/W47),"",T47/W47)</f>
        <v>1.0102669404517455</v>
      </c>
      <c r="Y47" s="165">
        <f>IF(RTD("cqg.rtd",,"StudyData",$A$5&amp;A47,"Vol","VolType=Exchange,CoCType=Contract","Vol",$Y$4,"0","ALL",,,"TRUE","T")="",0,RTD("cqg.rtd",,"StudyData",$A$5&amp;A47,"Vol","VolType=Exchange,CoCType=Contract","Vol",$Y$4,"0","ALL",,,"TRUE","T"))</f>
        <v>17</v>
      </c>
      <c r="Z47" s="173">
        <f ca="1">IF(B47="","",RTD("cqg.rtd",,"StudyData","Vol("&amp;$A$5&amp;A47&amp;") when (LocalDay("&amp;$A$5&amp;A47&amp;")="&amp;$C$1&amp;" and LocalHour("&amp;$A$5&amp;A47&amp;")="&amp;$E$1&amp;" and LocalMinute("&amp;$A$5&amp;$A47&amp;")="&amp;$F$1&amp;")","Bar",,"Vol",$Y$4,"0"))</f>
        <v>10</v>
      </c>
      <c r="AA47" s="197" t="str">
        <f>B47</f>
        <v>Sep 23</v>
      </c>
      <c r="AB47" s="196"/>
      <c r="AC47" s="196"/>
      <c r="AD47" s="195"/>
    </row>
    <row r="48" spans="1:30" ht="18.75" x14ac:dyDescent="0.3">
      <c r="A48" s="3" t="s">
        <v>47</v>
      </c>
      <c r="B48" s="199" t="str">
        <f>RIGHT(RTD("cqg.rtd",,"ContractData",$A$5&amp;A48,"LongDescription"),6)</f>
        <v>Dec 23</v>
      </c>
      <c r="C48" s="198"/>
      <c r="D48" s="198"/>
      <c r="E48" s="198"/>
      <c r="F48" s="178">
        <f>IF(B48="","",RTD("cqg.rtd",,"ContractData",$A$5&amp;A48,"ExpirationDate",,"D"))</f>
        <v>45278</v>
      </c>
      <c r="G48" s="174">
        <f ca="1">F48-$A$1</f>
        <v>2856</v>
      </c>
      <c r="H48" s="16"/>
      <c r="I48" s="17"/>
      <c r="J48" s="174">
        <f>K48</f>
        <v>0</v>
      </c>
      <c r="K48" s="177">
        <f>RTD("cqg.rtd", ,"ContractData", $A$5&amp;A48, "T_CVol")</f>
        <v>0</v>
      </c>
      <c r="L48" s="174">
        <f xml:space="preserve"> RTD("cqg.rtd",,"StudyData", $A$5&amp;A48, "MA", "InputChoice=ContractVol,MAType=Sim,Period="&amp;$L$4&amp;"", "MA",,,"all",,,,"T")</f>
        <v>92.333333330000002</v>
      </c>
      <c r="M48" s="176">
        <f>IF(K48&gt;L48,1,0)</f>
        <v>0</v>
      </c>
      <c r="N48" s="174">
        <f>RTD("cqg.rtd", ,"ContractData", $A$5&amp;A48, "Y_CVol")</f>
        <v>0</v>
      </c>
      <c r="O48" s="175" t="str">
        <f>IF(ISERROR(K48/N48),"",K48/N48)</f>
        <v/>
      </c>
      <c r="P48" s="280" t="str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/>
      </c>
      <c r="Q48" s="281"/>
      <c r="R48" s="282"/>
      <c r="S48" s="174">
        <f>T48</f>
        <v>932</v>
      </c>
      <c r="T48" s="174">
        <f>IF(B48="","",RTD("cqg.rtd", ,"ContractData", $A$5&amp;A48, "COI"))</f>
        <v>932</v>
      </c>
      <c r="U48" s="174">
        <f>T48-W48</f>
        <v>0</v>
      </c>
      <c r="V48" s="174">
        <f>U48</f>
        <v>0</v>
      </c>
      <c r="W48" s="174">
        <f>IF(B48="","",RTD("cqg.rtd", ,"ContractData", $A$5&amp;A48, "P_OI"))</f>
        <v>932</v>
      </c>
      <c r="X48" s="166">
        <f>IF(ISERROR(T48/W48),"",T48/W48)</f>
        <v>1</v>
      </c>
      <c r="Y48" s="165">
        <f>IF(RTD("cqg.rtd",,"StudyData",$A$5&amp;A48,"Vol","VolType=Exchange,CoCType=Contract","Vol",$Y$4,"0","ALL",,,"TRUE","T")="",0,RTD("cqg.rtd",,"StudyData",$A$5&amp;A48,"Vol","VolType=Exchange,CoCType=Contract","Vol",$Y$4,"0","ALL",,,"TRUE","T"))</f>
        <v>0</v>
      </c>
      <c r="Z48" s="173">
        <f ca="1">IF(B48="","",RTD("cqg.rtd",,"StudyData","Vol("&amp;$A$5&amp;A48&amp;") when (LocalDay("&amp;$A$5&amp;A48&amp;")="&amp;$C$1&amp;" and LocalHour("&amp;$A$5&amp;A48&amp;")="&amp;$E$1&amp;" and LocalMinute("&amp;$A$5&amp;$A48&amp;")="&amp;$F$1&amp;")","Bar",,"Vol",$Y$4,"0"))</f>
        <v>0</v>
      </c>
      <c r="AA48" s="197" t="str">
        <f>B48</f>
        <v>Dec 23</v>
      </c>
      <c r="AB48" s="196"/>
      <c r="AC48" s="196"/>
      <c r="AD48" s="195"/>
    </row>
    <row r="49" spans="1:30" ht="8.1" customHeight="1" x14ac:dyDescent="0.3">
      <c r="B49" s="194"/>
      <c r="C49" s="20"/>
      <c r="D49" s="20"/>
      <c r="E49" s="20"/>
      <c r="F49" s="29"/>
      <c r="G49" s="20"/>
      <c r="H49" s="187"/>
      <c r="I49" s="20"/>
      <c r="J49" s="20"/>
      <c r="K49" s="20"/>
      <c r="L49" s="186"/>
      <c r="M49" s="183"/>
      <c r="N49" s="20"/>
      <c r="O49" s="185"/>
      <c r="P49" s="184"/>
      <c r="Q49" s="184"/>
      <c r="R49" s="184"/>
      <c r="S49" s="20"/>
      <c r="T49" s="20"/>
      <c r="U49" s="20"/>
      <c r="V49" s="20"/>
      <c r="W49" s="20"/>
      <c r="X49" s="20"/>
      <c r="Y49" s="20"/>
      <c r="Z49" s="183"/>
      <c r="AA49" s="182"/>
      <c r="AB49" s="181"/>
      <c r="AC49" s="181"/>
      <c r="AD49" s="180"/>
    </row>
    <row r="50" spans="1:30" ht="18.75" x14ac:dyDescent="0.3">
      <c r="A50" s="3" t="s">
        <v>46</v>
      </c>
      <c r="B50" s="193" t="str">
        <f>RIGHT(RTD("cqg.rtd",,"ContractData",$A$5&amp;A50,"LongDescription"),6)</f>
        <v>Mar 24</v>
      </c>
      <c r="C50" s="192"/>
      <c r="D50" s="192"/>
      <c r="E50" s="192"/>
      <c r="F50" s="178">
        <f>IF(B50="","",RTD("cqg.rtd",,"ContractData",$A$5&amp;A50,"ExpirationDate",,"D"))</f>
        <v>45369</v>
      </c>
      <c r="G50" s="174">
        <f ca="1">F50-$A$1</f>
        <v>2947</v>
      </c>
      <c r="H50" s="16"/>
      <c r="I50" s="17"/>
      <c r="J50" s="174">
        <f>K50</f>
        <v>0</v>
      </c>
      <c r="K50" s="177">
        <f>RTD("cqg.rtd", ,"ContractData", $A$5&amp;A50, "T_CVol")</f>
        <v>0</v>
      </c>
      <c r="L50" s="174">
        <f xml:space="preserve"> RTD("cqg.rtd",,"StudyData", $A$5&amp;A50, "MA", "InputChoice=ContractVol,MAType=Sim,Period="&amp;$L$4&amp;"", "MA",,,"all",,,,"T")</f>
        <v>59.416666669999998</v>
      </c>
      <c r="M50" s="176">
        <f>IF(K50&gt;L50,1,0)</f>
        <v>0</v>
      </c>
      <c r="N50" s="174">
        <f>RTD("cqg.rtd", ,"ContractData", $A$5&amp;A50, "Y_CVol")</f>
        <v>0</v>
      </c>
      <c r="O50" s="175" t="str">
        <f>IF(ISERROR(K50/N50),"",K50/N50)</f>
        <v/>
      </c>
      <c r="P50" s="280" t="str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/>
      </c>
      <c r="Q50" s="281"/>
      <c r="R50" s="282"/>
      <c r="S50" s="174">
        <f>T50</f>
        <v>982</v>
      </c>
      <c r="T50" s="174">
        <f>IF(B50="","",RTD("cqg.rtd", ,"ContractData", $A$5&amp;A50, "COI"))</f>
        <v>982</v>
      </c>
      <c r="U50" s="174">
        <f>T50-W50</f>
        <v>0</v>
      </c>
      <c r="V50" s="174">
        <f>U50</f>
        <v>0</v>
      </c>
      <c r="W50" s="174">
        <f>IF(B50="","",RTD("cqg.rtd", ,"ContractData", $A$5&amp;A50, "P_OI"))</f>
        <v>982</v>
      </c>
      <c r="X50" s="166">
        <f>IF(ISERROR(T50/W50),"",T50/W50)</f>
        <v>1</v>
      </c>
      <c r="Y50" s="165">
        <f>IF(RTD("cqg.rtd",,"StudyData",$A$5&amp;A50,"Vol","VolType=Exchange,CoCType=Contract","Vol",$Y$4,"0","ALL",,,"TRUE","T")="",0,RTD("cqg.rtd",,"StudyData",$A$5&amp;A50,"Vol","VolType=Exchange,CoCType=Contract","Vol",$Y$4,"0","ALL",,,"TRUE","T"))</f>
        <v>0</v>
      </c>
      <c r="Z50" s="173">
        <f ca="1">IF(B50="","",RTD("cqg.rtd",,"StudyData","Vol("&amp;$A$5&amp;A50&amp;") when (LocalDay("&amp;$A$5&amp;A50&amp;")="&amp;$C$1&amp;" and LocalHour("&amp;$A$5&amp;A50&amp;")="&amp;$E$1&amp;" and LocalMinute("&amp;$A$5&amp;$A50&amp;")="&amp;$F$1&amp;")","Bar",,"Vol",$Y$4,"0"))</f>
        <v>0</v>
      </c>
      <c r="AA50" s="191" t="str">
        <f>B50</f>
        <v>Mar 24</v>
      </c>
      <c r="AB50" s="190"/>
      <c r="AC50" s="190"/>
      <c r="AD50" s="189"/>
    </row>
    <row r="51" spans="1:30" ht="18.75" x14ac:dyDescent="0.3">
      <c r="A51" s="3" t="s">
        <v>45</v>
      </c>
      <c r="B51" s="193" t="str">
        <f>RIGHT(RTD("cqg.rtd",,"ContractData",$A$5&amp;A51,"LongDescription"),6)</f>
        <v>Jun 24</v>
      </c>
      <c r="C51" s="192"/>
      <c r="D51" s="192"/>
      <c r="E51" s="192"/>
      <c r="F51" s="178">
        <f>IF(B51="","",RTD("cqg.rtd",,"ContractData",$A$5&amp;A51,"ExpirationDate",,"D"))</f>
        <v>45460</v>
      </c>
      <c r="G51" s="174">
        <f ca="1">F51-$A$1</f>
        <v>3038</v>
      </c>
      <c r="H51" s="16"/>
      <c r="I51" s="17"/>
      <c r="J51" s="174">
        <f>K51</f>
        <v>0</v>
      </c>
      <c r="K51" s="177">
        <f>RTD("cqg.rtd", ,"ContractData", $A$5&amp;A51, "T_CVol")</f>
        <v>0</v>
      </c>
      <c r="L51" s="174">
        <f xml:space="preserve"> RTD("cqg.rtd",,"StudyData", $A$5&amp;A51, "MA", "InputChoice=ContractVol,MAType=Sim,Period="&amp;$L$4&amp;"", "MA",,,"all",,,,"T")</f>
        <v>24.916666670000001</v>
      </c>
      <c r="M51" s="176">
        <f>IF(K51&gt;L51,1,0)</f>
        <v>0</v>
      </c>
      <c r="N51" s="174">
        <f>RTD("cqg.rtd", ,"ContractData", $A$5&amp;A51, "Y_CVol")</f>
        <v>0</v>
      </c>
      <c r="O51" s="175" t="str">
        <f>IF(ISERROR(K51/N51),"",K51/N51)</f>
        <v/>
      </c>
      <c r="P51" s="280" t="str">
        <f xml:space="preserve"> RTD("cqg.rtd",,"StudyData", "(MA("&amp;$A$5&amp;A51&amp;",Period:="&amp;$Q$5&amp;",MAType:=Sim,InputChoice:=ContractVol) when LocalYear("&amp;$A$5&amp;A51&amp;")="&amp;$R$5&amp;" And (LocalMonth("&amp;$A$5&amp;A51&amp;")="&amp;$P$4&amp;" And LocalDay("&amp;$A$5&amp;A51&amp;")="&amp;$Q$4&amp;" ))", "Bar", "", "Close","D", "0", "all", "", "","False",,)</f>
        <v/>
      </c>
      <c r="Q51" s="281"/>
      <c r="R51" s="282"/>
      <c r="S51" s="174">
        <f>T51</f>
        <v>979</v>
      </c>
      <c r="T51" s="174">
        <f>IF(B51="","",RTD("cqg.rtd", ,"ContractData", $A$5&amp;A51, "COI"))</f>
        <v>979</v>
      </c>
      <c r="U51" s="174">
        <f>T51-W51</f>
        <v>0</v>
      </c>
      <c r="V51" s="174">
        <f>U51</f>
        <v>0</v>
      </c>
      <c r="W51" s="174">
        <f>IF(B51="","",RTD("cqg.rtd", ,"ContractData", $A$5&amp;A51, "P_OI"))</f>
        <v>979</v>
      </c>
      <c r="X51" s="166">
        <f>IF(ISERROR(T51/W51),"",T51/W51)</f>
        <v>1</v>
      </c>
      <c r="Y51" s="165">
        <f>IF(RTD("cqg.rtd",,"StudyData",$A$5&amp;A51,"Vol","VolType=Exchange,CoCType=Contract","Vol",$Y$4,"0","ALL",,,"TRUE","T")="",0,RTD("cqg.rtd",,"StudyData",$A$5&amp;A51,"Vol","VolType=Exchange,CoCType=Contract","Vol",$Y$4,"0","ALL",,,"TRUE","T"))</f>
        <v>0</v>
      </c>
      <c r="Z51" s="173">
        <f ca="1">IF(B51="","",RTD("cqg.rtd",,"StudyData","Vol("&amp;$A$5&amp;A51&amp;") when (LocalDay("&amp;$A$5&amp;A51&amp;")="&amp;$C$1&amp;" and LocalHour("&amp;$A$5&amp;A51&amp;")="&amp;$E$1&amp;" and LocalMinute("&amp;$A$5&amp;$A51&amp;")="&amp;$F$1&amp;")","Bar",,"Vol",$Y$4,"0"))</f>
        <v>0</v>
      </c>
      <c r="AA51" s="191" t="str">
        <f>B51</f>
        <v>Jun 24</v>
      </c>
      <c r="AB51" s="190"/>
      <c r="AC51" s="190"/>
      <c r="AD51" s="189"/>
    </row>
    <row r="52" spans="1:30" ht="18.75" x14ac:dyDescent="0.3">
      <c r="A52" s="3" t="s">
        <v>44</v>
      </c>
      <c r="B52" s="193" t="str">
        <f>RIGHT(RTD("cqg.rtd",,"ContractData",$A$5&amp;A52,"LongDescription"),6)</f>
        <v>Sep 24</v>
      </c>
      <c r="C52" s="192"/>
      <c r="D52" s="192"/>
      <c r="E52" s="192"/>
      <c r="F52" s="178">
        <f>IF(B52="","",RTD("cqg.rtd",,"ContractData",$A$5&amp;A52,"ExpirationDate",,"D"))</f>
        <v>45551</v>
      </c>
      <c r="G52" s="174">
        <f ca="1">F52-$A$1</f>
        <v>3129</v>
      </c>
      <c r="H52" s="16"/>
      <c r="I52" s="17"/>
      <c r="J52" s="174">
        <f>K52</f>
        <v>0</v>
      </c>
      <c r="K52" s="177">
        <f>RTD("cqg.rtd", ,"ContractData", $A$5&amp;A52, "T_CVol")</f>
        <v>0</v>
      </c>
      <c r="L52" s="174">
        <f xml:space="preserve"> RTD("cqg.rtd",,"StudyData", $A$5&amp;A52, "MA", "InputChoice=ContractVol,MAType=Sim,Period="&amp;$L$4&amp;"", "MA",,,"all",,,,"T")</f>
        <v>37.083333330000002</v>
      </c>
      <c r="M52" s="176">
        <f>IF(K52&gt;L52,1,0)</f>
        <v>0</v>
      </c>
      <c r="N52" s="174">
        <f>RTD("cqg.rtd", ,"ContractData", $A$5&amp;A52, "Y_CVol")</f>
        <v>0</v>
      </c>
      <c r="O52" s="175" t="str">
        <f>IF(ISERROR(K52/N52),"",K52/N52)</f>
        <v/>
      </c>
      <c r="P52" s="280" t="str">
        <f xml:space="preserve"> RTD("cqg.rtd",,"StudyData", "(MA("&amp;$A$5&amp;A52&amp;",Period:="&amp;$Q$5&amp;",MAType:=Sim,InputChoice:=ContractVol) when LocalYear("&amp;$A$5&amp;A52&amp;")="&amp;$R$5&amp;" And (LocalMonth("&amp;$A$5&amp;A52&amp;")="&amp;$P$4&amp;" And LocalDay("&amp;$A$5&amp;A52&amp;")="&amp;$Q$4&amp;" ))", "Bar", "", "Close","D", "0", "all", "", "","False",,)</f>
        <v/>
      </c>
      <c r="Q52" s="281"/>
      <c r="R52" s="282"/>
      <c r="S52" s="174">
        <f>T52</f>
        <v>802</v>
      </c>
      <c r="T52" s="174">
        <f>IF(B52="","",RTD("cqg.rtd", ,"ContractData", $A$5&amp;A52, "COI"))</f>
        <v>802</v>
      </c>
      <c r="U52" s="174">
        <f>T52-W52</f>
        <v>0</v>
      </c>
      <c r="V52" s="174">
        <f>U52</f>
        <v>0</v>
      </c>
      <c r="W52" s="174">
        <f>IF(B52="","",RTD("cqg.rtd", ,"ContractData", $A$5&amp;A52, "P_OI"))</f>
        <v>802</v>
      </c>
      <c r="X52" s="166">
        <f>IF(ISERROR(T52/W52),"",T52/W52)</f>
        <v>1</v>
      </c>
      <c r="Y52" s="165">
        <f>IF(RTD("cqg.rtd",,"StudyData",$A$5&amp;A52,"Vol","VolType=Exchange,CoCType=Contract","Vol",$Y$4,"0","ALL",,,"TRUE","T")="",0,RTD("cqg.rtd",,"StudyData",$A$5&amp;A52,"Vol","VolType=Exchange,CoCType=Contract","Vol",$Y$4,"0","ALL",,,"TRUE","T"))</f>
        <v>0</v>
      </c>
      <c r="Z52" s="173">
        <f ca="1">IF(B52="","",RTD("cqg.rtd",,"StudyData","Vol("&amp;$A$5&amp;A52&amp;") when (LocalDay("&amp;$A$5&amp;A52&amp;")="&amp;$C$1&amp;" and LocalHour("&amp;$A$5&amp;A52&amp;")="&amp;$E$1&amp;" and LocalMinute("&amp;$A$5&amp;$A52&amp;")="&amp;$F$1&amp;")","Bar",,"Vol",$Y$4,"0"))</f>
        <v>0</v>
      </c>
      <c r="AA52" s="191" t="str">
        <f>B52</f>
        <v>Sep 24</v>
      </c>
      <c r="AB52" s="190"/>
      <c r="AC52" s="190"/>
      <c r="AD52" s="189"/>
    </row>
    <row r="53" spans="1:30" ht="18.75" x14ac:dyDescent="0.3">
      <c r="A53" s="3" t="s">
        <v>43</v>
      </c>
      <c r="B53" s="193" t="str">
        <f>RIGHT(RTD("cqg.rtd",,"ContractData",$A$5&amp;A53,"LongDescription"),6)</f>
        <v>Dec 24</v>
      </c>
      <c r="C53" s="192"/>
      <c r="D53" s="192"/>
      <c r="E53" s="192"/>
      <c r="F53" s="178">
        <f>IF(B53="","",RTD("cqg.rtd",,"ContractData",$A$5&amp;A53,"ExpirationDate",,"D"))</f>
        <v>45642</v>
      </c>
      <c r="G53" s="174">
        <f ca="1">F53-$A$1</f>
        <v>3220</v>
      </c>
      <c r="H53" s="16"/>
      <c r="I53" s="17"/>
      <c r="J53" s="174">
        <f>K53</f>
        <v>0</v>
      </c>
      <c r="K53" s="177">
        <f>RTD("cqg.rtd", ,"ContractData", $A$5&amp;A53, "T_CVol")</f>
        <v>0</v>
      </c>
      <c r="L53" s="174">
        <f xml:space="preserve"> RTD("cqg.rtd",,"StudyData", $A$5&amp;A53, "MA", "InputChoice=ContractVol,MAType=Sim,Period="&amp;$L$4&amp;"", "MA",,,"all",,,,"T")</f>
        <v>106.16666667</v>
      </c>
      <c r="M53" s="176">
        <f>IF(K53&gt;L53,1,0)</f>
        <v>0</v>
      </c>
      <c r="N53" s="174">
        <f>RTD("cqg.rtd", ,"ContractData", $A$5&amp;A53, "Y_CVol")</f>
        <v>0</v>
      </c>
      <c r="O53" s="175" t="str">
        <f>IF(ISERROR(K53/N53),"",K53/N53)</f>
        <v/>
      </c>
      <c r="P53" s="280" t="str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/>
      </c>
      <c r="Q53" s="281"/>
      <c r="R53" s="282"/>
      <c r="S53" s="174">
        <f>T53</f>
        <v>740</v>
      </c>
      <c r="T53" s="174">
        <f>IF(B53="","",RTD("cqg.rtd", ,"ContractData", $A$5&amp;A53, "COI"))</f>
        <v>740</v>
      </c>
      <c r="U53" s="174">
        <f>T53-W53</f>
        <v>0</v>
      </c>
      <c r="V53" s="174">
        <f>U53</f>
        <v>0</v>
      </c>
      <c r="W53" s="174">
        <f>IF(B53="","",RTD("cqg.rtd", ,"ContractData", $A$5&amp;A53, "P_OI"))</f>
        <v>740</v>
      </c>
      <c r="X53" s="166">
        <f>IF(ISERROR(T53/W53),"",T53/W53)</f>
        <v>1</v>
      </c>
      <c r="Y53" s="165">
        <f>IF(RTD("cqg.rtd",,"StudyData",$A$5&amp;A53,"Vol","VolType=Exchange,CoCType=Contract","Vol",$Y$4,"0","ALL",,,"TRUE","T")="",0,RTD("cqg.rtd",,"StudyData",$A$5&amp;A53,"Vol","VolType=Exchange,CoCType=Contract","Vol",$Y$4,"0","ALL",,,"TRUE","T"))</f>
        <v>0</v>
      </c>
      <c r="Z53" s="173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LocalMinute("&amp;$A$5&amp;$A53&amp;")="&amp;$F$1&amp;")","Bar",,"Vol",$Y$4,"0"))</f>
        <v>0</v>
      </c>
      <c r="AA53" s="191" t="str">
        <f>B53</f>
        <v>Dec 24</v>
      </c>
      <c r="AB53" s="190"/>
      <c r="AC53" s="190"/>
      <c r="AD53" s="189"/>
    </row>
    <row r="54" spans="1:30" ht="8.1" customHeight="1" x14ac:dyDescent="0.3">
      <c r="B54" s="188"/>
      <c r="C54" s="20"/>
      <c r="D54" s="20"/>
      <c r="E54" s="20"/>
      <c r="F54" s="29"/>
      <c r="G54" s="20"/>
      <c r="H54" s="187"/>
      <c r="I54" s="20"/>
      <c r="J54" s="20"/>
      <c r="K54" s="20"/>
      <c r="L54" s="186"/>
      <c r="M54" s="183"/>
      <c r="N54" s="20"/>
      <c r="O54" s="185"/>
      <c r="P54" s="184"/>
      <c r="Q54" s="184"/>
      <c r="R54" s="184"/>
      <c r="S54" s="20"/>
      <c r="T54" s="20"/>
      <c r="U54" s="20"/>
      <c r="V54" s="20"/>
      <c r="W54" s="20"/>
      <c r="X54" s="20"/>
      <c r="Y54" s="20"/>
      <c r="Z54" s="183"/>
      <c r="AA54" s="182"/>
      <c r="AB54" s="181"/>
      <c r="AC54" s="181"/>
      <c r="AD54" s="180"/>
    </row>
    <row r="55" spans="1:30" ht="18.75" x14ac:dyDescent="0.3">
      <c r="A55" s="3" t="s">
        <v>42</v>
      </c>
      <c r="B55" s="179" t="str">
        <f>RIGHT(RTD("cqg.rtd",,"ContractData",$A$5&amp;A55,"LongDescription"),6)</f>
        <v>Mar 25</v>
      </c>
      <c r="C55" s="27"/>
      <c r="D55" s="27"/>
      <c r="E55" s="27"/>
      <c r="F55" s="178">
        <f>IF(B55="","",RTD("cqg.rtd",,"ContractData",$A$5&amp;A55,"ExpirationDate",,"D"))</f>
        <v>45733</v>
      </c>
      <c r="G55" s="174">
        <f ca="1">F55-$A$1</f>
        <v>3311</v>
      </c>
      <c r="H55" s="16"/>
      <c r="I55" s="17"/>
      <c r="J55" s="174">
        <f>K55</f>
        <v>0</v>
      </c>
      <c r="K55" s="177">
        <f>RTD("cqg.rtd", ,"ContractData", $A$5&amp;A55, "T_CVol")</f>
        <v>0</v>
      </c>
      <c r="L55" s="174">
        <f xml:space="preserve"> RTD("cqg.rtd",,"StudyData", $A$5&amp;A55, "MA", "InputChoice=ContractVol,MAType=Sim,Period="&amp;$L$4&amp;"", "MA",,,"all",,,,"T")</f>
        <v>4.8333333300000003</v>
      </c>
      <c r="M55" s="176">
        <f>IF(K55&gt;L55,1,0)</f>
        <v>0</v>
      </c>
      <c r="N55" s="174">
        <f>RTD("cqg.rtd", ,"ContractData", $A$5&amp;A55, "Y_CVol")</f>
        <v>0</v>
      </c>
      <c r="O55" s="175" t="str">
        <f>IF(ISERROR(K55/N55),"",K55/N55)</f>
        <v/>
      </c>
      <c r="P55" s="280" t="str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/>
      </c>
      <c r="Q55" s="281"/>
      <c r="R55" s="282"/>
      <c r="S55" s="174">
        <f>T55</f>
        <v>268</v>
      </c>
      <c r="T55" s="174">
        <f>IF(B55="","",RTD("cqg.rtd", ,"ContractData", $A$5&amp;A55, "COI"))</f>
        <v>268</v>
      </c>
      <c r="U55" s="174">
        <f>T55-W55</f>
        <v>0</v>
      </c>
      <c r="V55" s="174">
        <f>U55</f>
        <v>0</v>
      </c>
      <c r="W55" s="174">
        <f>IF(B55="","",RTD("cqg.rtd", ,"ContractData", $A$5&amp;A55, "P_OI"))</f>
        <v>268</v>
      </c>
      <c r="X55" s="166">
        <f>IF(ISERROR(T55/W55),"",T55/W55)</f>
        <v>1</v>
      </c>
      <c r="Y55" s="165">
        <f>IF(RTD("cqg.rtd",,"StudyData",$A$5&amp;A55,"Vol","VolType=Exchange,CoCType=Contract","Vol",$Y$4,"0","ALL",,,"TRUE","T")="",0,RTD("cqg.rtd",,"StudyData",$A$5&amp;A55,"Vol","VolType=Exchange,CoCType=Contract","Vol",$Y$4,"0","ALL",,,"TRUE","T"))</f>
        <v>0</v>
      </c>
      <c r="Z55" s="173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LocalMinute("&amp;$A$5&amp;$A55&amp;")="&amp;$F$1&amp;")","Bar",,"Vol",$Y$4,"0"))</f>
        <v>0</v>
      </c>
      <c r="AA55" s="163" t="str">
        <f>B55</f>
        <v>Mar 25</v>
      </c>
      <c r="AB55" s="162"/>
      <c r="AC55" s="162"/>
      <c r="AD55" s="161"/>
    </row>
    <row r="56" spans="1:30" ht="18.75" x14ac:dyDescent="0.3">
      <c r="A56" s="3" t="s">
        <v>41</v>
      </c>
      <c r="B56" s="179" t="str">
        <f>RIGHT(RTD("cqg.rtd",,"ContractData",$A$5&amp;A56,"LongDescription"),6)</f>
        <v>Jun 25</v>
      </c>
      <c r="C56" s="27"/>
      <c r="D56" s="27"/>
      <c r="E56" s="27"/>
      <c r="F56" s="178">
        <f>IF(B56="","",RTD("cqg.rtd",,"ContractData",$A$5&amp;A56,"ExpirationDate",,"D"))</f>
        <v>45824</v>
      </c>
      <c r="G56" s="174">
        <f ca="1">F56-$A$1</f>
        <v>3402</v>
      </c>
      <c r="H56" s="16"/>
      <c r="I56" s="17"/>
      <c r="J56" s="174">
        <f>K56</f>
        <v>0</v>
      </c>
      <c r="K56" s="177">
        <f>RTD("cqg.rtd", ,"ContractData", $A$5&amp;A56, "T_CVol")</f>
        <v>0</v>
      </c>
      <c r="L56" s="174">
        <f xml:space="preserve"> RTD("cqg.rtd",,"StudyData", $A$5&amp;A56, "MA", "InputChoice=ContractVol,MAType=Sim,Period="&amp;$L$4&amp;"", "MA",,,"all",,,,"T")</f>
        <v>11.33333333</v>
      </c>
      <c r="M56" s="176">
        <f>IF(K56&gt;L56,1,0)</f>
        <v>0</v>
      </c>
      <c r="N56" s="174">
        <f>RTD("cqg.rtd", ,"ContractData", $A$5&amp;A56, "Y_CVol")</f>
        <v>0</v>
      </c>
      <c r="O56" s="175" t="str">
        <f>IF(ISERROR(K56/N56),"",K56/N56)</f>
        <v/>
      </c>
      <c r="P56" s="280" t="str">
        <f xml:space="preserve"> RTD("cqg.rtd",,"StudyData", "(MA("&amp;$A$5&amp;A56&amp;",Period:="&amp;$Q$5&amp;",MAType:=Sim,InputChoice:=ContractVol) when LocalYear("&amp;$A$5&amp;A56&amp;")="&amp;$R$5&amp;" And (LocalMonth("&amp;$A$5&amp;A56&amp;")="&amp;$P$4&amp;" And LocalDay("&amp;$A$5&amp;A56&amp;")="&amp;$Q$4&amp;" ))", "Bar", "", "Close","D", "0", "all", "", "","False",,)</f>
        <v/>
      </c>
      <c r="Q56" s="281"/>
      <c r="R56" s="282"/>
      <c r="S56" s="174">
        <f>T56</f>
        <v>246</v>
      </c>
      <c r="T56" s="174">
        <f>IF(B56="","",RTD("cqg.rtd", ,"ContractData", $A$5&amp;A56, "COI"))</f>
        <v>246</v>
      </c>
      <c r="U56" s="174">
        <f>T56-W56</f>
        <v>0</v>
      </c>
      <c r="V56" s="174">
        <f>U56</f>
        <v>0</v>
      </c>
      <c r="W56" s="174">
        <f>IF(B56="","",RTD("cqg.rtd", ,"ContractData", $A$5&amp;A56, "P_OI"))</f>
        <v>246</v>
      </c>
      <c r="X56" s="166">
        <f>IF(ISERROR(T56/W56),"",T56/W56)</f>
        <v>1</v>
      </c>
      <c r="Y56" s="165">
        <f>IF(RTD("cqg.rtd",,"StudyData",$A$5&amp;A56,"Vol","VolType=Exchange,CoCType=Contract","Vol",$Y$4,"0","ALL",,,"TRUE","T")="",0,RTD("cqg.rtd",,"StudyData",$A$5&amp;A56,"Vol","VolType=Exchange,CoCType=Contract","Vol",$Y$4,"0","ALL",,,"TRUE","T"))</f>
        <v>0</v>
      </c>
      <c r="Z56" s="173">
        <f ca="1">IF(B56="","",RTD("cqg.rtd",,"StudyData","Vol("&amp;$A$5&amp;A56&amp;") when (LocalDay("&amp;$A$5&amp;A56&amp;")="&amp;$C$1&amp;" and LocalHour("&amp;$A$5&amp;A56&amp;")="&amp;$E$1&amp;" and LocalMinute("&amp;$A$5&amp;$A56&amp;")="&amp;$F$1&amp;")","Bar",,"Vol",$Y$4,"0"))</f>
        <v>0</v>
      </c>
      <c r="AA56" s="163" t="str">
        <f>B56</f>
        <v>Jun 25</v>
      </c>
      <c r="AB56" s="162"/>
      <c r="AC56" s="162"/>
      <c r="AD56" s="161"/>
    </row>
    <row r="57" spans="1:30" ht="18.75" x14ac:dyDescent="0.3">
      <c r="A57" s="3" t="s">
        <v>40</v>
      </c>
      <c r="B57" s="179" t="str">
        <f>RIGHT(RTD("cqg.rtd",,"ContractData",$A$5&amp;A57,"LongDescription"),6)</f>
        <v>Sep 25</v>
      </c>
      <c r="C57" s="27"/>
      <c r="D57" s="27"/>
      <c r="E57" s="27"/>
      <c r="F57" s="178">
        <f>IF(B57="","",RTD("cqg.rtd",,"ContractData",$A$5&amp;A57,"ExpirationDate",,"D"))</f>
        <v>45915</v>
      </c>
      <c r="G57" s="174">
        <f ca="1">F57-$A$1</f>
        <v>3493</v>
      </c>
      <c r="H57" s="16"/>
      <c r="I57" s="17"/>
      <c r="J57" s="174">
        <f>K57</f>
        <v>0</v>
      </c>
      <c r="K57" s="177">
        <f>RTD("cqg.rtd", ,"ContractData", $A$5&amp;A57, "T_CVol")</f>
        <v>0</v>
      </c>
      <c r="L57" s="174">
        <f xml:space="preserve"> RTD("cqg.rtd",,"StudyData", $A$5&amp;A57, "MA", "InputChoice=ContractVol,MAType=Sim,Period="&amp;$L$4&amp;"", "MA",,,"all",,,,"T")</f>
        <v>6.8333333300000003</v>
      </c>
      <c r="M57" s="176">
        <f>IF(K57&gt;L57,1,0)</f>
        <v>0</v>
      </c>
      <c r="N57" s="174">
        <f>RTD("cqg.rtd", ,"ContractData", $A$5&amp;A57, "Y_CVol")</f>
        <v>0</v>
      </c>
      <c r="O57" s="175" t="str">
        <f>IF(ISERROR(K57/N57),"",K57/N57)</f>
        <v/>
      </c>
      <c r="P57" s="280" t="str">
        <f xml:space="preserve"> RTD("cqg.rtd",,"StudyData", "(MA("&amp;$A$5&amp;A57&amp;",Period:="&amp;$Q$5&amp;",MAType:=Sim,InputChoice:=ContractVol) when LocalYear("&amp;$A$5&amp;A57&amp;")="&amp;$R$5&amp;" And (LocalMonth("&amp;$A$5&amp;A57&amp;")="&amp;$P$4&amp;" And LocalDay("&amp;$A$5&amp;A57&amp;")="&amp;$Q$4&amp;" ))", "Bar", "", "Close","D", "0", "all", "", "","False",,)</f>
        <v/>
      </c>
      <c r="Q57" s="281"/>
      <c r="R57" s="282"/>
      <c r="S57" s="174">
        <f>T57</f>
        <v>75</v>
      </c>
      <c r="T57" s="174">
        <f>IF(B57="","",RTD("cqg.rtd", ,"ContractData", $A$5&amp;A57, "COI"))</f>
        <v>75</v>
      </c>
      <c r="U57" s="174">
        <f>T57-W57</f>
        <v>0</v>
      </c>
      <c r="V57" s="174">
        <f>U57</f>
        <v>0</v>
      </c>
      <c r="W57" s="174">
        <f>IF(B57="","",RTD("cqg.rtd", ,"ContractData", $A$5&amp;A57, "P_OI"))</f>
        <v>75</v>
      </c>
      <c r="X57" s="166">
        <f>IF(ISERROR(T57/W57),"",T57/W57)</f>
        <v>1</v>
      </c>
      <c r="Y57" s="165">
        <f>IF(RTD("cqg.rtd",,"StudyData",$A$5&amp;A57,"Vol","VolType=Exchange,CoCType=Contract","Vol",$Y$4,"0","ALL",,,"TRUE","T")="",0,RTD("cqg.rtd",,"StudyData",$A$5&amp;A57,"Vol","VolType=Exchange,CoCType=Contract","Vol",$Y$4,"0","ALL",,,"TRUE","T"))</f>
        <v>0</v>
      </c>
      <c r="Z57" s="173">
        <f ca="1">IF(B57="","",RTD("cqg.rtd",,"StudyData","Vol("&amp;$A$5&amp;A57&amp;") when (LocalDay("&amp;$A$5&amp;A57&amp;")="&amp;$C$1&amp;" and LocalHour("&amp;$A$5&amp;A57&amp;")="&amp;$E$1&amp;" and LocalMinute("&amp;$A$5&amp;$A57&amp;")="&amp;$F$1&amp;")","Bar",,"Vol",$Y$4,"0"))</f>
        <v>0</v>
      </c>
      <c r="AA57" s="163" t="str">
        <f>B57</f>
        <v>Sep 25</v>
      </c>
      <c r="AB57" s="162"/>
      <c r="AC57" s="162"/>
      <c r="AD57" s="161"/>
    </row>
    <row r="58" spans="1:30" ht="18.75" x14ac:dyDescent="0.3">
      <c r="A58" s="3" t="s">
        <v>39</v>
      </c>
      <c r="B58" s="172" t="str">
        <f>RIGHT(RTD("cqg.rtd",,"ContractData",$A$5&amp;A58,"LongDescription"),6)</f>
        <v>Dec 25</v>
      </c>
      <c r="C58" s="171"/>
      <c r="D58" s="171"/>
      <c r="E58" s="171"/>
      <c r="F58" s="170">
        <f>IF(B58="","",RTD("cqg.rtd",,"ContractData",$A$5&amp;A58,"ExpirationDate",,"D"))</f>
        <v>46006</v>
      </c>
      <c r="G58" s="18">
        <f ca="1">F58-$A$1</f>
        <v>3584</v>
      </c>
      <c r="H58" s="16"/>
      <c r="I58" s="17"/>
      <c r="J58" s="18">
        <f>K58</f>
        <v>0</v>
      </c>
      <c r="K58" s="19">
        <f>RTD("cqg.rtd", ,"ContractData", $A$5&amp;A58, "T_CVol")</f>
        <v>0</v>
      </c>
      <c r="L58" s="169">
        <f xml:space="preserve"> RTD("cqg.rtd",,"StudyData", $A$5&amp;A58, "MA", "InputChoice=ContractVol,MAType=Sim,Period="&amp;$L$4&amp;"", "MA",,,"all",,,,"T")</f>
        <v>17.083333329999999</v>
      </c>
      <c r="M58" s="168">
        <f>IF(K58&gt;L58,1,0)</f>
        <v>0</v>
      </c>
      <c r="N58" s="18">
        <f>RTD("cqg.rtd", ,"ContractData", $A$5&amp;A58, "Y_CVol")</f>
        <v>0</v>
      </c>
      <c r="O58" s="167" t="str">
        <f>IF(ISERROR(K58/N58),"",K58/N58)</f>
        <v/>
      </c>
      <c r="P58" s="315" t="str">
        <f xml:space="preserve"> RTD("cqg.rtd",,"StudyData", "(MA("&amp;$A$5&amp;A58&amp;",Period:="&amp;$Q$5&amp;",MAType:=Sim,InputChoice:=ContractVol) when LocalYear("&amp;$A$5&amp;A58&amp;")="&amp;$R$5&amp;" And (LocalMonth("&amp;$A$5&amp;A58&amp;")="&amp;$P$4&amp;" And LocalDay("&amp;$A$5&amp;A58&amp;")="&amp;$Q$4&amp;" ))", "Bar", "", "Close","D", "0", "all", "", "","False",,)</f>
        <v/>
      </c>
      <c r="Q58" s="316"/>
      <c r="R58" s="317"/>
      <c r="S58" s="18">
        <f>T58</f>
        <v>75</v>
      </c>
      <c r="T58" s="18">
        <f>IF(B58="","",RTD("cqg.rtd", ,"ContractData", $A$5&amp;A58, "COI"))</f>
        <v>75</v>
      </c>
      <c r="U58" s="18">
        <f>T58-W58</f>
        <v>0</v>
      </c>
      <c r="V58" s="18">
        <f>U58</f>
        <v>0</v>
      </c>
      <c r="W58" s="18">
        <f>IF(B58="","",RTD("cqg.rtd", ,"ContractData", $A$5&amp;A58, "P_OI"))</f>
        <v>75</v>
      </c>
      <c r="X58" s="166">
        <f>IF(ISERROR(T58/W58),"",T58/W58)</f>
        <v>1</v>
      </c>
      <c r="Y58" s="165">
        <f>IF(RTD("cqg.rtd",,"StudyData",$A$5&amp;A58,"Vol","VolType=Exchange,CoCType=Contract","Vol",$Y$4,"0","ALL",,,"TRUE","T")="",0,RTD("cqg.rtd",,"StudyData",$A$5&amp;A58,"Vol","VolType=Exchange,CoCType=Contract","Vol",$Y$4,"0","ALL",,,"TRUE","T"))</f>
        <v>0</v>
      </c>
      <c r="Z58" s="164">
        <f ca="1">IF(B58="","",RTD("cqg.rtd",,"StudyData","Vol("&amp;$A$5&amp;A58&amp;") when (LocalDay("&amp;$A$5&amp;A58&amp;")="&amp;$C$1&amp;" and LocalHour("&amp;$A$5&amp;A58&amp;")="&amp;$E$1&amp;" and LocalMinute("&amp;$A$5&amp;$A58&amp;")="&amp;$F$1&amp;")","Bar",,"Vol",$Y$4,"0"))</f>
        <v>0</v>
      </c>
      <c r="AA58" s="163" t="str">
        <f>B58</f>
        <v>Dec 25</v>
      </c>
      <c r="AB58" s="162"/>
      <c r="AC58" s="162"/>
      <c r="AD58" s="161"/>
    </row>
    <row r="59" spans="1:30" x14ac:dyDescent="0.3">
      <c r="B59" s="312" t="s">
        <v>93</v>
      </c>
      <c r="C59" s="313"/>
      <c r="D59" s="313"/>
      <c r="E59" s="313"/>
      <c r="F59" s="313"/>
      <c r="G59" s="313"/>
      <c r="H59" s="313"/>
      <c r="I59" s="313"/>
      <c r="J59" s="313"/>
      <c r="K59" s="160"/>
      <c r="L59" s="160" t="s">
        <v>8</v>
      </c>
      <c r="M59" s="145"/>
      <c r="N59" s="275">
        <f>RTD("cqg.rtd", ,"SystemInfo", "Linetime")</f>
        <v>42422.391319444447</v>
      </c>
      <c r="O59" s="275"/>
      <c r="P59" s="159"/>
      <c r="Q59" s="159"/>
      <c r="R59" s="311" t="s">
        <v>9</v>
      </c>
      <c r="S59" s="311"/>
      <c r="T59" s="275">
        <f>RTD("cqg.rtd", ,"SystemInfo", "Linetime")+1/24</f>
        <v>42422.432986111111</v>
      </c>
      <c r="U59" s="275"/>
      <c r="V59" s="308" t="s">
        <v>10</v>
      </c>
      <c r="W59" s="308"/>
      <c r="X59" s="275">
        <f>RTD("cqg.rtd", ,"SystemInfo", "Linetime")+6/24</f>
        <v>42422.641319444447</v>
      </c>
      <c r="Y59" s="275"/>
      <c r="Z59" s="307"/>
      <c r="AA59" s="307"/>
      <c r="AB59" s="306">
        <f>RTD("cqg.rtd", ,"SystemInfo", "Linetime")+14/24</f>
        <v>42422.974652777782</v>
      </c>
      <c r="AC59" s="306"/>
      <c r="AD59" s="158"/>
    </row>
    <row r="68" spans="18:18" x14ac:dyDescent="0.3">
      <c r="R68" s="5"/>
    </row>
    <row r="69" spans="18:18" ht="17.25" customHeight="1" x14ac:dyDescent="0.3">
      <c r="R69" s="5"/>
    </row>
    <row r="70" spans="18:18" ht="17.25" customHeight="1" x14ac:dyDescent="0.3">
      <c r="R70" s="5"/>
    </row>
    <row r="71" spans="18:18" x14ac:dyDescent="0.3">
      <c r="R71" s="5"/>
    </row>
    <row r="72" spans="18:18" x14ac:dyDescent="0.3">
      <c r="R72" s="5"/>
    </row>
  </sheetData>
  <sheetProtection algorithmName="SHA-512" hashValue="lIy96AS25fsXe1Q8+ecOVhG21xYMJXWwg4PscooMUBzJ/p1e/6oQfIcBwYre8tSY41squVzKeTKQeDG/9I/0QQ==" saltValue="YP9kMRs34S7tNz4vZHWw1g==" spinCount="100000" sheet="1" objects="1" scenarios="1" selectLockedCells="1"/>
  <mergeCells count="67">
    <mergeCell ref="B4:E5"/>
    <mergeCell ref="B2:D3"/>
    <mergeCell ref="E2:F3"/>
    <mergeCell ref="R59:S59"/>
    <mergeCell ref="B59:J59"/>
    <mergeCell ref="P11:R11"/>
    <mergeCell ref="P12:R12"/>
    <mergeCell ref="P13:R13"/>
    <mergeCell ref="P15:R15"/>
    <mergeCell ref="J4:K4"/>
    <mergeCell ref="P56:R56"/>
    <mergeCell ref="P51:R51"/>
    <mergeCell ref="P52:R52"/>
    <mergeCell ref="P57:R57"/>
    <mergeCell ref="P58:R58"/>
    <mergeCell ref="P38:R38"/>
    <mergeCell ref="P40:R40"/>
    <mergeCell ref="T59:U59"/>
    <mergeCell ref="S4:T5"/>
    <mergeCell ref="AB59:AC59"/>
    <mergeCell ref="Z59:AA59"/>
    <mergeCell ref="X59:Y59"/>
    <mergeCell ref="V59:W59"/>
    <mergeCell ref="P42:R42"/>
    <mergeCell ref="P43:R43"/>
    <mergeCell ref="P45:R45"/>
    <mergeCell ref="P53:R53"/>
    <mergeCell ref="AA4:AD5"/>
    <mergeCell ref="Y5:Z5"/>
    <mergeCell ref="U4:V5"/>
    <mergeCell ref="W4:X5"/>
    <mergeCell ref="P7:R7"/>
    <mergeCell ref="P8:R8"/>
    <mergeCell ref="P9:R9"/>
    <mergeCell ref="P10:R10"/>
    <mergeCell ref="G2:I3"/>
    <mergeCell ref="P46:R46"/>
    <mergeCell ref="P47:R47"/>
    <mergeCell ref="P48:R48"/>
    <mergeCell ref="P25:R25"/>
    <mergeCell ref="P26:R26"/>
    <mergeCell ref="N4:O5"/>
    <mergeCell ref="P18:R18"/>
    <mergeCell ref="P20:R20"/>
    <mergeCell ref="P21:R21"/>
    <mergeCell ref="P35:R35"/>
    <mergeCell ref="P36:R36"/>
    <mergeCell ref="P37:R37"/>
    <mergeCell ref="P16:R16"/>
    <mergeCell ref="P17:R17"/>
    <mergeCell ref="P41:R41"/>
    <mergeCell ref="N59:O59"/>
    <mergeCell ref="X2:Y3"/>
    <mergeCell ref="Z2:AA3"/>
    <mergeCell ref="P50:R50"/>
    <mergeCell ref="P27:R27"/>
    <mergeCell ref="P28:R28"/>
    <mergeCell ref="P30:R30"/>
    <mergeCell ref="P31:R31"/>
    <mergeCell ref="P32:R32"/>
    <mergeCell ref="P33:R33"/>
    <mergeCell ref="J2:W3"/>
    <mergeCell ref="P22:R22"/>
    <mergeCell ref="P23:R23"/>
    <mergeCell ref="J5:K5"/>
    <mergeCell ref="P6:R6"/>
    <mergeCell ref="P55:R55"/>
  </mergeCells>
  <conditionalFormatting sqref="K6">
    <cfRule type="expression" dxfId="543" priority="143">
      <formula>M6=1</formula>
    </cfRule>
  </conditionalFormatting>
  <conditionalFormatting sqref="K7">
    <cfRule type="expression" dxfId="542" priority="142">
      <formula>M7=1</formula>
    </cfRule>
  </conditionalFormatting>
  <conditionalFormatting sqref="K8:K18 K20:K23 K25:K28 K30:K33 K35:K38 K40:K43 K45:K48 K50:K53 K55:K58">
    <cfRule type="expression" dxfId="541" priority="141">
      <formula>M8=1</formula>
    </cfRule>
  </conditionalFormatting>
  <conditionalFormatting sqref="B6:E6">
    <cfRule type="expression" dxfId="540" priority="140">
      <formula>H6=1</formula>
    </cfRule>
  </conditionalFormatting>
  <conditionalFormatting sqref="B7:E7">
    <cfRule type="expression" dxfId="539" priority="139">
      <formula>H7=1</formula>
    </cfRule>
  </conditionalFormatting>
  <conditionalFormatting sqref="B8:E8">
    <cfRule type="expression" dxfId="538" priority="138">
      <formula>H8=1</formula>
    </cfRule>
  </conditionalFormatting>
  <conditionalFormatting sqref="B9:E9">
    <cfRule type="expression" dxfId="537" priority="137">
      <formula>H9=1</formula>
    </cfRule>
  </conditionalFormatting>
  <conditionalFormatting sqref="B10:E10">
    <cfRule type="expression" dxfId="536" priority="136">
      <formula>H10=1</formula>
    </cfRule>
  </conditionalFormatting>
  <conditionalFormatting sqref="B11:E11">
    <cfRule type="expression" dxfId="535" priority="135">
      <formula>H11=1</formula>
    </cfRule>
  </conditionalFormatting>
  <conditionalFormatting sqref="B12:E12">
    <cfRule type="expression" dxfId="534" priority="134">
      <formula>H12=1</formula>
    </cfRule>
  </conditionalFormatting>
  <conditionalFormatting sqref="B13:E13">
    <cfRule type="expression" dxfId="533" priority="133">
      <formula>H13=1</formula>
    </cfRule>
  </conditionalFormatting>
  <conditionalFormatting sqref="K19">
    <cfRule type="expression" dxfId="532" priority="132">
      <formula>M19=1</formula>
    </cfRule>
  </conditionalFormatting>
  <conditionalFormatting sqref="K24">
    <cfRule type="expression" dxfId="531" priority="131">
      <formula>M24=1</formula>
    </cfRule>
  </conditionalFormatting>
  <conditionalFormatting sqref="K29">
    <cfRule type="expression" dxfId="530" priority="130">
      <formula>M29=1</formula>
    </cfRule>
  </conditionalFormatting>
  <conditionalFormatting sqref="K34">
    <cfRule type="expression" dxfId="529" priority="129">
      <formula>M34=1</formula>
    </cfRule>
  </conditionalFormatting>
  <conditionalFormatting sqref="K39">
    <cfRule type="expression" dxfId="528" priority="128">
      <formula>M39=1</formula>
    </cfRule>
  </conditionalFormatting>
  <conditionalFormatting sqref="K44">
    <cfRule type="expression" dxfId="527" priority="127">
      <formula>M44=1</formula>
    </cfRule>
  </conditionalFormatting>
  <conditionalFormatting sqref="K49">
    <cfRule type="expression" dxfId="526" priority="126">
      <formula>M49=1</formula>
    </cfRule>
  </conditionalFormatting>
  <conditionalFormatting sqref="K54">
    <cfRule type="expression" dxfId="525" priority="125">
      <formula>M54=1</formula>
    </cfRule>
  </conditionalFormatting>
  <conditionalFormatting sqref="Y6">
    <cfRule type="expression" dxfId="524" priority="124">
      <formula>Y6&gt;Z6</formula>
    </cfRule>
  </conditionalFormatting>
  <conditionalFormatting sqref="AA15:AB18">
    <cfRule type="expression" dxfId="523" priority="144">
      <formula>#REF!&lt;9</formula>
    </cfRule>
  </conditionalFormatting>
  <conditionalFormatting sqref="AC15:AD18">
    <cfRule type="expression" dxfId="522" priority="145">
      <formula>AE15&lt;9</formula>
    </cfRule>
  </conditionalFormatting>
  <conditionalFormatting sqref="X14">
    <cfRule type="expression" dxfId="521" priority="123">
      <formula>Z14=1</formula>
    </cfRule>
  </conditionalFormatting>
  <conditionalFormatting sqref="AC14">
    <cfRule type="colorScale" priority="12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19">
    <cfRule type="expression" dxfId="520" priority="121">
      <formula>Z19=1</formula>
    </cfRule>
  </conditionalFormatting>
  <conditionalFormatting sqref="AC19">
    <cfRule type="colorScale" priority="12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4">
    <cfRule type="expression" dxfId="519" priority="119">
      <formula>Z24=1</formula>
    </cfRule>
  </conditionalFormatting>
  <conditionalFormatting sqref="AC24">
    <cfRule type="colorScale" priority="11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9">
    <cfRule type="expression" dxfId="518" priority="117">
      <formula>Z29=1</formula>
    </cfRule>
  </conditionalFormatting>
  <conditionalFormatting sqref="AC29">
    <cfRule type="colorScale" priority="11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4">
    <cfRule type="expression" dxfId="517" priority="115">
      <formula>Z34=1</formula>
    </cfRule>
  </conditionalFormatting>
  <conditionalFormatting sqref="AC34">
    <cfRule type="colorScale" priority="11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9">
    <cfRule type="expression" dxfId="516" priority="113">
      <formula>Z39=1</formula>
    </cfRule>
  </conditionalFormatting>
  <conditionalFormatting sqref="AC39">
    <cfRule type="colorScale" priority="11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44">
    <cfRule type="expression" dxfId="515" priority="111">
      <formula>Z44=1</formula>
    </cfRule>
  </conditionalFormatting>
  <conditionalFormatting sqref="AC44">
    <cfRule type="colorScale" priority="11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49">
    <cfRule type="expression" dxfId="514" priority="109">
      <formula>Z49=1</formula>
    </cfRule>
  </conditionalFormatting>
  <conditionalFormatting sqref="AC49">
    <cfRule type="colorScale" priority="10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54">
    <cfRule type="expression" dxfId="513" priority="107">
      <formula>Z54=1</formula>
    </cfRule>
  </conditionalFormatting>
  <conditionalFormatting sqref="AC54">
    <cfRule type="colorScale" priority="10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512" priority="105">
      <formula>H6=1</formula>
    </cfRule>
  </conditionalFormatting>
  <conditionalFormatting sqref="AA7:AD7">
    <cfRule type="expression" dxfId="511" priority="104">
      <formula>H7=1</formula>
    </cfRule>
  </conditionalFormatting>
  <conditionalFormatting sqref="AA8:AD8">
    <cfRule type="expression" dxfId="510" priority="103">
      <formula>H8=1</formula>
    </cfRule>
  </conditionalFormatting>
  <conditionalFormatting sqref="AA9:AD9">
    <cfRule type="expression" dxfId="509" priority="102">
      <formula>H9=1</formula>
    </cfRule>
  </conditionalFormatting>
  <conditionalFormatting sqref="AA10:AD10">
    <cfRule type="expression" dxfId="508" priority="101">
      <formula>H10=1</formula>
    </cfRule>
  </conditionalFormatting>
  <conditionalFormatting sqref="AA11:AD11">
    <cfRule type="expression" dxfId="507" priority="100">
      <formula>H11=1</formula>
    </cfRule>
  </conditionalFormatting>
  <conditionalFormatting sqref="AA12:AD12">
    <cfRule type="expression" dxfId="506" priority="99">
      <formula>H12=1</formula>
    </cfRule>
  </conditionalFormatting>
  <conditionalFormatting sqref="AA13:AD13">
    <cfRule type="expression" dxfId="505" priority="98">
      <formula>H13=1</formula>
    </cfRule>
  </conditionalFormatting>
  <conditionalFormatting sqref="J6:J13">
    <cfRule type="dataBar" priority="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{D3E1AA41-327D-4A2E-88DF-DA2EAE48705C}</x14:id>
        </ext>
      </extLst>
    </cfRule>
  </conditionalFormatting>
  <conditionalFormatting sqref="J15:J18">
    <cfRule type="dataBar" priority="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{33483ADE-F4A3-42F0-ABC5-583AB315FC36}</x14:id>
        </ext>
      </extLst>
    </cfRule>
  </conditionalFormatting>
  <conditionalFormatting sqref="J20:J23">
    <cfRule type="dataBar" priority="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{631DEF9E-85FC-48EF-B321-5E06BA9CD3BA}</x14:id>
        </ext>
      </extLst>
    </cfRule>
  </conditionalFormatting>
  <conditionalFormatting sqref="J25:J28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{1900AFDF-C8F9-4ABE-9FD5-12C0D1A62904}</x14:id>
        </ext>
      </extLst>
    </cfRule>
  </conditionalFormatting>
  <conditionalFormatting sqref="J30:J33">
    <cfRule type="dataBar" priority="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{E8017E14-3FDA-4612-8B31-C6CD4F086791}</x14:id>
        </ext>
      </extLst>
    </cfRule>
  </conditionalFormatting>
  <conditionalFormatting sqref="J35:J38">
    <cfRule type="dataBar" priority="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{FC7B6E52-3165-4B1D-BB14-82178DF1F16F}</x14:id>
        </ext>
      </extLst>
    </cfRule>
  </conditionalFormatting>
  <conditionalFormatting sqref="J40:J43">
    <cfRule type="dataBar" priority="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{A6887E8C-6C00-4CF3-8AB6-67E19A73FCB2}</x14:id>
        </ext>
      </extLst>
    </cfRule>
  </conditionalFormatting>
  <conditionalFormatting sqref="J45:J48">
    <cfRule type="dataBar" priority="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{9429D9A2-C854-40D9-95FA-7FDB2582D0E5}</x14:id>
        </ext>
      </extLst>
    </cfRule>
  </conditionalFormatting>
  <conditionalFormatting sqref="J50:J53">
    <cfRule type="dataBar" priority="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{740B7C32-AF66-4EBC-B738-58A3FD903B90}</x14:id>
        </ext>
      </extLst>
    </cfRule>
  </conditionalFormatting>
  <conditionalFormatting sqref="J55:J58">
    <cfRule type="dataBar" priority="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{6CD3DC00-FD2A-4262-A418-628A3836167C}</x14:id>
        </ext>
      </extLst>
    </cfRule>
  </conditionalFormatting>
  <conditionalFormatting sqref="S6:S13">
    <cfRule type="dataBar" priority="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{96A9CA9F-E1A5-4ED1-95E1-5F9AA4F72DDA}</x14:id>
        </ext>
      </extLst>
    </cfRule>
  </conditionalFormatting>
  <conditionalFormatting sqref="S15:S18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{5A945486-5FD5-4449-B520-494C16CF52BD}</x14:id>
        </ext>
      </extLst>
    </cfRule>
  </conditionalFormatting>
  <conditionalFormatting sqref="S20:S23">
    <cfRule type="dataBar" priority="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{70E3D90C-165E-4781-9B7D-4D3E5AC5939F}</x14:id>
        </ext>
      </extLst>
    </cfRule>
  </conditionalFormatting>
  <conditionalFormatting sqref="S25:S28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{357ABF8D-C213-407D-B1F8-5E0E1B652298}</x14:id>
        </ext>
      </extLst>
    </cfRule>
  </conditionalFormatting>
  <conditionalFormatting sqref="S30:S33">
    <cfRule type="dataBar" priority="8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{3261CD5C-2006-4C13-B3A7-F1D6138143AF}</x14:id>
        </ext>
      </extLst>
    </cfRule>
  </conditionalFormatting>
  <conditionalFormatting sqref="S35:S38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{763E0391-60F6-481B-A403-5908EBD1B8D4}</x14:id>
        </ext>
      </extLst>
    </cfRule>
  </conditionalFormatting>
  <conditionalFormatting sqref="S40:S43">
    <cfRule type="dataBar" priority="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{E5FCD11C-9614-491B-842D-091E77E2F871}</x14:id>
        </ext>
      </extLst>
    </cfRule>
  </conditionalFormatting>
  <conditionalFormatting sqref="S45:S48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{65C86EE7-1AA6-4115-9D7B-68F3DB7B0D55}</x14:id>
        </ext>
      </extLst>
    </cfRule>
  </conditionalFormatting>
  <conditionalFormatting sqref="S50:S53">
    <cfRule type="dataBar" priority="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{39E02238-FD58-41BA-8A8D-9CA7FBB6E7C8}</x14:id>
        </ext>
      </extLst>
    </cfRule>
  </conditionalFormatting>
  <conditionalFormatting sqref="S55:S58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{73FF545B-D379-43CE-90CC-B651AF106829}</x14:id>
        </ext>
      </extLst>
    </cfRule>
  </conditionalFormatting>
  <conditionalFormatting sqref="V6:V13">
    <cfRule type="dataBar" priority="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{FB92917F-363A-45E6-BFC9-7A8326486069}</x14:id>
        </ext>
      </extLst>
    </cfRule>
  </conditionalFormatting>
  <conditionalFormatting sqref="V15:V18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{52061925-84B5-4447-96E8-2A81B44D153B}</x14:id>
        </ext>
      </extLst>
    </cfRule>
  </conditionalFormatting>
  <conditionalFormatting sqref="V20:V23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{618C1575-2A07-40FB-8CC8-E1D53B53B159}</x14:id>
        </ext>
      </extLst>
    </cfRule>
  </conditionalFormatting>
  <conditionalFormatting sqref="V25:V28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{31C9EF9E-1F09-42D8-8518-B06CFE820619}</x14:id>
        </ext>
      </extLst>
    </cfRule>
  </conditionalFormatting>
  <conditionalFormatting sqref="V30:V33">
    <cfRule type="dataBar" priority="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{8A3D51A4-D63A-4B74-B412-22F68FFA618C}</x14:id>
        </ext>
      </extLst>
    </cfRule>
  </conditionalFormatting>
  <conditionalFormatting sqref="V35:V38">
    <cfRule type="dataBar" priority="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{6EE503A2-0A32-4563-B14B-2475F39A01D0}</x14:id>
        </ext>
      </extLst>
    </cfRule>
  </conditionalFormatting>
  <conditionalFormatting sqref="V40:V43">
    <cfRule type="dataBar" priority="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{8FC007C7-DD4A-423B-80B6-5EFB2D166D90}</x14:id>
        </ext>
      </extLst>
    </cfRule>
  </conditionalFormatting>
  <conditionalFormatting sqref="V45:V48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{6BA85EC7-2F8E-4718-8F97-CC8F8ADE41DC}</x14:id>
        </ext>
      </extLst>
    </cfRule>
  </conditionalFormatting>
  <conditionalFormatting sqref="V50:V53">
    <cfRule type="dataBar" priority="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{8E6FCA28-A9E0-4915-9DAD-ECA86C8AF3AE}</x14:id>
        </ext>
      </extLst>
    </cfRule>
  </conditionalFormatting>
  <conditionalFormatting sqref="V55:V58">
    <cfRule type="dataBar" priority="6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{F2461932-7B9E-4483-A3C9-3A9231835F58}</x14:id>
        </ext>
      </extLst>
    </cfRule>
  </conditionalFormatting>
  <conditionalFormatting sqref="O15:O18">
    <cfRule type="colorScale" priority="6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0:O23">
    <cfRule type="colorScale" priority="6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5:O28">
    <cfRule type="colorScale" priority="6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0:O33">
    <cfRule type="colorScale" priority="6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5:O38">
    <cfRule type="colorScale" priority="6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40:O43">
    <cfRule type="colorScale" priority="6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45:O48">
    <cfRule type="colorScale" priority="6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50:O53">
    <cfRule type="colorScale" priority="6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55:O58">
    <cfRule type="colorScale" priority="5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13">
    <cfRule type="colorScale" priority="5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58">
    <cfRule type="top10" dxfId="504" priority="57" rank="1"/>
  </conditionalFormatting>
  <conditionalFormatting sqref="K6:K58">
    <cfRule type="top10" dxfId="503" priority="56" rank="1"/>
  </conditionalFormatting>
  <conditionalFormatting sqref="T6:T58">
    <cfRule type="top10" dxfId="502" priority="55" rank="5"/>
  </conditionalFormatting>
  <conditionalFormatting sqref="P6:R58">
    <cfRule type="top10" dxfId="501" priority="54" rank="3"/>
  </conditionalFormatting>
  <conditionalFormatting sqref="O6:O13">
    <cfRule type="colorScale" priority="53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Y7">
    <cfRule type="expression" dxfId="500" priority="52">
      <formula>Y7&gt;Z7</formula>
    </cfRule>
  </conditionalFormatting>
  <conditionalFormatting sqref="Y8">
    <cfRule type="expression" dxfId="499" priority="51">
      <formula>Y8&gt;Z8</formula>
    </cfRule>
  </conditionalFormatting>
  <conditionalFormatting sqref="Y9">
    <cfRule type="expression" dxfId="498" priority="50">
      <formula>Y9&gt;Z9</formula>
    </cfRule>
  </conditionalFormatting>
  <conditionalFormatting sqref="Y10">
    <cfRule type="expression" dxfId="497" priority="49">
      <formula>Y10&gt;Z10</formula>
    </cfRule>
  </conditionalFormatting>
  <conditionalFormatting sqref="Y11">
    <cfRule type="expression" dxfId="496" priority="48">
      <formula>Y11&gt;Z11</formula>
    </cfRule>
  </conditionalFormatting>
  <conditionalFormatting sqref="Y12">
    <cfRule type="expression" dxfId="495" priority="47">
      <formula>Y12&gt;Z12</formula>
    </cfRule>
  </conditionalFormatting>
  <conditionalFormatting sqref="Y13">
    <cfRule type="expression" dxfId="494" priority="46">
      <formula>Y13&gt;Z13</formula>
    </cfRule>
  </conditionalFormatting>
  <conditionalFormatting sqref="Y15">
    <cfRule type="expression" dxfId="493" priority="45">
      <formula>Y15&gt;Z15</formula>
    </cfRule>
  </conditionalFormatting>
  <conditionalFormatting sqref="Y16">
    <cfRule type="expression" dxfId="492" priority="44">
      <formula>Y16&gt;Z16</formula>
    </cfRule>
  </conditionalFormatting>
  <conditionalFormatting sqref="Y17">
    <cfRule type="expression" dxfId="491" priority="43">
      <formula>Y17&gt;Z17</formula>
    </cfRule>
  </conditionalFormatting>
  <conditionalFormatting sqref="Y18">
    <cfRule type="expression" dxfId="490" priority="42">
      <formula>Y18&gt;Z18</formula>
    </cfRule>
  </conditionalFormatting>
  <conditionalFormatting sqref="Y20">
    <cfRule type="expression" dxfId="489" priority="41">
      <formula>Y20&gt;Z20</formula>
    </cfRule>
  </conditionalFormatting>
  <conditionalFormatting sqref="Y21">
    <cfRule type="expression" dxfId="488" priority="40">
      <formula>Y21&gt;Z21</formula>
    </cfRule>
  </conditionalFormatting>
  <conditionalFormatting sqref="Y22">
    <cfRule type="expression" dxfId="487" priority="39">
      <formula>Y22&gt;Z22</formula>
    </cfRule>
  </conditionalFormatting>
  <conditionalFormatting sqref="Y23">
    <cfRule type="expression" dxfId="486" priority="38">
      <formula>Y23&gt;Z23</formula>
    </cfRule>
  </conditionalFormatting>
  <conditionalFormatting sqref="Y25">
    <cfRule type="expression" dxfId="485" priority="37">
      <formula>Y25&gt;Z25</formula>
    </cfRule>
  </conditionalFormatting>
  <conditionalFormatting sqref="Y26">
    <cfRule type="expression" dxfId="484" priority="36">
      <formula>Y26&gt;Z26</formula>
    </cfRule>
  </conditionalFormatting>
  <conditionalFormatting sqref="Y27">
    <cfRule type="expression" dxfId="483" priority="35">
      <formula>Y27&gt;Z27</formula>
    </cfRule>
  </conditionalFormatting>
  <conditionalFormatting sqref="Y28">
    <cfRule type="expression" dxfId="482" priority="34">
      <formula>Y28&gt;Z28</formula>
    </cfRule>
  </conditionalFormatting>
  <conditionalFormatting sqref="Y30">
    <cfRule type="expression" dxfId="481" priority="33">
      <formula>Y30&gt;Z30</formula>
    </cfRule>
  </conditionalFormatting>
  <conditionalFormatting sqref="Y31">
    <cfRule type="expression" dxfId="480" priority="32">
      <formula>Y31&gt;Z31</formula>
    </cfRule>
  </conditionalFormatting>
  <conditionalFormatting sqref="Y32">
    <cfRule type="expression" dxfId="479" priority="31">
      <formula>Y32&gt;Z32</formula>
    </cfRule>
  </conditionalFormatting>
  <conditionalFormatting sqref="Y33">
    <cfRule type="expression" dxfId="478" priority="30">
      <formula>Y33&gt;Z33</formula>
    </cfRule>
  </conditionalFormatting>
  <conditionalFormatting sqref="Y35">
    <cfRule type="expression" dxfId="477" priority="29">
      <formula>Y35&gt;Z35</formula>
    </cfRule>
  </conditionalFormatting>
  <conditionalFormatting sqref="Y36">
    <cfRule type="expression" dxfId="476" priority="28">
      <formula>Y36&gt;Z36</formula>
    </cfRule>
  </conditionalFormatting>
  <conditionalFormatting sqref="Y37">
    <cfRule type="expression" dxfId="475" priority="27">
      <formula>Y37&gt;Z37</formula>
    </cfRule>
  </conditionalFormatting>
  <conditionalFormatting sqref="Y38">
    <cfRule type="expression" dxfId="474" priority="26">
      <formula>Y38&gt;Z38</formula>
    </cfRule>
  </conditionalFormatting>
  <conditionalFormatting sqref="Y40">
    <cfRule type="expression" dxfId="473" priority="25">
      <formula>Y40&gt;Z40</formula>
    </cfRule>
  </conditionalFormatting>
  <conditionalFormatting sqref="Y41">
    <cfRule type="expression" dxfId="472" priority="24">
      <formula>Y41&gt;Z41</formula>
    </cfRule>
  </conditionalFormatting>
  <conditionalFormatting sqref="Y42">
    <cfRule type="expression" dxfId="471" priority="23">
      <formula>Y42&gt;Z42</formula>
    </cfRule>
  </conditionalFormatting>
  <conditionalFormatting sqref="Y43">
    <cfRule type="expression" dxfId="470" priority="22">
      <formula>Y43&gt;Z43</formula>
    </cfRule>
  </conditionalFormatting>
  <conditionalFormatting sqref="Y45">
    <cfRule type="expression" dxfId="469" priority="21">
      <formula>Y45&gt;Z45</formula>
    </cfRule>
  </conditionalFormatting>
  <conditionalFormatting sqref="Y46">
    <cfRule type="expression" dxfId="468" priority="20">
      <formula>Y46&gt;Z46</formula>
    </cfRule>
  </conditionalFormatting>
  <conditionalFormatting sqref="Y47">
    <cfRule type="expression" dxfId="467" priority="19">
      <formula>Y47&gt;Z47</formula>
    </cfRule>
  </conditionalFormatting>
  <conditionalFormatting sqref="Y48">
    <cfRule type="expression" dxfId="466" priority="18">
      <formula>Y48&gt;Z48</formula>
    </cfRule>
  </conditionalFormatting>
  <conditionalFormatting sqref="Y50">
    <cfRule type="expression" dxfId="465" priority="17">
      <formula>Y50&gt;Z50</formula>
    </cfRule>
  </conditionalFormatting>
  <conditionalFormatting sqref="Y51">
    <cfRule type="expression" dxfId="464" priority="16">
      <formula>Y51&gt;Z51</formula>
    </cfRule>
  </conditionalFormatting>
  <conditionalFormatting sqref="Y52">
    <cfRule type="expression" dxfId="463" priority="15">
      <formula>Y52&gt;Z52</formula>
    </cfRule>
  </conditionalFormatting>
  <conditionalFormatting sqref="Y53">
    <cfRule type="expression" dxfId="462" priority="14">
      <formula>Y53&gt;Z53</formula>
    </cfRule>
  </conditionalFormatting>
  <conditionalFormatting sqref="Y55">
    <cfRule type="expression" dxfId="461" priority="13">
      <formula>Y55&gt;Z55</formula>
    </cfRule>
  </conditionalFormatting>
  <conditionalFormatting sqref="Y56">
    <cfRule type="expression" dxfId="460" priority="12">
      <formula>Y56&gt;Z56</formula>
    </cfRule>
  </conditionalFormatting>
  <conditionalFormatting sqref="Y57">
    <cfRule type="expression" dxfId="459" priority="11">
      <formula>Y57&gt;Z57</formula>
    </cfRule>
  </conditionalFormatting>
  <conditionalFormatting sqref="Y58">
    <cfRule type="expression" dxfId="458" priority="10">
      <formula>Y58&gt;Z58</formula>
    </cfRule>
  </conditionalFormatting>
  <conditionalFormatting sqref="X15:X18">
    <cfRule type="colorScale" priority="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0:X23">
    <cfRule type="colorScale" priority="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5:X28">
    <cfRule type="colorScale" priority="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0:X33">
    <cfRule type="colorScale" priority="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5:X38">
    <cfRule type="colorScale" priority="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40:X43">
    <cfRule type="colorScale" priority="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45:X48">
    <cfRule type="colorScale" priority="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50:X53">
    <cfRule type="colorScale" priority="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55:X58">
    <cfRule type="colorScale" priority="1">
      <colorScale>
        <cfvo type="min"/>
        <cfvo type="percentile" val="50"/>
        <cfvo type="max"/>
        <color rgb="FF00B050"/>
        <color theme="4"/>
        <color rgb="FFFF00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E1AA41-327D-4A2E-88DF-DA2EAE48705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J6:J13</xm:sqref>
        </x14:conditionalFormatting>
        <x14:conditionalFormatting xmlns:xm="http://schemas.microsoft.com/office/excel/2006/main">
          <x14:cfRule type="dataBar" id="{33483ADE-F4A3-42F0-ABC5-583AB315FC3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J15:J18</xm:sqref>
        </x14:conditionalFormatting>
        <x14:conditionalFormatting xmlns:xm="http://schemas.microsoft.com/office/excel/2006/main">
          <x14:cfRule type="dataBar" id="{631DEF9E-85FC-48EF-B321-5E06BA9CD3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J20:J23</xm:sqref>
        </x14:conditionalFormatting>
        <x14:conditionalFormatting xmlns:xm="http://schemas.microsoft.com/office/excel/2006/main">
          <x14:cfRule type="dataBar" id="{1900AFDF-C8F9-4ABE-9FD5-12C0D1A629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J25:J28</xm:sqref>
        </x14:conditionalFormatting>
        <x14:conditionalFormatting xmlns:xm="http://schemas.microsoft.com/office/excel/2006/main">
          <x14:cfRule type="dataBar" id="{E8017E14-3FDA-4612-8B31-C6CD4F0867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J30:J33</xm:sqref>
        </x14:conditionalFormatting>
        <x14:conditionalFormatting xmlns:xm="http://schemas.microsoft.com/office/excel/2006/main">
          <x14:cfRule type="dataBar" id="{FC7B6E52-3165-4B1D-BB14-82178DF1F1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J35:J38</xm:sqref>
        </x14:conditionalFormatting>
        <x14:conditionalFormatting xmlns:xm="http://schemas.microsoft.com/office/excel/2006/main">
          <x14:cfRule type="dataBar" id="{A6887E8C-6C00-4CF3-8AB6-67E19A73FC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J40:J43</xm:sqref>
        </x14:conditionalFormatting>
        <x14:conditionalFormatting xmlns:xm="http://schemas.microsoft.com/office/excel/2006/main">
          <x14:cfRule type="dataBar" id="{9429D9A2-C854-40D9-95FA-7FDB2582D0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J45:J48</xm:sqref>
        </x14:conditionalFormatting>
        <x14:conditionalFormatting xmlns:xm="http://schemas.microsoft.com/office/excel/2006/main">
          <x14:cfRule type="dataBar" id="{740B7C32-AF66-4EBC-B738-58A3FD903B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J50:J53</xm:sqref>
        </x14:conditionalFormatting>
        <x14:conditionalFormatting xmlns:xm="http://schemas.microsoft.com/office/excel/2006/main">
          <x14:cfRule type="dataBar" id="{6CD3DC00-FD2A-4262-A418-628A3836167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J55:J58</xm:sqref>
        </x14:conditionalFormatting>
        <x14:conditionalFormatting xmlns:xm="http://schemas.microsoft.com/office/excel/2006/main">
          <x14:cfRule type="dataBar" id="{96A9CA9F-E1A5-4ED1-95E1-5F9AA4F72D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S6:S13</xm:sqref>
        </x14:conditionalFormatting>
        <x14:conditionalFormatting xmlns:xm="http://schemas.microsoft.com/office/excel/2006/main">
          <x14:cfRule type="dataBar" id="{5A945486-5FD5-4449-B520-494C16CF52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S15:S18</xm:sqref>
        </x14:conditionalFormatting>
        <x14:conditionalFormatting xmlns:xm="http://schemas.microsoft.com/office/excel/2006/main">
          <x14:cfRule type="dataBar" id="{70E3D90C-165E-4781-9B7D-4D3E5AC5939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S20:S23</xm:sqref>
        </x14:conditionalFormatting>
        <x14:conditionalFormatting xmlns:xm="http://schemas.microsoft.com/office/excel/2006/main">
          <x14:cfRule type="dataBar" id="{357ABF8D-C213-407D-B1F8-5E0E1B6522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S25:S28</xm:sqref>
        </x14:conditionalFormatting>
        <x14:conditionalFormatting xmlns:xm="http://schemas.microsoft.com/office/excel/2006/main">
          <x14:cfRule type="dataBar" id="{3261CD5C-2006-4C13-B3A7-F1D6138143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S30:S33</xm:sqref>
        </x14:conditionalFormatting>
        <x14:conditionalFormatting xmlns:xm="http://schemas.microsoft.com/office/excel/2006/main">
          <x14:cfRule type="dataBar" id="{763E0391-60F6-481B-A403-5908EBD1B8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S35:S38</xm:sqref>
        </x14:conditionalFormatting>
        <x14:conditionalFormatting xmlns:xm="http://schemas.microsoft.com/office/excel/2006/main">
          <x14:cfRule type="dataBar" id="{E5FCD11C-9614-491B-842D-091E77E2F8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S40:S43</xm:sqref>
        </x14:conditionalFormatting>
        <x14:conditionalFormatting xmlns:xm="http://schemas.microsoft.com/office/excel/2006/main">
          <x14:cfRule type="dataBar" id="{65C86EE7-1AA6-4115-9D7B-68F3DB7B0D5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S45:S48</xm:sqref>
        </x14:conditionalFormatting>
        <x14:conditionalFormatting xmlns:xm="http://schemas.microsoft.com/office/excel/2006/main">
          <x14:cfRule type="dataBar" id="{39E02238-FD58-41BA-8A8D-9CA7FBB6E7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S50:S53</xm:sqref>
        </x14:conditionalFormatting>
        <x14:conditionalFormatting xmlns:xm="http://schemas.microsoft.com/office/excel/2006/main">
          <x14:cfRule type="dataBar" id="{73FF545B-D379-43CE-90CC-B651AF1068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S55:S58</xm:sqref>
        </x14:conditionalFormatting>
        <x14:conditionalFormatting xmlns:xm="http://schemas.microsoft.com/office/excel/2006/main">
          <x14:cfRule type="dataBar" id="{FB92917F-363A-45E6-BFC9-7A8326486069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V6:V13</xm:sqref>
        </x14:conditionalFormatting>
        <x14:conditionalFormatting xmlns:xm="http://schemas.microsoft.com/office/excel/2006/main">
          <x14:cfRule type="dataBar" id="{52061925-84B5-4447-96E8-2A81B44D153B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V15:V18</xm:sqref>
        </x14:conditionalFormatting>
        <x14:conditionalFormatting xmlns:xm="http://schemas.microsoft.com/office/excel/2006/main">
          <x14:cfRule type="dataBar" id="{618C1575-2A07-40FB-8CC8-E1D53B53B159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V20:V23</xm:sqref>
        </x14:conditionalFormatting>
        <x14:conditionalFormatting xmlns:xm="http://schemas.microsoft.com/office/excel/2006/main">
          <x14:cfRule type="dataBar" id="{31C9EF9E-1F09-42D8-8518-B06CFE820619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V25:V28</xm:sqref>
        </x14:conditionalFormatting>
        <x14:conditionalFormatting xmlns:xm="http://schemas.microsoft.com/office/excel/2006/main">
          <x14:cfRule type="dataBar" id="{8A3D51A4-D63A-4B74-B412-22F68FFA618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V30:V33</xm:sqref>
        </x14:conditionalFormatting>
        <x14:conditionalFormatting xmlns:xm="http://schemas.microsoft.com/office/excel/2006/main">
          <x14:cfRule type="dataBar" id="{6EE503A2-0A32-4563-B14B-2475F39A01D0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V35:V38</xm:sqref>
        </x14:conditionalFormatting>
        <x14:conditionalFormatting xmlns:xm="http://schemas.microsoft.com/office/excel/2006/main">
          <x14:cfRule type="dataBar" id="{8FC007C7-DD4A-423B-80B6-5EFB2D166D90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V40:V43</xm:sqref>
        </x14:conditionalFormatting>
        <x14:conditionalFormatting xmlns:xm="http://schemas.microsoft.com/office/excel/2006/main">
          <x14:cfRule type="dataBar" id="{6BA85EC7-2F8E-4718-8F97-CC8F8ADE41D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V45:V48</xm:sqref>
        </x14:conditionalFormatting>
        <x14:conditionalFormatting xmlns:xm="http://schemas.microsoft.com/office/excel/2006/main">
          <x14:cfRule type="dataBar" id="{8E6FCA28-A9E0-4915-9DAD-ECA86C8AF3AE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V50:V53</xm:sqref>
        </x14:conditionalFormatting>
        <x14:conditionalFormatting xmlns:xm="http://schemas.microsoft.com/office/excel/2006/main">
          <x14:cfRule type="dataBar" id="{F2461932-7B9E-4483-A3C9-3A9231835F58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V55:V58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3"/>
  <sheetViews>
    <sheetView showGridLines="0" showRowColHeaders="0" zoomScaleNormal="100" workbookViewId="0">
      <selection activeCell="L4" sqref="L4"/>
    </sheetView>
  </sheetViews>
  <sheetFormatPr defaultColWidth="9.140625" defaultRowHeight="17.25" x14ac:dyDescent="0.3"/>
  <cols>
    <col min="1" max="1" width="3.42578125" style="3" customWidth="1"/>
    <col min="2" max="2" width="20.7109375" style="5" customWidth="1"/>
    <col min="3" max="5" width="9.7109375" style="1" hidden="1" customWidth="1"/>
    <col min="6" max="6" width="22.7109375" style="5" customWidth="1"/>
    <col min="7" max="7" width="9.140625" style="1"/>
    <col min="8" max="9" width="0.85546875" style="1" customWidth="1"/>
    <col min="10" max="10" width="8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8.7109375" style="1" customWidth="1"/>
    <col min="21" max="21" width="12.7109375" style="1" customWidth="1"/>
    <col min="22" max="22" width="11" style="1" customWidth="1"/>
    <col min="23" max="23" width="8.7109375" style="1" customWidth="1"/>
    <col min="24" max="24" width="13.7109375" style="1" customWidth="1"/>
    <col min="25" max="25" width="9.28515625" style="1" customWidth="1"/>
    <col min="26" max="27" width="8.7109375" style="1" customWidth="1"/>
    <col min="28" max="29" width="10.7109375" style="1" customWidth="1"/>
    <col min="30" max="31" width="8.7109375" style="86" customWidth="1"/>
    <col min="32" max="33" width="9.140625" style="86"/>
    <col min="34" max="16384" width="9.140625" style="1"/>
  </cols>
  <sheetData>
    <row r="1" spans="1:33" ht="3.95" customHeight="1" x14ac:dyDescent="0.3">
      <c r="A1" s="2">
        <f ca="1">TODAY()</f>
        <v>42422</v>
      </c>
      <c r="B1" s="28">
        <f ca="1">IF(WEEKDAY(A1)=2,-3,-1)</f>
        <v>-3</v>
      </c>
      <c r="C1" s="3">
        <f ca="1">DAY(A1+B1)</f>
        <v>19</v>
      </c>
      <c r="D1" s="6">
        <f xml:space="preserve"> RTD("cqg.rtd",,"StudyData",$A$5&amp;A6,"Bar",,"Time",Z4,,"all",,,"False")</f>
        <v>42422.388888888891</v>
      </c>
      <c r="E1" s="7">
        <f xml:space="preserve"> HOUR(D1)</f>
        <v>9</v>
      </c>
      <c r="F1" s="28">
        <f xml:space="preserve"> MINUTE(RTD("cqg.rtd",,"StudyData",$A$5&amp;A6,"Bar",,"Time",Z4,,"all",,,"False"))</f>
        <v>20</v>
      </c>
    </row>
    <row r="2" spans="1:33" ht="21.95" customHeight="1" x14ac:dyDescent="0.3">
      <c r="B2" s="276" t="s">
        <v>11</v>
      </c>
      <c r="C2" s="276"/>
      <c r="D2" s="276"/>
      <c r="E2" s="278">
        <f>RTD("cqg.rtd", ,"SystemInfo", "Linetime")</f>
        <v>42422.391319444447</v>
      </c>
      <c r="F2" s="278"/>
      <c r="G2" s="289"/>
      <c r="H2" s="289"/>
      <c r="I2" s="289"/>
      <c r="J2" s="356" t="s">
        <v>38</v>
      </c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276" t="s">
        <v>35</v>
      </c>
      <c r="Z2" s="276"/>
      <c r="AA2" s="394">
        <f>RTD("cqg.rtd", ,"SystemInfo", "Linetime")+6/24</f>
        <v>42422.641319444447</v>
      </c>
      <c r="AB2" s="394"/>
      <c r="AC2" s="395"/>
      <c r="AD2" s="124"/>
      <c r="AE2" s="125"/>
    </row>
    <row r="3" spans="1:33" ht="21.95" customHeight="1" x14ac:dyDescent="0.3">
      <c r="B3" s="277"/>
      <c r="C3" s="277"/>
      <c r="D3" s="277"/>
      <c r="E3" s="279"/>
      <c r="F3" s="279"/>
      <c r="G3" s="290"/>
      <c r="H3" s="290"/>
      <c r="I3" s="290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277"/>
      <c r="Z3" s="277"/>
      <c r="AA3" s="396"/>
      <c r="AB3" s="396"/>
      <c r="AC3" s="397"/>
      <c r="AD3" s="124"/>
      <c r="AE3" s="125"/>
    </row>
    <row r="4" spans="1:33" ht="20.100000000000001" customHeight="1" x14ac:dyDescent="0.3">
      <c r="B4" s="295" t="s">
        <v>13</v>
      </c>
      <c r="C4" s="296"/>
      <c r="D4" s="296"/>
      <c r="E4" s="297"/>
      <c r="F4" s="10" t="s">
        <v>0</v>
      </c>
      <c r="G4" s="10" t="s">
        <v>1</v>
      </c>
      <c r="H4" s="8"/>
      <c r="I4" s="8"/>
      <c r="J4" s="314" t="s">
        <v>4</v>
      </c>
      <c r="K4" s="314"/>
      <c r="L4" s="13">
        <v>12</v>
      </c>
      <c r="M4" s="12"/>
      <c r="N4" s="291" t="s">
        <v>36</v>
      </c>
      <c r="O4" s="292"/>
      <c r="P4" s="14">
        <v>9</v>
      </c>
      <c r="Q4" s="14">
        <v>11</v>
      </c>
      <c r="R4" s="15">
        <v>13</v>
      </c>
      <c r="S4" s="354" t="s">
        <v>31</v>
      </c>
      <c r="T4" s="302"/>
      <c r="U4" s="302"/>
      <c r="V4" s="358" t="s">
        <v>29</v>
      </c>
      <c r="W4" s="358"/>
      <c r="X4" s="302" t="s">
        <v>37</v>
      </c>
      <c r="Y4" s="303"/>
      <c r="Z4" s="128">
        <v>30</v>
      </c>
      <c r="AA4" s="129" t="s">
        <v>7</v>
      </c>
      <c r="AB4" s="390" t="s">
        <v>33</v>
      </c>
      <c r="AC4" s="391"/>
      <c r="AD4" s="126"/>
      <c r="AE4" s="127"/>
    </row>
    <row r="5" spans="1:33" ht="20.100000000000001" customHeight="1" x14ac:dyDescent="0.3">
      <c r="A5" s="4" t="s">
        <v>34</v>
      </c>
      <c r="B5" s="298"/>
      <c r="C5" s="299"/>
      <c r="D5" s="299"/>
      <c r="E5" s="300"/>
      <c r="F5" s="11" t="s">
        <v>3</v>
      </c>
      <c r="G5" s="11" t="s">
        <v>2</v>
      </c>
      <c r="H5" s="9"/>
      <c r="I5" s="9"/>
      <c r="J5" s="285" t="s">
        <v>5</v>
      </c>
      <c r="K5" s="334"/>
      <c r="L5" s="133" t="s">
        <v>6</v>
      </c>
      <c r="M5" s="134"/>
      <c r="N5" s="352"/>
      <c r="O5" s="353"/>
      <c r="P5" s="135" t="s">
        <v>12</v>
      </c>
      <c r="Q5" s="136">
        <v>12</v>
      </c>
      <c r="R5" s="137" t="str">
        <f>"20"&amp;R4</f>
        <v>2013</v>
      </c>
      <c r="S5" s="355"/>
      <c r="T5" s="304"/>
      <c r="U5" s="304"/>
      <c r="V5" s="361" t="s">
        <v>30</v>
      </c>
      <c r="W5" s="361"/>
      <c r="X5" s="304"/>
      <c r="Y5" s="305"/>
      <c r="Z5" s="346" t="s">
        <v>32</v>
      </c>
      <c r="AA5" s="346"/>
      <c r="AB5" s="392"/>
      <c r="AC5" s="393"/>
      <c r="AD5" s="126"/>
      <c r="AE5" s="127"/>
    </row>
    <row r="6" spans="1:33" ht="13.15" customHeight="1" x14ac:dyDescent="0.3">
      <c r="A6" s="3">
        <v>1</v>
      </c>
      <c r="B6" s="335" t="str">
        <f>RIGHT(RTD("cqg.rtd",,"ContractData",$A$5&amp;A6,"LongDescription"),14)</f>
        <v>Mar 16, Jun 16</v>
      </c>
      <c r="C6" s="31"/>
      <c r="D6" s="31"/>
      <c r="E6" s="31"/>
      <c r="F6" s="337">
        <f>IF(B6="","",RTD("cqg.rtd",,"ContractData",$A$5&amp;A6,"ExpirationDate",,"D"))</f>
        <v>42443</v>
      </c>
      <c r="G6" s="351">
        <f ca="1">F6-$A$1</f>
        <v>21</v>
      </c>
      <c r="H6" s="32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33"/>
      <c r="J6" s="351">
        <f>K6</f>
        <v>7425</v>
      </c>
      <c r="K6" s="324">
        <f>RTD("cqg.rtd", ,"ContractData", $A$5&amp;A6, "T_CVol")</f>
        <v>7425</v>
      </c>
      <c r="L6" s="324">
        <f xml:space="preserve"> RTD("cqg.rtd",,"StudyData", $A$5&amp;A6, "MA", "InputChoice=ContractVol,MAType=Sim,Period="&amp;$L$4&amp;"", "MA",,,"all",,,,"T")</f>
        <v>37556.166666669997</v>
      </c>
      <c r="M6" s="138">
        <f>IF(K6&gt;L6,1,0)</f>
        <v>0</v>
      </c>
      <c r="N6" s="324">
        <f>RTD("cqg.rtd", ,"ContractData", $A$5&amp;A6, "Y_CVol")</f>
        <v>19525</v>
      </c>
      <c r="O6" s="325">
        <f>IF(ISERROR(K6/N6),"",K6/N6)</f>
        <v>0.38028169014084506</v>
      </c>
      <c r="P6" s="324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4745</v>
      </c>
      <c r="Q6" s="324"/>
      <c r="R6" s="324"/>
      <c r="S6" s="48" t="str">
        <f>LEFT(B6,6)</f>
        <v>Mar 16</v>
      </c>
      <c r="T6" s="53">
        <f>U6</f>
        <v>991493</v>
      </c>
      <c r="U6" s="53">
        <f>'EDA Calendar Calculations'!F6</f>
        <v>991493</v>
      </c>
      <c r="V6" s="53">
        <f>U6-X6</f>
        <v>-15682</v>
      </c>
      <c r="W6" s="53">
        <f>V6</f>
        <v>-15682</v>
      </c>
      <c r="X6" s="53">
        <f>'EDA Calendar Calculations'!G6</f>
        <v>1007175</v>
      </c>
      <c r="Y6" s="59">
        <f t="shared" ref="Y6:Y15" si="0">IF(ISERROR(U6/X6),"",U6/X6)</f>
        <v>0.98442971678208846</v>
      </c>
      <c r="Z6" s="388">
        <f>IF(RTD("cqg.rtd",,"StudyData",$A$5&amp;A6,"Vol","VolType=Exchange,CoCType=Contract","Vol",$Z$4,"0","ALL",,,"TRUE","T")="",0,RTD("cqg.rtd",,"StudyData",$A$5&amp;A6,"Vol","VolType=Exchange,CoCType=Contract","Vol",$Z$4,"0","ALL",,,"TRUE","T"))</f>
        <v>0</v>
      </c>
      <c r="AA6" s="389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287</v>
      </c>
      <c r="AB6" s="408" t="str">
        <f>B6</f>
        <v>Mar 16, Jun 16</v>
      </c>
      <c r="AC6" s="409"/>
      <c r="AD6" s="87"/>
      <c r="AE6" s="88"/>
      <c r="AF6" s="1"/>
      <c r="AG6" s="1"/>
    </row>
    <row r="7" spans="1:33" ht="13.15" customHeight="1" x14ac:dyDescent="0.3">
      <c r="B7" s="336"/>
      <c r="C7" s="34"/>
      <c r="D7" s="34"/>
      <c r="E7" s="34"/>
      <c r="F7" s="321"/>
      <c r="G7" s="339"/>
      <c r="H7" s="35"/>
      <c r="I7" s="36"/>
      <c r="J7" s="339"/>
      <c r="K7" s="324"/>
      <c r="L7" s="324"/>
      <c r="M7" s="138"/>
      <c r="N7" s="324"/>
      <c r="O7" s="325"/>
      <c r="P7" s="324"/>
      <c r="Q7" s="324"/>
      <c r="R7" s="324"/>
      <c r="S7" s="50" t="str">
        <f>RIGHT(B6,6)</f>
        <v>Jun 16</v>
      </c>
      <c r="T7" s="54">
        <f t="shared" ref="T7:T33" si="1">U7</f>
        <v>1291300</v>
      </c>
      <c r="U7" s="54">
        <f>'EDA Calendar Calculations'!L6</f>
        <v>1291300</v>
      </c>
      <c r="V7" s="54">
        <f>U7-X7</f>
        <v>18104</v>
      </c>
      <c r="W7" s="53">
        <f t="shared" ref="W7:W77" si="2">V7</f>
        <v>18104</v>
      </c>
      <c r="X7" s="54">
        <f>'EDA Calendar Calculations'!M6</f>
        <v>1273196</v>
      </c>
      <c r="Y7" s="58">
        <f t="shared" si="0"/>
        <v>1.0142193346507529</v>
      </c>
      <c r="Z7" s="388"/>
      <c r="AA7" s="389"/>
      <c r="AB7" s="412"/>
      <c r="AC7" s="413"/>
      <c r="AD7" s="87"/>
      <c r="AE7" s="88"/>
      <c r="AF7" s="1"/>
      <c r="AG7" s="1"/>
    </row>
    <row r="8" spans="1:33" ht="13.15" customHeight="1" x14ac:dyDescent="0.3">
      <c r="A8" s="3">
        <f>A6+1</f>
        <v>2</v>
      </c>
      <c r="B8" s="335" t="str">
        <f>RIGHT(RTD("cqg.rtd",,"ContractData",$A$5&amp;A8,"LongDescription"),14)</f>
        <v>Apr 16, Jul 16</v>
      </c>
      <c r="C8" s="37"/>
      <c r="D8" s="37"/>
      <c r="E8" s="37"/>
      <c r="F8" s="320">
        <f>IF(B8="","",RTD("cqg.rtd",,"ContractData",$A$5&amp;A8,"ExpirationDate",,"D"))</f>
        <v>42478</v>
      </c>
      <c r="G8" s="338">
        <f t="shared" ref="G8:G95" ca="1" si="3">F8-$A$1</f>
        <v>56</v>
      </c>
      <c r="H8" s="35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36"/>
      <c r="J8" s="41">
        <f>K8</f>
        <v>0</v>
      </c>
      <c r="K8" s="324">
        <f>RTD("cqg.rtd", ,"ContractData", $A$5&amp;A8, "T_CVol")</f>
        <v>0</v>
      </c>
      <c r="L8" s="324" t="str">
        <f xml:space="preserve"> RTD("cqg.rtd",,"StudyData", $A$5&amp;A8, "MA", "InputChoice=ContractVol,MAType=Sim,Period="&amp;$L$4&amp;"", "MA",,,"all",,,,"T")</f>
        <v/>
      </c>
      <c r="M8" s="138">
        <f>IF(K8&gt;L8,1,0)</f>
        <v>0</v>
      </c>
      <c r="N8" s="324">
        <f>RTD("cqg.rtd", ,"ContractData", $A$5&amp;A8, "Y_CVol")</f>
        <v>0</v>
      </c>
      <c r="O8" s="325" t="str">
        <f t="shared" ref="O8:O95" si="4">IF(ISERROR(K8/N8),"",K8/N8)</f>
        <v/>
      </c>
      <c r="P8" s="324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324"/>
      <c r="R8" s="324"/>
      <c r="S8" s="48" t="str">
        <f>LEFT(B8,6)</f>
        <v>Apr 16</v>
      </c>
      <c r="T8" s="53">
        <f t="shared" si="1"/>
        <v>73841</v>
      </c>
      <c r="U8" s="53">
        <f>'EDA Calendar Calculations'!F8</f>
        <v>73841</v>
      </c>
      <c r="V8" s="53">
        <f>U8-X8</f>
        <v>494</v>
      </c>
      <c r="W8" s="53">
        <f t="shared" si="2"/>
        <v>494</v>
      </c>
      <c r="X8" s="53">
        <f>'EDA Calendar Calculations'!G8</f>
        <v>73347</v>
      </c>
      <c r="Y8" s="59">
        <f t="shared" si="0"/>
        <v>1.0067351084570604</v>
      </c>
      <c r="Z8" s="388">
        <f>IF(RTD("cqg.rtd",,"StudyData",$A$5&amp;A8,"Vol","VolType=Exchange,CoCType=Contract","Vol",$Z$4,"0","ALL",,,"TRUE","T")="",0,RTD("cqg.rtd",,"StudyData",$A$5&amp;A8,"Vol","VolType=Exchange,CoCType=Contract","Vol",$Z$4,"0","ALL",,,"TRUE","T"))</f>
        <v>0</v>
      </c>
      <c r="AA8" s="389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0</v>
      </c>
      <c r="AB8" s="408" t="str">
        <f>B8</f>
        <v>Apr 16, Jul 16</v>
      </c>
      <c r="AC8" s="409"/>
      <c r="AD8" s="87"/>
      <c r="AE8" s="88"/>
      <c r="AF8" s="1"/>
      <c r="AG8" s="1"/>
    </row>
    <row r="9" spans="1:33" ht="13.15" customHeight="1" x14ac:dyDescent="0.3">
      <c r="B9" s="336"/>
      <c r="C9" s="37"/>
      <c r="D9" s="37"/>
      <c r="E9" s="37"/>
      <c r="F9" s="321"/>
      <c r="G9" s="339"/>
      <c r="H9" s="35"/>
      <c r="I9" s="36"/>
      <c r="J9" s="42"/>
      <c r="K9" s="324"/>
      <c r="L9" s="324"/>
      <c r="M9" s="138"/>
      <c r="N9" s="324"/>
      <c r="O9" s="325"/>
      <c r="P9" s="324"/>
      <c r="Q9" s="324"/>
      <c r="R9" s="324"/>
      <c r="S9" s="50" t="str">
        <f>RIGHT(B8,6)</f>
        <v>Jul 16</v>
      </c>
      <c r="T9" s="54">
        <f t="shared" si="1"/>
        <v>252</v>
      </c>
      <c r="U9" s="54">
        <f>'EDA Calendar Calculations'!L8</f>
        <v>252</v>
      </c>
      <c r="V9" s="54">
        <f>U9-X9</f>
        <v>0</v>
      </c>
      <c r="W9" s="53">
        <f t="shared" si="2"/>
        <v>0</v>
      </c>
      <c r="X9" s="54">
        <f>'EDA Calendar Calculations'!M8</f>
        <v>252</v>
      </c>
      <c r="Y9" s="58">
        <f t="shared" si="0"/>
        <v>1</v>
      </c>
      <c r="Z9" s="388"/>
      <c r="AA9" s="389"/>
      <c r="AB9" s="412"/>
      <c r="AC9" s="413"/>
      <c r="AD9" s="87"/>
      <c r="AE9" s="88"/>
      <c r="AF9" s="1"/>
      <c r="AG9" s="1"/>
    </row>
    <row r="10" spans="1:33" ht="13.15" customHeight="1" x14ac:dyDescent="0.3">
      <c r="A10" s="3">
        <f>A8+1</f>
        <v>3</v>
      </c>
      <c r="B10" s="335" t="str">
        <f>RIGHT(RTD("cqg.rtd",,"ContractData",$A$5&amp;A10,"LongDescription"),14)</f>
        <v>May 16, Aug 16</v>
      </c>
      <c r="C10" s="37"/>
      <c r="D10" s="37"/>
      <c r="E10" s="37"/>
      <c r="F10" s="320">
        <f>IF(B10="","",RTD("cqg.rtd",,"ContractData",$A$5&amp;A10,"ExpirationDate",,"D"))</f>
        <v>42506</v>
      </c>
      <c r="G10" s="338">
        <f t="shared" ca="1" si="3"/>
        <v>84</v>
      </c>
      <c r="H10" s="35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0</v>
      </c>
      <c r="I10" s="36"/>
      <c r="J10" s="338">
        <f t="shared" ref="J10:J95" si="5">K10</f>
        <v>0</v>
      </c>
      <c r="K10" s="324">
        <f>RTD("cqg.rtd", ,"ContractData", $A$5&amp;A10, "T_CVol")</f>
        <v>0</v>
      </c>
      <c r="L10" s="324" t="str">
        <f xml:space="preserve"> RTD("cqg.rtd",,"StudyData", $A$5&amp;A10, "MA", "InputChoice=ContractVol,MAType=Sim,Period="&amp;$L$4&amp;"", "MA",,,"all",,,,"T")</f>
        <v/>
      </c>
      <c r="M10" s="138">
        <f t="shared" ref="M10:M95" si="6">IF(K10&gt;L10,1,0)</f>
        <v>0</v>
      </c>
      <c r="N10" s="324">
        <f>RTD("cqg.rtd", ,"ContractData", $A$5&amp;A10, "Y_CVol")</f>
        <v>0</v>
      </c>
      <c r="O10" s="325" t="str">
        <f t="shared" si="4"/>
        <v/>
      </c>
      <c r="P10" s="324" t="str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/>
      </c>
      <c r="Q10" s="324"/>
      <c r="R10" s="324"/>
      <c r="S10" s="48" t="str">
        <f>LEFT(B10,6)</f>
        <v>May 16</v>
      </c>
      <c r="T10" s="53">
        <f t="shared" si="1"/>
        <v>484</v>
      </c>
      <c r="U10" s="53">
        <f>'EDA Calendar Calculations'!F10</f>
        <v>484</v>
      </c>
      <c r="V10" s="53">
        <f>U10-X10</f>
        <v>5</v>
      </c>
      <c r="W10" s="53">
        <f t="shared" si="2"/>
        <v>5</v>
      </c>
      <c r="X10" s="53">
        <f>'EDA Calendar Calculations'!G10</f>
        <v>479</v>
      </c>
      <c r="Y10" s="59">
        <f t="shared" si="0"/>
        <v>1.010438413361169</v>
      </c>
      <c r="Z10" s="388">
        <f>IF(RTD("cqg.rtd",,"StudyData",$A$5&amp;A10,"Vol","VolType=Exchange,CoCType=Contract","Vol",$Z$4,"0","ALL",,,"TRUE","T")="",0,RTD("cqg.rtd",,"StudyData",$A$5&amp;A10,"Vol","VolType=Exchange,CoCType=Contract","Vol",$Z$4,"0","ALL",,,"TRUE","T"))</f>
        <v>0</v>
      </c>
      <c r="AA10" s="389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0</v>
      </c>
      <c r="AB10" s="408" t="str">
        <f>B10</f>
        <v>May 16, Aug 16</v>
      </c>
      <c r="AC10" s="409"/>
      <c r="AD10" s="87"/>
      <c r="AE10" s="88"/>
      <c r="AF10" s="1"/>
      <c r="AG10" s="1"/>
    </row>
    <row r="11" spans="1:33" ht="13.15" customHeight="1" x14ac:dyDescent="0.3">
      <c r="B11" s="336"/>
      <c r="C11" s="37"/>
      <c r="D11" s="37"/>
      <c r="E11" s="37"/>
      <c r="F11" s="321"/>
      <c r="G11" s="339"/>
      <c r="H11" s="35"/>
      <c r="I11" s="36"/>
      <c r="J11" s="339"/>
      <c r="K11" s="324"/>
      <c r="L11" s="324"/>
      <c r="M11" s="138"/>
      <c r="N11" s="324"/>
      <c r="O11" s="325"/>
      <c r="P11" s="324"/>
      <c r="Q11" s="324"/>
      <c r="R11" s="324"/>
      <c r="S11" s="50" t="str">
        <f>RIGHT(B10,6)</f>
        <v>Aug 16</v>
      </c>
      <c r="T11" s="54">
        <f t="shared" si="1"/>
        <v>0</v>
      </c>
      <c r="U11" s="54">
        <f>'EDA Calendar Calculations'!L10</f>
        <v>0</v>
      </c>
      <c r="V11" s="54"/>
      <c r="W11" s="53">
        <f t="shared" si="2"/>
        <v>0</v>
      </c>
      <c r="X11" s="54">
        <f>'EDA Calendar Calculations'!M10</f>
        <v>0</v>
      </c>
      <c r="Y11" s="58" t="str">
        <f t="shared" si="0"/>
        <v/>
      </c>
      <c r="Z11" s="388"/>
      <c r="AA11" s="389"/>
      <c r="AB11" s="412"/>
      <c r="AC11" s="413"/>
      <c r="AD11" s="87"/>
      <c r="AE11" s="88"/>
      <c r="AF11" s="1"/>
      <c r="AG11" s="1"/>
    </row>
    <row r="12" spans="1:33" ht="13.15" customHeight="1" x14ac:dyDescent="0.3">
      <c r="A12" s="3">
        <f>A10+1</f>
        <v>4</v>
      </c>
      <c r="B12" s="335" t="str">
        <f>RIGHT(RTD("cqg.rtd",,"ContractData",$A$5&amp;A12,"LongDescription"),14)</f>
        <v>Jun 16, Sep 16</v>
      </c>
      <c r="C12" s="37"/>
      <c r="D12" s="37"/>
      <c r="E12" s="37"/>
      <c r="F12" s="320">
        <f>IF(B12="","",RTD("cqg.rtd",,"ContractData",$A$5&amp;A12,"ExpirationDate",,"D"))</f>
        <v>42534</v>
      </c>
      <c r="G12" s="338">
        <f t="shared" ca="1" si="3"/>
        <v>112</v>
      </c>
      <c r="H12" s="35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36"/>
      <c r="J12" s="338">
        <f t="shared" si="5"/>
        <v>10410</v>
      </c>
      <c r="K12" s="324">
        <f>RTD("cqg.rtd", ,"ContractData", $A$5&amp;A12, "T_CVol")</f>
        <v>10410</v>
      </c>
      <c r="L12" s="324">
        <f xml:space="preserve"> RTD("cqg.rtd",,"StudyData", $A$5&amp;A12, "MA", "InputChoice=ContractVol,MAType=Sim,Period="&amp;$L$4&amp;"", "MA",,,"all",,,,"T")</f>
        <v>33266.666666669997</v>
      </c>
      <c r="M12" s="138">
        <f t="shared" si="6"/>
        <v>0</v>
      </c>
      <c r="N12" s="324">
        <f>RTD("cqg.rtd", ,"ContractData", $A$5&amp;A12, "Y_CVol")</f>
        <v>16863</v>
      </c>
      <c r="O12" s="325">
        <f t="shared" si="4"/>
        <v>0.61732787760185015</v>
      </c>
      <c r="P12" s="324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5234</v>
      </c>
      <c r="Q12" s="324"/>
      <c r="R12" s="324"/>
      <c r="S12" s="48" t="str">
        <f>LEFT(B12,6)</f>
        <v>Jun 16</v>
      </c>
      <c r="T12" s="53">
        <f t="shared" si="1"/>
        <v>1291300</v>
      </c>
      <c r="U12" s="53">
        <f>'EDA Calendar Calculations'!F12</f>
        <v>1291300</v>
      </c>
      <c r="V12" s="53">
        <f>U12-X12</f>
        <v>18104</v>
      </c>
      <c r="W12" s="53">
        <f t="shared" si="2"/>
        <v>18104</v>
      </c>
      <c r="X12" s="53">
        <f>'EDA Calendar Calculations'!G12</f>
        <v>1273196</v>
      </c>
      <c r="Y12" s="59">
        <f t="shared" si="0"/>
        <v>1.0142193346507529</v>
      </c>
      <c r="Z12" s="388">
        <f>IF(RTD("cqg.rtd",,"StudyData",$A$5&amp;A12,"Vol","VolType=Exchange,CoCType=Contract","Vol",$Z$4,"0","ALL",,,"TRUE","T")="",0,RTD("cqg.rtd",,"StudyData",$A$5&amp;A12,"Vol","VolType=Exchange,CoCType=Contract","Vol",$Z$4,"0","ALL",,,"TRUE","T"))</f>
        <v>0</v>
      </c>
      <c r="AA12" s="389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473</v>
      </c>
      <c r="AB12" s="408" t="str">
        <f>B12</f>
        <v>Jun 16, Sep 16</v>
      </c>
      <c r="AC12" s="409"/>
      <c r="AD12" s="87"/>
      <c r="AE12" s="88"/>
      <c r="AF12" s="1"/>
      <c r="AG12" s="1"/>
    </row>
    <row r="13" spans="1:33" ht="13.15" customHeight="1" x14ac:dyDescent="0.3">
      <c r="B13" s="336"/>
      <c r="C13" s="37"/>
      <c r="D13" s="37"/>
      <c r="E13" s="37"/>
      <c r="F13" s="321"/>
      <c r="G13" s="339"/>
      <c r="H13" s="35"/>
      <c r="I13" s="36"/>
      <c r="J13" s="339"/>
      <c r="K13" s="324"/>
      <c r="L13" s="324"/>
      <c r="M13" s="138"/>
      <c r="N13" s="324"/>
      <c r="O13" s="325"/>
      <c r="P13" s="324"/>
      <c r="Q13" s="324"/>
      <c r="R13" s="324"/>
      <c r="S13" s="50" t="str">
        <f>RIGHT(B12,6)</f>
        <v>Sep 16</v>
      </c>
      <c r="T13" s="54">
        <f t="shared" si="1"/>
        <v>1155010</v>
      </c>
      <c r="U13" s="54">
        <f>'EDA Calendar Calculations'!L12</f>
        <v>1155010</v>
      </c>
      <c r="V13" s="54"/>
      <c r="W13" s="53">
        <f t="shared" si="2"/>
        <v>0</v>
      </c>
      <c r="X13" s="54">
        <f>'EDA Calendar Calculations'!M12</f>
        <v>1150112</v>
      </c>
      <c r="Y13" s="58">
        <f t="shared" si="0"/>
        <v>1.0042587156729084</v>
      </c>
      <c r="Z13" s="388"/>
      <c r="AA13" s="389"/>
      <c r="AB13" s="412"/>
      <c r="AC13" s="413"/>
      <c r="AD13" s="87"/>
      <c r="AE13" s="88"/>
      <c r="AF13" s="1"/>
      <c r="AG13" s="1"/>
    </row>
    <row r="14" spans="1:33" ht="13.15" customHeight="1" x14ac:dyDescent="0.3">
      <c r="A14" s="3">
        <f>A12+1</f>
        <v>5</v>
      </c>
      <c r="B14" s="349" t="str">
        <f>RIGHT(RTD("cqg.rtd",,"ContractData",$A$5&amp;A14,"LongDescription"),14)</f>
        <v>Jul 16, Oct 16</v>
      </c>
      <c r="C14" s="37"/>
      <c r="D14" s="37"/>
      <c r="E14" s="37"/>
      <c r="F14" s="327">
        <f>IF(B14="","",RTD("cqg.rtd",,"ContractData",$A$5&amp;A14,"ExpirationDate",,"D"))</f>
        <v>42569</v>
      </c>
      <c r="G14" s="338">
        <f t="shared" ca="1" si="3"/>
        <v>147</v>
      </c>
      <c r="H14" s="63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0</v>
      </c>
      <c r="I14" s="45"/>
      <c r="J14" s="46">
        <f t="shared" si="5"/>
        <v>0</v>
      </c>
      <c r="K14" s="324">
        <f>RTD("cqg.rtd", ,"ContractData", $A$5&amp;A14, "T_CVol")</f>
        <v>0</v>
      </c>
      <c r="L14" s="324" t="str">
        <f xml:space="preserve"> RTD("cqg.rtd",,"StudyData", $A$5&amp;A14, "MA", "InputChoice=ContractVol,MAType=Sim,Period="&amp;$L$4&amp;"", "MA",,,"all",,,,"T")</f>
        <v/>
      </c>
      <c r="M14" s="138">
        <f t="shared" si="6"/>
        <v>0</v>
      </c>
      <c r="N14" s="324">
        <f>RTD("cqg.rtd", ,"ContractData", $A$5&amp;A14, "Y_CVol")</f>
        <v>0</v>
      </c>
      <c r="O14" s="325" t="str">
        <f t="shared" si="4"/>
        <v/>
      </c>
      <c r="P14" s="324" t="str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/>
      </c>
      <c r="Q14" s="324"/>
      <c r="R14" s="324"/>
      <c r="S14" s="48" t="str">
        <f>LEFT(B14,6)</f>
        <v>Jul 16</v>
      </c>
      <c r="T14" s="53">
        <f>U14</f>
        <v>252</v>
      </c>
      <c r="U14" s="53">
        <f>'EDA Calendar Calculations'!F14</f>
        <v>252</v>
      </c>
      <c r="V14" s="53">
        <f>U14-X14</f>
        <v>0</v>
      </c>
      <c r="W14" s="53">
        <f t="shared" si="2"/>
        <v>0</v>
      </c>
      <c r="X14" s="53">
        <f>'EDA Calendar Calculations'!G14</f>
        <v>252</v>
      </c>
      <c r="Y14" s="59">
        <f t="shared" si="0"/>
        <v>1</v>
      </c>
      <c r="Z14" s="388">
        <f>IF(RTD("cqg.rtd",,"StudyData",$A$5&amp;A14,"Vol","VolType=Exchange,CoCType=Contract","Vol",$Z$4,"0","ALL",,,"TRUE","T")="",0,RTD("cqg.rtd",,"StudyData",$A$5&amp;A14,"Vol","VolType=Exchange,CoCType=Contract","Vol",$Z$4,"0","ALL",,,"TRUE","T"))</f>
        <v>0</v>
      </c>
      <c r="AA14" s="389" t="str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/>
      </c>
      <c r="AB14" s="408" t="str">
        <f>B14</f>
        <v>Jul 16, Oct 16</v>
      </c>
      <c r="AC14" s="409"/>
      <c r="AD14" s="87"/>
      <c r="AE14" s="88"/>
      <c r="AF14" s="1"/>
      <c r="AG14" s="1"/>
    </row>
    <row r="15" spans="1:33" ht="13.15" customHeight="1" x14ac:dyDescent="0.3">
      <c r="B15" s="350"/>
      <c r="C15" s="106"/>
      <c r="D15" s="106"/>
      <c r="E15" s="106"/>
      <c r="F15" s="348"/>
      <c r="G15" s="347"/>
      <c r="H15" s="64"/>
      <c r="I15" s="38"/>
      <c r="J15" s="107"/>
      <c r="K15" s="324"/>
      <c r="L15" s="324"/>
      <c r="M15" s="138"/>
      <c r="N15" s="324"/>
      <c r="O15" s="325"/>
      <c r="P15" s="324"/>
      <c r="Q15" s="324"/>
      <c r="R15" s="324"/>
      <c r="S15" s="108" t="str">
        <f>RIGHT(B14,6)</f>
        <v>Oct 16</v>
      </c>
      <c r="T15" s="109" t="e">
        <f t="shared" si="1"/>
        <v>#N/A</v>
      </c>
      <c r="U15" s="109" t="e">
        <f>'EDA Calendar Calculations'!L14</f>
        <v>#N/A</v>
      </c>
      <c r="V15" s="109" t="e">
        <f>U15-X15</f>
        <v>#N/A</v>
      </c>
      <c r="W15" s="110" t="e">
        <f t="shared" si="2"/>
        <v>#N/A</v>
      </c>
      <c r="X15" s="109" t="e">
        <f>'EDA Calendar Calculations'!M14</f>
        <v>#N/A</v>
      </c>
      <c r="Y15" s="111" t="str">
        <f t="shared" si="0"/>
        <v/>
      </c>
      <c r="Z15" s="388"/>
      <c r="AA15" s="389"/>
      <c r="AB15" s="410"/>
      <c r="AC15" s="411"/>
      <c r="AD15" s="87"/>
      <c r="AE15" s="88"/>
      <c r="AF15" s="1"/>
      <c r="AG15" s="1"/>
    </row>
    <row r="16" spans="1:33" ht="8.1" customHeight="1" x14ac:dyDescent="0.3">
      <c r="B16" s="122"/>
      <c r="C16" s="20"/>
      <c r="D16" s="20"/>
      <c r="E16" s="20"/>
      <c r="F16" s="29"/>
      <c r="G16" s="20"/>
      <c r="H16" s="115"/>
      <c r="I16" s="20"/>
      <c r="J16" s="20"/>
      <c r="K16" s="93"/>
      <c r="L16" s="93"/>
      <c r="M16" s="95"/>
      <c r="N16" s="93"/>
      <c r="O16" s="96"/>
      <c r="P16" s="97"/>
      <c r="Q16" s="97"/>
      <c r="R16" s="97"/>
      <c r="S16" s="47"/>
      <c r="T16" s="20"/>
      <c r="U16" s="60"/>
      <c r="V16" s="60"/>
      <c r="W16" s="60"/>
      <c r="X16" s="60"/>
      <c r="Y16" s="60"/>
      <c r="Z16" s="102"/>
      <c r="AA16" s="103"/>
      <c r="AB16" s="130"/>
      <c r="AC16" s="131"/>
      <c r="AD16" s="105"/>
      <c r="AE16" s="90"/>
      <c r="AF16" s="1"/>
      <c r="AG16" s="1"/>
    </row>
    <row r="17" spans="1:33" ht="13.15" customHeight="1" x14ac:dyDescent="0.3">
      <c r="A17" s="3">
        <f>A14+1</f>
        <v>6</v>
      </c>
      <c r="B17" s="342" t="str">
        <f>RIGHT(RTD("cqg.rtd",,"ContractData",$A$5&amp;A17,"LongDescription"),14)</f>
        <v>Sep 16, Dec 16</v>
      </c>
      <c r="C17" s="21"/>
      <c r="D17" s="21"/>
      <c r="E17" s="21"/>
      <c r="F17" s="341">
        <f>IF(B17="","",RTD("cqg.rtd",,"ContractData",$A$5&amp;A17,"ExpirationDate",,"D"))</f>
        <v>42632</v>
      </c>
      <c r="G17" s="340">
        <f t="shared" ca="1" si="3"/>
        <v>210</v>
      </c>
      <c r="H17" s="16"/>
      <c r="I17" s="17"/>
      <c r="J17" s="81">
        <f t="shared" si="5"/>
        <v>4410</v>
      </c>
      <c r="K17" s="324">
        <f>RTD("cqg.rtd", ,"ContractData", $A$5&amp;A17, "T_CVol")</f>
        <v>4410</v>
      </c>
      <c r="L17" s="326">
        <f xml:space="preserve"> RTD("cqg.rtd",,"StudyData", $A$5&amp;A17, "MA", "InputChoice=ContractVol,MAType=Sim,Period="&amp;$L$4&amp;"", "MA",,,"all",,,,"T")</f>
        <v>22690.83333333</v>
      </c>
      <c r="M17" s="120">
        <f t="shared" si="6"/>
        <v>0</v>
      </c>
      <c r="N17" s="326">
        <f>RTD("cqg.rtd", ,"ContractData", $A$5&amp;A17, "Y_CVol")</f>
        <v>15796</v>
      </c>
      <c r="O17" s="325">
        <f t="shared" si="4"/>
        <v>0.27918460369713849</v>
      </c>
      <c r="P17" s="324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4620</v>
      </c>
      <c r="Q17" s="324"/>
      <c r="R17" s="324"/>
      <c r="S17" s="112" t="str">
        <f>LEFT(B17,6)</f>
        <v>Sep 16</v>
      </c>
      <c r="T17" s="113">
        <f t="shared" si="1"/>
        <v>1155010</v>
      </c>
      <c r="U17" s="113">
        <f>'EDA Calendar Calculations'!F16</f>
        <v>1155010</v>
      </c>
      <c r="V17" s="113">
        <f t="shared" ref="V17:V24" si="7">U17-X17</f>
        <v>4898</v>
      </c>
      <c r="W17" s="113">
        <f t="shared" si="2"/>
        <v>4898</v>
      </c>
      <c r="X17" s="113">
        <f>'EDA Calendar Calculations'!G16</f>
        <v>1150112</v>
      </c>
      <c r="Y17" s="114">
        <f t="shared" ref="Y17:Y24" si="8">IF(ISERROR(U17/X17),"",U17/X17)</f>
        <v>1.0042587156729084</v>
      </c>
      <c r="Z17" s="389">
        <f>IF(RTD("cqg.rtd",,"StudyData",$A$5&amp;A17,"Vol","VolType=Exchange,CoCType=Contract","Vol",$Z$4,"0","ALL",,,"TRUE","T")="",0,RTD("cqg.rtd",,"StudyData",$A$5&amp;A17,"Vol","VolType=Exchange,CoCType=Contract","Vol",$Z$4,"0","ALL",,,"TRUE","T"))</f>
        <v>4</v>
      </c>
      <c r="AA17" s="389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LocalMinute("&amp;$A$5&amp;$A17&amp;")="&amp;$F$1&amp;")","Bar",,"Vol",$Z$4,"0"))</f>
        <v>1775</v>
      </c>
      <c r="AB17" s="362" t="str">
        <f>B17</f>
        <v>Sep 16, Dec 16</v>
      </c>
      <c r="AC17" s="402"/>
      <c r="AD17" s="87"/>
      <c r="AE17" s="88"/>
      <c r="AF17" s="1"/>
      <c r="AG17" s="1"/>
    </row>
    <row r="18" spans="1:33" ht="13.15" customHeight="1" x14ac:dyDescent="0.3">
      <c r="B18" s="343"/>
      <c r="C18" s="21"/>
      <c r="D18" s="21"/>
      <c r="E18" s="21"/>
      <c r="F18" s="321"/>
      <c r="G18" s="319"/>
      <c r="H18" s="16"/>
      <c r="I18" s="17"/>
      <c r="J18" s="39"/>
      <c r="K18" s="324"/>
      <c r="L18" s="326"/>
      <c r="M18" s="120"/>
      <c r="N18" s="326"/>
      <c r="O18" s="325"/>
      <c r="P18" s="324"/>
      <c r="Q18" s="324"/>
      <c r="R18" s="324"/>
      <c r="S18" s="51" t="str">
        <f>RIGHT(B17,6)</f>
        <v>Dec 16</v>
      </c>
      <c r="T18" s="54">
        <f t="shared" si="1"/>
        <v>1267860</v>
      </c>
      <c r="U18" s="54">
        <f>'EDA Calendar Calculations'!L16</f>
        <v>1267860</v>
      </c>
      <c r="V18" s="54">
        <f t="shared" si="7"/>
        <v>16334</v>
      </c>
      <c r="W18" s="53">
        <f t="shared" si="2"/>
        <v>16334</v>
      </c>
      <c r="X18" s="54">
        <f>'EDA Calendar Calculations'!M16</f>
        <v>1251526</v>
      </c>
      <c r="Y18" s="58">
        <f t="shared" si="8"/>
        <v>1.0130512670132303</v>
      </c>
      <c r="Z18" s="389"/>
      <c r="AA18" s="389"/>
      <c r="AB18" s="363"/>
      <c r="AC18" s="403"/>
      <c r="AD18" s="87"/>
      <c r="AE18" s="88"/>
      <c r="AF18" s="1"/>
      <c r="AG18" s="1"/>
    </row>
    <row r="19" spans="1:33" ht="13.15" customHeight="1" x14ac:dyDescent="0.3">
      <c r="A19" s="3">
        <f>A17+1</f>
        <v>7</v>
      </c>
      <c r="B19" s="344" t="str">
        <f>RIGHT(RTD("cqg.rtd",,"ContractData",$A$5&amp;A19,"LongDescription"),14)</f>
        <v>Dec 16, Mar 17</v>
      </c>
      <c r="C19" s="23"/>
      <c r="D19" s="23"/>
      <c r="E19" s="23"/>
      <c r="F19" s="320">
        <f>IF(B19="","",RTD("cqg.rtd",,"ContractData",$A$5&amp;A19,"ExpirationDate",,"D"))</f>
        <v>42723</v>
      </c>
      <c r="G19" s="318">
        <f t="shared" ca="1" si="3"/>
        <v>301</v>
      </c>
      <c r="H19" s="16"/>
      <c r="I19" s="17"/>
      <c r="J19" s="43">
        <f t="shared" si="5"/>
        <v>4823</v>
      </c>
      <c r="K19" s="324">
        <f>RTD("cqg.rtd", ,"ContractData", $A$5&amp;A19, "T_CVol")</f>
        <v>4823</v>
      </c>
      <c r="L19" s="326">
        <f xml:space="preserve"> RTD("cqg.rtd",,"StudyData", $A$5&amp;A19, "MA", "InputChoice=ContractVol,MAType=Sim,Period="&amp;$L$4&amp;"", "MA",,,"all",,,,"T")</f>
        <v>23811.25</v>
      </c>
      <c r="M19" s="120">
        <f t="shared" si="6"/>
        <v>0</v>
      </c>
      <c r="N19" s="326">
        <f>RTD("cqg.rtd", ,"ContractData", $A$5&amp;A19, "Y_CVol")</f>
        <v>10808</v>
      </c>
      <c r="O19" s="325">
        <f t="shared" si="4"/>
        <v>0.44624352331606215</v>
      </c>
      <c r="P19" s="324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3813</v>
      </c>
      <c r="Q19" s="324"/>
      <c r="R19" s="324"/>
      <c r="S19" s="49" t="str">
        <f>LEFT(B19,6)</f>
        <v>Dec 16</v>
      </c>
      <c r="T19" s="53">
        <f t="shared" si="1"/>
        <v>1267860</v>
      </c>
      <c r="U19" s="53">
        <f>'EDA Calendar Calculations'!F18</f>
        <v>1267860</v>
      </c>
      <c r="V19" s="53">
        <f t="shared" si="7"/>
        <v>16334</v>
      </c>
      <c r="W19" s="53">
        <f t="shared" si="2"/>
        <v>16334</v>
      </c>
      <c r="X19" s="53">
        <f>'EDA Calendar Calculations'!G18</f>
        <v>1251526</v>
      </c>
      <c r="Y19" s="59">
        <f t="shared" si="8"/>
        <v>1.0130512670132303</v>
      </c>
      <c r="Z19" s="389">
        <f>IF(RTD("cqg.rtd",,"StudyData",$A$5&amp;A19,"Vol","VolType=Exchange,CoCType=Contract","Vol",$Z$4,"0","ALL",,,"TRUE","T")="",0,RTD("cqg.rtd",,"StudyData",$A$5&amp;A19,"Vol","VolType=Exchange,CoCType=Contract","Vol",$Z$4,"0","ALL",,,"TRUE","T"))</f>
        <v>13</v>
      </c>
      <c r="AA19" s="389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12</v>
      </c>
      <c r="AB19" s="362" t="str">
        <f>B19</f>
        <v>Dec 16, Mar 17</v>
      </c>
      <c r="AC19" s="402"/>
      <c r="AD19" s="87"/>
      <c r="AE19" s="88"/>
      <c r="AF19" s="1"/>
      <c r="AG19" s="1"/>
    </row>
    <row r="20" spans="1:33" ht="13.15" customHeight="1" x14ac:dyDescent="0.3">
      <c r="B20" s="343"/>
      <c r="C20" s="23"/>
      <c r="D20" s="23"/>
      <c r="E20" s="23"/>
      <c r="F20" s="321"/>
      <c r="G20" s="319"/>
      <c r="H20" s="16"/>
      <c r="I20" s="17"/>
      <c r="J20" s="39"/>
      <c r="K20" s="324"/>
      <c r="L20" s="326"/>
      <c r="M20" s="120"/>
      <c r="N20" s="326"/>
      <c r="O20" s="325"/>
      <c r="P20" s="324"/>
      <c r="Q20" s="324"/>
      <c r="R20" s="324"/>
      <c r="S20" s="51" t="str">
        <f>RIGHT(B19,6)</f>
        <v>Mar 17</v>
      </c>
      <c r="T20" s="54">
        <f t="shared" si="1"/>
        <v>959529</v>
      </c>
      <c r="U20" s="54">
        <f>'EDA Calendar Calculations'!L18</f>
        <v>959529</v>
      </c>
      <c r="V20" s="54">
        <f t="shared" si="7"/>
        <v>-2124</v>
      </c>
      <c r="W20" s="53">
        <f t="shared" si="2"/>
        <v>-2124</v>
      </c>
      <c r="X20" s="54">
        <f>'EDA Calendar Calculations'!M18</f>
        <v>961653</v>
      </c>
      <c r="Y20" s="58">
        <f t="shared" si="8"/>
        <v>0.99779130309997477</v>
      </c>
      <c r="Z20" s="389"/>
      <c r="AA20" s="389"/>
      <c r="AB20" s="363"/>
      <c r="AC20" s="403"/>
      <c r="AD20" s="87"/>
      <c r="AE20" s="88"/>
      <c r="AF20" s="1"/>
      <c r="AG20" s="1"/>
    </row>
    <row r="21" spans="1:33" ht="13.15" customHeight="1" x14ac:dyDescent="0.3">
      <c r="A21" s="3">
        <f>A19+1</f>
        <v>8</v>
      </c>
      <c r="B21" s="344" t="str">
        <f>RIGHT(RTD("cqg.rtd",,"ContractData",$A$5&amp;A21,"LongDescription"),14)</f>
        <v>Mar 17, Jun 17</v>
      </c>
      <c r="C21" s="23"/>
      <c r="D21" s="23"/>
      <c r="E21" s="23"/>
      <c r="F21" s="320">
        <f>IF(B21="","",RTD("cqg.rtd",,"ContractData",$A$5&amp;A21,"ExpirationDate",,"D"))</f>
        <v>42807</v>
      </c>
      <c r="G21" s="318">
        <f t="shared" ca="1" si="3"/>
        <v>385</v>
      </c>
      <c r="H21" s="16"/>
      <c r="I21" s="17"/>
      <c r="J21" s="43">
        <f t="shared" si="5"/>
        <v>5040</v>
      </c>
      <c r="K21" s="324">
        <f>RTD("cqg.rtd", ,"ContractData", $A$5&amp;A21, "T_CVol")</f>
        <v>5040</v>
      </c>
      <c r="L21" s="326">
        <f xml:space="preserve"> RTD("cqg.rtd",,"StudyData", $A$5&amp;A21, "MA", "InputChoice=ContractVol,MAType=Sim,Period="&amp;$L$4&amp;"", "MA",,,"all",,,,"T")</f>
        <v>13037.83333333</v>
      </c>
      <c r="M21" s="120">
        <f t="shared" si="6"/>
        <v>0</v>
      </c>
      <c r="N21" s="326">
        <f>RTD("cqg.rtd", ,"ContractData", $A$5&amp;A21, "Y_CVol")</f>
        <v>12176</v>
      </c>
      <c r="O21" s="325">
        <f t="shared" si="4"/>
        <v>0.41392904073587383</v>
      </c>
      <c r="P21" s="324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1834</v>
      </c>
      <c r="Q21" s="324"/>
      <c r="R21" s="324"/>
      <c r="S21" s="49" t="str">
        <f>LEFT(B21,6)</f>
        <v>Mar 17</v>
      </c>
      <c r="T21" s="53">
        <f t="shared" si="1"/>
        <v>959529</v>
      </c>
      <c r="U21" s="53">
        <f>'EDA Calendar Calculations'!F20</f>
        <v>959529</v>
      </c>
      <c r="V21" s="53">
        <f t="shared" si="7"/>
        <v>-2124</v>
      </c>
      <c r="W21" s="53">
        <f t="shared" si="2"/>
        <v>-2124</v>
      </c>
      <c r="X21" s="53">
        <f>'EDA Calendar Calculations'!G20</f>
        <v>961653</v>
      </c>
      <c r="Y21" s="59">
        <f t="shared" si="8"/>
        <v>0.99779130309997477</v>
      </c>
      <c r="Z21" s="389">
        <f>IF(RTD("cqg.rtd",,"StudyData",$A$5&amp;A21,"Vol","VolType=Exchange,CoCType=Contract","Vol",$Z$4,"0","ALL",,,"TRUE","T")="",0,RTD("cqg.rtd",,"StudyData",$A$5&amp;A21,"Vol","VolType=Exchange,CoCType=Contract","Vol",$Z$4,"0","ALL",,,"TRUE","T"))</f>
        <v>0</v>
      </c>
      <c r="AA21" s="389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23</v>
      </c>
      <c r="AB21" s="362" t="str">
        <f>B21</f>
        <v>Mar 17, Jun 17</v>
      </c>
      <c r="AC21" s="402"/>
      <c r="AD21" s="87"/>
      <c r="AE21" s="88"/>
      <c r="AF21" s="1"/>
      <c r="AG21" s="1"/>
    </row>
    <row r="22" spans="1:33" ht="13.15" customHeight="1" x14ac:dyDescent="0.3">
      <c r="B22" s="343"/>
      <c r="C22" s="23"/>
      <c r="D22" s="23"/>
      <c r="E22" s="23"/>
      <c r="F22" s="321"/>
      <c r="G22" s="319"/>
      <c r="H22" s="16"/>
      <c r="I22" s="17"/>
      <c r="J22" s="39"/>
      <c r="K22" s="324"/>
      <c r="L22" s="326"/>
      <c r="M22" s="120"/>
      <c r="N22" s="326"/>
      <c r="O22" s="325"/>
      <c r="P22" s="324"/>
      <c r="Q22" s="324"/>
      <c r="R22" s="324"/>
      <c r="S22" s="51" t="str">
        <f>RIGHT(B21,6)</f>
        <v>Jun 17</v>
      </c>
      <c r="T22" s="54">
        <f t="shared" si="1"/>
        <v>709725</v>
      </c>
      <c r="U22" s="54">
        <f>'EDA Calendar Calculations'!L20</f>
        <v>709725</v>
      </c>
      <c r="V22" s="54">
        <f t="shared" si="7"/>
        <v>3159</v>
      </c>
      <c r="W22" s="53">
        <f t="shared" si="2"/>
        <v>3159</v>
      </c>
      <c r="X22" s="54">
        <f>'EDA Calendar Calculations'!M20</f>
        <v>706566</v>
      </c>
      <c r="Y22" s="58">
        <f t="shared" si="8"/>
        <v>1.0044709199140631</v>
      </c>
      <c r="Z22" s="389"/>
      <c r="AA22" s="389"/>
      <c r="AB22" s="363"/>
      <c r="AC22" s="403"/>
      <c r="AD22" s="87"/>
      <c r="AE22" s="88"/>
      <c r="AF22" s="1"/>
      <c r="AG22" s="1"/>
    </row>
    <row r="23" spans="1:33" ht="13.15" customHeight="1" x14ac:dyDescent="0.3">
      <c r="A23" s="3">
        <f>A21+1</f>
        <v>9</v>
      </c>
      <c r="B23" s="362" t="str">
        <f>RIGHT(RTD("cqg.rtd",,"ContractData",$A$5&amp;A23,"LongDescription"),14)</f>
        <v>Jun 17, Sep 17</v>
      </c>
      <c r="C23" s="23"/>
      <c r="D23" s="23"/>
      <c r="E23" s="23"/>
      <c r="F23" s="327">
        <f>IF(B23="","",RTD("cqg.rtd",,"ContractData",$A$5&amp;A23,"ExpirationDate",,"D"))</f>
        <v>42905</v>
      </c>
      <c r="G23" s="318">
        <f t="shared" ca="1" si="3"/>
        <v>483</v>
      </c>
      <c r="H23" s="64"/>
      <c r="I23" s="44"/>
      <c r="J23" s="43">
        <f t="shared" si="5"/>
        <v>2405</v>
      </c>
      <c r="K23" s="324">
        <f>RTD("cqg.rtd", ,"ContractData", $A$5&amp;A23, "T_CVol")</f>
        <v>2405</v>
      </c>
      <c r="L23" s="326">
        <f xml:space="preserve"> RTD("cqg.rtd",,"StudyData", $A$5&amp;A23, "MA", "InputChoice=ContractVol,MAType=Sim,Period="&amp;$L$4&amp;"", "MA",,,"all",,,,"T")</f>
        <v>9347.75</v>
      </c>
      <c r="M23" s="120">
        <f t="shared" si="6"/>
        <v>0</v>
      </c>
      <c r="N23" s="326">
        <f>RTD("cqg.rtd", ,"ContractData", $A$5&amp;A23, "Y_CVol")</f>
        <v>4282</v>
      </c>
      <c r="O23" s="325">
        <f t="shared" si="4"/>
        <v>0.56165343297524517</v>
      </c>
      <c r="P23" s="324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1516</v>
      </c>
      <c r="Q23" s="324"/>
      <c r="R23" s="324"/>
      <c r="S23" s="49" t="str">
        <f>LEFT(B23,6)</f>
        <v>Jun 17</v>
      </c>
      <c r="T23" s="53">
        <f t="shared" si="1"/>
        <v>709725</v>
      </c>
      <c r="U23" s="53">
        <f>'EDA Calendar Calculations'!F22</f>
        <v>709725</v>
      </c>
      <c r="V23" s="53">
        <f t="shared" si="7"/>
        <v>3159</v>
      </c>
      <c r="W23" s="53">
        <f t="shared" si="2"/>
        <v>3159</v>
      </c>
      <c r="X23" s="53">
        <f>'EDA Calendar Calculations'!G22</f>
        <v>706566</v>
      </c>
      <c r="Y23" s="59">
        <f t="shared" si="8"/>
        <v>1.0044709199140631</v>
      </c>
      <c r="Z23" s="389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389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4</v>
      </c>
      <c r="AB23" s="362" t="str">
        <f>B23</f>
        <v>Jun 17, Sep 17</v>
      </c>
      <c r="AC23" s="402"/>
      <c r="AD23" s="87"/>
      <c r="AE23" s="88"/>
      <c r="AF23" s="1"/>
      <c r="AG23" s="1"/>
    </row>
    <row r="24" spans="1:33" ht="13.15" customHeight="1" x14ac:dyDescent="0.3">
      <c r="B24" s="363"/>
      <c r="C24" s="40"/>
      <c r="D24" s="40"/>
      <c r="E24" s="40"/>
      <c r="F24" s="328"/>
      <c r="G24" s="319"/>
      <c r="H24" s="64"/>
      <c r="I24" s="30"/>
      <c r="J24" s="39"/>
      <c r="K24" s="324"/>
      <c r="L24" s="326"/>
      <c r="M24" s="120"/>
      <c r="N24" s="326"/>
      <c r="O24" s="325"/>
      <c r="P24" s="324"/>
      <c r="Q24" s="324"/>
      <c r="R24" s="324"/>
      <c r="S24" s="51" t="str">
        <f>RIGHT(B23,6)</f>
        <v>Sep 17</v>
      </c>
      <c r="T24" s="54">
        <f t="shared" si="1"/>
        <v>658941</v>
      </c>
      <c r="U24" s="54">
        <f>'EDA Calendar Calculations'!L22</f>
        <v>658941</v>
      </c>
      <c r="V24" s="54">
        <f t="shared" si="7"/>
        <v>1548</v>
      </c>
      <c r="W24" s="53">
        <f t="shared" si="2"/>
        <v>1548</v>
      </c>
      <c r="X24" s="54">
        <f>'EDA Calendar Calculations'!M22</f>
        <v>657393</v>
      </c>
      <c r="Y24" s="58">
        <f t="shared" si="8"/>
        <v>1.0023547558309869</v>
      </c>
      <c r="Z24" s="389"/>
      <c r="AA24" s="389"/>
      <c r="AB24" s="363"/>
      <c r="AC24" s="403"/>
      <c r="AD24" s="87"/>
      <c r="AE24" s="88"/>
      <c r="AF24" s="1"/>
      <c r="AG24" s="1"/>
    </row>
    <row r="25" spans="1:33" ht="8.1" customHeight="1" x14ac:dyDescent="0.3">
      <c r="B25" s="122"/>
      <c r="C25" s="20"/>
      <c r="D25" s="20"/>
      <c r="E25" s="20"/>
      <c r="F25" s="29"/>
      <c r="G25" s="20"/>
      <c r="H25" s="115"/>
      <c r="I25" s="20"/>
      <c r="J25" s="20"/>
      <c r="K25" s="93"/>
      <c r="L25" s="93"/>
      <c r="M25" s="95"/>
      <c r="N25" s="93"/>
      <c r="O25" s="96"/>
      <c r="P25" s="97"/>
      <c r="Q25" s="97"/>
      <c r="R25" s="97"/>
      <c r="S25" s="47"/>
      <c r="T25" s="20"/>
      <c r="U25" s="60"/>
      <c r="V25" s="60"/>
      <c r="W25" s="60"/>
      <c r="X25" s="60"/>
      <c r="Y25" s="60"/>
      <c r="Z25" s="102"/>
      <c r="AA25" s="103"/>
      <c r="AB25" s="130"/>
      <c r="AC25" s="131"/>
      <c r="AD25" s="89"/>
      <c r="AE25" s="90"/>
      <c r="AF25" s="1"/>
      <c r="AG25" s="1"/>
    </row>
    <row r="26" spans="1:33" ht="13.15" customHeight="1" x14ac:dyDescent="0.3">
      <c r="A26" s="3">
        <f>A23+1</f>
        <v>10</v>
      </c>
      <c r="B26" s="322" t="str">
        <f>RIGHT(RTD("cqg.rtd",,"ContractData",$A$5&amp;A26,"LongDescription"),14)</f>
        <v>Sep 17, Dec 17</v>
      </c>
      <c r="C26" s="24"/>
      <c r="D26" s="24"/>
      <c r="E26" s="24"/>
      <c r="F26" s="320">
        <f>IF(B26="","",RTD("cqg.rtd",,"ContractData",$A$5&amp;A26,"ExpirationDate",,"D"))</f>
        <v>42996</v>
      </c>
      <c r="G26" s="318">
        <f t="shared" ca="1" si="3"/>
        <v>574</v>
      </c>
      <c r="H26" s="16"/>
      <c r="I26" s="17"/>
      <c r="J26" s="18">
        <f t="shared" si="5"/>
        <v>2752</v>
      </c>
      <c r="K26" s="324">
        <f>RTD("cqg.rtd", ,"ContractData", $A$5&amp;A26, "T_CVol")</f>
        <v>2752</v>
      </c>
      <c r="L26" s="326">
        <f xml:space="preserve"> RTD("cqg.rtd",,"StudyData", $A$5&amp;A26, "MA", "InputChoice=ContractVol,MAType=Sim,Period="&amp;$L$4&amp;"", "MA",,,"all",,,,"T")</f>
        <v>7527.1666666700003</v>
      </c>
      <c r="M26" s="120">
        <f t="shared" si="6"/>
        <v>0</v>
      </c>
      <c r="N26" s="326">
        <f>RTD("cqg.rtd", ,"ContractData", $A$5&amp;A26, "Y_CVol")</f>
        <v>5693</v>
      </c>
      <c r="O26" s="325">
        <f t="shared" si="4"/>
        <v>0.48340066748638677</v>
      </c>
      <c r="P26" s="324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1238</v>
      </c>
      <c r="Q26" s="324"/>
      <c r="R26" s="324"/>
      <c r="S26" s="49" t="str">
        <f>LEFT(B26,6)</f>
        <v>Sep 17</v>
      </c>
      <c r="T26" s="53">
        <f t="shared" si="1"/>
        <v>658941</v>
      </c>
      <c r="U26" s="53">
        <f>'EDA Calendar Calculations'!F24</f>
        <v>658941</v>
      </c>
      <c r="V26" s="53">
        <f t="shared" ref="V26:V33" si="9">U26-X26</f>
        <v>1548</v>
      </c>
      <c r="W26" s="53">
        <f t="shared" si="2"/>
        <v>1548</v>
      </c>
      <c r="X26" s="53">
        <f>'EDA Calendar Calculations'!G24</f>
        <v>657393</v>
      </c>
      <c r="Y26" s="59">
        <f t="shared" ref="Y26:Y33" si="10">IF(ISERROR(U26/X26),"",U26/X26)</f>
        <v>1.0023547558309869</v>
      </c>
      <c r="Z26" s="431">
        <f>IF(RTD("cqg.rtd",,"StudyData",$A$5&amp;A26,"Vol","VolType=Exchange,CoCType=Contract","Vol",$Z$4,"0","ALL",,,"TRUE","T")="",0,RTD("cqg.rtd",,"StudyData",$A$5&amp;A26,"Vol","VolType=Exchange,CoCType=Contract","Vol",$Z$4,"0","ALL",,,"TRUE","T"))</f>
        <v>0</v>
      </c>
      <c r="AA26" s="431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LocalMinute("&amp;$A$5&amp;$A26&amp;")="&amp;$F$1&amp;")","Bar",,"Vol",$Z$4,"0"))</f>
        <v>33</v>
      </c>
      <c r="AB26" s="329" t="str">
        <f>B26</f>
        <v>Sep 17, Dec 17</v>
      </c>
      <c r="AC26" s="400"/>
      <c r="AD26" s="87"/>
      <c r="AE26" s="88"/>
      <c r="AF26" s="1"/>
      <c r="AG26" s="1"/>
    </row>
    <row r="27" spans="1:33" ht="13.15" customHeight="1" x14ac:dyDescent="0.3">
      <c r="B27" s="323"/>
      <c r="C27" s="24"/>
      <c r="D27" s="24"/>
      <c r="E27" s="24"/>
      <c r="F27" s="321"/>
      <c r="G27" s="319"/>
      <c r="H27" s="16"/>
      <c r="I27" s="17"/>
      <c r="J27" s="22"/>
      <c r="K27" s="324"/>
      <c r="L27" s="326"/>
      <c r="M27" s="120"/>
      <c r="N27" s="326"/>
      <c r="O27" s="325"/>
      <c r="P27" s="324"/>
      <c r="Q27" s="324"/>
      <c r="R27" s="324"/>
      <c r="S27" s="51" t="str">
        <f>RIGHT(B26,6)</f>
        <v>Dec 17</v>
      </c>
      <c r="T27" s="54">
        <f t="shared" si="1"/>
        <v>725747</v>
      </c>
      <c r="U27" s="54">
        <f>'EDA Calendar Calculations'!L24</f>
        <v>725747</v>
      </c>
      <c r="V27" s="54">
        <f t="shared" si="9"/>
        <v>8302</v>
      </c>
      <c r="W27" s="53">
        <f t="shared" si="2"/>
        <v>8302</v>
      </c>
      <c r="X27" s="54">
        <f>'EDA Calendar Calculations'!M24</f>
        <v>717445</v>
      </c>
      <c r="Y27" s="58">
        <f t="shared" si="10"/>
        <v>1.0115716187303556</v>
      </c>
      <c r="Z27" s="431"/>
      <c r="AA27" s="431"/>
      <c r="AB27" s="330"/>
      <c r="AC27" s="401"/>
      <c r="AD27" s="87"/>
      <c r="AE27" s="88"/>
      <c r="AF27" s="1"/>
      <c r="AG27" s="1"/>
    </row>
    <row r="28" spans="1:33" ht="13.15" customHeight="1" x14ac:dyDescent="0.3">
      <c r="A28" s="3">
        <f>A26+1</f>
        <v>11</v>
      </c>
      <c r="B28" s="322" t="str">
        <f>RIGHT(RTD("cqg.rtd",,"ContractData",$A$5&amp;A28,"LongDescription"),14)</f>
        <v>Dec 17, Mar 18</v>
      </c>
      <c r="C28" s="24"/>
      <c r="D28" s="24"/>
      <c r="E28" s="24"/>
      <c r="F28" s="320">
        <f>IF(B28="","",RTD("cqg.rtd",,"ContractData",$A$5&amp;A28,"ExpirationDate",,"D"))</f>
        <v>43087</v>
      </c>
      <c r="G28" s="318">
        <f t="shared" ca="1" si="3"/>
        <v>665</v>
      </c>
      <c r="H28" s="16"/>
      <c r="I28" s="17"/>
      <c r="J28" s="18">
        <f t="shared" si="5"/>
        <v>2159</v>
      </c>
      <c r="K28" s="324">
        <f>RTD("cqg.rtd", ,"ContractData", $A$5&amp;A28, "T_CVol")</f>
        <v>2159</v>
      </c>
      <c r="L28" s="326">
        <f xml:space="preserve"> RTD("cqg.rtd",,"StudyData", $A$5&amp;A28, "MA", "InputChoice=ContractVol,MAType=Sim,Period="&amp;$L$4&amp;"", "MA",,,"all",,,,"T")</f>
        <v>7075</v>
      </c>
      <c r="M28" s="120">
        <f t="shared" si="6"/>
        <v>0</v>
      </c>
      <c r="N28" s="326">
        <f>RTD("cqg.rtd", ,"ContractData", $A$5&amp;A28, "Y_CVol")</f>
        <v>5081</v>
      </c>
      <c r="O28" s="325">
        <f t="shared" si="4"/>
        <v>0.42491635504821884</v>
      </c>
      <c r="P28" s="324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1018</v>
      </c>
      <c r="Q28" s="324"/>
      <c r="R28" s="324"/>
      <c r="S28" s="49" t="str">
        <f>LEFT(B28,6)</f>
        <v>Dec 17</v>
      </c>
      <c r="T28" s="53">
        <f t="shared" si="1"/>
        <v>725747</v>
      </c>
      <c r="U28" s="53">
        <f>'EDA Calendar Calculations'!F26</f>
        <v>725747</v>
      </c>
      <c r="V28" s="53">
        <f t="shared" si="9"/>
        <v>8302</v>
      </c>
      <c r="W28" s="53">
        <f t="shared" si="2"/>
        <v>8302</v>
      </c>
      <c r="X28" s="53">
        <f>'EDA Calendar Calculations'!G26</f>
        <v>717445</v>
      </c>
      <c r="Y28" s="59">
        <f t="shared" si="10"/>
        <v>1.0115716187303556</v>
      </c>
      <c r="Z28" s="431">
        <f>IF(RTD("cqg.rtd",,"StudyData",$A$5&amp;A28,"Vol","VolType=Exchange,CoCType=Contract","Vol",$Z$4,"0","ALL",,,"TRUE","T")="",0,RTD("cqg.rtd",,"StudyData",$A$5&amp;A28,"Vol","VolType=Exchange,CoCType=Contract","Vol",$Z$4,"0","ALL",,,"TRUE","T"))</f>
        <v>0</v>
      </c>
      <c r="AA28" s="431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LocalMinute("&amp;$A$5&amp;$A28&amp;")="&amp;$F$1&amp;")","Bar",,"Vol",$Z$4,"0"))</f>
        <v>12</v>
      </c>
      <c r="AB28" s="329" t="str">
        <f>B28</f>
        <v>Dec 17, Mar 18</v>
      </c>
      <c r="AC28" s="400"/>
      <c r="AD28" s="87"/>
      <c r="AE28" s="88"/>
      <c r="AF28" s="1"/>
      <c r="AG28" s="1"/>
    </row>
    <row r="29" spans="1:33" ht="13.15" customHeight="1" x14ac:dyDescent="0.3">
      <c r="B29" s="323"/>
      <c r="C29" s="24"/>
      <c r="D29" s="24"/>
      <c r="E29" s="24"/>
      <c r="F29" s="321"/>
      <c r="G29" s="319"/>
      <c r="H29" s="16"/>
      <c r="I29" s="17"/>
      <c r="J29" s="22"/>
      <c r="K29" s="324"/>
      <c r="L29" s="326"/>
      <c r="M29" s="120"/>
      <c r="N29" s="326"/>
      <c r="O29" s="325"/>
      <c r="P29" s="324"/>
      <c r="Q29" s="324"/>
      <c r="R29" s="324"/>
      <c r="S29" s="51" t="str">
        <f>RIGHT(B28,6)</f>
        <v>Mar 18</v>
      </c>
      <c r="T29" s="54">
        <f t="shared" si="1"/>
        <v>488054</v>
      </c>
      <c r="U29" s="54">
        <f>'EDA Calendar Calculations'!L26</f>
        <v>488054</v>
      </c>
      <c r="V29" s="54">
        <f t="shared" si="9"/>
        <v>-516</v>
      </c>
      <c r="W29" s="53">
        <f t="shared" si="2"/>
        <v>-516</v>
      </c>
      <c r="X29" s="54">
        <f>'EDA Calendar Calculations'!M26</f>
        <v>488570</v>
      </c>
      <c r="Y29" s="58">
        <f t="shared" si="10"/>
        <v>0.99894385656098406</v>
      </c>
      <c r="Z29" s="431"/>
      <c r="AA29" s="431"/>
      <c r="AB29" s="330"/>
      <c r="AC29" s="401"/>
      <c r="AD29" s="87"/>
      <c r="AE29" s="88"/>
      <c r="AF29" s="1"/>
      <c r="AG29" s="1"/>
    </row>
    <row r="30" spans="1:33" ht="13.15" customHeight="1" x14ac:dyDescent="0.3">
      <c r="A30" s="3">
        <f>A28+1</f>
        <v>12</v>
      </c>
      <c r="B30" s="322" t="str">
        <f>RIGHT(RTD("cqg.rtd",,"ContractData",$A$5&amp;A30,"LongDescription"),14)</f>
        <v>Mar 18, Jun 18</v>
      </c>
      <c r="C30" s="24"/>
      <c r="D30" s="24"/>
      <c r="E30" s="24"/>
      <c r="F30" s="320">
        <f>IF(B30="","",RTD("cqg.rtd",,"ContractData",$A$5&amp;A30,"ExpirationDate",,"D"))</f>
        <v>43178</v>
      </c>
      <c r="G30" s="318">
        <f t="shared" ca="1" si="3"/>
        <v>756</v>
      </c>
      <c r="H30" s="16"/>
      <c r="I30" s="17"/>
      <c r="J30" s="43">
        <f t="shared" si="5"/>
        <v>842</v>
      </c>
      <c r="K30" s="324">
        <f>RTD("cqg.rtd", ,"ContractData", $A$5&amp;A30, "T_CVol")</f>
        <v>842</v>
      </c>
      <c r="L30" s="326">
        <f xml:space="preserve"> RTD("cqg.rtd",,"StudyData", $A$5&amp;A30, "MA", "InputChoice=ContractVol,MAType=Sim,Period="&amp;$L$4&amp;"", "MA",,,"all",,,,"T")</f>
        <v>4764.5833333299997</v>
      </c>
      <c r="M30" s="120">
        <f t="shared" si="6"/>
        <v>0</v>
      </c>
      <c r="N30" s="326">
        <f>RTD("cqg.rtd", ,"ContractData", $A$5&amp;A30, "Y_CVol")</f>
        <v>6224</v>
      </c>
      <c r="O30" s="325">
        <f t="shared" si="4"/>
        <v>0.13528277634961439</v>
      </c>
      <c r="P30" s="324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>493</v>
      </c>
      <c r="Q30" s="324"/>
      <c r="R30" s="324"/>
      <c r="S30" s="49" t="str">
        <f>LEFT(B30,6)</f>
        <v>Mar 18</v>
      </c>
      <c r="T30" s="53">
        <f t="shared" si="1"/>
        <v>488054</v>
      </c>
      <c r="U30" s="53">
        <f>'EDA Calendar Calculations'!F28</f>
        <v>488054</v>
      </c>
      <c r="V30" s="53">
        <f t="shared" si="9"/>
        <v>-516</v>
      </c>
      <c r="W30" s="53">
        <f t="shared" si="2"/>
        <v>-516</v>
      </c>
      <c r="X30" s="53">
        <f>'EDA Calendar Calculations'!G28</f>
        <v>488570</v>
      </c>
      <c r="Y30" s="59">
        <f t="shared" si="10"/>
        <v>0.99894385656098406</v>
      </c>
      <c r="Z30" s="431">
        <f>IF(RTD("cqg.rtd",,"StudyData",$A$5&amp;A30,"Vol","VolType=Exchange,CoCType=Contract","Vol",$Z$4,"0","ALL",,,"TRUE","T")="",0,RTD("cqg.rtd",,"StudyData",$A$5&amp;A30,"Vol","VolType=Exchange,CoCType=Contract","Vol",$Z$4,"0","ALL",,,"TRUE","T"))</f>
        <v>0</v>
      </c>
      <c r="AA30" s="431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LocalMinute("&amp;$A$5&amp;$A30&amp;")="&amp;$F$1&amp;")","Bar",,"Vol",$Z$4,"0"))</f>
        <v>194</v>
      </c>
      <c r="AB30" s="329" t="str">
        <f>B30</f>
        <v>Mar 18, Jun 18</v>
      </c>
      <c r="AC30" s="400"/>
      <c r="AD30" s="87"/>
      <c r="AE30" s="88"/>
      <c r="AF30" s="1"/>
      <c r="AG30" s="1"/>
    </row>
    <row r="31" spans="1:33" ht="13.15" customHeight="1" x14ac:dyDescent="0.3">
      <c r="B31" s="323"/>
      <c r="C31" s="24"/>
      <c r="D31" s="24"/>
      <c r="E31" s="24"/>
      <c r="F31" s="321"/>
      <c r="G31" s="319"/>
      <c r="H31" s="16"/>
      <c r="I31" s="17"/>
      <c r="J31" s="39"/>
      <c r="K31" s="324"/>
      <c r="L31" s="326"/>
      <c r="M31" s="120"/>
      <c r="N31" s="326"/>
      <c r="O31" s="325"/>
      <c r="P31" s="324"/>
      <c r="Q31" s="324"/>
      <c r="R31" s="324"/>
      <c r="S31" s="51" t="str">
        <f>RIGHT(B30,6)</f>
        <v>Jun 18</v>
      </c>
      <c r="T31" s="54">
        <f t="shared" si="1"/>
        <v>420094</v>
      </c>
      <c r="U31" s="54">
        <f>'EDA Calendar Calculations'!L28</f>
        <v>420094</v>
      </c>
      <c r="V31" s="54">
        <f t="shared" si="9"/>
        <v>448</v>
      </c>
      <c r="W31" s="53">
        <f t="shared" si="2"/>
        <v>448</v>
      </c>
      <c r="X31" s="54">
        <f>'EDA Calendar Calculations'!M28</f>
        <v>419646</v>
      </c>
      <c r="Y31" s="58">
        <f t="shared" si="10"/>
        <v>1.0010675664726936</v>
      </c>
      <c r="Z31" s="431"/>
      <c r="AA31" s="431"/>
      <c r="AB31" s="330"/>
      <c r="AC31" s="401"/>
      <c r="AD31" s="87"/>
      <c r="AE31" s="88"/>
      <c r="AF31" s="1"/>
      <c r="AG31" s="1"/>
    </row>
    <row r="32" spans="1:33" ht="13.15" customHeight="1" x14ac:dyDescent="0.3">
      <c r="A32" s="3">
        <f>A30+1</f>
        <v>13</v>
      </c>
      <c r="B32" s="329" t="str">
        <f>RIGHT(RTD("cqg.rtd",,"ContractData",$A$5&amp;A32,"LongDescription"),14)</f>
        <v>Jun 18, Sep 18</v>
      </c>
      <c r="C32" s="24"/>
      <c r="D32" s="24"/>
      <c r="E32" s="24"/>
      <c r="F32" s="327">
        <f>IF(B32="","",RTD("cqg.rtd",,"ContractData",$A$5&amp;A32,"ExpirationDate",,"D"))</f>
        <v>43269</v>
      </c>
      <c r="G32" s="318">
        <f t="shared" ca="1" si="3"/>
        <v>847</v>
      </c>
      <c r="H32" s="64"/>
      <c r="I32" s="44"/>
      <c r="J32" s="43">
        <f t="shared" si="5"/>
        <v>548</v>
      </c>
      <c r="K32" s="324">
        <f>RTD("cqg.rtd", ,"ContractData", $A$5&amp;A32, "T_CVol")</f>
        <v>548</v>
      </c>
      <c r="L32" s="326">
        <f xml:space="preserve"> RTD("cqg.rtd",,"StudyData", $A$5&amp;A32, "MA", "InputChoice=ContractVol,MAType=Sim,Period="&amp;$L$4&amp;"", "MA",,,"all",,,,"T")</f>
        <v>2635.6666666699998</v>
      </c>
      <c r="M32" s="120">
        <f t="shared" si="6"/>
        <v>0</v>
      </c>
      <c r="N32" s="326">
        <f>RTD("cqg.rtd", ,"ContractData", $A$5&amp;A32, "Y_CVol")</f>
        <v>1781</v>
      </c>
      <c r="O32" s="325">
        <f t="shared" si="4"/>
        <v>0.30769230769230771</v>
      </c>
      <c r="P32" s="324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313</v>
      </c>
      <c r="Q32" s="324"/>
      <c r="R32" s="324"/>
      <c r="S32" s="49" t="str">
        <f>LEFT(B32,6)</f>
        <v>Jun 18</v>
      </c>
      <c r="T32" s="53">
        <f t="shared" si="1"/>
        <v>420094</v>
      </c>
      <c r="U32" s="53">
        <f>'EDA Calendar Calculations'!F30</f>
        <v>420094</v>
      </c>
      <c r="V32" s="53">
        <f t="shared" si="9"/>
        <v>448</v>
      </c>
      <c r="W32" s="53">
        <f t="shared" si="2"/>
        <v>448</v>
      </c>
      <c r="X32" s="53">
        <f>'EDA Calendar Calculations'!G30</f>
        <v>419646</v>
      </c>
      <c r="Y32" s="59">
        <f t="shared" si="10"/>
        <v>1.0010675664726936</v>
      </c>
      <c r="Z32" s="431">
        <f>IF(RTD("cqg.rtd",,"StudyData",$A$5&amp;A32,"Vol","VolType=Exchange,CoCType=Contract","Vol",$Z$4,"0","ALL",,,"TRUE","T")="",0,RTD("cqg.rtd",,"StudyData",$A$5&amp;A32,"Vol","VolType=Exchange,CoCType=Contract","Vol",$Z$4,"0","ALL",,,"TRUE","T"))</f>
        <v>0</v>
      </c>
      <c r="AA32" s="431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98</v>
      </c>
      <c r="AB32" s="329" t="str">
        <f>B32</f>
        <v>Jun 18, Sep 18</v>
      </c>
      <c r="AC32" s="400"/>
      <c r="AD32" s="87"/>
      <c r="AE32" s="88"/>
      <c r="AF32" s="1"/>
      <c r="AG32" s="1"/>
    </row>
    <row r="33" spans="1:33" ht="13.15" customHeight="1" x14ac:dyDescent="0.3">
      <c r="B33" s="330"/>
      <c r="C33" s="52"/>
      <c r="D33" s="52"/>
      <c r="E33" s="52"/>
      <c r="F33" s="328"/>
      <c r="G33" s="319"/>
      <c r="H33" s="64"/>
      <c r="I33" s="30"/>
      <c r="J33" s="39"/>
      <c r="K33" s="324"/>
      <c r="L33" s="326"/>
      <c r="M33" s="120"/>
      <c r="N33" s="326"/>
      <c r="O33" s="325"/>
      <c r="P33" s="324"/>
      <c r="Q33" s="324"/>
      <c r="R33" s="324"/>
      <c r="S33" s="51" t="str">
        <f>RIGHT(B32,6)</f>
        <v>Sep 18</v>
      </c>
      <c r="T33" s="54">
        <f t="shared" si="1"/>
        <v>341262</v>
      </c>
      <c r="U33" s="54">
        <f>'EDA Calendar Calculations'!L30</f>
        <v>341262</v>
      </c>
      <c r="V33" s="54">
        <f t="shared" si="9"/>
        <v>980</v>
      </c>
      <c r="W33" s="53">
        <f t="shared" si="2"/>
        <v>980</v>
      </c>
      <c r="X33" s="54">
        <f>'EDA Calendar Calculations'!M30</f>
        <v>340282</v>
      </c>
      <c r="Y33" s="58">
        <f t="shared" si="10"/>
        <v>1.0028799642649333</v>
      </c>
      <c r="Z33" s="431"/>
      <c r="AA33" s="431"/>
      <c r="AB33" s="330"/>
      <c r="AC33" s="401"/>
      <c r="AD33" s="87"/>
      <c r="AE33" s="88"/>
      <c r="AF33" s="1"/>
      <c r="AG33" s="1"/>
    </row>
    <row r="34" spans="1:33" ht="8.1" customHeight="1" x14ac:dyDescent="0.3">
      <c r="B34" s="122"/>
      <c r="C34" s="20"/>
      <c r="D34" s="20"/>
      <c r="E34" s="20"/>
      <c r="F34" s="29"/>
      <c r="G34" s="20"/>
      <c r="H34" s="115"/>
      <c r="I34" s="20"/>
      <c r="J34" s="20"/>
      <c r="K34" s="93"/>
      <c r="L34" s="93"/>
      <c r="M34" s="95"/>
      <c r="N34" s="93"/>
      <c r="O34" s="96"/>
      <c r="P34" s="97"/>
      <c r="Q34" s="97"/>
      <c r="R34" s="97"/>
      <c r="S34" s="47"/>
      <c r="T34" s="20"/>
      <c r="U34" s="60"/>
      <c r="V34" s="60"/>
      <c r="W34" s="60"/>
      <c r="X34" s="60"/>
      <c r="Y34" s="60"/>
      <c r="Z34" s="102"/>
      <c r="AA34" s="103"/>
      <c r="AB34" s="130"/>
      <c r="AC34" s="131"/>
      <c r="AD34" s="89"/>
      <c r="AE34" s="90"/>
      <c r="AF34" s="1"/>
      <c r="AG34" s="1"/>
    </row>
    <row r="35" spans="1:33" ht="13.15" customHeight="1" x14ac:dyDescent="0.3">
      <c r="A35" s="3">
        <f>A32+1</f>
        <v>14</v>
      </c>
      <c r="B35" s="359" t="str">
        <f>RIGHT(RTD("cqg.rtd",,"ContractData",$A$5&amp;A35,"LongDescription"),14)</f>
        <v>Sep 18, Dec 18</v>
      </c>
      <c r="C35" s="25"/>
      <c r="D35" s="25"/>
      <c r="E35" s="25"/>
      <c r="F35" s="320">
        <f>IF(B35="","",RTD("cqg.rtd",,"ContractData",$A$5&amp;A35,"ExpirationDate",,"D"))</f>
        <v>43360</v>
      </c>
      <c r="G35" s="318">
        <f t="shared" ca="1" si="3"/>
        <v>938</v>
      </c>
      <c r="H35" s="16"/>
      <c r="I35" s="17"/>
      <c r="J35" s="55">
        <f t="shared" si="5"/>
        <v>8</v>
      </c>
      <c r="K35" s="324">
        <f>RTD("cqg.rtd", ,"ContractData", $A$5&amp;A35, "T_CVol")</f>
        <v>8</v>
      </c>
      <c r="L35" s="326">
        <f xml:space="preserve"> RTD("cqg.rtd",,"StudyData", $A$5&amp;A35, "MA", "InputChoice=ContractVol,MAType=Sim,Period="&amp;$L$4&amp;"", "MA",,,"all",,,,"T")</f>
        <v>3669.75</v>
      </c>
      <c r="M35" s="120">
        <f t="shared" si="6"/>
        <v>0</v>
      </c>
      <c r="N35" s="326">
        <f>RTD("cqg.rtd", ,"ContractData", $A$5&amp;A35, "Y_CVol")</f>
        <v>1786</v>
      </c>
      <c r="O35" s="325">
        <f>IF(ISERROR(K35/N35),"",K35/N35)</f>
        <v>4.4792833146696529E-3</v>
      </c>
      <c r="P35" s="324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>195</v>
      </c>
      <c r="Q35" s="324"/>
      <c r="R35" s="324"/>
      <c r="S35" s="49" t="str">
        <f>LEFT(B35,6)</f>
        <v>Sep 18</v>
      </c>
      <c r="T35" s="53">
        <f>U35</f>
        <v>341262</v>
      </c>
      <c r="U35" s="53">
        <f>'EDA Calendar Calculations'!F32</f>
        <v>341262</v>
      </c>
      <c r="V35" s="53">
        <f t="shared" ref="V35:V42" si="11">U35-X35</f>
        <v>980</v>
      </c>
      <c r="W35" s="53">
        <f t="shared" si="2"/>
        <v>980</v>
      </c>
      <c r="X35" s="53">
        <f>'EDA Calendar Calculations'!G32</f>
        <v>340282</v>
      </c>
      <c r="Y35" s="59">
        <f t="shared" ref="Y35:Y42" si="12">IF(ISERROR(U35/X35),"",U35/X35)</f>
        <v>1.0028799642649333</v>
      </c>
      <c r="Z35" s="389">
        <f>IF(RTD("cqg.rtd",,"StudyData",$A$5&amp;A35,"Vol","VolType=Exchange,CoCType=Contract","Vol",$Z$4,"0","ALL",,,"TRUE","T")="",0,RTD("cqg.rtd",,"StudyData",$A$5&amp;A35,"Vol","VolType=Exchange,CoCType=Contract","Vol",$Z$4,"0","ALL",,,"TRUE","T"))</f>
        <v>0</v>
      </c>
      <c r="AA35" s="389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LocalMinute("&amp;$A$5&amp;$A35&amp;")="&amp;$F$1&amp;")","Bar",,"Vol",$Z$4,"0"))</f>
        <v>61</v>
      </c>
      <c r="AB35" s="366" t="str">
        <f>B35</f>
        <v>Sep 18, Dec 18</v>
      </c>
      <c r="AC35" s="398"/>
      <c r="AD35" s="87"/>
      <c r="AE35" s="88"/>
      <c r="AF35" s="1"/>
      <c r="AG35" s="1"/>
    </row>
    <row r="36" spans="1:33" ht="13.15" customHeight="1" x14ac:dyDescent="0.3">
      <c r="B36" s="360"/>
      <c r="C36" s="25"/>
      <c r="D36" s="25"/>
      <c r="E36" s="25"/>
      <c r="F36" s="321"/>
      <c r="G36" s="319"/>
      <c r="H36" s="16"/>
      <c r="I36" s="17"/>
      <c r="J36" s="56"/>
      <c r="K36" s="324"/>
      <c r="L36" s="326"/>
      <c r="M36" s="120"/>
      <c r="N36" s="326"/>
      <c r="O36" s="325"/>
      <c r="P36" s="324"/>
      <c r="Q36" s="324"/>
      <c r="R36" s="324"/>
      <c r="S36" s="51" t="str">
        <f>RIGHT(B35,6)</f>
        <v>Dec 18</v>
      </c>
      <c r="T36" s="54">
        <f t="shared" ref="T36:T99" si="13">U36</f>
        <v>399190</v>
      </c>
      <c r="U36" s="54">
        <f>'EDA Calendar Calculations'!L32</f>
        <v>399190</v>
      </c>
      <c r="V36" s="54">
        <f t="shared" si="11"/>
        <v>2252</v>
      </c>
      <c r="W36" s="53">
        <f t="shared" si="2"/>
        <v>2252</v>
      </c>
      <c r="X36" s="54">
        <f>'EDA Calendar Calculations'!M32</f>
        <v>396938</v>
      </c>
      <c r="Y36" s="58">
        <f t="shared" si="12"/>
        <v>1.0056734301074728</v>
      </c>
      <c r="Z36" s="389"/>
      <c r="AA36" s="389"/>
      <c r="AB36" s="367"/>
      <c r="AC36" s="399"/>
      <c r="AD36" s="87"/>
      <c r="AE36" s="88"/>
      <c r="AF36" s="1"/>
      <c r="AG36" s="1"/>
    </row>
    <row r="37" spans="1:33" ht="13.15" customHeight="1" x14ac:dyDescent="0.3">
      <c r="A37" s="3">
        <f>A35+1</f>
        <v>15</v>
      </c>
      <c r="B37" s="359" t="str">
        <f>RIGHT(RTD("cqg.rtd",,"ContractData",$A$5&amp;A37,"LongDescription"),14)</f>
        <v>Dec 18, Mar 19</v>
      </c>
      <c r="C37" s="25"/>
      <c r="D37" s="25"/>
      <c r="E37" s="25"/>
      <c r="F37" s="320">
        <f>IF(B37="","",RTD("cqg.rtd",,"ContractData",$A$5&amp;A37,"ExpirationDate",,"D"))</f>
        <v>43451</v>
      </c>
      <c r="G37" s="318">
        <f t="shared" ca="1" si="3"/>
        <v>1029</v>
      </c>
      <c r="H37" s="16"/>
      <c r="I37" s="17"/>
      <c r="J37" s="55">
        <f t="shared" si="5"/>
        <v>738</v>
      </c>
      <c r="K37" s="324">
        <f>RTD("cqg.rtd", ,"ContractData", $A$5&amp;A37, "T_CVol")</f>
        <v>738</v>
      </c>
      <c r="L37" s="326">
        <f xml:space="preserve"> RTD("cqg.rtd",,"StudyData", $A$5&amp;A37, "MA", "InputChoice=ContractVol,MAType=Sim,Period="&amp;$L$4&amp;"", "MA",,,"all",,,,"T")</f>
        <v>2992.0833333300002</v>
      </c>
      <c r="M37" s="120">
        <f t="shared" si="6"/>
        <v>0</v>
      </c>
      <c r="N37" s="326">
        <f>RTD("cqg.rtd", ,"ContractData", $A$5&amp;A37, "Y_CVol")</f>
        <v>1244</v>
      </c>
      <c r="O37" s="325">
        <f t="shared" si="4"/>
        <v>0.59324758842443726</v>
      </c>
      <c r="P37" s="324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>151</v>
      </c>
      <c r="Q37" s="324"/>
      <c r="R37" s="324"/>
      <c r="S37" s="49" t="str">
        <f>LEFT(B37,6)</f>
        <v>Dec 18</v>
      </c>
      <c r="T37" s="53">
        <f t="shared" si="13"/>
        <v>399190</v>
      </c>
      <c r="U37" s="53">
        <f>'EDA Calendar Calculations'!F34</f>
        <v>399190</v>
      </c>
      <c r="V37" s="53">
        <f t="shared" si="11"/>
        <v>2252</v>
      </c>
      <c r="W37" s="53">
        <f t="shared" si="2"/>
        <v>2252</v>
      </c>
      <c r="X37" s="53">
        <f>'EDA Calendar Calculations'!G34</f>
        <v>396938</v>
      </c>
      <c r="Y37" s="59">
        <f t="shared" si="12"/>
        <v>1.0056734301074728</v>
      </c>
      <c r="Z37" s="389">
        <f>IF(RTD("cqg.rtd",,"StudyData",$A$5&amp;A37,"Vol","VolType=Exchange,CoCType=Contract","Vol",$Z$4,"0","ALL",,,"TRUE","T")="",0,RTD("cqg.rtd",,"StudyData",$A$5&amp;A37,"Vol","VolType=Exchange,CoCType=Contract","Vol",$Z$4,"0","ALL",,,"TRUE","T"))</f>
        <v>0</v>
      </c>
      <c r="AA37" s="389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LocalMinute("&amp;$A$5&amp;$A37&amp;")="&amp;$F$1&amp;")","Bar",,"Vol",$Z$4,"0"))</f>
        <v>120</v>
      </c>
      <c r="AB37" s="366" t="str">
        <f>B37</f>
        <v>Dec 18, Mar 19</v>
      </c>
      <c r="AC37" s="398"/>
      <c r="AD37" s="87"/>
      <c r="AE37" s="88"/>
      <c r="AF37" s="1"/>
      <c r="AG37" s="1"/>
    </row>
    <row r="38" spans="1:33" ht="13.15" customHeight="1" x14ac:dyDescent="0.3">
      <c r="B38" s="360"/>
      <c r="C38" s="25"/>
      <c r="D38" s="25"/>
      <c r="E38" s="25"/>
      <c r="F38" s="321"/>
      <c r="G38" s="319"/>
      <c r="H38" s="16"/>
      <c r="I38" s="17"/>
      <c r="J38" s="56"/>
      <c r="K38" s="324"/>
      <c r="L38" s="326"/>
      <c r="M38" s="120"/>
      <c r="N38" s="326"/>
      <c r="O38" s="325"/>
      <c r="P38" s="324"/>
      <c r="Q38" s="324"/>
      <c r="R38" s="324"/>
      <c r="S38" s="51" t="str">
        <f>RIGHT(B37,6)</f>
        <v>Mar 19</v>
      </c>
      <c r="T38" s="54">
        <f t="shared" si="13"/>
        <v>277688</v>
      </c>
      <c r="U38" s="54">
        <f>'EDA Calendar Calculations'!L34</f>
        <v>277688</v>
      </c>
      <c r="V38" s="54">
        <f t="shared" si="11"/>
        <v>1272</v>
      </c>
      <c r="W38" s="53">
        <f t="shared" si="2"/>
        <v>1272</v>
      </c>
      <c r="X38" s="54">
        <f>'EDA Calendar Calculations'!M34</f>
        <v>276416</v>
      </c>
      <c r="Y38" s="58">
        <f t="shared" si="12"/>
        <v>1.0046017596665895</v>
      </c>
      <c r="Z38" s="389"/>
      <c r="AA38" s="389"/>
      <c r="AB38" s="367"/>
      <c r="AC38" s="399"/>
      <c r="AD38" s="87"/>
      <c r="AE38" s="88"/>
      <c r="AF38" s="1"/>
      <c r="AG38" s="1"/>
    </row>
    <row r="39" spans="1:33" ht="13.15" customHeight="1" x14ac:dyDescent="0.3">
      <c r="A39" s="3">
        <f>A37+1</f>
        <v>16</v>
      </c>
      <c r="B39" s="359" t="str">
        <f>RIGHT(RTD("cqg.rtd",,"ContractData",$A$5&amp;A39,"LongDescription"),14)</f>
        <v>Mar 19, Jun 19</v>
      </c>
      <c r="C39" s="25"/>
      <c r="D39" s="25"/>
      <c r="E39" s="25"/>
      <c r="F39" s="320">
        <f>IF(B39="","",RTD("cqg.rtd",,"ContractData",$A$5&amp;A39,"ExpirationDate",,"D"))</f>
        <v>43542</v>
      </c>
      <c r="G39" s="318">
        <f t="shared" ca="1" si="3"/>
        <v>1120</v>
      </c>
      <c r="H39" s="16"/>
      <c r="I39" s="17"/>
      <c r="J39" s="55">
        <f t="shared" si="5"/>
        <v>39</v>
      </c>
      <c r="K39" s="324">
        <f>RTD("cqg.rtd", ,"ContractData", $A$5&amp;A39, "T_CVol")</f>
        <v>39</v>
      </c>
      <c r="L39" s="326">
        <f xml:space="preserve"> RTD("cqg.rtd",,"StudyData", $A$5&amp;A39, "MA", "InputChoice=ContractVol,MAType=Sim,Period="&amp;$L$4&amp;"", "MA",,,"all",,,,"T")</f>
        <v>1791.83333333</v>
      </c>
      <c r="M39" s="120">
        <f t="shared" si="6"/>
        <v>0</v>
      </c>
      <c r="N39" s="326">
        <f>RTD("cqg.rtd", ,"ContractData", $A$5&amp;A39, "Y_CVol")</f>
        <v>483</v>
      </c>
      <c r="O39" s="325">
        <f t="shared" si="4"/>
        <v>8.0745341614906832E-2</v>
      </c>
      <c r="P39" s="324">
        <f xml:space="preserve"> RTD("cqg.rtd",,"StudyData", "(MA("&amp;$A$5&amp;A39&amp;",Period:="&amp;$Q$5&amp;",MAType:=Sim,InputChoice:=ContractVol) when LocalYear("&amp;$A$5&amp;A39&amp;")="&amp;$R$5&amp;" And (LocalMonth("&amp;$A$5&amp;A39&amp;")="&amp;$P$4&amp;" And LocalDay("&amp;$A$5&amp;A39&amp;")="&amp;$Q$4&amp;" ))", "Bar", "", "Close","D", "0", "all", "", "","False",,)</f>
        <v>51</v>
      </c>
      <c r="Q39" s="324"/>
      <c r="R39" s="324"/>
      <c r="S39" s="49" t="str">
        <f>LEFT(B39,6)</f>
        <v>Mar 19</v>
      </c>
      <c r="T39" s="53">
        <f t="shared" si="13"/>
        <v>277688</v>
      </c>
      <c r="U39" s="53">
        <f>'EDA Calendar Calculations'!F36</f>
        <v>277688</v>
      </c>
      <c r="V39" s="53">
        <f t="shared" si="11"/>
        <v>1272</v>
      </c>
      <c r="W39" s="53">
        <f t="shared" si="2"/>
        <v>1272</v>
      </c>
      <c r="X39" s="53">
        <f>'EDA Calendar Calculations'!G36</f>
        <v>276416</v>
      </c>
      <c r="Y39" s="59">
        <f t="shared" si="12"/>
        <v>1.0046017596665895</v>
      </c>
      <c r="Z39" s="389">
        <f>IF(RTD("cqg.rtd",,"StudyData",$A$5&amp;A39,"Vol","VolType=Exchange,CoCType=Contract","Vol",$Z$4,"0","ALL",,,"TRUE","T")="",0,RTD("cqg.rtd",,"StudyData",$A$5&amp;A39,"Vol","VolType=Exchange,CoCType=Contract","Vol",$Z$4,"0","ALL",,,"TRUE","T"))</f>
        <v>0</v>
      </c>
      <c r="AA39" s="389">
        <f ca="1">IF(B39="","",RTD("cqg.rtd",,"StudyData","Vol("&amp;$A$5&amp;A39&amp;") when (LocalDay("&amp;$A$5&amp;A39&amp;")="&amp;$C$1&amp;" and LocalHour("&amp;$A$5&amp;A39&amp;")="&amp;$E$1&amp;" and LocalMinute("&amp;$A$5&amp;$A39&amp;")="&amp;$F$1&amp;")","Bar",,"Vol",$Z$4,"0"))</f>
        <v>9</v>
      </c>
      <c r="AB39" s="366" t="str">
        <f>B39</f>
        <v>Mar 19, Jun 19</v>
      </c>
      <c r="AC39" s="398"/>
      <c r="AD39" s="87"/>
      <c r="AE39" s="88"/>
      <c r="AF39" s="1"/>
      <c r="AG39" s="1"/>
    </row>
    <row r="40" spans="1:33" ht="13.15" customHeight="1" x14ac:dyDescent="0.3">
      <c r="B40" s="360"/>
      <c r="C40" s="25"/>
      <c r="D40" s="25"/>
      <c r="E40" s="25"/>
      <c r="F40" s="321"/>
      <c r="G40" s="319"/>
      <c r="H40" s="16"/>
      <c r="I40" s="17"/>
      <c r="J40" s="56"/>
      <c r="K40" s="324"/>
      <c r="L40" s="326"/>
      <c r="M40" s="120"/>
      <c r="N40" s="326"/>
      <c r="O40" s="325"/>
      <c r="P40" s="324"/>
      <c r="Q40" s="324"/>
      <c r="R40" s="324"/>
      <c r="S40" s="51" t="str">
        <f>RIGHT(B39,6)</f>
        <v>Jun 19</v>
      </c>
      <c r="T40" s="54">
        <f t="shared" si="13"/>
        <v>208982</v>
      </c>
      <c r="U40" s="54">
        <f>'EDA Calendar Calculations'!L36</f>
        <v>208982</v>
      </c>
      <c r="V40" s="54">
        <f t="shared" si="11"/>
        <v>-296</v>
      </c>
      <c r="W40" s="53">
        <f t="shared" si="2"/>
        <v>-296</v>
      </c>
      <c r="X40" s="54">
        <f>'EDA Calendar Calculations'!M36</f>
        <v>209278</v>
      </c>
      <c r="Y40" s="58">
        <f t="shared" si="12"/>
        <v>0.99858561339462337</v>
      </c>
      <c r="Z40" s="389"/>
      <c r="AA40" s="389"/>
      <c r="AB40" s="367"/>
      <c r="AC40" s="399"/>
      <c r="AD40" s="87"/>
      <c r="AE40" s="88"/>
      <c r="AF40" s="1"/>
      <c r="AG40" s="1"/>
    </row>
    <row r="41" spans="1:33" ht="13.15" customHeight="1" x14ac:dyDescent="0.3">
      <c r="A41" s="3">
        <f>A39+1</f>
        <v>17</v>
      </c>
      <c r="B41" s="366" t="str">
        <f>RIGHT(RTD("cqg.rtd",,"ContractData",$A$5&amp;A41,"LongDescription"),14)</f>
        <v>Jun 19, Sep 19</v>
      </c>
      <c r="C41" s="25"/>
      <c r="D41" s="25"/>
      <c r="E41" s="25"/>
      <c r="F41" s="327">
        <f>IF(B41="","",RTD("cqg.rtd",,"ContractData",$A$5&amp;A41,"ExpirationDate",,"D"))</f>
        <v>43633</v>
      </c>
      <c r="G41" s="318">
        <f t="shared" ca="1" si="3"/>
        <v>1211</v>
      </c>
      <c r="H41" s="64"/>
      <c r="I41" s="44"/>
      <c r="J41" s="55">
        <f t="shared" si="5"/>
        <v>493</v>
      </c>
      <c r="K41" s="324">
        <f>RTD("cqg.rtd", ,"ContractData", $A$5&amp;A41, "T_CVol")</f>
        <v>493</v>
      </c>
      <c r="L41" s="326">
        <f xml:space="preserve"> RTD("cqg.rtd",,"StudyData", $A$5&amp;A41, "MA", "InputChoice=ContractVol,MAType=Sim,Period="&amp;$L$4&amp;"", "MA",,,"all",,,,"T")</f>
        <v>929</v>
      </c>
      <c r="M41" s="120">
        <f t="shared" si="6"/>
        <v>0</v>
      </c>
      <c r="N41" s="326">
        <f>RTD("cqg.rtd", ,"ContractData", $A$5&amp;A41, "Y_CVol")</f>
        <v>883</v>
      </c>
      <c r="O41" s="325">
        <f t="shared" si="4"/>
        <v>0.55832389580973951</v>
      </c>
      <c r="P41" s="324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>27</v>
      </c>
      <c r="Q41" s="324"/>
      <c r="R41" s="324"/>
      <c r="S41" s="49" t="str">
        <f>LEFT(B41,6)</f>
        <v>Jun 19</v>
      </c>
      <c r="T41" s="53">
        <f t="shared" si="13"/>
        <v>208982</v>
      </c>
      <c r="U41" s="53">
        <f>'EDA Calendar Calculations'!F38</f>
        <v>208982</v>
      </c>
      <c r="V41" s="53">
        <f t="shared" si="11"/>
        <v>-296</v>
      </c>
      <c r="W41" s="53">
        <f t="shared" si="2"/>
        <v>-296</v>
      </c>
      <c r="X41" s="53">
        <f>'EDA Calendar Calculations'!G38</f>
        <v>209278</v>
      </c>
      <c r="Y41" s="59">
        <f t="shared" si="12"/>
        <v>0.99858561339462337</v>
      </c>
      <c r="Z41" s="389">
        <f>IF(RTD("cqg.rtd",,"StudyData",$A$5&amp;A41,"Vol","VolType=Exchange,CoCType=Contract","Vol",$Z$4,"0","ALL",,,"TRUE","T")="",0,RTD("cqg.rtd",,"StudyData",$A$5&amp;A41,"Vol","VolType=Exchange,CoCType=Contract","Vol",$Z$4,"0","ALL",,,"TRUE","T"))</f>
        <v>0</v>
      </c>
      <c r="AA41" s="389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LocalMinute("&amp;$A$5&amp;$A41&amp;")="&amp;$F$1&amp;")","Bar",,"Vol",$Z$4,"0"))</f>
        <v>12</v>
      </c>
      <c r="AB41" s="366" t="str">
        <f>B41</f>
        <v>Jun 19, Sep 19</v>
      </c>
      <c r="AC41" s="398"/>
      <c r="AD41" s="87"/>
      <c r="AE41" s="88"/>
      <c r="AF41" s="1"/>
      <c r="AG41" s="1"/>
    </row>
    <row r="42" spans="1:33" ht="13.15" customHeight="1" x14ac:dyDescent="0.3">
      <c r="B42" s="367"/>
      <c r="C42" s="61"/>
      <c r="D42" s="61"/>
      <c r="E42" s="61"/>
      <c r="F42" s="328"/>
      <c r="G42" s="319"/>
      <c r="H42" s="62"/>
      <c r="I42" s="22"/>
      <c r="J42" s="57"/>
      <c r="K42" s="324"/>
      <c r="L42" s="326"/>
      <c r="M42" s="120"/>
      <c r="N42" s="326"/>
      <c r="O42" s="325"/>
      <c r="P42" s="324"/>
      <c r="Q42" s="324"/>
      <c r="R42" s="324"/>
      <c r="S42" s="51" t="str">
        <f>RIGHT(B41,6)</f>
        <v>Sep 19</v>
      </c>
      <c r="T42" s="54">
        <f t="shared" si="13"/>
        <v>146902</v>
      </c>
      <c r="U42" s="54">
        <f>'EDA Calendar Calculations'!L38</f>
        <v>146902</v>
      </c>
      <c r="V42" s="54">
        <f t="shared" si="11"/>
        <v>-3243</v>
      </c>
      <c r="W42" s="53">
        <f t="shared" si="2"/>
        <v>-3243</v>
      </c>
      <c r="X42" s="54">
        <f>'EDA Calendar Calculations'!M38</f>
        <v>150145</v>
      </c>
      <c r="Y42" s="58">
        <f t="shared" si="12"/>
        <v>0.97840087915015483</v>
      </c>
      <c r="Z42" s="389"/>
      <c r="AA42" s="389"/>
      <c r="AB42" s="367"/>
      <c r="AC42" s="399"/>
      <c r="AD42" s="87"/>
      <c r="AE42" s="88"/>
      <c r="AF42" s="1"/>
      <c r="AG42" s="1"/>
    </row>
    <row r="43" spans="1:33" ht="8.1" customHeight="1" x14ac:dyDescent="0.3">
      <c r="B43" s="122"/>
      <c r="C43" s="20"/>
      <c r="D43" s="20"/>
      <c r="E43" s="20"/>
      <c r="F43" s="29"/>
      <c r="G43" s="20"/>
      <c r="H43" s="115"/>
      <c r="I43" s="20"/>
      <c r="J43" s="20"/>
      <c r="K43" s="93"/>
      <c r="L43" s="93"/>
      <c r="M43" s="95"/>
      <c r="N43" s="93"/>
      <c r="O43" s="96"/>
      <c r="P43" s="97"/>
      <c r="Q43" s="97"/>
      <c r="R43" s="97"/>
      <c r="S43" s="47"/>
      <c r="T43" s="20"/>
      <c r="U43" s="60"/>
      <c r="V43" s="60"/>
      <c r="W43" s="60"/>
      <c r="X43" s="60"/>
      <c r="Y43" s="60"/>
      <c r="Z43" s="102"/>
      <c r="AA43" s="103"/>
      <c r="AB43" s="130"/>
      <c r="AC43" s="131"/>
      <c r="AD43" s="89"/>
      <c r="AE43" s="90"/>
      <c r="AF43" s="1"/>
      <c r="AG43" s="1"/>
    </row>
    <row r="44" spans="1:33" ht="13.15" customHeight="1" x14ac:dyDescent="0.3">
      <c r="A44" s="3">
        <f>A41+1</f>
        <v>18</v>
      </c>
      <c r="B44" s="364" t="str">
        <f>RIGHT(RTD("cqg.rtd",,"ContractData",$A$5&amp;A44,"LongDescription"),14)</f>
        <v>Sep 19, Dec 19</v>
      </c>
      <c r="C44" s="65"/>
      <c r="D44" s="65"/>
      <c r="E44" s="65"/>
      <c r="F44" s="320">
        <f>IF(B44="","",RTD("cqg.rtd",,"ContractData",$A$5&amp;A44,"ExpirationDate",,"D"))</f>
        <v>43724</v>
      </c>
      <c r="G44" s="318">
        <f t="shared" ca="1" si="3"/>
        <v>1302</v>
      </c>
      <c r="H44" s="66"/>
      <c r="I44" s="67"/>
      <c r="J44" s="55">
        <f>K44</f>
        <v>755</v>
      </c>
      <c r="K44" s="324">
        <f>RTD("cqg.rtd", ,"ContractData", $A$5&amp;A44, "T_CVol")</f>
        <v>755</v>
      </c>
      <c r="L44" s="326">
        <f xml:space="preserve"> RTD("cqg.rtd",,"StudyData", $A$5&amp;A44, "MA", "InputChoice=ContractVol,MAType=Sim,Period="&amp;$L$4&amp;"", "MA",,,"all",,,,"T")</f>
        <v>476.91666666999998</v>
      </c>
      <c r="M44" s="139">
        <f t="shared" si="6"/>
        <v>1</v>
      </c>
      <c r="N44" s="326">
        <f>RTD("cqg.rtd", ,"ContractData", $A$5&amp;A44, "Y_CVol")</f>
        <v>431</v>
      </c>
      <c r="O44" s="325">
        <f t="shared" si="4"/>
        <v>1.7517401392111369</v>
      </c>
      <c r="P44" s="324">
        <f xml:space="preserve"> RTD("cqg.rtd",,"StudyData", "(MA("&amp;$A$5&amp;A44&amp;",Period:="&amp;$Q$5&amp;",MAType:=Sim,InputChoice:=ContractVol) when LocalYear("&amp;$A$5&amp;A44&amp;")="&amp;$R$5&amp;" And (LocalMonth("&amp;$A$5&amp;A44&amp;")="&amp;$P$4&amp;" And LocalDay("&amp;$A$5&amp;A44&amp;")="&amp;$Q$4&amp;" ))", "Bar", "", "Close","D", "0", "all", "", "","False",,)</f>
        <v>17</v>
      </c>
      <c r="Q44" s="324"/>
      <c r="R44" s="324"/>
      <c r="S44" s="49" t="str">
        <f>LEFT(B44,6)</f>
        <v>Sep 19</v>
      </c>
      <c r="T44" s="53">
        <f t="shared" si="13"/>
        <v>146902</v>
      </c>
      <c r="U44" s="53">
        <f>'EDA Calendar Calculations'!F40</f>
        <v>146902</v>
      </c>
      <c r="V44" s="53">
        <f t="shared" ref="V44:V51" si="14">U44-X44</f>
        <v>-3243</v>
      </c>
      <c r="W44" s="53">
        <f t="shared" si="2"/>
        <v>-3243</v>
      </c>
      <c r="X44" s="53">
        <f>'EDA Calendar Calculations'!G40</f>
        <v>150145</v>
      </c>
      <c r="Y44" s="59">
        <f t="shared" ref="Y44:Y51" si="15">IF(ISERROR(U44/X44),"",U44/X44)</f>
        <v>0.97840087915015483</v>
      </c>
      <c r="Z44" s="389">
        <f>IF(RTD("cqg.rtd",,"StudyData",$A$5&amp;A44,"Vol","VolType=Exchange,CoCType=Contract","Vol",$Z$4,"0","ALL",,,"TRUE","T")="",0,RTD("cqg.rtd",,"StudyData",$A$5&amp;A44,"Vol","VolType=Exchange,CoCType=Contract","Vol",$Z$4,"0","ALL",,,"TRUE","T"))</f>
        <v>0</v>
      </c>
      <c r="AA44" s="389">
        <f ca="1">IF(B44="","",RTD("cqg.rtd",,"StudyData","Vol("&amp;$A$5&amp;A44&amp;") when (LocalDay("&amp;$A$5&amp;A44&amp;")="&amp;$C$1&amp;" and LocalHour("&amp;$A$5&amp;A44&amp;")="&amp;$E$1&amp;" and LocalMinute("&amp;$A$5&amp;$A44&amp;")="&amp;$F$1&amp;")","Bar",,"Vol",$Z$4,"0"))</f>
        <v>8</v>
      </c>
      <c r="AB44" s="368" t="str">
        <f>B44</f>
        <v>Sep 19, Dec 19</v>
      </c>
      <c r="AC44" s="406"/>
      <c r="AD44" s="91"/>
      <c r="AE44" s="92"/>
      <c r="AF44" s="1"/>
      <c r="AG44" s="1"/>
    </row>
    <row r="45" spans="1:33" ht="13.15" customHeight="1" x14ac:dyDescent="0.3">
      <c r="B45" s="365"/>
      <c r="C45" s="65"/>
      <c r="D45" s="65"/>
      <c r="E45" s="65"/>
      <c r="F45" s="321"/>
      <c r="G45" s="319"/>
      <c r="H45" s="66"/>
      <c r="I45" s="67"/>
      <c r="J45" s="56"/>
      <c r="K45" s="324"/>
      <c r="L45" s="326"/>
      <c r="M45" s="139"/>
      <c r="N45" s="326"/>
      <c r="O45" s="325"/>
      <c r="P45" s="324"/>
      <c r="Q45" s="324"/>
      <c r="R45" s="324"/>
      <c r="S45" s="51" t="str">
        <f>RIGHT(B44,6)</f>
        <v>Dec 19</v>
      </c>
      <c r="T45" s="54">
        <f t="shared" si="13"/>
        <v>120316</v>
      </c>
      <c r="U45" s="54">
        <f>'EDA Calendar Calculations'!L40</f>
        <v>120316</v>
      </c>
      <c r="V45" s="54">
        <f t="shared" si="14"/>
        <v>-446</v>
      </c>
      <c r="W45" s="53">
        <f t="shared" si="2"/>
        <v>-446</v>
      </c>
      <c r="X45" s="54">
        <f>'EDA Calendar Calculations'!M40</f>
        <v>120762</v>
      </c>
      <c r="Y45" s="58">
        <f t="shared" si="15"/>
        <v>0.99630678524701477</v>
      </c>
      <c r="Z45" s="389"/>
      <c r="AA45" s="389"/>
      <c r="AB45" s="369"/>
      <c r="AC45" s="407"/>
      <c r="AD45" s="91"/>
      <c r="AE45" s="92"/>
      <c r="AF45" s="1"/>
      <c r="AG45" s="1"/>
    </row>
    <row r="46" spans="1:33" ht="13.15" customHeight="1" x14ac:dyDescent="0.3">
      <c r="A46" s="3">
        <f>A44+1</f>
        <v>19</v>
      </c>
      <c r="B46" s="364" t="str">
        <f>RIGHT(RTD("cqg.rtd",,"ContractData",$A$5&amp;A46,"LongDescription"),14)</f>
        <v>Dec 19, Mar 20</v>
      </c>
      <c r="C46" s="65"/>
      <c r="D46" s="65"/>
      <c r="E46" s="65"/>
      <c r="F46" s="320">
        <f>IF(B46="","",RTD("cqg.rtd",,"ContractData",$A$5&amp;A46,"ExpirationDate",,"D"))</f>
        <v>43815</v>
      </c>
      <c r="G46" s="318">
        <f t="shared" ca="1" si="3"/>
        <v>1393</v>
      </c>
      <c r="H46" s="66"/>
      <c r="I46" s="67"/>
      <c r="J46" s="55">
        <f>K46</f>
        <v>53</v>
      </c>
      <c r="K46" s="324">
        <f>RTD("cqg.rtd", ,"ContractData", $A$5&amp;A46, "T_CVol")</f>
        <v>53</v>
      </c>
      <c r="L46" s="326">
        <f xml:space="preserve"> RTD("cqg.rtd",,"StudyData", $A$5&amp;A46, "MA", "InputChoice=ContractVol,MAType=Sim,Period="&amp;$L$4&amp;"", "MA",,,"all",,,,"T")</f>
        <v>766.5</v>
      </c>
      <c r="M46" s="139">
        <f t="shared" si="6"/>
        <v>0</v>
      </c>
      <c r="N46" s="326">
        <f>RTD("cqg.rtd", ,"ContractData", $A$5&amp;A46, "Y_CVol")</f>
        <v>687</v>
      </c>
      <c r="O46" s="325">
        <f t="shared" si="4"/>
        <v>7.7147016011644837E-2</v>
      </c>
      <c r="P46" s="324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>15</v>
      </c>
      <c r="Q46" s="324"/>
      <c r="R46" s="324"/>
      <c r="S46" s="49" t="str">
        <f>LEFT(B46,6)</f>
        <v>Dec 19</v>
      </c>
      <c r="T46" s="53">
        <f t="shared" si="13"/>
        <v>120316</v>
      </c>
      <c r="U46" s="53">
        <f>'EDA Calendar Calculations'!F42</f>
        <v>120316</v>
      </c>
      <c r="V46" s="53">
        <f t="shared" si="14"/>
        <v>-446</v>
      </c>
      <c r="W46" s="53">
        <f t="shared" si="2"/>
        <v>-446</v>
      </c>
      <c r="X46" s="53">
        <f>'EDA Calendar Calculations'!G42</f>
        <v>120762</v>
      </c>
      <c r="Y46" s="59">
        <f t="shared" si="15"/>
        <v>0.99630678524701477</v>
      </c>
      <c r="Z46" s="389">
        <f>IF(RTD("cqg.rtd",,"StudyData",$A$5&amp;A46,"Vol","VolType=Exchange,CoCType=Contract","Vol",$Z$4,"0","ALL",,,"TRUE","T")="",0,RTD("cqg.rtd",,"StudyData",$A$5&amp;A46,"Vol","VolType=Exchange,CoCType=Contract","Vol",$Z$4,"0","ALL",,,"TRUE","T"))</f>
        <v>0</v>
      </c>
      <c r="AA46" s="389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LocalMinute("&amp;$A$5&amp;$A46&amp;")="&amp;$F$1&amp;")","Bar",,"Vol",$Z$4,"0"))</f>
        <v>26</v>
      </c>
      <c r="AB46" s="368" t="str">
        <f>B46</f>
        <v>Dec 19, Mar 20</v>
      </c>
      <c r="AC46" s="406"/>
      <c r="AD46" s="91"/>
      <c r="AE46" s="92"/>
      <c r="AF46" s="1"/>
      <c r="AG46" s="1"/>
    </row>
    <row r="47" spans="1:33" ht="13.15" customHeight="1" x14ac:dyDescent="0.3">
      <c r="B47" s="365"/>
      <c r="C47" s="65"/>
      <c r="D47" s="65"/>
      <c r="E47" s="65"/>
      <c r="F47" s="321"/>
      <c r="G47" s="319"/>
      <c r="H47" s="66"/>
      <c r="I47" s="67"/>
      <c r="J47" s="56"/>
      <c r="K47" s="324"/>
      <c r="L47" s="326"/>
      <c r="M47" s="139"/>
      <c r="N47" s="326"/>
      <c r="O47" s="325"/>
      <c r="P47" s="324"/>
      <c r="Q47" s="324"/>
      <c r="R47" s="324"/>
      <c r="S47" s="51" t="str">
        <f>RIGHT(B46,6)</f>
        <v>Mar 20</v>
      </c>
      <c r="T47" s="54">
        <f t="shared" si="13"/>
        <v>81563</v>
      </c>
      <c r="U47" s="54">
        <f>'EDA Calendar Calculations'!L42</f>
        <v>81563</v>
      </c>
      <c r="V47" s="54">
        <f t="shared" si="14"/>
        <v>416</v>
      </c>
      <c r="W47" s="53">
        <f t="shared" si="2"/>
        <v>416</v>
      </c>
      <c r="X47" s="54">
        <f>'EDA Calendar Calculations'!M42</f>
        <v>81147</v>
      </c>
      <c r="Y47" s="58">
        <f t="shared" si="15"/>
        <v>1.0051264988231234</v>
      </c>
      <c r="Z47" s="389"/>
      <c r="AA47" s="389"/>
      <c r="AB47" s="369"/>
      <c r="AC47" s="407"/>
      <c r="AD47" s="91"/>
      <c r="AE47" s="92"/>
      <c r="AF47" s="1"/>
      <c r="AG47" s="1"/>
    </row>
    <row r="48" spans="1:33" ht="13.15" customHeight="1" x14ac:dyDescent="0.3">
      <c r="A48" s="3">
        <f>A46+1</f>
        <v>20</v>
      </c>
      <c r="B48" s="364" t="str">
        <f>RIGHT(RTD("cqg.rtd",,"ContractData",$A$5&amp;A48,"LongDescription"),14)</f>
        <v>Mar 20, Jun 20</v>
      </c>
      <c r="C48" s="65"/>
      <c r="D48" s="65"/>
      <c r="E48" s="65"/>
      <c r="F48" s="320">
        <f>IF(B48="","",RTD("cqg.rtd",,"ContractData",$A$5&amp;A48,"ExpirationDate",,"D"))</f>
        <v>43906</v>
      </c>
      <c r="G48" s="318">
        <f t="shared" ca="1" si="3"/>
        <v>1484</v>
      </c>
      <c r="H48" s="66"/>
      <c r="I48" s="67"/>
      <c r="J48" s="55">
        <f t="shared" si="5"/>
        <v>641</v>
      </c>
      <c r="K48" s="324">
        <f>RTD("cqg.rtd", ,"ContractData", $A$5&amp;A48, "T_CVol")</f>
        <v>641</v>
      </c>
      <c r="L48" s="326">
        <f xml:space="preserve"> RTD("cqg.rtd",,"StudyData", $A$5&amp;A48, "MA", "InputChoice=ContractVol,MAType=Sim,Period="&amp;$L$4&amp;"", "MA",,,"all",,,,"T")</f>
        <v>541.75</v>
      </c>
      <c r="M48" s="139">
        <f t="shared" si="6"/>
        <v>1</v>
      </c>
      <c r="N48" s="326">
        <f>RTD("cqg.rtd", ,"ContractData", $A$5&amp;A48, "Y_CVol")</f>
        <v>273</v>
      </c>
      <c r="O48" s="325">
        <f t="shared" si="4"/>
        <v>2.3479853479853481</v>
      </c>
      <c r="P48" s="324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>18</v>
      </c>
      <c r="Q48" s="324"/>
      <c r="R48" s="324"/>
      <c r="S48" s="49" t="str">
        <f>LEFT(B48,6)</f>
        <v>Mar 20</v>
      </c>
      <c r="T48" s="53">
        <f t="shared" si="13"/>
        <v>81563</v>
      </c>
      <c r="U48" s="53">
        <f>'EDA Calendar Calculations'!F44</f>
        <v>81563</v>
      </c>
      <c r="V48" s="53">
        <f t="shared" si="14"/>
        <v>416</v>
      </c>
      <c r="W48" s="53">
        <f t="shared" si="2"/>
        <v>416</v>
      </c>
      <c r="X48" s="53">
        <f>'EDA Calendar Calculations'!G44</f>
        <v>81147</v>
      </c>
      <c r="Y48" s="59">
        <f t="shared" si="15"/>
        <v>1.0051264988231234</v>
      </c>
      <c r="Z48" s="389">
        <f>IF(RTD("cqg.rtd",,"StudyData",$A$5&amp;A48,"Vol","VolType=Exchange,CoCType=Contract","Vol",$Z$4,"0","ALL",,,"TRUE","T")="",0,RTD("cqg.rtd",,"StudyData",$A$5&amp;A48,"Vol","VolType=Exchange,CoCType=Contract","Vol",$Z$4,"0","ALL",,,"TRUE","T"))</f>
        <v>0</v>
      </c>
      <c r="AA48" s="389">
        <f ca="1">IF(B48="","",RTD("cqg.rtd",,"StudyData","Vol("&amp;$A$5&amp;A48&amp;") when (LocalDay("&amp;$A$5&amp;A48&amp;")="&amp;$C$1&amp;" and LocalHour("&amp;$A$5&amp;A48&amp;")="&amp;$E$1&amp;" and LocalMinute("&amp;$A$5&amp;$A48&amp;")="&amp;$F$1&amp;")","Bar",,"Vol",$Z$4,"0"))</f>
        <v>200</v>
      </c>
      <c r="AB48" s="368" t="str">
        <f>B48</f>
        <v>Mar 20, Jun 20</v>
      </c>
      <c r="AC48" s="406"/>
      <c r="AD48" s="91"/>
      <c r="AE48" s="92"/>
      <c r="AF48" s="1"/>
      <c r="AG48" s="1"/>
    </row>
    <row r="49" spans="1:33" ht="13.15" customHeight="1" x14ac:dyDescent="0.3">
      <c r="B49" s="365"/>
      <c r="C49" s="65"/>
      <c r="D49" s="65"/>
      <c r="E49" s="65"/>
      <c r="F49" s="341"/>
      <c r="G49" s="340"/>
      <c r="H49" s="66"/>
      <c r="I49" s="67"/>
      <c r="J49" s="56"/>
      <c r="K49" s="324"/>
      <c r="L49" s="326"/>
      <c r="M49" s="139"/>
      <c r="N49" s="326"/>
      <c r="O49" s="325"/>
      <c r="P49" s="324"/>
      <c r="Q49" s="324"/>
      <c r="R49" s="324"/>
      <c r="S49" s="51" t="str">
        <f>RIGHT(B48,6)</f>
        <v>Jun 20</v>
      </c>
      <c r="T49" s="54">
        <f t="shared" si="13"/>
        <v>62758</v>
      </c>
      <c r="U49" s="54">
        <f>'EDA Calendar Calculations'!L44</f>
        <v>62758</v>
      </c>
      <c r="V49" s="54">
        <f t="shared" si="14"/>
        <v>2519</v>
      </c>
      <c r="W49" s="53">
        <f t="shared" si="2"/>
        <v>2519</v>
      </c>
      <c r="X49" s="54">
        <f>'EDA Calendar Calculations'!M44</f>
        <v>60239</v>
      </c>
      <c r="Y49" s="58">
        <f t="shared" si="15"/>
        <v>1.0418167632264812</v>
      </c>
      <c r="Z49" s="389"/>
      <c r="AA49" s="389"/>
      <c r="AB49" s="369"/>
      <c r="AC49" s="407"/>
      <c r="AD49" s="91"/>
      <c r="AE49" s="92"/>
      <c r="AF49" s="1"/>
      <c r="AG49" s="1"/>
    </row>
    <row r="50" spans="1:33" ht="13.15" customHeight="1" x14ac:dyDescent="0.3">
      <c r="A50" s="3">
        <f>A48+1</f>
        <v>21</v>
      </c>
      <c r="B50" s="368" t="str">
        <f>RIGHT(RTD("cqg.rtd",,"ContractData",$A$5&amp;A50,"LongDescription"),14)</f>
        <v>Jun 20, Sep 20</v>
      </c>
      <c r="C50" s="65"/>
      <c r="D50" s="65"/>
      <c r="E50" s="70"/>
      <c r="F50" s="320">
        <f>IF(B50="","",RTD("cqg.rtd",,"ContractData",$A$5&amp;A50,"ExpirationDate",,"D"))</f>
        <v>43997</v>
      </c>
      <c r="G50" s="318">
        <f t="shared" ca="1" si="3"/>
        <v>1575</v>
      </c>
      <c r="H50" s="71"/>
      <c r="I50" s="67"/>
      <c r="J50" s="55">
        <f t="shared" si="5"/>
        <v>56</v>
      </c>
      <c r="K50" s="324">
        <f>RTD("cqg.rtd", ,"ContractData", $A$5&amp;A50, "T_CVol")</f>
        <v>56</v>
      </c>
      <c r="L50" s="326">
        <f xml:space="preserve"> RTD("cqg.rtd",,"StudyData", $A$5&amp;A50, "MA", "InputChoice=ContractVol,MAType=Sim,Period="&amp;$L$4&amp;"", "MA",,,"all",,,,"T")</f>
        <v>512.91666667000004</v>
      </c>
      <c r="M50" s="139">
        <f t="shared" si="6"/>
        <v>0</v>
      </c>
      <c r="N50" s="326">
        <f>RTD("cqg.rtd", ,"ContractData", $A$5&amp;A50, "Y_CVol")</f>
        <v>317</v>
      </c>
      <c r="O50" s="325">
        <f t="shared" si="4"/>
        <v>0.17665615141955837</v>
      </c>
      <c r="P50" s="324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>5</v>
      </c>
      <c r="Q50" s="324"/>
      <c r="R50" s="324"/>
      <c r="S50" s="49" t="str">
        <f>LEFT(B50,6)</f>
        <v>Jun 20</v>
      </c>
      <c r="T50" s="53">
        <f t="shared" si="13"/>
        <v>62758</v>
      </c>
      <c r="U50" s="53">
        <f>'EDA Calendar Calculations'!F46</f>
        <v>62758</v>
      </c>
      <c r="V50" s="53">
        <f t="shared" si="14"/>
        <v>2519</v>
      </c>
      <c r="W50" s="53">
        <f t="shared" si="2"/>
        <v>2519</v>
      </c>
      <c r="X50" s="53">
        <f>'EDA Calendar Calculations'!G46</f>
        <v>60239</v>
      </c>
      <c r="Y50" s="59">
        <f t="shared" si="15"/>
        <v>1.0418167632264812</v>
      </c>
      <c r="Z50" s="389">
        <f>IF(RTD("cqg.rtd",,"StudyData",$A$5&amp;A50,"Vol","VolType=Exchange,CoCType=Contract","Vol",$Z$4,"0","ALL",,,"TRUE","T")="",0,RTD("cqg.rtd",,"StudyData",$A$5&amp;A50,"Vol","VolType=Exchange,CoCType=Contract","Vol",$Z$4,"0","ALL",,,"TRUE","T"))</f>
        <v>0</v>
      </c>
      <c r="AA50" s="389">
        <f ca="1">IF(B50="","",RTD("cqg.rtd",,"StudyData","Vol("&amp;$A$5&amp;A50&amp;") when (LocalDay("&amp;$A$5&amp;A50&amp;")="&amp;$C$1&amp;" and LocalHour("&amp;$A$5&amp;A50&amp;")="&amp;$E$1&amp;" and LocalMinute("&amp;$A$5&amp;$A50&amp;")="&amp;$F$1&amp;")","Bar",,"Vol",$Z$4,"0"))</f>
        <v>20</v>
      </c>
      <c r="AB50" s="368" t="str">
        <f>B50</f>
        <v>Jun 20, Sep 20</v>
      </c>
      <c r="AC50" s="406"/>
      <c r="AD50" s="91"/>
      <c r="AE50" s="92"/>
      <c r="AF50" s="1"/>
      <c r="AG50" s="1"/>
    </row>
    <row r="51" spans="1:33" ht="13.15" customHeight="1" x14ac:dyDescent="0.3">
      <c r="B51" s="369"/>
      <c r="C51" s="68"/>
      <c r="D51" s="68"/>
      <c r="E51" s="68"/>
      <c r="F51" s="321"/>
      <c r="G51" s="319"/>
      <c r="H51" s="69"/>
      <c r="I51" s="78"/>
      <c r="J51" s="56"/>
      <c r="K51" s="324"/>
      <c r="L51" s="326"/>
      <c r="M51" s="139"/>
      <c r="N51" s="326"/>
      <c r="O51" s="325"/>
      <c r="P51" s="324"/>
      <c r="Q51" s="324"/>
      <c r="R51" s="324"/>
      <c r="S51" s="51" t="str">
        <f>RIGHT(B50,6)</f>
        <v>Sep 20</v>
      </c>
      <c r="T51" s="54">
        <f t="shared" si="13"/>
        <v>54728</v>
      </c>
      <c r="U51" s="54">
        <f>'EDA Calendar Calculations'!L46</f>
        <v>54728</v>
      </c>
      <c r="V51" s="54">
        <f t="shared" si="14"/>
        <v>-1707</v>
      </c>
      <c r="W51" s="53">
        <f t="shared" si="2"/>
        <v>-1707</v>
      </c>
      <c r="X51" s="54">
        <f>'EDA Calendar Calculations'!M46</f>
        <v>56435</v>
      </c>
      <c r="Y51" s="58">
        <f t="shared" si="15"/>
        <v>0.96975281297067417</v>
      </c>
      <c r="Z51" s="389"/>
      <c r="AA51" s="389"/>
      <c r="AB51" s="369"/>
      <c r="AC51" s="407"/>
      <c r="AD51" s="91"/>
      <c r="AE51" s="92"/>
      <c r="AF51" s="1"/>
      <c r="AG51" s="1"/>
    </row>
    <row r="52" spans="1:33" ht="8.1" customHeight="1" x14ac:dyDescent="0.3">
      <c r="B52" s="122"/>
      <c r="C52" s="20"/>
      <c r="D52" s="20"/>
      <c r="E52" s="20"/>
      <c r="F52" s="29"/>
      <c r="G52" s="20"/>
      <c r="H52" s="115"/>
      <c r="I52" s="20"/>
      <c r="J52" s="20"/>
      <c r="K52" s="93"/>
      <c r="L52" s="93"/>
      <c r="M52" s="95"/>
      <c r="N52" s="93"/>
      <c r="O52" s="96"/>
      <c r="P52" s="97"/>
      <c r="Q52" s="97"/>
      <c r="R52" s="97"/>
      <c r="S52" s="47"/>
      <c r="T52" s="20"/>
      <c r="U52" s="60"/>
      <c r="V52" s="60"/>
      <c r="W52" s="60"/>
      <c r="X52" s="60"/>
      <c r="Y52" s="60"/>
      <c r="Z52" s="102"/>
      <c r="AA52" s="103"/>
      <c r="AB52" s="130"/>
      <c r="AC52" s="131"/>
      <c r="AD52" s="89"/>
      <c r="AE52" s="90"/>
      <c r="AF52" s="1"/>
      <c r="AG52" s="1"/>
    </row>
    <row r="53" spans="1:33" ht="13.15" customHeight="1" x14ac:dyDescent="0.3">
      <c r="A53" s="3">
        <f>A50+1</f>
        <v>22</v>
      </c>
      <c r="B53" s="370" t="str">
        <f>RIGHT(RTD("cqg.rtd",,"ContractData",$A$5&amp;A53,"LongDescription"),14)</f>
        <v>Sep 20, Dec 20</v>
      </c>
      <c r="C53" s="72"/>
      <c r="D53" s="72"/>
      <c r="E53" s="72"/>
      <c r="F53" s="320">
        <f>IF(B53="","",RTD("cqg.rtd",,"ContractData",$A$5&amp;A53,"ExpirationDate",,"D"))</f>
        <v>44088</v>
      </c>
      <c r="G53" s="318">
        <f t="shared" ca="1" si="3"/>
        <v>1666</v>
      </c>
      <c r="H53" s="66"/>
      <c r="I53" s="67"/>
      <c r="J53" s="18">
        <f t="shared" si="5"/>
        <v>11</v>
      </c>
      <c r="K53" s="324">
        <f>RTD("cqg.rtd", ,"ContractData", $A$5&amp;A53, "T_CVol")</f>
        <v>11</v>
      </c>
      <c r="L53" s="326">
        <f xml:space="preserve"> RTD("cqg.rtd",,"StudyData", $A$5&amp;A53, "MA", "InputChoice=ContractVol,MAType=Sim,Period="&amp;$L$4&amp;"", "MA",,,"all",,,,"T")</f>
        <v>575.75</v>
      </c>
      <c r="M53" s="139">
        <f t="shared" si="6"/>
        <v>0</v>
      </c>
      <c r="N53" s="326">
        <f>RTD("cqg.rtd", ,"ContractData", $A$5&amp;A53, "Y_CVol")</f>
        <v>566</v>
      </c>
      <c r="O53" s="325">
        <f t="shared" si="4"/>
        <v>1.9434628975265017E-2</v>
      </c>
      <c r="P53" s="324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>11</v>
      </c>
      <c r="Q53" s="324"/>
      <c r="R53" s="324"/>
      <c r="S53" s="49" t="str">
        <f>LEFT(B53,6)</f>
        <v>Sep 20</v>
      </c>
      <c r="T53" s="53">
        <f t="shared" si="13"/>
        <v>54728</v>
      </c>
      <c r="U53" s="53">
        <f>'EDA Calendar Calculations'!F48</f>
        <v>54728</v>
      </c>
      <c r="V53" s="53">
        <f>U53-X53</f>
        <v>-1707</v>
      </c>
      <c r="W53" s="53">
        <f t="shared" si="2"/>
        <v>-1707</v>
      </c>
      <c r="X53" s="53">
        <f>'EDA Calendar Calculations'!G48</f>
        <v>56435</v>
      </c>
      <c r="Y53" s="59">
        <f>IF(ISERROR(U53/X53),"",U53/X53)</f>
        <v>0.96975281297067417</v>
      </c>
      <c r="Z53" s="389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389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>56</v>
      </c>
      <c r="AB53" s="372" t="str">
        <f>B53</f>
        <v>Sep 20, Dec 20</v>
      </c>
      <c r="AC53" s="404"/>
      <c r="AD53" s="87"/>
      <c r="AE53" s="88"/>
      <c r="AF53" s="1"/>
      <c r="AG53" s="1"/>
    </row>
    <row r="54" spans="1:33" ht="13.15" customHeight="1" x14ac:dyDescent="0.3">
      <c r="B54" s="371"/>
      <c r="C54" s="72"/>
      <c r="D54" s="72"/>
      <c r="E54" s="72"/>
      <c r="F54" s="321"/>
      <c r="G54" s="319"/>
      <c r="H54" s="66"/>
      <c r="I54" s="67"/>
      <c r="J54" s="22"/>
      <c r="K54" s="324"/>
      <c r="L54" s="326"/>
      <c r="M54" s="139"/>
      <c r="N54" s="326"/>
      <c r="O54" s="325"/>
      <c r="P54" s="324"/>
      <c r="Q54" s="324"/>
      <c r="R54" s="324"/>
      <c r="S54" s="51" t="str">
        <f>RIGHT(B53,6)</f>
        <v>Dec 20</v>
      </c>
      <c r="T54" s="54">
        <f t="shared" si="13"/>
        <v>50326</v>
      </c>
      <c r="U54" s="54">
        <f>'EDA Calendar Calculations'!L48</f>
        <v>50326</v>
      </c>
      <c r="V54" s="54">
        <f>U54-X54</f>
        <v>-1031</v>
      </c>
      <c r="W54" s="53">
        <f t="shared" si="2"/>
        <v>-1031</v>
      </c>
      <c r="X54" s="54">
        <f>'EDA Calendar Calculations'!M48</f>
        <v>51357</v>
      </c>
      <c r="Y54" s="59">
        <f>IF(ISERROR(U54/X54),"",U54/X54)</f>
        <v>0.9799248398465642</v>
      </c>
      <c r="Z54" s="389"/>
      <c r="AA54" s="389"/>
      <c r="AB54" s="373"/>
      <c r="AC54" s="405"/>
      <c r="AD54" s="87"/>
      <c r="AE54" s="88"/>
      <c r="AF54" s="1"/>
      <c r="AG54" s="1"/>
    </row>
    <row r="55" spans="1:33" ht="13.15" customHeight="1" x14ac:dyDescent="0.3">
      <c r="A55" s="3">
        <f>A53+1</f>
        <v>23</v>
      </c>
      <c r="B55" s="370" t="str">
        <f>RIGHT(RTD("cqg.rtd",,"ContractData",$A$5&amp;A55,"LongDescription"),14)</f>
        <v>Dec 20, Mar 21</v>
      </c>
      <c r="C55" s="72"/>
      <c r="D55" s="72"/>
      <c r="E55" s="72"/>
      <c r="F55" s="320">
        <f>IF(B55="","",RTD("cqg.rtd",,"ContractData",$A$5&amp;A55,"ExpirationDate",,"D"))</f>
        <v>44179</v>
      </c>
      <c r="G55" s="318">
        <f t="shared" ca="1" si="3"/>
        <v>1757</v>
      </c>
      <c r="H55" s="66"/>
      <c r="I55" s="67"/>
      <c r="J55" s="18">
        <f t="shared" si="5"/>
        <v>553</v>
      </c>
      <c r="K55" s="324">
        <f>RTD("cqg.rtd", ,"ContractData", $A$5&amp;A55, "T_CVol")</f>
        <v>553</v>
      </c>
      <c r="L55" s="326">
        <f xml:space="preserve"> RTD("cqg.rtd",,"StudyData", $A$5&amp;A55, "MA", "InputChoice=ContractVol,MAType=Sim,Period="&amp;$L$4&amp;"", "MA",,,"all",,,,"T")</f>
        <v>113.08333333</v>
      </c>
      <c r="M55" s="139">
        <f t="shared" si="6"/>
        <v>1</v>
      </c>
      <c r="N55" s="326">
        <f>RTD("cqg.rtd", ,"ContractData", $A$5&amp;A55, "Y_CVol")</f>
        <v>0</v>
      </c>
      <c r="O55" s="325" t="str">
        <f t="shared" si="4"/>
        <v/>
      </c>
      <c r="P55" s="324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>9</v>
      </c>
      <c r="Q55" s="324"/>
      <c r="R55" s="324"/>
      <c r="S55" s="49" t="str">
        <f>LEFT(B55,6)</f>
        <v>Dec 20</v>
      </c>
      <c r="T55" s="53">
        <f t="shared" si="13"/>
        <v>50326</v>
      </c>
      <c r="U55" s="53">
        <f>'EDA Calendar Calculations'!F50</f>
        <v>50326</v>
      </c>
      <c r="V55" s="53">
        <f t="shared" ref="V55:V60" si="16">U55-X55</f>
        <v>-1031</v>
      </c>
      <c r="W55" s="53">
        <f t="shared" si="2"/>
        <v>-1031</v>
      </c>
      <c r="X55" s="53">
        <f>'EDA Calendar Calculations'!G50</f>
        <v>51357</v>
      </c>
      <c r="Y55" s="59">
        <f t="shared" ref="Y55:Y60" si="17">IF(ISERROR(U55/X55),"",U55/X55)</f>
        <v>0.9799248398465642</v>
      </c>
      <c r="Z55" s="389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389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>2</v>
      </c>
      <c r="AB55" s="372" t="str">
        <f>B55</f>
        <v>Dec 20, Mar 21</v>
      </c>
      <c r="AC55" s="404"/>
      <c r="AD55" s="87"/>
      <c r="AE55" s="88"/>
      <c r="AF55" s="1"/>
      <c r="AG55" s="1"/>
    </row>
    <row r="56" spans="1:33" ht="13.15" customHeight="1" x14ac:dyDescent="0.3">
      <c r="B56" s="371"/>
      <c r="C56" s="72"/>
      <c r="D56" s="72"/>
      <c r="E56" s="72"/>
      <c r="F56" s="321"/>
      <c r="G56" s="319"/>
      <c r="H56" s="66"/>
      <c r="I56" s="67"/>
      <c r="J56" s="22"/>
      <c r="K56" s="324"/>
      <c r="L56" s="326"/>
      <c r="M56" s="139"/>
      <c r="N56" s="326"/>
      <c r="O56" s="325"/>
      <c r="P56" s="324"/>
      <c r="Q56" s="324"/>
      <c r="R56" s="324"/>
      <c r="S56" s="51" t="str">
        <f>RIGHT(B55,6)</f>
        <v>Mar 21</v>
      </c>
      <c r="T56" s="54">
        <f t="shared" si="13"/>
        <v>29173</v>
      </c>
      <c r="U56" s="54">
        <f>'EDA Calendar Calculations'!L50</f>
        <v>29173</v>
      </c>
      <c r="V56" s="54">
        <f t="shared" si="16"/>
        <v>53</v>
      </c>
      <c r="W56" s="53">
        <f t="shared" si="2"/>
        <v>53</v>
      </c>
      <c r="X56" s="54">
        <f>'EDA Calendar Calculations'!M50</f>
        <v>29120</v>
      </c>
      <c r="Y56" s="59">
        <f t="shared" si="17"/>
        <v>1.0018200549450549</v>
      </c>
      <c r="Z56" s="389"/>
      <c r="AA56" s="389"/>
      <c r="AB56" s="373"/>
      <c r="AC56" s="405"/>
      <c r="AD56" s="87"/>
      <c r="AE56" s="88"/>
      <c r="AF56" s="1"/>
      <c r="AG56" s="1"/>
    </row>
    <row r="57" spans="1:33" ht="13.15" customHeight="1" x14ac:dyDescent="0.3">
      <c r="A57" s="3">
        <f>A55+1</f>
        <v>24</v>
      </c>
      <c r="B57" s="370" t="str">
        <f>RIGHT(RTD("cqg.rtd",,"ContractData",$A$5&amp;A57,"LongDescription"),14)</f>
        <v>Mar 21, Jun 21</v>
      </c>
      <c r="C57" s="72"/>
      <c r="D57" s="72"/>
      <c r="E57" s="72"/>
      <c r="F57" s="320">
        <f>IF(B57="","",RTD("cqg.rtd",,"ContractData",$A$5&amp;A57,"ExpirationDate",,"D"))</f>
        <v>44270</v>
      </c>
      <c r="G57" s="318">
        <f t="shared" ca="1" si="3"/>
        <v>1848</v>
      </c>
      <c r="H57" s="66"/>
      <c r="I57" s="67"/>
      <c r="J57" s="55">
        <f t="shared" si="5"/>
        <v>20</v>
      </c>
      <c r="K57" s="324">
        <f>RTD("cqg.rtd", ,"ContractData", $A$5&amp;A57, "T_CVol")</f>
        <v>20</v>
      </c>
      <c r="L57" s="326">
        <f xml:space="preserve"> RTD("cqg.rtd",,"StudyData", $A$5&amp;A57, "MA", "InputChoice=ContractVol,MAType=Sim,Period="&amp;$L$4&amp;"", "MA",,,"all",,,,"T")</f>
        <v>56.75</v>
      </c>
      <c r="M57" s="139">
        <f t="shared" si="6"/>
        <v>0</v>
      </c>
      <c r="N57" s="326">
        <f>RTD("cqg.rtd", ,"ContractData", $A$5&amp;A57, "Y_CVol")</f>
        <v>39</v>
      </c>
      <c r="O57" s="325">
        <f t="shared" si="4"/>
        <v>0.51282051282051277</v>
      </c>
      <c r="P57" s="324">
        <f xml:space="preserve"> RTD("cqg.rtd",,"StudyData", "(MA("&amp;$A$5&amp;A57&amp;",Period:="&amp;$Q$5&amp;",MAType:=Sim,InputChoice:=ContractVol) when LocalYear("&amp;$A$5&amp;A57&amp;")="&amp;$R$5&amp;" And (LocalMonth("&amp;$A$5&amp;A57&amp;")="&amp;$P$4&amp;" And LocalDay("&amp;$A$5&amp;A57&amp;")="&amp;$Q$4&amp;" ))", "Bar", "", "Close","D", "0", "all", "", "","False",,)</f>
        <v>4</v>
      </c>
      <c r="Q57" s="324"/>
      <c r="R57" s="324"/>
      <c r="S57" s="49" t="str">
        <f>LEFT(B57,6)</f>
        <v>Mar 21</v>
      </c>
      <c r="T57" s="53">
        <f t="shared" si="13"/>
        <v>29173</v>
      </c>
      <c r="U57" s="53">
        <f>'EDA Calendar Calculations'!F52</f>
        <v>29173</v>
      </c>
      <c r="V57" s="53">
        <f t="shared" si="16"/>
        <v>53</v>
      </c>
      <c r="W57" s="53">
        <f t="shared" si="2"/>
        <v>53</v>
      </c>
      <c r="X57" s="53">
        <f>'EDA Calendar Calculations'!G52</f>
        <v>29120</v>
      </c>
      <c r="Y57" s="59">
        <f t="shared" si="17"/>
        <v>1.0018200549450549</v>
      </c>
      <c r="Z57" s="389">
        <f>IF(RTD("cqg.rtd",,"StudyData",$A$5&amp;A57,"Vol","VolType=Exchange,CoCType=Contract","Vol",$Z$4,"0","ALL",,,"TRUE","T")="",0,RTD("cqg.rtd",,"StudyData",$A$5&amp;A57,"Vol","VolType=Exchange,CoCType=Contract","Vol",$Z$4,"0","ALL",,,"TRUE","T"))</f>
        <v>0</v>
      </c>
      <c r="AA57" s="389">
        <f ca="1">IF(B57="","",RTD("cqg.rtd",,"StudyData","Vol("&amp;$A$5&amp;A57&amp;") when (LocalDay("&amp;$A$5&amp;A57&amp;")="&amp;$C$1&amp;" and LocalHour("&amp;$A$5&amp;A57&amp;")="&amp;$E$1&amp;" and LocalMinute("&amp;$A$5&amp;$A57&amp;")="&amp;$F$1&amp;")","Bar",,"Vol",$Z$4,"0"))</f>
        <v>7</v>
      </c>
      <c r="AB57" s="372" t="str">
        <f>B57</f>
        <v>Mar 21, Jun 21</v>
      </c>
      <c r="AC57" s="404"/>
      <c r="AD57" s="87"/>
      <c r="AE57" s="88"/>
      <c r="AF57" s="1"/>
      <c r="AG57" s="1"/>
    </row>
    <row r="58" spans="1:33" ht="13.15" customHeight="1" x14ac:dyDescent="0.3">
      <c r="B58" s="371"/>
      <c r="C58" s="72"/>
      <c r="D58" s="72"/>
      <c r="E58" s="72"/>
      <c r="F58" s="341"/>
      <c r="G58" s="340"/>
      <c r="H58" s="66"/>
      <c r="I58" s="67"/>
      <c r="J58" s="56"/>
      <c r="K58" s="324"/>
      <c r="L58" s="326"/>
      <c r="M58" s="139"/>
      <c r="N58" s="326"/>
      <c r="O58" s="325"/>
      <c r="P58" s="324"/>
      <c r="Q58" s="324"/>
      <c r="R58" s="324"/>
      <c r="S58" s="51" t="str">
        <f>RIGHT(B57,6)</f>
        <v>Jun 21</v>
      </c>
      <c r="T58" s="54">
        <f t="shared" si="13"/>
        <v>26559</v>
      </c>
      <c r="U58" s="54">
        <f>'EDA Calendar Calculations'!L52</f>
        <v>26559</v>
      </c>
      <c r="V58" s="54">
        <f t="shared" si="16"/>
        <v>3232</v>
      </c>
      <c r="W58" s="53">
        <f t="shared" si="2"/>
        <v>3232</v>
      </c>
      <c r="X58" s="54">
        <f>'EDA Calendar Calculations'!M52</f>
        <v>23327</v>
      </c>
      <c r="Y58" s="59">
        <f t="shared" si="17"/>
        <v>1.1385518926565783</v>
      </c>
      <c r="Z58" s="389"/>
      <c r="AA58" s="389"/>
      <c r="AB58" s="373"/>
      <c r="AC58" s="405"/>
      <c r="AD58" s="87"/>
      <c r="AE58" s="88"/>
      <c r="AF58" s="1"/>
      <c r="AG58" s="1"/>
    </row>
    <row r="59" spans="1:33" ht="13.15" customHeight="1" x14ac:dyDescent="0.3">
      <c r="A59" s="3">
        <f>A57+1</f>
        <v>25</v>
      </c>
      <c r="B59" s="372" t="str">
        <f>RIGHT(RTD("cqg.rtd",,"ContractData",$A$5&amp;A59,"LongDescription"),14)</f>
        <v>Jun 21, Sep 21</v>
      </c>
      <c r="C59" s="72"/>
      <c r="D59" s="72"/>
      <c r="E59" s="74"/>
      <c r="F59" s="320">
        <f>IF(B59="","",RTD("cqg.rtd",,"ContractData",$A$5&amp;A59,"ExpirationDate",,"D"))</f>
        <v>44361</v>
      </c>
      <c r="G59" s="318">
        <f t="shared" ca="1" si="3"/>
        <v>1939</v>
      </c>
      <c r="H59" s="71"/>
      <c r="I59" s="67"/>
      <c r="J59" s="55">
        <f t="shared" si="5"/>
        <v>28</v>
      </c>
      <c r="K59" s="324">
        <f>RTD("cqg.rtd", ,"ContractData", $A$5&amp;A59, "T_CVol")</f>
        <v>28</v>
      </c>
      <c r="L59" s="326">
        <f xml:space="preserve"> RTD("cqg.rtd",,"StudyData", $A$5&amp;A59, "MA", "InputChoice=ContractVol,MAType=Sim,Period="&amp;$L$4&amp;"", "MA",,,"all",,,,"T")</f>
        <v>20.25</v>
      </c>
      <c r="M59" s="139">
        <f t="shared" si="6"/>
        <v>1</v>
      </c>
      <c r="N59" s="326">
        <f>RTD("cqg.rtd", ,"ContractData", $A$5&amp;A59, "Y_CVol")</f>
        <v>35</v>
      </c>
      <c r="O59" s="325">
        <f t="shared" si="4"/>
        <v>0.8</v>
      </c>
      <c r="P59" s="324">
        <f xml:space="preserve"> RTD("cqg.rtd",,"StudyData", "(MA("&amp;$A$5&amp;A59&amp;",Period:="&amp;$Q$5&amp;",MAType:=Sim,InputChoice:=ContractVol) when LocalYear("&amp;$A$5&amp;A59&amp;")="&amp;$R$5&amp;" And (LocalMonth("&amp;$A$5&amp;A59&amp;")="&amp;$P$4&amp;" And LocalDay("&amp;$A$5&amp;A59&amp;")="&amp;$Q$4&amp;" ))", "Bar", "", "Close","D", "0", "all", "", "","False",,)</f>
        <v>3</v>
      </c>
      <c r="Q59" s="324"/>
      <c r="R59" s="324"/>
      <c r="S59" s="49" t="str">
        <f>LEFT(B59,6)</f>
        <v>Jun 21</v>
      </c>
      <c r="T59" s="53">
        <f t="shared" si="13"/>
        <v>26559</v>
      </c>
      <c r="U59" s="53">
        <f>'EDA Calendar Calculations'!F54</f>
        <v>26559</v>
      </c>
      <c r="V59" s="53">
        <f t="shared" si="16"/>
        <v>3232</v>
      </c>
      <c r="W59" s="53">
        <f t="shared" si="2"/>
        <v>3232</v>
      </c>
      <c r="X59" s="53">
        <f>'EDA Calendar Calculations'!G54</f>
        <v>23327</v>
      </c>
      <c r="Y59" s="59">
        <f t="shared" si="17"/>
        <v>1.1385518926565783</v>
      </c>
      <c r="Z59" s="389">
        <f>IF(RTD("cqg.rtd",,"StudyData",$A$5&amp;A59,"Vol","VolType=Exchange,CoCType=Contract","Vol",$Z$4,"0","ALL",,,"TRUE","T")="",0,RTD("cqg.rtd",,"StudyData",$A$5&amp;A59,"Vol","VolType=Exchange,CoCType=Contract","Vol",$Z$4,"0","ALL",,,"TRUE","T"))</f>
        <v>0</v>
      </c>
      <c r="AA59" s="389">
        <f ca="1">IF(B59="","",RTD("cqg.rtd",,"StudyData","Vol("&amp;$A$5&amp;A59&amp;") when (LocalDay("&amp;$A$5&amp;A59&amp;")="&amp;$C$1&amp;" and LocalHour("&amp;$A$5&amp;A59&amp;")="&amp;$E$1&amp;" and LocalMinute("&amp;$A$5&amp;$A59&amp;")="&amp;$F$1&amp;")","Bar",,"Vol",$Z$4,"0"))</f>
        <v>10</v>
      </c>
      <c r="AB59" s="372" t="str">
        <f>B59</f>
        <v>Jun 21, Sep 21</v>
      </c>
      <c r="AC59" s="404"/>
      <c r="AD59" s="87"/>
      <c r="AE59" s="88"/>
      <c r="AF59" s="1"/>
      <c r="AG59" s="1"/>
    </row>
    <row r="60" spans="1:33" ht="13.15" customHeight="1" x14ac:dyDescent="0.3">
      <c r="B60" s="373"/>
      <c r="C60" s="73"/>
      <c r="D60" s="73"/>
      <c r="E60" s="73"/>
      <c r="F60" s="321"/>
      <c r="G60" s="319"/>
      <c r="H60" s="69"/>
      <c r="I60" s="78"/>
      <c r="J60" s="57"/>
      <c r="K60" s="324"/>
      <c r="L60" s="326"/>
      <c r="M60" s="139"/>
      <c r="N60" s="326"/>
      <c r="O60" s="325"/>
      <c r="P60" s="324"/>
      <c r="Q60" s="324"/>
      <c r="R60" s="324"/>
      <c r="S60" s="51" t="str">
        <f>RIGHT(B59,6)</f>
        <v>Sep 21</v>
      </c>
      <c r="T60" s="54">
        <f t="shared" si="13"/>
        <v>15992</v>
      </c>
      <c r="U60" s="54">
        <f>'EDA Calendar Calculations'!L54</f>
        <v>15992</v>
      </c>
      <c r="V60" s="54">
        <f t="shared" si="16"/>
        <v>236</v>
      </c>
      <c r="W60" s="53">
        <f t="shared" si="2"/>
        <v>236</v>
      </c>
      <c r="X60" s="54">
        <f>'EDA Calendar Calculations'!M54</f>
        <v>15756</v>
      </c>
      <c r="Y60" s="59">
        <f t="shared" si="17"/>
        <v>1.0149784209190149</v>
      </c>
      <c r="Z60" s="389"/>
      <c r="AA60" s="389"/>
      <c r="AB60" s="373"/>
      <c r="AC60" s="405"/>
      <c r="AD60" s="87"/>
      <c r="AE60" s="88"/>
      <c r="AF60" s="1"/>
      <c r="AG60" s="1"/>
    </row>
    <row r="61" spans="1:33" ht="8.1" customHeight="1" x14ac:dyDescent="0.3">
      <c r="B61" s="122"/>
      <c r="C61" s="20"/>
      <c r="D61" s="20"/>
      <c r="E61" s="20"/>
      <c r="F61" s="29"/>
      <c r="G61" s="20"/>
      <c r="H61" s="115"/>
      <c r="I61" s="20"/>
      <c r="J61" s="20"/>
      <c r="K61" s="93"/>
      <c r="L61" s="93"/>
      <c r="M61" s="95"/>
      <c r="N61" s="93"/>
      <c r="O61" s="96"/>
      <c r="P61" s="97"/>
      <c r="Q61" s="97"/>
      <c r="R61" s="97"/>
      <c r="S61" s="47"/>
      <c r="T61" s="20"/>
      <c r="U61" s="60"/>
      <c r="V61" s="60"/>
      <c r="W61" s="60"/>
      <c r="X61" s="60"/>
      <c r="Y61" s="60"/>
      <c r="Z61" s="102"/>
      <c r="AA61" s="103"/>
      <c r="AB61" s="130"/>
      <c r="AC61" s="131"/>
      <c r="AD61" s="89"/>
      <c r="AE61" s="90"/>
      <c r="AF61" s="1"/>
      <c r="AG61" s="1"/>
    </row>
    <row r="62" spans="1:33" ht="13.15" customHeight="1" x14ac:dyDescent="0.3">
      <c r="A62" s="3">
        <f>A59+1</f>
        <v>26</v>
      </c>
      <c r="B62" s="378" t="str">
        <f>RIGHT(RTD("cqg.rtd",,"ContractData",$A$5&amp;A62,"LongDescription"),14)</f>
        <v>Sep 21, Dec 21</v>
      </c>
      <c r="C62" s="77"/>
      <c r="D62" s="26"/>
      <c r="E62" s="76"/>
      <c r="F62" s="320">
        <f>IF(B62="","",RTD("cqg.rtd",,"ContractData",$A$5&amp;A62,"ExpirationDate",,"D"))</f>
        <v>44452</v>
      </c>
      <c r="G62" s="376">
        <f t="shared" ca="1" si="3"/>
        <v>2030</v>
      </c>
      <c r="H62" s="64"/>
      <c r="I62" s="17"/>
      <c r="J62" s="19">
        <f t="shared" si="5"/>
        <v>82</v>
      </c>
      <c r="K62" s="324">
        <f>RTD("cqg.rtd", ,"ContractData", $A$5&amp;A62, "T_CVol")</f>
        <v>82</v>
      </c>
      <c r="L62" s="374">
        <f xml:space="preserve"> RTD("cqg.rtd",,"StudyData", $A$5&amp;A62, "MA", "InputChoice=ContractVol,MAType=Sim,Period="&amp;$L$4&amp;"", "MA",,,"all",,,,"T")</f>
        <v>75.333333330000002</v>
      </c>
      <c r="M62" s="120">
        <f t="shared" si="6"/>
        <v>1</v>
      </c>
      <c r="N62" s="374">
        <f>RTD("cqg.rtd", ,"ContractData", $A$5&amp;A62, "Y_CVol")</f>
        <v>4</v>
      </c>
      <c r="O62" s="375">
        <f t="shared" si="4"/>
        <v>20.5</v>
      </c>
      <c r="P62" s="374">
        <f xml:space="preserve"> RTD("cqg.rtd",,"StudyData", "(MA("&amp;$A$5&amp;A62&amp;",Period:="&amp;$Q$5&amp;",MAType:=Sim,InputChoice:=ContractVol) when LocalYear("&amp;$A$5&amp;A62&amp;")="&amp;$R$5&amp;" And (LocalMonth("&amp;$A$5&amp;A62&amp;")="&amp;$P$4&amp;" And LocalDay("&amp;$A$5&amp;A62&amp;")="&amp;$Q$4&amp;" ))", "Bar", "", "Close","D", "0", "all", "", "","False",,)</f>
        <v>4</v>
      </c>
      <c r="Q62" s="374"/>
      <c r="R62" s="374"/>
      <c r="S62" s="49" t="str">
        <f>LEFT(B62,6)</f>
        <v>Sep 21</v>
      </c>
      <c r="T62" s="53">
        <f t="shared" si="13"/>
        <v>15992</v>
      </c>
      <c r="U62" s="53">
        <f>'EDA Calendar Calculations'!F56</f>
        <v>15992</v>
      </c>
      <c r="V62" s="53">
        <f t="shared" ref="V62:V63" si="18">U62-X62</f>
        <v>236</v>
      </c>
      <c r="W62" s="53">
        <f t="shared" si="2"/>
        <v>236</v>
      </c>
      <c r="X62" s="53">
        <f>'EDA Calendar Calculations'!G56</f>
        <v>15756</v>
      </c>
      <c r="Y62" s="59">
        <f>IF(ISERROR(U62/X62),"",U62/X62)</f>
        <v>1.0149784209190149</v>
      </c>
      <c r="Z62" s="389">
        <f>IF(RTD("cqg.rtd",,"StudyData",$A$5&amp;A62,"Vol","VolType=Exchange,CoCType=Contract","Vol",$Z$4,"0","ALL",,,"TRUE","T")="",0,RTD("cqg.rtd",,"StudyData",$A$5&amp;A62,"Vol","VolType=Exchange,CoCType=Contract","Vol",$Z$4,"0","ALL",,,"TRUE","T"))</f>
        <v>0</v>
      </c>
      <c r="AA62" s="389">
        <f ca="1">IF(B62="","",RTD("cqg.rtd",,"StudyData","Vol("&amp;$A$5&amp;A62&amp;") when (LocalDay("&amp;$A$5&amp;A62&amp;")="&amp;$C$1&amp;" and LocalHour("&amp;$A$5&amp;A62&amp;")="&amp;$E$1&amp;" and LocalMinute("&amp;$A$5&amp;$A62&amp;")="&amp;$F$1&amp;")","Bar",,"Vol",$Z$4,"0"))</f>
        <v>0</v>
      </c>
      <c r="AB62" s="427" t="str">
        <f>B62</f>
        <v>Sep 21, Dec 21</v>
      </c>
      <c r="AC62" s="428"/>
      <c r="AD62" s="87"/>
      <c r="AE62" s="88"/>
      <c r="AF62" s="1"/>
      <c r="AG62" s="1"/>
    </row>
    <row r="63" spans="1:33" ht="13.15" customHeight="1" x14ac:dyDescent="0.3">
      <c r="B63" s="379"/>
      <c r="C63" s="77"/>
      <c r="D63" s="26"/>
      <c r="E63" s="76"/>
      <c r="F63" s="321"/>
      <c r="G63" s="377"/>
      <c r="H63" s="64"/>
      <c r="I63" s="17"/>
      <c r="J63" s="22"/>
      <c r="K63" s="324"/>
      <c r="L63" s="374"/>
      <c r="M63" s="120"/>
      <c r="N63" s="374"/>
      <c r="O63" s="375"/>
      <c r="P63" s="374"/>
      <c r="Q63" s="374"/>
      <c r="R63" s="374"/>
      <c r="S63" s="51" t="str">
        <f>RIGHT(B62,6)</f>
        <v>Dec 21</v>
      </c>
      <c r="T63" s="54">
        <f t="shared" si="13"/>
        <v>8426</v>
      </c>
      <c r="U63" s="54">
        <f>'EDA Calendar Calculations'!L56</f>
        <v>8426</v>
      </c>
      <c r="V63" s="54">
        <f t="shared" si="18"/>
        <v>-252</v>
      </c>
      <c r="W63" s="53">
        <f t="shared" si="2"/>
        <v>-252</v>
      </c>
      <c r="X63" s="54">
        <f>'EDA Calendar Calculations'!M56</f>
        <v>8678</v>
      </c>
      <c r="Y63" s="59">
        <f>IF(ISERROR(U63/X63),"",U63/X63)</f>
        <v>0.9709610509333948</v>
      </c>
      <c r="Z63" s="389"/>
      <c r="AA63" s="389"/>
      <c r="AB63" s="429"/>
      <c r="AC63" s="430"/>
      <c r="AD63" s="87"/>
      <c r="AE63" s="88"/>
      <c r="AF63" s="1"/>
      <c r="AG63" s="1"/>
    </row>
    <row r="64" spans="1:33" ht="13.15" customHeight="1" x14ac:dyDescent="0.3">
      <c r="A64" s="3">
        <f>A62+1</f>
        <v>27</v>
      </c>
      <c r="B64" s="378" t="str">
        <f>RIGHT(RTD("cqg.rtd",,"ContractData",$A$5&amp;A64,"LongDescription"),14)</f>
        <v>Dec 21, Mar 22</v>
      </c>
      <c r="C64" s="77"/>
      <c r="D64" s="26"/>
      <c r="E64" s="76"/>
      <c r="F64" s="320">
        <f>IF(B64="","",RTD("cqg.rtd",,"ContractData",$A$5&amp;A64,"ExpirationDate",,"D"))</f>
        <v>44543</v>
      </c>
      <c r="G64" s="376">
        <f t="shared" ca="1" si="3"/>
        <v>2121</v>
      </c>
      <c r="H64" s="64"/>
      <c r="I64" s="17"/>
      <c r="J64" s="19">
        <f t="shared" si="5"/>
        <v>7</v>
      </c>
      <c r="K64" s="324">
        <f>RTD("cqg.rtd", ,"ContractData", $A$5&amp;A64, "T_CVol")</f>
        <v>7</v>
      </c>
      <c r="L64" s="374">
        <f xml:space="preserve"> RTD("cqg.rtd",,"StudyData", $A$5&amp;A64, "MA", "InputChoice=ContractVol,MAType=Sim,Period="&amp;$L$4&amp;"", "MA",,,"all",,,,"T")</f>
        <v>11.41666667</v>
      </c>
      <c r="M64" s="120">
        <f t="shared" si="6"/>
        <v>0</v>
      </c>
      <c r="N64" s="374">
        <f>RTD("cqg.rtd", ,"ContractData", $A$5&amp;A64, "Y_CVol")</f>
        <v>2</v>
      </c>
      <c r="O64" s="375">
        <f t="shared" si="4"/>
        <v>3.5</v>
      </c>
      <c r="P64" s="374">
        <f xml:space="preserve"> RTD("cqg.rtd",,"StudyData", "(MA("&amp;$A$5&amp;A64&amp;",Period:="&amp;$Q$5&amp;",MAType:=Sim,InputChoice:=ContractVol) when LocalYear("&amp;$A$5&amp;A64&amp;")="&amp;$R$5&amp;" And (LocalMonth("&amp;$A$5&amp;A64&amp;")="&amp;$P$4&amp;" And LocalDay("&amp;$A$5&amp;A64&amp;")="&amp;$Q$4&amp;" ))", "Bar", "", "Close","D", "0", "all", "", "","False",,)</f>
        <v>23</v>
      </c>
      <c r="Q64" s="374"/>
      <c r="R64" s="374"/>
      <c r="S64" s="49" t="str">
        <f>LEFT(B64,6)</f>
        <v>Dec 21</v>
      </c>
      <c r="T64" s="53">
        <f t="shared" si="13"/>
        <v>8426</v>
      </c>
      <c r="U64" s="53">
        <f>'EDA Calendar Calculations'!F58</f>
        <v>8426</v>
      </c>
      <c r="V64" s="53">
        <f t="shared" ref="V64:V65" si="19">U64-X64</f>
        <v>-252</v>
      </c>
      <c r="W64" s="53">
        <f t="shared" si="2"/>
        <v>-252</v>
      </c>
      <c r="X64" s="53">
        <f>'EDA Calendar Calculations'!G58</f>
        <v>8678</v>
      </c>
      <c r="Y64" s="59">
        <f t="shared" ref="Y64:Y69" si="20">IF(ISERROR(U64/X64),"",U64/X64)</f>
        <v>0.9709610509333948</v>
      </c>
      <c r="Z64" s="389">
        <f>IF(RTD("cqg.rtd",,"StudyData",$A$5&amp;A64,"Vol","VolType=Exchange,CoCType=Contract","Vol",$Z$4,"0","ALL",,,"TRUE","T")="",0,RTD("cqg.rtd",,"StudyData",$A$5&amp;A64,"Vol","VolType=Exchange,CoCType=Contract","Vol",$Z$4,"0","ALL",,,"TRUE","T"))</f>
        <v>0</v>
      </c>
      <c r="AA64" s="389">
        <f ca="1">IF(B64="","",RTD("cqg.rtd",,"StudyData","Vol("&amp;$A$5&amp;A64&amp;") when (LocalDay("&amp;$A$5&amp;A64&amp;")="&amp;$C$1&amp;" and LocalHour("&amp;$A$5&amp;A64&amp;")="&amp;$E$1&amp;" and LocalMinute("&amp;$A$5&amp;$A64&amp;")="&amp;$F$1&amp;")","Bar",,"Vol",$Z$4,"0"))</f>
        <v>2</v>
      </c>
      <c r="AB64" s="427" t="str">
        <f>B64</f>
        <v>Dec 21, Mar 22</v>
      </c>
      <c r="AC64" s="428"/>
      <c r="AD64" s="87"/>
      <c r="AE64" s="88"/>
      <c r="AF64" s="1"/>
      <c r="AG64" s="1"/>
    </row>
    <row r="65" spans="1:33" ht="13.15" customHeight="1" x14ac:dyDescent="0.3">
      <c r="B65" s="379"/>
      <c r="C65" s="77"/>
      <c r="D65" s="26"/>
      <c r="E65" s="76"/>
      <c r="F65" s="321"/>
      <c r="G65" s="377"/>
      <c r="H65" s="64"/>
      <c r="I65" s="17"/>
      <c r="J65" s="22"/>
      <c r="K65" s="324"/>
      <c r="L65" s="374"/>
      <c r="M65" s="120"/>
      <c r="N65" s="374"/>
      <c r="O65" s="375"/>
      <c r="P65" s="374"/>
      <c r="Q65" s="374"/>
      <c r="R65" s="374"/>
      <c r="S65" s="51" t="str">
        <f>RIGHT(B64,6)</f>
        <v>Mar 22</v>
      </c>
      <c r="T65" s="54">
        <f t="shared" si="13"/>
        <v>4154</v>
      </c>
      <c r="U65" s="54">
        <f>'EDA Calendar Calculations'!L58</f>
        <v>4154</v>
      </c>
      <c r="V65" s="54">
        <f t="shared" si="19"/>
        <v>-14</v>
      </c>
      <c r="W65" s="53">
        <f t="shared" si="2"/>
        <v>-14</v>
      </c>
      <c r="X65" s="54">
        <f>'EDA Calendar Calculations'!M58</f>
        <v>4168</v>
      </c>
      <c r="Y65" s="59">
        <f t="shared" si="20"/>
        <v>0.99664107485604603</v>
      </c>
      <c r="Z65" s="389"/>
      <c r="AA65" s="389"/>
      <c r="AB65" s="429"/>
      <c r="AC65" s="430"/>
      <c r="AD65" s="87"/>
      <c r="AE65" s="88"/>
      <c r="AF65" s="1"/>
      <c r="AG65" s="1"/>
    </row>
    <row r="66" spans="1:33" ht="13.15" customHeight="1" x14ac:dyDescent="0.3">
      <c r="A66" s="3">
        <f>A64+1</f>
        <v>28</v>
      </c>
      <c r="B66" s="378" t="str">
        <f>RIGHT(RTD("cqg.rtd",,"ContractData",$A$5&amp;A66,"LongDescription"),14)</f>
        <v>Mar 22, Jun 22</v>
      </c>
      <c r="C66" s="77"/>
      <c r="D66" s="26"/>
      <c r="E66" s="76"/>
      <c r="F66" s="320">
        <f>IF(B66="","",RTD("cqg.rtd",,"ContractData",$A$5&amp;A66,"ExpirationDate",,"D"))</f>
        <v>44634</v>
      </c>
      <c r="G66" s="376">
        <f t="shared" ca="1" si="3"/>
        <v>2212</v>
      </c>
      <c r="H66" s="64"/>
      <c r="I66" s="17"/>
      <c r="J66" s="19">
        <f t="shared" si="5"/>
        <v>0</v>
      </c>
      <c r="K66" s="324">
        <f>RTD("cqg.rtd", ,"ContractData", $A$5&amp;A66, "T_CVol")</f>
        <v>0</v>
      </c>
      <c r="L66" s="374">
        <f xml:space="preserve"> RTD("cqg.rtd",,"StudyData", $A$5&amp;A66, "MA", "InputChoice=ContractVol,MAType=Sim,Period="&amp;$L$4&amp;"", "MA",,,"all",,,,"T")</f>
        <v>13.16666667</v>
      </c>
      <c r="M66" s="120">
        <f t="shared" si="6"/>
        <v>0</v>
      </c>
      <c r="N66" s="374">
        <f>RTD("cqg.rtd", ,"ContractData", $A$5&amp;A66, "Y_CVol")</f>
        <v>9</v>
      </c>
      <c r="O66" s="375">
        <f t="shared" si="4"/>
        <v>0</v>
      </c>
      <c r="P66" s="374">
        <f xml:space="preserve"> RTD("cqg.rtd",,"StudyData", "(MA("&amp;$A$5&amp;A66&amp;",Period:="&amp;$Q$5&amp;",MAType:=Sim,InputChoice:=ContractVol) when LocalYear("&amp;$A$5&amp;A66&amp;")="&amp;$R$5&amp;" And (LocalMonth("&amp;$A$5&amp;A66&amp;")="&amp;$P$4&amp;" And LocalDay("&amp;$A$5&amp;A66&amp;")="&amp;$Q$4&amp;" ))", "Bar", "", "Close","D", "0", "all", "", "","False",,)</f>
        <v>1</v>
      </c>
      <c r="Q66" s="374"/>
      <c r="R66" s="374"/>
      <c r="S66" s="49" t="str">
        <f>LEFT(B66,6)</f>
        <v>Mar 22</v>
      </c>
      <c r="T66" s="53">
        <f t="shared" si="13"/>
        <v>4154</v>
      </c>
      <c r="U66" s="53">
        <f>'EDA Calendar Calculations'!F60</f>
        <v>4154</v>
      </c>
      <c r="V66" s="53">
        <f t="shared" ref="V66:V67" si="21">U66-X66</f>
        <v>-14</v>
      </c>
      <c r="W66" s="53">
        <f t="shared" si="2"/>
        <v>-14</v>
      </c>
      <c r="X66" s="53">
        <f>'EDA Calendar Calculations'!G60</f>
        <v>4168</v>
      </c>
      <c r="Y66" s="59">
        <f t="shared" si="20"/>
        <v>0.99664107485604603</v>
      </c>
      <c r="Z66" s="389">
        <f>IF(RTD("cqg.rtd",,"StudyData",$A$5&amp;A66,"Vol","VolType=Exchange,CoCType=Contract","Vol",$Z$4,"0","ALL",,,"TRUE","T")="",0,RTD("cqg.rtd",,"StudyData",$A$5&amp;A66,"Vol","VolType=Exchange,CoCType=Contract","Vol",$Z$4,"0","ALL",,,"TRUE","T"))</f>
        <v>0</v>
      </c>
      <c r="AA66" s="389">
        <f ca="1">IF(B66="","",RTD("cqg.rtd",,"StudyData","Vol("&amp;$A$5&amp;A66&amp;") when (LocalDay("&amp;$A$5&amp;A66&amp;")="&amp;$C$1&amp;" and LocalHour("&amp;$A$5&amp;A66&amp;")="&amp;$E$1&amp;" and LocalMinute("&amp;$A$5&amp;$A66&amp;")="&amp;$F$1&amp;")","Bar",,"Vol",$Z$4,"0"))</f>
        <v>9</v>
      </c>
      <c r="AB66" s="427" t="str">
        <f>B66</f>
        <v>Mar 22, Jun 22</v>
      </c>
      <c r="AC66" s="428"/>
      <c r="AD66" s="87"/>
      <c r="AE66" s="88"/>
      <c r="AF66" s="1"/>
      <c r="AG66" s="1"/>
    </row>
    <row r="67" spans="1:33" ht="13.15" customHeight="1" x14ac:dyDescent="0.3">
      <c r="B67" s="379"/>
      <c r="C67" s="77"/>
      <c r="D67" s="26"/>
      <c r="E67" s="76"/>
      <c r="F67" s="321"/>
      <c r="G67" s="377"/>
      <c r="H67" s="64"/>
      <c r="I67" s="17"/>
      <c r="J67" s="22"/>
      <c r="K67" s="324"/>
      <c r="L67" s="374"/>
      <c r="M67" s="120"/>
      <c r="N67" s="374"/>
      <c r="O67" s="375"/>
      <c r="P67" s="374"/>
      <c r="Q67" s="374"/>
      <c r="R67" s="374"/>
      <c r="S67" s="51" t="str">
        <f>RIGHT(B66,6)</f>
        <v>Jun 22</v>
      </c>
      <c r="T67" s="54">
        <f t="shared" si="13"/>
        <v>4673</v>
      </c>
      <c r="U67" s="54">
        <f>'EDA Calendar Calculations'!L60</f>
        <v>4673</v>
      </c>
      <c r="V67" s="54">
        <f t="shared" si="21"/>
        <v>-80</v>
      </c>
      <c r="W67" s="53">
        <f t="shared" si="2"/>
        <v>-80</v>
      </c>
      <c r="X67" s="54">
        <f>'EDA Calendar Calculations'!M60</f>
        <v>4753</v>
      </c>
      <c r="Y67" s="59">
        <f t="shared" si="20"/>
        <v>0.98316852514201558</v>
      </c>
      <c r="Z67" s="389"/>
      <c r="AA67" s="389"/>
      <c r="AB67" s="429"/>
      <c r="AC67" s="430"/>
      <c r="AD67" s="87"/>
      <c r="AE67" s="88"/>
      <c r="AF67" s="1"/>
      <c r="AG67" s="1"/>
    </row>
    <row r="68" spans="1:33" ht="13.15" customHeight="1" x14ac:dyDescent="0.3">
      <c r="A68" s="3">
        <f>A66+1</f>
        <v>29</v>
      </c>
      <c r="B68" s="378" t="str">
        <f>RIGHT(RTD("cqg.rtd",,"ContractData",$A$5&amp;A68,"LongDescription"),14)</f>
        <v>Jun 22, Sep 22</v>
      </c>
      <c r="C68" s="77"/>
      <c r="D68" s="26"/>
      <c r="E68" s="76"/>
      <c r="F68" s="320">
        <f>IF(B68="","",RTD("cqg.rtd",,"ContractData",$A$5&amp;A68,"ExpirationDate",,"D"))</f>
        <v>44725</v>
      </c>
      <c r="G68" s="376">
        <f t="shared" ca="1" si="3"/>
        <v>2303</v>
      </c>
      <c r="H68" s="64"/>
      <c r="I68" s="17"/>
      <c r="J68" s="19">
        <f t="shared" si="5"/>
        <v>0</v>
      </c>
      <c r="K68" s="324">
        <f>RTD("cqg.rtd", ,"ContractData", $A$5&amp;A68, "T_CVol")</f>
        <v>0</v>
      </c>
      <c r="L68" s="374">
        <f xml:space="preserve"> RTD("cqg.rtd",,"StudyData", $A$5&amp;A68, "MA", "InputChoice=ContractVol,MAType=Sim,Period="&amp;$L$4&amp;"", "MA",,,"all",,,,"T")</f>
        <v>13.25</v>
      </c>
      <c r="M68" s="120">
        <f t="shared" si="6"/>
        <v>0</v>
      </c>
      <c r="N68" s="374">
        <f>RTD("cqg.rtd", ,"ContractData", $A$5&amp;A68, "Y_CVol")</f>
        <v>7</v>
      </c>
      <c r="O68" s="375">
        <f t="shared" si="4"/>
        <v>0</v>
      </c>
      <c r="P68" s="374">
        <f xml:space="preserve"> RTD("cqg.rtd",,"StudyData", "(MA("&amp;$A$5&amp;A68&amp;",Period:="&amp;$Q$5&amp;",MAType:=Sim,InputChoice:=ContractVol) when LocalYear("&amp;$A$5&amp;A68&amp;")="&amp;$R$5&amp;" And (LocalMonth("&amp;$A$5&amp;A68&amp;")="&amp;$P$4&amp;" And LocalDay("&amp;$A$5&amp;A68&amp;")="&amp;$Q$4&amp;" ))", "Bar", "", "Close","D", "0", "all", "", "","False",,)</f>
        <v>67</v>
      </c>
      <c r="Q68" s="374"/>
      <c r="R68" s="374"/>
      <c r="S68" s="49" t="str">
        <f>LEFT(B68,6)</f>
        <v>Jun 22</v>
      </c>
      <c r="T68" s="53">
        <f t="shared" si="13"/>
        <v>4673</v>
      </c>
      <c r="U68" s="53">
        <f>'EDA Calendar Calculations'!F62</f>
        <v>4673</v>
      </c>
      <c r="V68" s="53">
        <f t="shared" ref="V68:V69" si="22">U68-X68</f>
        <v>-80</v>
      </c>
      <c r="W68" s="53">
        <f t="shared" si="2"/>
        <v>-80</v>
      </c>
      <c r="X68" s="53">
        <f>'EDA Calendar Calculations'!G62</f>
        <v>4753</v>
      </c>
      <c r="Y68" s="59">
        <f t="shared" si="20"/>
        <v>0.98316852514201558</v>
      </c>
      <c r="Z68" s="389">
        <f>IF(RTD("cqg.rtd",,"StudyData",$A$5&amp;A68,"Vol","VolType=Exchange,CoCType=Contract","Vol",$Z$4,"0","ALL",,,"TRUE","T")="",0,RTD("cqg.rtd",,"StudyData",$A$5&amp;A68,"Vol","VolType=Exchange,CoCType=Contract","Vol",$Z$4,"0","ALL",,,"TRUE","T"))</f>
        <v>0</v>
      </c>
      <c r="AA68" s="432">
        <f ca="1">IF(B68="","",RTD("cqg.rtd",,"StudyData","Vol("&amp;$A$5&amp;A68&amp;") when (LocalDay("&amp;$A$5&amp;A68&amp;")="&amp;$C$1&amp;" and LocalHour("&amp;$A$5&amp;A68&amp;")="&amp;$E$1&amp;" and LocalMinute("&amp;$A$5&amp;$A68&amp;")="&amp;$F$1&amp;")","Bar",,"Vol",$Z$4,"0"))</f>
        <v>5</v>
      </c>
      <c r="AB68" s="427" t="str">
        <f>B68</f>
        <v>Jun 22, Sep 22</v>
      </c>
      <c r="AC68" s="428"/>
      <c r="AD68" s="87"/>
      <c r="AE68" s="88"/>
      <c r="AF68" s="1"/>
      <c r="AG68" s="1"/>
    </row>
    <row r="69" spans="1:33" ht="13.15" customHeight="1" x14ac:dyDescent="0.3">
      <c r="B69" s="379"/>
      <c r="C69" s="75"/>
      <c r="D69" s="75"/>
      <c r="E69" s="75"/>
      <c r="F69" s="321"/>
      <c r="G69" s="377"/>
      <c r="H69" s="62"/>
      <c r="I69" s="22"/>
      <c r="J69" s="22"/>
      <c r="K69" s="324"/>
      <c r="L69" s="374"/>
      <c r="M69" s="120"/>
      <c r="N69" s="374"/>
      <c r="O69" s="375"/>
      <c r="P69" s="374"/>
      <c r="Q69" s="374"/>
      <c r="R69" s="374"/>
      <c r="S69" s="51" t="str">
        <f>RIGHT(B68,6)</f>
        <v>Sep 22</v>
      </c>
      <c r="T69" s="54">
        <f t="shared" si="13"/>
        <v>4938</v>
      </c>
      <c r="U69" s="54">
        <f>'EDA Calendar Calculations'!L62</f>
        <v>4938</v>
      </c>
      <c r="V69" s="54">
        <f t="shared" si="22"/>
        <v>42</v>
      </c>
      <c r="W69" s="53">
        <f t="shared" si="2"/>
        <v>42</v>
      </c>
      <c r="X69" s="54">
        <f>'EDA Calendar Calculations'!M62</f>
        <v>4896</v>
      </c>
      <c r="Y69" s="59">
        <f t="shared" si="20"/>
        <v>1.008578431372549</v>
      </c>
      <c r="Z69" s="389"/>
      <c r="AA69" s="433"/>
      <c r="AB69" s="429"/>
      <c r="AC69" s="430"/>
      <c r="AD69" s="87"/>
      <c r="AE69" s="88"/>
      <c r="AF69" s="1"/>
      <c r="AG69" s="1"/>
    </row>
    <row r="70" spans="1:33" ht="8.1" customHeight="1" x14ac:dyDescent="0.3">
      <c r="B70" s="122"/>
      <c r="C70" s="20"/>
      <c r="D70" s="20"/>
      <c r="E70" s="20"/>
      <c r="F70" s="29"/>
      <c r="G70" s="20"/>
      <c r="H70" s="115"/>
      <c r="I70" s="20"/>
      <c r="J70" s="20"/>
      <c r="K70" s="93"/>
      <c r="L70" s="93"/>
      <c r="M70" s="95"/>
      <c r="N70" s="93"/>
      <c r="O70" s="96"/>
      <c r="P70" s="97"/>
      <c r="Q70" s="97"/>
      <c r="R70" s="97"/>
      <c r="S70" s="47"/>
      <c r="T70" s="20"/>
      <c r="U70" s="60"/>
      <c r="V70" s="60"/>
      <c r="W70" s="60"/>
      <c r="X70" s="60"/>
      <c r="Y70" s="60"/>
      <c r="Z70" s="102"/>
      <c r="AA70" s="103"/>
      <c r="AB70" s="130"/>
      <c r="AC70" s="131"/>
      <c r="AD70" s="89"/>
      <c r="AE70" s="90"/>
      <c r="AF70" s="1"/>
      <c r="AG70" s="1"/>
    </row>
    <row r="71" spans="1:33" ht="13.15" customHeight="1" x14ac:dyDescent="0.3">
      <c r="A71" s="3">
        <f>A68+1</f>
        <v>30</v>
      </c>
      <c r="B71" s="380" t="str">
        <f>RIGHT(RTD("cqg.rtd",,"ContractData",$A$5&amp;A71,"LongDescription"),14)</f>
        <v>Sep 22, Dec 22</v>
      </c>
      <c r="C71" s="79"/>
      <c r="D71" s="79"/>
      <c r="E71" s="79"/>
      <c r="F71" s="320">
        <f>IF(B71="","",RTD("cqg.rtd",,"ContractData",$A$5&amp;A71,"ExpirationDate",,"D"))</f>
        <v>44823</v>
      </c>
      <c r="G71" s="318">
        <f t="shared" ca="1" si="3"/>
        <v>2401</v>
      </c>
      <c r="H71" s="80"/>
      <c r="I71" s="81"/>
      <c r="J71" s="19">
        <f t="shared" si="5"/>
        <v>20</v>
      </c>
      <c r="K71" s="324">
        <f>RTD("cqg.rtd", ,"ContractData", $A$5&amp;A71, "T_CVol")</f>
        <v>20</v>
      </c>
      <c r="L71" s="326">
        <f xml:space="preserve"> RTD("cqg.rtd",,"StudyData", $A$5&amp;A71, "MA", "InputChoice=ContractVol,MAType=Sim,Period="&amp;$L$4&amp;"", "MA",,,"all",,,,"T")</f>
        <v>11.08333333</v>
      </c>
      <c r="M71" s="99">
        <f t="shared" si="6"/>
        <v>1</v>
      </c>
      <c r="N71" s="326">
        <f>RTD("cqg.rtd", ,"ContractData", $A$5&amp;A71, "Y_CVol")</f>
        <v>22</v>
      </c>
      <c r="O71" s="325">
        <f t="shared" si="4"/>
        <v>0.90909090909090906</v>
      </c>
      <c r="P71" s="324">
        <f xml:space="preserve"> RTD("cqg.rtd",,"StudyData", "(MA("&amp;$A$5&amp;A71&amp;",Period:="&amp;$Q$5&amp;",MAType:=Sim,InputChoice:=ContractVol) when LocalYear("&amp;$A$5&amp;A71&amp;")="&amp;$R$5&amp;" And (LocalMonth("&amp;$A$5&amp;A71&amp;")="&amp;$P$4&amp;" And LocalDay("&amp;$A$5&amp;A71&amp;")="&amp;$Q$4&amp;" ))", "Bar", "", "Close","D", "0", "all", "", "","False",,)</f>
        <v>16</v>
      </c>
      <c r="Q71" s="324"/>
      <c r="R71" s="324"/>
      <c r="S71" s="49" t="str">
        <f>LEFT(B71,6)</f>
        <v>Sep 22</v>
      </c>
      <c r="T71" s="53">
        <f t="shared" si="13"/>
        <v>4938</v>
      </c>
      <c r="U71" s="53">
        <f>'EDA Calendar Calculations'!F64</f>
        <v>4938</v>
      </c>
      <c r="V71" s="53">
        <f t="shared" ref="V71:V72" si="23">U71-X71</f>
        <v>42</v>
      </c>
      <c r="W71" s="53">
        <f t="shared" si="2"/>
        <v>42</v>
      </c>
      <c r="X71" s="53">
        <f>'EDA Calendar Calculations'!G64</f>
        <v>4896</v>
      </c>
      <c r="Y71" s="59">
        <f t="shared" ref="Y71:Y78" si="24">IF(ISERROR(U71/X71),"",U71/X71)</f>
        <v>1.008578431372549</v>
      </c>
      <c r="Z71" s="389">
        <f>IF(RTD("cqg.rtd",,"StudyData",$A$5&amp;A71,"Vol","VolType=Exchange,CoCType=Contract","Vol",$Z$4,"0","ALL",,,"TRUE","T")="",0,RTD("cqg.rtd",,"StudyData",$A$5&amp;A71,"Vol","VolType=Exchange,CoCType=Contract","Vol",$Z$4,"0","ALL",,,"TRUE","T"))</f>
        <v>0</v>
      </c>
      <c r="AA71" s="389">
        <f ca="1">IF(B71="","",RTD("cqg.rtd",,"StudyData","Vol("&amp;$A$5&amp;A71&amp;") when (LocalDay("&amp;$A$5&amp;A71&amp;")="&amp;$C$1&amp;" and LocalHour("&amp;$A$5&amp;A71&amp;")="&amp;$E$1&amp;" and LocalMinute("&amp;$A$5&amp;$A71&amp;")="&amp;$F$1&amp;")","Bar",,"Vol",$Z$4,"0"))</f>
        <v>22</v>
      </c>
      <c r="AB71" s="423" t="str">
        <f>B71</f>
        <v>Sep 22, Dec 22</v>
      </c>
      <c r="AC71" s="424"/>
      <c r="AD71" s="87"/>
      <c r="AE71" s="88"/>
      <c r="AF71" s="1"/>
      <c r="AG71" s="1"/>
    </row>
    <row r="72" spans="1:33" ht="13.15" customHeight="1" x14ac:dyDescent="0.3">
      <c r="B72" s="380"/>
      <c r="C72" s="79"/>
      <c r="D72" s="79"/>
      <c r="E72" s="79"/>
      <c r="F72" s="321"/>
      <c r="G72" s="319"/>
      <c r="H72" s="80"/>
      <c r="I72" s="81"/>
      <c r="J72" s="22"/>
      <c r="K72" s="324"/>
      <c r="L72" s="326"/>
      <c r="M72" s="99"/>
      <c r="N72" s="326"/>
      <c r="O72" s="325"/>
      <c r="P72" s="324"/>
      <c r="Q72" s="324"/>
      <c r="R72" s="324"/>
      <c r="S72" s="51" t="str">
        <f>RIGHT(B71,6)</f>
        <v>Dec 22</v>
      </c>
      <c r="T72" s="54">
        <f t="shared" si="13"/>
        <v>2007</v>
      </c>
      <c r="U72" s="54">
        <f>'EDA Calendar Calculations'!L64</f>
        <v>2007</v>
      </c>
      <c r="V72" s="54">
        <f t="shared" si="23"/>
        <v>76</v>
      </c>
      <c r="W72" s="53">
        <f t="shared" ref="W72:W78" si="25">V72</f>
        <v>76</v>
      </c>
      <c r="X72" s="54">
        <f>'EDA Calendar Calculations'!M64</f>
        <v>1931</v>
      </c>
      <c r="Y72" s="59">
        <f t="shared" si="24"/>
        <v>1.0393578456758157</v>
      </c>
      <c r="Z72" s="389"/>
      <c r="AA72" s="389"/>
      <c r="AB72" s="425"/>
      <c r="AC72" s="426"/>
      <c r="AD72" s="87"/>
      <c r="AE72" s="88"/>
      <c r="AF72" s="1"/>
      <c r="AG72" s="1"/>
    </row>
    <row r="73" spans="1:33" ht="13.15" customHeight="1" x14ac:dyDescent="0.3">
      <c r="A73" s="3">
        <f>A71+1</f>
        <v>31</v>
      </c>
      <c r="B73" s="380" t="str">
        <f>RIGHT(RTD("cqg.rtd",,"ContractData",$A$5&amp;A73,"LongDescription"),14)</f>
        <v>Dec 22, Mar 23</v>
      </c>
      <c r="C73" s="79"/>
      <c r="D73" s="79"/>
      <c r="E73" s="79"/>
      <c r="F73" s="320">
        <f>IF(B73="","",RTD("cqg.rtd",,"ContractData",$A$5&amp;A73,"ExpirationDate",,"D"))</f>
        <v>44914</v>
      </c>
      <c r="G73" s="318">
        <f t="shared" ca="1" si="3"/>
        <v>2492</v>
      </c>
      <c r="H73" s="80"/>
      <c r="I73" s="81"/>
      <c r="J73" s="19">
        <f t="shared" si="5"/>
        <v>5</v>
      </c>
      <c r="K73" s="324">
        <f>RTD("cqg.rtd", ,"ContractData", $A$5&amp;A73, "T_CVol")</f>
        <v>5</v>
      </c>
      <c r="L73" s="326">
        <f xml:space="preserve"> RTD("cqg.rtd",,"StudyData", $A$5&amp;A73, "MA", "InputChoice=ContractVol,MAType=Sim,Period="&amp;$L$4&amp;"", "MA",,,"all",,,,"T")</f>
        <v>7.25</v>
      </c>
      <c r="M73" s="99">
        <f t="shared" si="6"/>
        <v>0</v>
      </c>
      <c r="N73" s="326">
        <f>RTD("cqg.rtd", ,"ContractData", $A$5&amp;A73, "Y_CVol")</f>
        <v>0</v>
      </c>
      <c r="O73" s="325" t="str">
        <f t="shared" si="4"/>
        <v/>
      </c>
      <c r="P73" s="324">
        <f xml:space="preserve"> RTD("cqg.rtd",,"StudyData", "(MA("&amp;$A$5&amp;A73&amp;",Period:="&amp;$Q$5&amp;",MAType:=Sim,InputChoice:=ContractVol) when LocalYear("&amp;$A$5&amp;A73&amp;")="&amp;$R$5&amp;" And (LocalMonth("&amp;$A$5&amp;A73&amp;")="&amp;$P$4&amp;" And LocalDay("&amp;$A$5&amp;A73&amp;")="&amp;$Q$4&amp;" ))", "Bar", "", "Close","D", "0", "all", "", "","False",,)</f>
        <v>2</v>
      </c>
      <c r="Q73" s="324"/>
      <c r="R73" s="324"/>
      <c r="S73" s="49" t="str">
        <f>LEFT(B73,6)</f>
        <v>Dec 22</v>
      </c>
      <c r="T73" s="53">
        <f t="shared" si="13"/>
        <v>2007</v>
      </c>
      <c r="U73" s="53">
        <f>'EDA Calendar Calculations'!F66</f>
        <v>2007</v>
      </c>
      <c r="V73" s="53">
        <f t="shared" ref="V73:V74" si="26">U73-X73</f>
        <v>76</v>
      </c>
      <c r="W73" s="53">
        <f t="shared" si="2"/>
        <v>76</v>
      </c>
      <c r="X73" s="53">
        <f>'EDA Calendar Calculations'!G66</f>
        <v>1931</v>
      </c>
      <c r="Y73" s="59">
        <f t="shared" si="24"/>
        <v>1.0393578456758157</v>
      </c>
      <c r="Z73" s="389">
        <f>IF(RTD("cqg.rtd",,"StudyData",$A$5&amp;A73,"Vol","VolType=Exchange,CoCType=Contract","Vol",$Z$4,"0","ALL",,,"TRUE","T")="",0,RTD("cqg.rtd",,"StudyData",$A$5&amp;A73,"Vol","VolType=Exchange,CoCType=Contract","Vol",$Z$4,"0","ALL",,,"TRUE","T"))</f>
        <v>0</v>
      </c>
      <c r="AA73" s="389">
        <f ca="1">IF(B73="","",RTD("cqg.rtd",,"StudyData","Vol("&amp;$A$5&amp;A73&amp;") when (LocalDay("&amp;$A$5&amp;A73&amp;")="&amp;$C$1&amp;" and LocalHour("&amp;$A$5&amp;A73&amp;")="&amp;$E$1&amp;" and LocalMinute("&amp;$A$5&amp;$A73&amp;")="&amp;$F$1&amp;")","Bar",,"Vol",$Z$4,"0"))</f>
        <v>0</v>
      </c>
      <c r="AB73" s="423" t="str">
        <f>B73</f>
        <v>Dec 22, Mar 23</v>
      </c>
      <c r="AC73" s="424"/>
      <c r="AD73" s="87"/>
      <c r="AE73" s="88"/>
      <c r="AF73" s="1"/>
      <c r="AG73" s="1"/>
    </row>
    <row r="74" spans="1:33" ht="13.15" customHeight="1" x14ac:dyDescent="0.3">
      <c r="B74" s="380"/>
      <c r="C74" s="79"/>
      <c r="D74" s="79"/>
      <c r="E74" s="79"/>
      <c r="F74" s="321"/>
      <c r="G74" s="319"/>
      <c r="H74" s="80"/>
      <c r="I74" s="81"/>
      <c r="J74" s="22"/>
      <c r="K74" s="324"/>
      <c r="L74" s="326"/>
      <c r="M74" s="99"/>
      <c r="N74" s="326"/>
      <c r="O74" s="325"/>
      <c r="P74" s="324"/>
      <c r="Q74" s="324"/>
      <c r="R74" s="324"/>
      <c r="S74" s="51" t="str">
        <f>RIGHT(B73,6)</f>
        <v>Mar 23</v>
      </c>
      <c r="T74" s="54">
        <f t="shared" si="13"/>
        <v>2136</v>
      </c>
      <c r="U74" s="54">
        <f>'EDA Calendar Calculations'!L66</f>
        <v>2136</v>
      </c>
      <c r="V74" s="54">
        <f t="shared" si="26"/>
        <v>0</v>
      </c>
      <c r="W74" s="53">
        <f t="shared" si="25"/>
        <v>0</v>
      </c>
      <c r="X74" s="54">
        <f>'EDA Calendar Calculations'!M66</f>
        <v>2136</v>
      </c>
      <c r="Y74" s="59">
        <f t="shared" si="24"/>
        <v>1</v>
      </c>
      <c r="Z74" s="389"/>
      <c r="AA74" s="389"/>
      <c r="AB74" s="425"/>
      <c r="AC74" s="426"/>
      <c r="AD74" s="87"/>
      <c r="AE74" s="88"/>
      <c r="AF74" s="1"/>
      <c r="AG74" s="1"/>
    </row>
    <row r="75" spans="1:33" ht="13.15" customHeight="1" x14ac:dyDescent="0.3">
      <c r="A75" s="3">
        <f>A73+1</f>
        <v>32</v>
      </c>
      <c r="B75" s="380" t="str">
        <f>RIGHT(RTD("cqg.rtd",,"ContractData",$A$5&amp;A75,"LongDescription"),14)</f>
        <v>Mar 23, Jun 23</v>
      </c>
      <c r="C75" s="79"/>
      <c r="D75" s="79"/>
      <c r="E75" s="79"/>
      <c r="F75" s="320">
        <f>IF(B75="","",RTD("cqg.rtd",,"ContractData",$A$5&amp;A75,"ExpirationDate",,"D"))</f>
        <v>44998</v>
      </c>
      <c r="G75" s="318">
        <f t="shared" ca="1" si="3"/>
        <v>2576</v>
      </c>
      <c r="H75" s="80"/>
      <c r="I75" s="81"/>
      <c r="J75" s="19">
        <f t="shared" si="5"/>
        <v>0</v>
      </c>
      <c r="K75" s="324">
        <f>RTD("cqg.rtd", ,"ContractData", $A$5&amp;A75, "T_CVol")</f>
        <v>0</v>
      </c>
      <c r="L75" s="326">
        <f xml:space="preserve"> RTD("cqg.rtd",,"StudyData", $A$5&amp;A75, "MA", "InputChoice=ContractVol,MAType=Sim,Period="&amp;$L$4&amp;"", "MA",,,"all",,,,"T")</f>
        <v>14.58333333</v>
      </c>
      <c r="M75" s="99">
        <f t="shared" si="6"/>
        <v>0</v>
      </c>
      <c r="N75" s="326">
        <f>RTD("cqg.rtd", ,"ContractData", $A$5&amp;A75, "Y_CVol")</f>
        <v>0</v>
      </c>
      <c r="O75" s="325" t="str">
        <f t="shared" si="4"/>
        <v/>
      </c>
      <c r="P75" s="324">
        <f xml:space="preserve"> RTD("cqg.rtd",,"StudyData", "(MA("&amp;$A$5&amp;A75&amp;",Period:="&amp;$Q$5&amp;",MAType:=Sim,InputChoice:=ContractVol) when LocalYear("&amp;$A$5&amp;A75&amp;")="&amp;$R$5&amp;" And (LocalMonth("&amp;$A$5&amp;A75&amp;")="&amp;$P$4&amp;" And LocalDay("&amp;$A$5&amp;A75&amp;")="&amp;$Q$4&amp;" ))", "Bar", "", "Close","D", "0", "all", "", "","False",,)</f>
        <v>6</v>
      </c>
      <c r="Q75" s="324"/>
      <c r="R75" s="324"/>
      <c r="S75" s="49" t="str">
        <f>LEFT(B75,6)</f>
        <v>Mar 23</v>
      </c>
      <c r="T75" s="53">
        <f t="shared" si="13"/>
        <v>2136</v>
      </c>
      <c r="U75" s="53">
        <f>'EDA Calendar Calculations'!F68</f>
        <v>2136</v>
      </c>
      <c r="V75" s="53">
        <f t="shared" ref="V75:V76" si="27">U75-X75</f>
        <v>0</v>
      </c>
      <c r="W75" s="53">
        <f t="shared" si="2"/>
        <v>0</v>
      </c>
      <c r="X75" s="53">
        <f>'EDA Calendar Calculations'!G68</f>
        <v>2136</v>
      </c>
      <c r="Y75" s="59">
        <f t="shared" si="24"/>
        <v>1</v>
      </c>
      <c r="Z75" s="389">
        <f>IF(RTD("cqg.rtd",,"StudyData",$A$5&amp;A75,"Vol","VolType=Exchange,CoCType=Contract","Vol",$Z$4,"0","ALL",,,"TRUE","T")="",0,RTD("cqg.rtd",,"StudyData",$A$5&amp;A75,"Vol","VolType=Exchange,CoCType=Contract","Vol",$Z$4,"0","ALL",,,"TRUE","T"))</f>
        <v>0</v>
      </c>
      <c r="AA75" s="432">
        <f ca="1">IF(B75="","",RTD("cqg.rtd",,"StudyData","Vol("&amp;$A$5&amp;A75&amp;") when (LocalDay("&amp;$A$5&amp;A75&amp;")="&amp;$C$1&amp;" and LocalHour("&amp;$A$5&amp;A75&amp;")="&amp;$E$1&amp;" and LocalMinute("&amp;$A$5&amp;$A75&amp;")="&amp;$F$1&amp;")","Bar",,"Vol",$Z$4,"0"))</f>
        <v>0</v>
      </c>
      <c r="AB75" s="423" t="str">
        <f>B75</f>
        <v>Mar 23, Jun 23</v>
      </c>
      <c r="AC75" s="424"/>
      <c r="AD75" s="87"/>
      <c r="AE75" s="88"/>
      <c r="AF75" s="1"/>
      <c r="AG75" s="1"/>
    </row>
    <row r="76" spans="1:33" ht="13.15" customHeight="1" x14ac:dyDescent="0.3">
      <c r="B76" s="380"/>
      <c r="C76" s="79"/>
      <c r="D76" s="79"/>
      <c r="E76" s="79"/>
      <c r="F76" s="341"/>
      <c r="G76" s="340"/>
      <c r="H76" s="80"/>
      <c r="I76" s="81"/>
      <c r="J76" s="22"/>
      <c r="K76" s="324"/>
      <c r="L76" s="326"/>
      <c r="M76" s="99"/>
      <c r="N76" s="326"/>
      <c r="O76" s="325"/>
      <c r="P76" s="324"/>
      <c r="Q76" s="324"/>
      <c r="R76" s="324"/>
      <c r="S76" s="51" t="str">
        <f>RIGHT(B75,6)</f>
        <v>Jun 23</v>
      </c>
      <c r="T76" s="54">
        <f t="shared" si="13"/>
        <v>791</v>
      </c>
      <c r="U76" s="54">
        <f>'EDA Calendar Calculations'!L68</f>
        <v>791</v>
      </c>
      <c r="V76" s="54">
        <f t="shared" si="27"/>
        <v>0</v>
      </c>
      <c r="W76" s="53">
        <f t="shared" si="25"/>
        <v>0</v>
      </c>
      <c r="X76" s="54">
        <f>'EDA Calendar Calculations'!M68</f>
        <v>791</v>
      </c>
      <c r="Y76" s="59">
        <f t="shared" si="24"/>
        <v>1</v>
      </c>
      <c r="Z76" s="389"/>
      <c r="AA76" s="433"/>
      <c r="AB76" s="425"/>
      <c r="AC76" s="426"/>
      <c r="AD76" s="87"/>
      <c r="AE76" s="88"/>
      <c r="AF76" s="1"/>
      <c r="AG76" s="1"/>
    </row>
    <row r="77" spans="1:33" ht="13.15" customHeight="1" x14ac:dyDescent="0.3">
      <c r="A77" s="3">
        <f>A75+1</f>
        <v>33</v>
      </c>
      <c r="B77" s="381" t="str">
        <f>RIGHT(RTD("cqg.rtd",,"ContractData",$A$5&amp;A77,"LongDescription"),14)</f>
        <v>Jun 23, Sep 23</v>
      </c>
      <c r="C77" s="79"/>
      <c r="D77" s="79"/>
      <c r="E77" s="84"/>
      <c r="F77" s="320">
        <f>IF(B77="","",RTD("cqg.rtd",,"ContractData",$A$5&amp;A77,"ExpirationDate",,"D"))</f>
        <v>45096</v>
      </c>
      <c r="G77" s="318">
        <f t="shared" ca="1" si="3"/>
        <v>2674</v>
      </c>
      <c r="H77" s="85"/>
      <c r="I77" s="81"/>
      <c r="J77" s="19">
        <f t="shared" si="5"/>
        <v>10</v>
      </c>
      <c r="K77" s="324">
        <f>RTD("cqg.rtd", ,"ContractData", $A$5&amp;A77, "T_CVol")</f>
        <v>10</v>
      </c>
      <c r="L77" s="326">
        <f xml:space="preserve"> RTD("cqg.rtd",,"StudyData", $A$5&amp;A77, "MA", "InputChoice=ContractVol,MAType=Sim,Period="&amp;$L$4&amp;"", "MA",,,"all",,,,"T")</f>
        <v>4.9166666699999997</v>
      </c>
      <c r="M77" s="99">
        <f t="shared" si="6"/>
        <v>1</v>
      </c>
      <c r="N77" s="326">
        <f>RTD("cqg.rtd", ,"ContractData", $A$5&amp;A77, "Y_CVol")</f>
        <v>0</v>
      </c>
      <c r="O77" s="325" t="str">
        <f t="shared" si="4"/>
        <v/>
      </c>
      <c r="P77" s="324" t="str">
        <f xml:space="preserve"> RTD("cqg.rtd",,"StudyData", "(MA("&amp;$A$5&amp;A77&amp;",Period:="&amp;$Q$5&amp;",MAType:=Sim,InputChoice:=ContractVol) when LocalYear("&amp;$A$5&amp;A77&amp;")="&amp;$R$5&amp;" And (LocalMonth("&amp;$A$5&amp;A77&amp;")="&amp;$P$4&amp;" And LocalDay("&amp;$A$5&amp;A77&amp;")="&amp;$Q$4&amp;" ))", "Bar", "", "Close","D", "0", "all", "", "","False",,)</f>
        <v/>
      </c>
      <c r="Q77" s="324"/>
      <c r="R77" s="324"/>
      <c r="S77" s="49" t="str">
        <f>LEFT(B77,6)</f>
        <v>Jun 23</v>
      </c>
      <c r="T77" s="53">
        <f t="shared" si="13"/>
        <v>791</v>
      </c>
      <c r="U77" s="53">
        <f>'EDA Calendar Calculations'!F70</f>
        <v>791</v>
      </c>
      <c r="V77" s="53">
        <f t="shared" ref="V77:V78" si="28">U77-X77</f>
        <v>0</v>
      </c>
      <c r="W77" s="53">
        <f t="shared" si="2"/>
        <v>0</v>
      </c>
      <c r="X77" s="53">
        <f>'EDA Calendar Calculations'!G70</f>
        <v>791</v>
      </c>
      <c r="Y77" s="59">
        <f t="shared" si="24"/>
        <v>1</v>
      </c>
      <c r="Z77" s="389">
        <f>IF(RTD("cqg.rtd",,"StudyData",$A$5&amp;A77,"Vol","VolType=Exchange,CoCType=Contract","Vol",$Z$4,"0","ALL",,,"TRUE","T")="",0,RTD("cqg.rtd",,"StudyData",$A$5&amp;A77,"Vol","VolType=Exchange,CoCType=Contract","Vol",$Z$4,"0","ALL",,,"TRUE","T"))</f>
        <v>10</v>
      </c>
      <c r="AA77" s="389">
        <f ca="1">IF(B77="","",RTD("cqg.rtd",,"StudyData","Vol("&amp;$A$5&amp;A77&amp;") when (LocalDay("&amp;$A$5&amp;A77&amp;")="&amp;$C$1&amp;" and LocalHour("&amp;$A$5&amp;A77&amp;")="&amp;$E$1&amp;" and LocalMinute("&amp;$A$5&amp;$A77&amp;")="&amp;$F$1&amp;")","Bar",,"Vol",$Z$4,"0"))</f>
        <v>0</v>
      </c>
      <c r="AB77" s="423" t="str">
        <f>B77</f>
        <v>Jun 23, Sep 23</v>
      </c>
      <c r="AC77" s="424"/>
      <c r="AD77" s="87"/>
      <c r="AE77" s="88"/>
      <c r="AF77" s="1"/>
      <c r="AG77" s="1"/>
    </row>
    <row r="78" spans="1:33" ht="13.15" customHeight="1" x14ac:dyDescent="0.3">
      <c r="B78" s="381"/>
      <c r="C78" s="82"/>
      <c r="D78" s="82"/>
      <c r="E78" s="82"/>
      <c r="F78" s="321"/>
      <c r="G78" s="319"/>
      <c r="H78" s="83"/>
      <c r="I78" s="56"/>
      <c r="J78" s="22"/>
      <c r="K78" s="324"/>
      <c r="L78" s="326"/>
      <c r="M78" s="99"/>
      <c r="N78" s="326"/>
      <c r="O78" s="325"/>
      <c r="P78" s="324"/>
      <c r="Q78" s="324"/>
      <c r="R78" s="324"/>
      <c r="S78" s="51" t="str">
        <f>RIGHT(B77,6)</f>
        <v>Sep 23</v>
      </c>
      <c r="T78" s="54">
        <f t="shared" si="13"/>
        <v>984</v>
      </c>
      <c r="U78" s="54">
        <f>'EDA Calendar Calculations'!L70</f>
        <v>984</v>
      </c>
      <c r="V78" s="54">
        <f t="shared" si="28"/>
        <v>10</v>
      </c>
      <c r="W78" s="53">
        <f t="shared" si="25"/>
        <v>10</v>
      </c>
      <c r="X78" s="54">
        <f>'EDA Calendar Calculations'!M70</f>
        <v>974</v>
      </c>
      <c r="Y78" s="59">
        <f t="shared" si="24"/>
        <v>1.0102669404517455</v>
      </c>
      <c r="Z78" s="389"/>
      <c r="AA78" s="389"/>
      <c r="AB78" s="425"/>
      <c r="AC78" s="426"/>
      <c r="AD78" s="87"/>
      <c r="AE78" s="88"/>
      <c r="AF78" s="1"/>
      <c r="AG78" s="1"/>
    </row>
    <row r="79" spans="1:33" ht="8.1" customHeight="1" x14ac:dyDescent="0.3">
      <c r="B79" s="122"/>
      <c r="C79" s="20"/>
      <c r="D79" s="20"/>
      <c r="E79" s="20"/>
      <c r="F79" s="29"/>
      <c r="G79" s="20"/>
      <c r="H79" s="115"/>
      <c r="I79" s="20"/>
      <c r="J79" s="20"/>
      <c r="K79" s="93"/>
      <c r="L79" s="93"/>
      <c r="M79" s="95"/>
      <c r="N79" s="93"/>
      <c r="O79" s="96"/>
      <c r="P79" s="97"/>
      <c r="Q79" s="97"/>
      <c r="R79" s="97"/>
      <c r="S79" s="47"/>
      <c r="T79" s="20"/>
      <c r="U79" s="60"/>
      <c r="V79" s="60"/>
      <c r="W79" s="60"/>
      <c r="X79" s="60"/>
      <c r="Y79" s="60"/>
      <c r="Z79" s="102"/>
      <c r="AA79" s="103"/>
      <c r="AB79" s="130"/>
      <c r="AC79" s="131"/>
      <c r="AD79" s="89"/>
      <c r="AE79" s="90"/>
      <c r="AF79" s="1"/>
      <c r="AG79" s="1"/>
    </row>
    <row r="80" spans="1:33" ht="13.15" customHeight="1" x14ac:dyDescent="0.3">
      <c r="A80" s="3">
        <f>A77+1</f>
        <v>34</v>
      </c>
      <c r="B80" s="383" t="str">
        <f>RIGHT(RTD("cqg.rtd",,"ContractData",$A$5&amp;A80,"LongDescription"),14)</f>
        <v>Sep 23, Dec 23</v>
      </c>
      <c r="C80" s="98"/>
      <c r="D80" s="98"/>
      <c r="E80" s="98"/>
      <c r="F80" s="382">
        <f>IF(B80="","",RTD("cqg.rtd",,"ContractData",$A$5&amp;A80,"ExpirationDate",,"D"))</f>
        <v>45187</v>
      </c>
      <c r="G80" s="326">
        <f t="shared" ca="1" si="3"/>
        <v>2765</v>
      </c>
      <c r="H80" s="100"/>
      <c r="I80" s="55"/>
      <c r="J80" s="19">
        <f t="shared" si="5"/>
        <v>0</v>
      </c>
      <c r="K80" s="324">
        <f>RTD("cqg.rtd", ,"ContractData", $A$5&amp;A80, "T_CVol")</f>
        <v>0</v>
      </c>
      <c r="L80" s="326">
        <f xml:space="preserve"> RTD("cqg.rtd",,"StudyData", $A$5&amp;A80, "MA", "InputChoice=ContractVol,MAType=Sim,Period="&amp;$L$4&amp;"", "MA",,,"all",,,,"T")</f>
        <v>15</v>
      </c>
      <c r="M80" s="99">
        <f t="shared" si="6"/>
        <v>0</v>
      </c>
      <c r="N80" s="326">
        <f>RTD("cqg.rtd", ,"ContractData", $A$5&amp;A80, "Y_CVol")</f>
        <v>0</v>
      </c>
      <c r="O80" s="325" t="str">
        <f t="shared" si="4"/>
        <v/>
      </c>
      <c r="P80" s="324" t="str">
        <f xml:space="preserve"> RTD("cqg.rtd",,"StudyData", "(MA("&amp;$A$5&amp;A80&amp;",Period:="&amp;$Q$5&amp;",MAType:=Sim,InputChoice:=ContractVol) when LocalYear("&amp;$A$5&amp;A80&amp;")="&amp;$R$5&amp;" And (LocalMonth("&amp;$A$5&amp;A80&amp;")="&amp;$P$4&amp;" And LocalDay("&amp;$A$5&amp;A80&amp;")="&amp;$Q$4&amp;" ))", "Bar", "", "Close","D", "0", "all", "", "","False",,)</f>
        <v/>
      </c>
      <c r="Q80" s="324"/>
      <c r="R80" s="324"/>
      <c r="S80" s="49" t="str">
        <f>LEFT(B80,6)</f>
        <v>Sep 23</v>
      </c>
      <c r="T80" s="53">
        <f t="shared" si="13"/>
        <v>984</v>
      </c>
      <c r="U80" s="53">
        <f>'EDA Calendar Calculations'!F72</f>
        <v>984</v>
      </c>
      <c r="V80" s="53">
        <f t="shared" ref="V80:V81" si="29">U80-X80</f>
        <v>10</v>
      </c>
      <c r="W80" s="53">
        <f t="shared" ref="W80:W99" si="30">V80</f>
        <v>10</v>
      </c>
      <c r="X80" s="53">
        <f>'EDA Calendar Calculations'!G72</f>
        <v>974</v>
      </c>
      <c r="Y80" s="59">
        <f t="shared" ref="Y80:Y87" si="31">IF(ISERROR(U80/X80),"",U80/X80)</f>
        <v>1.0102669404517455</v>
      </c>
      <c r="Z80" s="389">
        <f>IF(RTD("cqg.rtd",,"StudyData",$A$5&amp;A80,"Vol","VolType=Exchange,CoCType=Contract","Vol",$Z$4,"0","ALL",,,"TRUE","T")="",0,RTD("cqg.rtd",,"StudyData",$A$5&amp;A80,"Vol","VolType=Exchange,CoCType=Contract","Vol",$Z$4,"0","ALL",,,"TRUE","T"))</f>
        <v>0</v>
      </c>
      <c r="AA80" s="389">
        <f ca="1">IF(B80="","",RTD("cqg.rtd",,"StudyData","Vol("&amp;$A$5&amp;A80&amp;") when (LocalDay("&amp;$A$5&amp;A80&amp;")="&amp;$C$1&amp;" and LocalHour("&amp;$A$5&amp;A80&amp;")="&amp;$E$1&amp;" and LocalMinute("&amp;$A$5&amp;$A80&amp;")="&amp;$F$1&amp;")","Bar",,"Vol",$Z$4,"0"))</f>
        <v>0</v>
      </c>
      <c r="AB80" s="419" t="str">
        <f>B80</f>
        <v>Sep 23, Dec 23</v>
      </c>
      <c r="AC80" s="420"/>
      <c r="AD80" s="91"/>
      <c r="AE80" s="92"/>
      <c r="AF80" s="1"/>
      <c r="AG80" s="1"/>
    </row>
    <row r="81" spans="1:33" ht="13.15" customHeight="1" x14ac:dyDescent="0.3">
      <c r="B81" s="383"/>
      <c r="C81" s="98"/>
      <c r="D81" s="98"/>
      <c r="E81" s="98"/>
      <c r="F81" s="382"/>
      <c r="G81" s="326"/>
      <c r="H81" s="80"/>
      <c r="I81" s="81"/>
      <c r="J81" s="22"/>
      <c r="K81" s="324"/>
      <c r="L81" s="326"/>
      <c r="M81" s="99"/>
      <c r="N81" s="326"/>
      <c r="O81" s="325"/>
      <c r="P81" s="324"/>
      <c r="Q81" s="324"/>
      <c r="R81" s="324"/>
      <c r="S81" s="51" t="str">
        <f>RIGHT(B80,6)</f>
        <v>Dec 23</v>
      </c>
      <c r="T81" s="54">
        <f t="shared" si="13"/>
        <v>932</v>
      </c>
      <c r="U81" s="54">
        <f>'EDA Calendar Calculations'!L72</f>
        <v>932</v>
      </c>
      <c r="V81" s="54">
        <f t="shared" si="29"/>
        <v>0</v>
      </c>
      <c r="W81" s="53">
        <f t="shared" si="30"/>
        <v>0</v>
      </c>
      <c r="X81" s="54">
        <f>'EDA Calendar Calculations'!M72</f>
        <v>932</v>
      </c>
      <c r="Y81" s="59">
        <f t="shared" si="31"/>
        <v>1</v>
      </c>
      <c r="Z81" s="389"/>
      <c r="AA81" s="389"/>
      <c r="AB81" s="421"/>
      <c r="AC81" s="422"/>
      <c r="AD81" s="91"/>
      <c r="AE81" s="92"/>
      <c r="AF81" s="1"/>
      <c r="AG81" s="1"/>
    </row>
    <row r="82" spans="1:33" ht="13.15" customHeight="1" x14ac:dyDescent="0.3">
      <c r="A82" s="3">
        <f>A80+1</f>
        <v>35</v>
      </c>
      <c r="B82" s="383" t="str">
        <f>RIGHT(RTD("cqg.rtd",,"ContractData",$A$5&amp;A82,"LongDescription"),14)</f>
        <v>Dec 23, Mar 24</v>
      </c>
      <c r="C82" s="98"/>
      <c r="D82" s="98"/>
      <c r="E82" s="98"/>
      <c r="F82" s="382">
        <f>IF(B82="","",RTD("cqg.rtd",,"ContractData",$A$5&amp;A82,"ExpirationDate",,"D"))</f>
        <v>45278</v>
      </c>
      <c r="G82" s="326">
        <f t="shared" ca="1" si="3"/>
        <v>2856</v>
      </c>
      <c r="H82" s="80"/>
      <c r="I82" s="81"/>
      <c r="J82" s="19">
        <f t="shared" si="5"/>
        <v>0</v>
      </c>
      <c r="K82" s="324">
        <f>RTD("cqg.rtd", ,"ContractData", $A$5&amp;A82, "T_CVol")</f>
        <v>0</v>
      </c>
      <c r="L82" s="326">
        <f xml:space="preserve"> RTD("cqg.rtd",,"StudyData", $A$5&amp;A82, "MA", "InputChoice=ContractVol,MAType=Sim,Period="&amp;$L$4&amp;"", "MA",,,"all",,,,"T")</f>
        <v>20</v>
      </c>
      <c r="M82" s="99">
        <f t="shared" si="6"/>
        <v>0</v>
      </c>
      <c r="N82" s="326">
        <f>RTD("cqg.rtd", ,"ContractData", $A$5&amp;A82, "Y_CVol")</f>
        <v>0</v>
      </c>
      <c r="O82" s="325" t="str">
        <f>IF(ISERROR(K82/N82),"",K82/N82)</f>
        <v/>
      </c>
      <c r="P82" s="324" t="str">
        <f xml:space="preserve"> RTD("cqg.rtd",,"StudyData", "(MA("&amp;$A$5&amp;A82&amp;",Period:="&amp;$Q$5&amp;",MAType:=Sim,InputChoice:=ContractVol) when LocalYear("&amp;$A$5&amp;A82&amp;")="&amp;$R$5&amp;" And (LocalMonth("&amp;$A$5&amp;A82&amp;")="&amp;$P$4&amp;" And LocalDay("&amp;$A$5&amp;A82&amp;")="&amp;$Q$4&amp;" ))", "Bar", "", "Close","D", "0", "all", "", "","False",,)</f>
        <v/>
      </c>
      <c r="Q82" s="324"/>
      <c r="R82" s="324"/>
      <c r="S82" s="49" t="str">
        <f>LEFT(B82,6)</f>
        <v>Dec 23</v>
      </c>
      <c r="T82" s="53">
        <f t="shared" si="13"/>
        <v>932</v>
      </c>
      <c r="U82" s="53">
        <f>'EDA Calendar Calculations'!F74</f>
        <v>932</v>
      </c>
      <c r="V82" s="53">
        <f t="shared" ref="V82:V87" si="32">U82-X82</f>
        <v>0</v>
      </c>
      <c r="W82" s="53">
        <f t="shared" si="30"/>
        <v>0</v>
      </c>
      <c r="X82" s="53">
        <f>'EDA Calendar Calculations'!G74</f>
        <v>932</v>
      </c>
      <c r="Y82" s="59">
        <f t="shared" si="31"/>
        <v>1</v>
      </c>
      <c r="Z82" s="389">
        <f>IF(RTD("cqg.rtd",,"StudyData",$A$5&amp;A82,"Vol","VolType=Exchange,CoCType=Contract","Vol",$Z$4,"0","ALL",,,"TRUE","T")="",0,RTD("cqg.rtd",,"StudyData",$A$5&amp;A82,"Vol","VolType=Exchange,CoCType=Contract","Vol",$Z$4,"0","ALL",,,"TRUE","T"))</f>
        <v>0</v>
      </c>
      <c r="AA82" s="389">
        <f ca="1">IF(B82="","",RTD("cqg.rtd",,"StudyData","Vol("&amp;$A$5&amp;A82&amp;") when (LocalDay("&amp;$A$5&amp;A82&amp;")="&amp;$C$1&amp;" and LocalHour("&amp;$A$5&amp;A82&amp;")="&amp;$E$1&amp;" and LocalMinute("&amp;$A$5&amp;$A82&amp;")="&amp;$F$1&amp;")","Bar",,"Vol",$Z$4,"0"))</f>
        <v>0</v>
      </c>
      <c r="AB82" s="419" t="str">
        <f>B82</f>
        <v>Dec 23, Mar 24</v>
      </c>
      <c r="AC82" s="420"/>
      <c r="AD82" s="91"/>
      <c r="AE82" s="92"/>
      <c r="AF82" s="1"/>
      <c r="AG82" s="1"/>
    </row>
    <row r="83" spans="1:33" ht="13.15" customHeight="1" x14ac:dyDescent="0.3">
      <c r="B83" s="383"/>
      <c r="C83" s="98"/>
      <c r="D83" s="98"/>
      <c r="E83" s="98"/>
      <c r="F83" s="382"/>
      <c r="G83" s="326"/>
      <c r="H83" s="80"/>
      <c r="I83" s="81"/>
      <c r="J83" s="22"/>
      <c r="K83" s="324"/>
      <c r="L83" s="326"/>
      <c r="M83" s="99"/>
      <c r="N83" s="326"/>
      <c r="O83" s="325"/>
      <c r="P83" s="324"/>
      <c r="Q83" s="324"/>
      <c r="R83" s="324"/>
      <c r="S83" s="51" t="str">
        <f>RIGHT(B82,6)</f>
        <v>Mar 24</v>
      </c>
      <c r="T83" s="54">
        <f t="shared" si="13"/>
        <v>982</v>
      </c>
      <c r="U83" s="54">
        <f>'EDA Calendar Calculations'!L74</f>
        <v>982</v>
      </c>
      <c r="V83" s="54">
        <f t="shared" si="32"/>
        <v>0</v>
      </c>
      <c r="W83" s="53">
        <f t="shared" si="30"/>
        <v>0</v>
      </c>
      <c r="X83" s="54">
        <f>'EDA Calendar Calculations'!M74</f>
        <v>982</v>
      </c>
      <c r="Y83" s="59">
        <f t="shared" si="31"/>
        <v>1</v>
      </c>
      <c r="Z83" s="389"/>
      <c r="AA83" s="389"/>
      <c r="AB83" s="421"/>
      <c r="AC83" s="422"/>
      <c r="AD83" s="91"/>
      <c r="AE83" s="92"/>
      <c r="AF83" s="1"/>
      <c r="AG83" s="1"/>
    </row>
    <row r="84" spans="1:33" ht="13.15" customHeight="1" x14ac:dyDescent="0.3">
      <c r="A84" s="3">
        <f>A82+1</f>
        <v>36</v>
      </c>
      <c r="B84" s="383" t="str">
        <f>RIGHT(RTD("cqg.rtd",,"ContractData",$A$5&amp;A84,"LongDescription"),14)</f>
        <v>Mar 24, Jun 24</v>
      </c>
      <c r="C84" s="98"/>
      <c r="D84" s="98"/>
      <c r="E84" s="98"/>
      <c r="F84" s="382">
        <f>IF(B84="","",RTD("cqg.rtd",,"ContractData",$A$5&amp;A84,"ExpirationDate",,"D"))</f>
        <v>45369</v>
      </c>
      <c r="G84" s="326">
        <f t="shared" ca="1" si="3"/>
        <v>2947</v>
      </c>
      <c r="H84" s="80"/>
      <c r="I84" s="81"/>
      <c r="J84" s="19">
        <f t="shared" si="5"/>
        <v>0</v>
      </c>
      <c r="K84" s="324">
        <f>RTD("cqg.rtd", ,"ContractData", $A$5&amp;A84, "T_CVol")</f>
        <v>0</v>
      </c>
      <c r="L84" s="326">
        <f xml:space="preserve"> RTD("cqg.rtd",,"StudyData", $A$5&amp;A84, "MA", "InputChoice=ContractVol,MAType=Sim,Period="&amp;$L$4&amp;"", "MA",,,"all",,,,"T")</f>
        <v>14.41666667</v>
      </c>
      <c r="M84" s="99">
        <f t="shared" si="6"/>
        <v>0</v>
      </c>
      <c r="N84" s="326">
        <f>RTD("cqg.rtd", ,"ContractData", $A$5&amp;A84, "Y_CVol")</f>
        <v>0</v>
      </c>
      <c r="O84" s="325" t="str">
        <f t="shared" si="4"/>
        <v/>
      </c>
      <c r="P84" s="324" t="str">
        <f xml:space="preserve"> RTD("cqg.rtd",,"StudyData", "(MA("&amp;$A$5&amp;A84&amp;",Period:="&amp;$Q$5&amp;",MAType:=Sim,InputChoice:=ContractVol) when LocalYear("&amp;$A$5&amp;A84&amp;")="&amp;$R$5&amp;" And (LocalMonth("&amp;$A$5&amp;A84&amp;")="&amp;$P$4&amp;" And LocalDay("&amp;$A$5&amp;A84&amp;")="&amp;$Q$4&amp;" ))", "Bar", "", "Close","D", "0", "all", "", "","False",,)</f>
        <v/>
      </c>
      <c r="Q84" s="324"/>
      <c r="R84" s="324"/>
      <c r="S84" s="49" t="str">
        <f>LEFT(B84,6)</f>
        <v>Mar 24</v>
      </c>
      <c r="T84" s="53">
        <f t="shared" si="13"/>
        <v>982</v>
      </c>
      <c r="U84" s="53">
        <f>'EDA Calendar Calculations'!F76</f>
        <v>982</v>
      </c>
      <c r="V84" s="53">
        <f t="shared" si="32"/>
        <v>0</v>
      </c>
      <c r="W84" s="53">
        <f t="shared" si="30"/>
        <v>0</v>
      </c>
      <c r="X84" s="53">
        <f>'EDA Calendar Calculations'!G76</f>
        <v>982</v>
      </c>
      <c r="Y84" s="59">
        <f t="shared" si="31"/>
        <v>1</v>
      </c>
      <c r="Z84" s="389">
        <f>IF(RTD("cqg.rtd",,"StudyData",$A$5&amp;A84,"Vol","VolType=Exchange,CoCType=Contract","Vol",$Z$4,"0","ALL",,,"TRUE","T")="",0,RTD("cqg.rtd",,"StudyData",$A$5&amp;A84,"Vol","VolType=Exchange,CoCType=Contract","Vol",$Z$4,"0","ALL",,,"TRUE","T"))</f>
        <v>0</v>
      </c>
      <c r="AA84" s="389">
        <f ca="1">IF(B84="","",RTD("cqg.rtd",,"StudyData","Vol("&amp;$A$5&amp;A84&amp;") when (LocalDay("&amp;$A$5&amp;A84&amp;")="&amp;$C$1&amp;" and LocalHour("&amp;$A$5&amp;A84&amp;")="&amp;$E$1&amp;" and LocalMinute("&amp;$A$5&amp;$A84&amp;")="&amp;$F$1&amp;")","Bar",,"Vol",$Z$4,"0"))</f>
        <v>0</v>
      </c>
      <c r="AB84" s="419" t="str">
        <f>B84</f>
        <v>Mar 24, Jun 24</v>
      </c>
      <c r="AC84" s="420"/>
      <c r="AD84" s="91"/>
      <c r="AE84" s="92"/>
      <c r="AF84" s="1"/>
      <c r="AG84" s="1"/>
    </row>
    <row r="85" spans="1:33" ht="13.15" customHeight="1" x14ac:dyDescent="0.3">
      <c r="B85" s="383"/>
      <c r="C85" s="98"/>
      <c r="D85" s="98"/>
      <c r="E85" s="98"/>
      <c r="F85" s="382"/>
      <c r="G85" s="326"/>
      <c r="H85" s="80"/>
      <c r="I85" s="81"/>
      <c r="J85" s="22"/>
      <c r="K85" s="324"/>
      <c r="L85" s="326"/>
      <c r="M85" s="99"/>
      <c r="N85" s="326"/>
      <c r="O85" s="325"/>
      <c r="P85" s="324"/>
      <c r="Q85" s="324"/>
      <c r="R85" s="324"/>
      <c r="S85" s="51" t="str">
        <f>RIGHT(B84,6)</f>
        <v>Jun 24</v>
      </c>
      <c r="T85" s="54">
        <f t="shared" si="13"/>
        <v>979</v>
      </c>
      <c r="U85" s="54">
        <f>'EDA Calendar Calculations'!L76</f>
        <v>979</v>
      </c>
      <c r="V85" s="54">
        <f t="shared" si="32"/>
        <v>0</v>
      </c>
      <c r="W85" s="53">
        <f t="shared" si="30"/>
        <v>0</v>
      </c>
      <c r="X85" s="54">
        <f>'EDA Calendar Calculations'!M76</f>
        <v>979</v>
      </c>
      <c r="Y85" s="59">
        <f t="shared" si="31"/>
        <v>1</v>
      </c>
      <c r="Z85" s="389"/>
      <c r="AA85" s="389"/>
      <c r="AB85" s="421"/>
      <c r="AC85" s="422"/>
      <c r="AD85" s="91"/>
      <c r="AE85" s="92"/>
      <c r="AF85" s="1"/>
      <c r="AG85" s="1"/>
    </row>
    <row r="86" spans="1:33" ht="13.15" customHeight="1" x14ac:dyDescent="0.3">
      <c r="A86" s="3">
        <f>A84+1</f>
        <v>37</v>
      </c>
      <c r="B86" s="383" t="str">
        <f>RIGHT(RTD("cqg.rtd",,"ContractData",$A$5&amp;A86,"LongDescription"),14)</f>
        <v>Jun 24, Sep 24</v>
      </c>
      <c r="C86" s="98"/>
      <c r="D86" s="98"/>
      <c r="E86" s="98"/>
      <c r="F86" s="382">
        <f>IF(B86="","",RTD("cqg.rtd",,"ContractData",$A$5&amp;A86,"ExpirationDate",,"D"))</f>
        <v>45460</v>
      </c>
      <c r="G86" s="326">
        <f t="shared" ca="1" si="3"/>
        <v>3038</v>
      </c>
      <c r="H86" s="80"/>
      <c r="I86" s="81"/>
      <c r="J86" s="19">
        <f t="shared" si="5"/>
        <v>0</v>
      </c>
      <c r="K86" s="324">
        <f>RTD("cqg.rtd", ,"ContractData", $A$5&amp;A86, "T_CVol")</f>
        <v>0</v>
      </c>
      <c r="L86" s="326">
        <f xml:space="preserve"> RTD("cqg.rtd",,"StudyData", $A$5&amp;A86, "MA", "InputChoice=ContractVol,MAType=Sim,Period="&amp;$L$4&amp;"", "MA",,,"all",,,,"T")</f>
        <v>7.3333333300000003</v>
      </c>
      <c r="M86" s="99">
        <f t="shared" si="6"/>
        <v>0</v>
      </c>
      <c r="N86" s="326">
        <f>RTD("cqg.rtd", ,"ContractData", $A$5&amp;A86, "Y_CVol")</f>
        <v>0</v>
      </c>
      <c r="O86" s="325" t="str">
        <f t="shared" si="4"/>
        <v/>
      </c>
      <c r="P86" s="324" t="str">
        <f xml:space="preserve"> RTD("cqg.rtd",,"StudyData", "(MA("&amp;$A$5&amp;A86&amp;",Period:="&amp;$Q$5&amp;",MAType:=Sim,InputChoice:=ContractVol) when LocalYear("&amp;$A$5&amp;A86&amp;")="&amp;$R$5&amp;" And (LocalMonth("&amp;$A$5&amp;A86&amp;")="&amp;$P$4&amp;" And LocalDay("&amp;$A$5&amp;A86&amp;")="&amp;$Q$4&amp;" ))", "Bar", "", "Close","D", "0", "all", "", "","False",,)</f>
        <v/>
      </c>
      <c r="Q86" s="324"/>
      <c r="R86" s="324"/>
      <c r="S86" s="49" t="str">
        <f>LEFT(B86,6)</f>
        <v>Jun 24</v>
      </c>
      <c r="T86" s="53">
        <f t="shared" si="13"/>
        <v>979</v>
      </c>
      <c r="U86" s="53">
        <f>'EDA Calendar Calculations'!F78</f>
        <v>979</v>
      </c>
      <c r="V86" s="53">
        <f t="shared" si="32"/>
        <v>0</v>
      </c>
      <c r="W86" s="53">
        <f t="shared" si="30"/>
        <v>0</v>
      </c>
      <c r="X86" s="53">
        <f>'EDA Calendar Calculations'!G78</f>
        <v>979</v>
      </c>
      <c r="Y86" s="59">
        <f t="shared" si="31"/>
        <v>1</v>
      </c>
      <c r="Z86" s="389">
        <f>IF(RTD("cqg.rtd",,"StudyData",$A$5&amp;A86,"Vol","VolType=Exchange,CoCType=Contract","Vol",$Z$4,"0","ALL",,,"TRUE","T")="",0,RTD("cqg.rtd",,"StudyData",$A$5&amp;A86,"Vol","VolType=Exchange,CoCType=Contract","Vol",$Z$4,"0","ALL",,,"TRUE","T"))</f>
        <v>0</v>
      </c>
      <c r="AA86" s="389">
        <f ca="1">IF(B86="","",RTD("cqg.rtd",,"StudyData","Vol("&amp;$A$5&amp;A86&amp;") when (LocalDay("&amp;$A$5&amp;A86&amp;")="&amp;$C$1&amp;" and LocalHour("&amp;$A$5&amp;A86&amp;")="&amp;$E$1&amp;" and LocalMinute("&amp;$A$5&amp;$A86&amp;")="&amp;$F$1&amp;")","Bar",,"Vol",$Z$4,"0"))</f>
        <v>0</v>
      </c>
      <c r="AB86" s="419" t="str">
        <f>B86</f>
        <v>Jun 24, Sep 24</v>
      </c>
      <c r="AC86" s="420"/>
      <c r="AD86" s="91"/>
      <c r="AE86" s="92"/>
      <c r="AF86" s="1"/>
      <c r="AG86" s="1"/>
    </row>
    <row r="87" spans="1:33" ht="13.15" customHeight="1" x14ac:dyDescent="0.3">
      <c r="B87" s="383"/>
      <c r="C87" s="98"/>
      <c r="D87" s="98"/>
      <c r="E87" s="98"/>
      <c r="F87" s="382"/>
      <c r="G87" s="326"/>
      <c r="H87" s="101"/>
      <c r="I87" s="56"/>
      <c r="J87" s="22"/>
      <c r="K87" s="324"/>
      <c r="L87" s="326"/>
      <c r="M87" s="99"/>
      <c r="N87" s="326"/>
      <c r="O87" s="325"/>
      <c r="P87" s="324"/>
      <c r="Q87" s="324"/>
      <c r="R87" s="324"/>
      <c r="S87" s="51" t="str">
        <f>RIGHT(B86,6)</f>
        <v>Sep 24</v>
      </c>
      <c r="T87" s="54">
        <f t="shared" si="13"/>
        <v>802</v>
      </c>
      <c r="U87" s="54">
        <f>'EDA Calendar Calculations'!L78</f>
        <v>802</v>
      </c>
      <c r="V87" s="54">
        <f t="shared" si="32"/>
        <v>0</v>
      </c>
      <c r="W87" s="53">
        <f t="shared" si="30"/>
        <v>0</v>
      </c>
      <c r="X87" s="54">
        <f>'EDA Calendar Calculations'!M78</f>
        <v>802</v>
      </c>
      <c r="Y87" s="59">
        <f t="shared" si="31"/>
        <v>1</v>
      </c>
      <c r="Z87" s="389"/>
      <c r="AA87" s="389"/>
      <c r="AB87" s="421"/>
      <c r="AC87" s="422"/>
      <c r="AD87" s="91"/>
      <c r="AE87" s="92"/>
      <c r="AF87" s="1"/>
      <c r="AG87" s="1"/>
    </row>
    <row r="88" spans="1:33" ht="8.1" customHeight="1" x14ac:dyDescent="0.3">
      <c r="B88" s="122"/>
      <c r="C88" s="20"/>
      <c r="D88" s="20"/>
      <c r="E88" s="20"/>
      <c r="F88" s="29"/>
      <c r="G88" s="20"/>
      <c r="H88" s="115"/>
      <c r="I88" s="20"/>
      <c r="J88" s="20"/>
      <c r="K88" s="93"/>
      <c r="L88" s="93"/>
      <c r="M88" s="95"/>
      <c r="N88" s="93"/>
      <c r="O88" s="96"/>
      <c r="P88" s="97"/>
      <c r="Q88" s="97"/>
      <c r="R88" s="97"/>
      <c r="S88" s="47"/>
      <c r="T88" s="20"/>
      <c r="U88" s="60"/>
      <c r="V88" s="60"/>
      <c r="W88" s="60"/>
      <c r="X88" s="60"/>
      <c r="Y88" s="60"/>
      <c r="Z88" s="102"/>
      <c r="AA88" s="103"/>
      <c r="AB88" s="130"/>
      <c r="AC88" s="131"/>
      <c r="AD88" s="89"/>
      <c r="AE88" s="90"/>
      <c r="AF88" s="1"/>
      <c r="AG88" s="1"/>
    </row>
    <row r="89" spans="1:33" ht="13.15" customHeight="1" x14ac:dyDescent="0.3">
      <c r="A89" s="3">
        <f>A86+1</f>
        <v>38</v>
      </c>
      <c r="B89" s="384" t="str">
        <f>RIGHT(RTD("cqg.rtd",,"ContractData",$A$5&amp;A89,"LongDescription"),14)</f>
        <v>Sep 24, Dec 24</v>
      </c>
      <c r="C89" s="104"/>
      <c r="D89" s="104"/>
      <c r="E89" s="104"/>
      <c r="F89" s="320">
        <f>IF(B89="","",RTD("cqg.rtd",,"ContractData",$A$5&amp;A89,"ExpirationDate",,"D"))</f>
        <v>45551</v>
      </c>
      <c r="G89" s="318">
        <f t="shared" ca="1" si="3"/>
        <v>3129</v>
      </c>
      <c r="H89" s="100"/>
      <c r="I89" s="55"/>
      <c r="J89" s="55">
        <f t="shared" si="5"/>
        <v>0</v>
      </c>
      <c r="K89" s="324">
        <f>RTD("cqg.rtd", ,"ContractData", $A$5&amp;A89, "T_CVol")</f>
        <v>0</v>
      </c>
      <c r="L89" s="326">
        <f xml:space="preserve"> RTD("cqg.rtd",,"StudyData", $A$5&amp;A89, "MA", "InputChoice=ContractVol,MAType=Sim,Period="&amp;$L$4&amp;"", "MA",,,"all",,,,"T")</f>
        <v>8.6666666699999997</v>
      </c>
      <c r="M89" s="99">
        <f t="shared" si="6"/>
        <v>0</v>
      </c>
      <c r="N89" s="326">
        <f>RTD("cqg.rtd", ,"ContractData", $A$5&amp;A89, "Y_CVol")</f>
        <v>0</v>
      </c>
      <c r="O89" s="325" t="str">
        <f t="shared" si="4"/>
        <v/>
      </c>
      <c r="P89" s="324" t="str">
        <f xml:space="preserve"> RTD("cqg.rtd",,"StudyData", "(MA("&amp;$A$5&amp;A89&amp;",Period:="&amp;$Q$5&amp;",MAType:=Sim,InputChoice:=ContractVol) when LocalYear("&amp;$A$5&amp;A89&amp;")="&amp;$R$5&amp;" And (LocalMonth("&amp;$A$5&amp;A89&amp;")="&amp;$P$4&amp;" And LocalDay("&amp;$A$5&amp;A89&amp;")="&amp;$Q$4&amp;" ))", "Bar", "", "Close","D", "0", "all", "", "","False",,)</f>
        <v/>
      </c>
      <c r="Q89" s="324"/>
      <c r="R89" s="324"/>
      <c r="S89" s="49" t="str">
        <f>LEFT(B89,6)</f>
        <v>Sep 24</v>
      </c>
      <c r="T89" s="53">
        <f t="shared" si="13"/>
        <v>802</v>
      </c>
      <c r="U89" s="53">
        <f>'EDA Calendar Calculations'!F80</f>
        <v>802</v>
      </c>
      <c r="V89" s="53">
        <f t="shared" ref="V89:V90" si="33">U89-X89</f>
        <v>0</v>
      </c>
      <c r="W89" s="53">
        <f t="shared" si="30"/>
        <v>0</v>
      </c>
      <c r="X89" s="53">
        <f>'EDA Calendar Calculations'!G80</f>
        <v>802</v>
      </c>
      <c r="Y89" s="59">
        <f t="shared" ref="Y89:Y96" si="34">IF(ISERROR(U89/X89),"",U89/X89)</f>
        <v>1</v>
      </c>
      <c r="Z89" s="389">
        <f>IF(RTD("cqg.rtd",,"StudyData",$A$5&amp;A89,"Vol","VolType=Exchange,CoCType=Contract","Vol",$Z$4,"0","ALL",,,"TRUE","T")="",0,RTD("cqg.rtd",,"StudyData",$A$5&amp;A89,"Vol","VolType=Exchange,CoCType=Contract","Vol",$Z$4,"0","ALL",,,"TRUE","T"))</f>
        <v>0</v>
      </c>
      <c r="AA89" s="389">
        <f ca="1">IF(B89="","",RTD("cqg.rtd",,"StudyData","Vol("&amp;$A$5&amp;A89&amp;") when (LocalDay("&amp;$A$5&amp;A89&amp;")="&amp;$C$1&amp;" and LocalHour("&amp;$A$5&amp;A89&amp;")="&amp;$E$1&amp;" and LocalMinute("&amp;$A$5&amp;$A89&amp;")="&amp;$F$1&amp;")","Bar",,"Vol",$Z$4,"0"))</f>
        <v>0</v>
      </c>
      <c r="AB89" s="414" t="str">
        <f>B89</f>
        <v>Sep 24, Dec 24</v>
      </c>
      <c r="AC89" s="415"/>
      <c r="AD89" s="87"/>
      <c r="AE89" s="88"/>
      <c r="AF89" s="1"/>
      <c r="AG89" s="1"/>
    </row>
    <row r="90" spans="1:33" ht="13.15" customHeight="1" x14ac:dyDescent="0.3">
      <c r="B90" s="385"/>
      <c r="C90" s="104"/>
      <c r="D90" s="104"/>
      <c r="E90" s="104"/>
      <c r="F90" s="321"/>
      <c r="G90" s="319"/>
      <c r="H90" s="80"/>
      <c r="I90" s="81"/>
      <c r="J90" s="56"/>
      <c r="K90" s="324"/>
      <c r="L90" s="326"/>
      <c r="M90" s="99"/>
      <c r="N90" s="326"/>
      <c r="O90" s="325"/>
      <c r="P90" s="324"/>
      <c r="Q90" s="324"/>
      <c r="R90" s="324"/>
      <c r="S90" s="51" t="str">
        <f>RIGHT(B89,6)</f>
        <v>Dec 24</v>
      </c>
      <c r="T90" s="54">
        <f t="shared" si="13"/>
        <v>740</v>
      </c>
      <c r="U90" s="54">
        <f>'EDA Calendar Calculations'!L80</f>
        <v>740</v>
      </c>
      <c r="V90" s="54">
        <f t="shared" si="33"/>
        <v>0</v>
      </c>
      <c r="W90" s="53">
        <f t="shared" si="30"/>
        <v>0</v>
      </c>
      <c r="X90" s="54">
        <f>'EDA Calendar Calculations'!M80</f>
        <v>740</v>
      </c>
      <c r="Y90" s="59">
        <f t="shared" si="34"/>
        <v>1</v>
      </c>
      <c r="Z90" s="389"/>
      <c r="AA90" s="389"/>
      <c r="AB90" s="416"/>
      <c r="AC90" s="418"/>
      <c r="AD90" s="87"/>
      <c r="AE90" s="88"/>
      <c r="AF90" s="1"/>
      <c r="AG90" s="1"/>
    </row>
    <row r="91" spans="1:33" ht="13.15" customHeight="1" x14ac:dyDescent="0.3">
      <c r="A91" s="3">
        <f>A89+1</f>
        <v>39</v>
      </c>
      <c r="B91" s="386" t="str">
        <f>RIGHT(RTD("cqg.rtd",,"ContractData",$A$5&amp;A91,"LongDescription"),14)</f>
        <v>Dec 24, Mar 25</v>
      </c>
      <c r="C91" s="104"/>
      <c r="D91" s="104"/>
      <c r="E91" s="104"/>
      <c r="F91" s="382">
        <f>IF(B91="","",RTD("cqg.rtd",,"ContractData",$A$5&amp;A91,"ExpirationDate",,"D"))</f>
        <v>45642</v>
      </c>
      <c r="G91" s="326">
        <f t="shared" ca="1" si="3"/>
        <v>3220</v>
      </c>
      <c r="H91" s="80"/>
      <c r="I91" s="81"/>
      <c r="J91" s="55">
        <f t="shared" si="5"/>
        <v>0</v>
      </c>
      <c r="K91" s="324">
        <f>RTD("cqg.rtd", ,"ContractData", $A$5&amp;A91, "T_CVol")</f>
        <v>0</v>
      </c>
      <c r="L91" s="326">
        <f xml:space="preserve"> RTD("cqg.rtd",,"StudyData", $A$5&amp;A91, "MA", "InputChoice=ContractVol,MAType=Sim,Period="&amp;$L$4&amp;"", "MA",,,"all",,,,"T")</f>
        <v>1</v>
      </c>
      <c r="M91" s="99">
        <f t="shared" si="6"/>
        <v>0</v>
      </c>
      <c r="N91" s="326">
        <f>RTD("cqg.rtd", ,"ContractData", $A$5&amp;A91, "Y_CVol")</f>
        <v>0</v>
      </c>
      <c r="O91" s="325" t="str">
        <f t="shared" si="4"/>
        <v/>
      </c>
      <c r="P91" s="324" t="str">
        <f xml:space="preserve"> RTD("cqg.rtd",,"StudyData", "(MA("&amp;$A$5&amp;A91&amp;",Period:="&amp;$Q$5&amp;",MAType:=Sim,InputChoice:=ContractVol) when LocalYear("&amp;$A$5&amp;A91&amp;")="&amp;$R$5&amp;" And (LocalMonth("&amp;$A$5&amp;A91&amp;")="&amp;$P$4&amp;" And LocalDay("&amp;$A$5&amp;A91&amp;")="&amp;$Q$4&amp;" ))", "Bar", "", "Close","D", "0", "all", "", "","False",,)</f>
        <v/>
      </c>
      <c r="Q91" s="324"/>
      <c r="R91" s="324"/>
      <c r="S91" s="49" t="str">
        <f>LEFT(B91,6)</f>
        <v>Dec 24</v>
      </c>
      <c r="T91" s="53">
        <f t="shared" si="13"/>
        <v>740</v>
      </c>
      <c r="U91" s="53">
        <f>'EDA Calendar Calculations'!F82</f>
        <v>740</v>
      </c>
      <c r="V91" s="53">
        <f t="shared" ref="V91:V92" si="35">U91-X91</f>
        <v>0</v>
      </c>
      <c r="W91" s="53">
        <f t="shared" si="30"/>
        <v>0</v>
      </c>
      <c r="X91" s="53">
        <f>'EDA Calendar Calculations'!G82</f>
        <v>740</v>
      </c>
      <c r="Y91" s="59">
        <f t="shared" si="34"/>
        <v>1</v>
      </c>
      <c r="Z91" s="389">
        <f>IF(RTD("cqg.rtd",,"StudyData",$A$5&amp;A91,"Vol","VolType=Exchange,CoCType=Contract","Vol",$Z$4,"0","ALL",,,"TRUE","T")="",0,RTD("cqg.rtd",,"StudyData",$A$5&amp;A91,"Vol","VolType=Exchange,CoCType=Contract","Vol",$Z$4,"0","ALL",,,"TRUE","T"))</f>
        <v>0</v>
      </c>
      <c r="AA91" s="389">
        <f ca="1">IF(B91="","",RTD("cqg.rtd",,"StudyData","Vol("&amp;$A$5&amp;A91&amp;") when (LocalDay("&amp;$A$5&amp;A91&amp;")="&amp;$C$1&amp;" and LocalHour("&amp;$A$5&amp;A91&amp;")="&amp;$E$1&amp;" and LocalMinute("&amp;$A$5&amp;$A91&amp;")="&amp;$F$1&amp;")","Bar",,"Vol",$Z$4,"0"))</f>
        <v>0</v>
      </c>
      <c r="AB91" s="414" t="str">
        <f>B91</f>
        <v>Dec 24, Mar 25</v>
      </c>
      <c r="AC91" s="415"/>
      <c r="AD91" s="87"/>
      <c r="AE91" s="88"/>
      <c r="AF91" s="1"/>
      <c r="AG91" s="1"/>
    </row>
    <row r="92" spans="1:33" ht="13.15" customHeight="1" x14ac:dyDescent="0.3">
      <c r="B92" s="386"/>
      <c r="C92" s="104"/>
      <c r="D92" s="104"/>
      <c r="E92" s="104"/>
      <c r="F92" s="382"/>
      <c r="G92" s="326"/>
      <c r="H92" s="80"/>
      <c r="I92" s="81"/>
      <c r="J92" s="56"/>
      <c r="K92" s="324"/>
      <c r="L92" s="326"/>
      <c r="M92" s="99"/>
      <c r="N92" s="326"/>
      <c r="O92" s="325"/>
      <c r="P92" s="324"/>
      <c r="Q92" s="324"/>
      <c r="R92" s="324"/>
      <c r="S92" s="51" t="str">
        <f>RIGHT(B91,6)</f>
        <v>Mar 25</v>
      </c>
      <c r="T92" s="54">
        <f t="shared" si="13"/>
        <v>268</v>
      </c>
      <c r="U92" s="54">
        <f>'EDA Calendar Calculations'!L82</f>
        <v>268</v>
      </c>
      <c r="V92" s="54">
        <f t="shared" si="35"/>
        <v>0</v>
      </c>
      <c r="W92" s="53">
        <f t="shared" si="30"/>
        <v>0</v>
      </c>
      <c r="X92" s="54">
        <f>'EDA Calendar Calculations'!M82</f>
        <v>268</v>
      </c>
      <c r="Y92" s="59">
        <f t="shared" si="34"/>
        <v>1</v>
      </c>
      <c r="Z92" s="389"/>
      <c r="AA92" s="389"/>
      <c r="AB92" s="416"/>
      <c r="AC92" s="418"/>
      <c r="AD92" s="87"/>
      <c r="AE92" s="88"/>
      <c r="AF92" s="1"/>
      <c r="AG92" s="1"/>
    </row>
    <row r="93" spans="1:33" ht="13.15" customHeight="1" x14ac:dyDescent="0.3">
      <c r="A93" s="3">
        <f>A91+1</f>
        <v>40</v>
      </c>
      <c r="B93" s="386" t="str">
        <f>RIGHT(RTD("cqg.rtd",,"ContractData",$A$5&amp;A93,"LongDescription"),14)</f>
        <v>Mar 25, Jun 25</v>
      </c>
      <c r="C93" s="104"/>
      <c r="D93" s="104"/>
      <c r="E93" s="104"/>
      <c r="F93" s="382">
        <f>IF(B93="","",RTD("cqg.rtd",,"ContractData",$A$5&amp;A93,"ExpirationDate",,"D"))</f>
        <v>45733</v>
      </c>
      <c r="G93" s="326">
        <f t="shared" ca="1" si="3"/>
        <v>3311</v>
      </c>
      <c r="H93" s="80"/>
      <c r="I93" s="81"/>
      <c r="J93" s="55">
        <f t="shared" si="5"/>
        <v>0</v>
      </c>
      <c r="K93" s="324">
        <f>RTD("cqg.rtd", ,"ContractData", $A$5&amp;A93, "T_CVol")</f>
        <v>0</v>
      </c>
      <c r="L93" s="326">
        <f xml:space="preserve"> RTD("cqg.rtd",,"StudyData", $A$5&amp;A93, "MA", "InputChoice=ContractVol,MAType=Sim,Period="&amp;$L$4&amp;"", "MA",,,"all",,,,"T")</f>
        <v>1</v>
      </c>
      <c r="M93" s="99">
        <f t="shared" si="6"/>
        <v>0</v>
      </c>
      <c r="N93" s="326">
        <f>RTD("cqg.rtd", ,"ContractData", $A$5&amp;A93, "Y_CVol")</f>
        <v>0</v>
      </c>
      <c r="O93" s="325" t="str">
        <f t="shared" si="4"/>
        <v/>
      </c>
      <c r="P93" s="324" t="str">
        <f xml:space="preserve"> RTD("cqg.rtd",,"StudyData", "(MA("&amp;$A$5&amp;A93&amp;",Period:="&amp;$Q$5&amp;",MAType:=Sim,InputChoice:=ContractVol) when LocalYear("&amp;$A$5&amp;A93&amp;")="&amp;$R$5&amp;" And (LocalMonth("&amp;$A$5&amp;A93&amp;")="&amp;$P$4&amp;" And LocalDay("&amp;$A$5&amp;A93&amp;")="&amp;$Q$4&amp;" ))", "Bar", "", "Close","D", "0", "all", "", "","False",,)</f>
        <v/>
      </c>
      <c r="Q93" s="324"/>
      <c r="R93" s="324"/>
      <c r="S93" s="49" t="str">
        <f>LEFT(B93,6)</f>
        <v>Mar 25</v>
      </c>
      <c r="T93" s="53">
        <f t="shared" si="13"/>
        <v>268</v>
      </c>
      <c r="U93" s="53">
        <f>'EDA Calendar Calculations'!F84</f>
        <v>268</v>
      </c>
      <c r="V93" s="53">
        <f t="shared" ref="V93:V94" si="36">U93-X93</f>
        <v>0</v>
      </c>
      <c r="W93" s="53">
        <f t="shared" si="30"/>
        <v>0</v>
      </c>
      <c r="X93" s="53">
        <f>'EDA Calendar Calculations'!G84</f>
        <v>268</v>
      </c>
      <c r="Y93" s="59">
        <f t="shared" si="34"/>
        <v>1</v>
      </c>
      <c r="Z93" s="389">
        <f>IF(RTD("cqg.rtd",,"StudyData",$A$5&amp;A93,"Vol","VolType=Exchange,CoCType=Contract","Vol",$Z$4,"0","ALL",,,"TRUE","T")="",0,RTD("cqg.rtd",,"StudyData",$A$5&amp;A93,"Vol","VolType=Exchange,CoCType=Contract","Vol",$Z$4,"0","ALL",,,"TRUE","T"))</f>
        <v>0</v>
      </c>
      <c r="AA93" s="389">
        <f ca="1">IF(B93="","",RTD("cqg.rtd",,"StudyData","Vol("&amp;$A$5&amp;A93&amp;") when (LocalDay("&amp;$A$5&amp;A93&amp;")="&amp;$C$1&amp;" and LocalHour("&amp;$A$5&amp;A93&amp;")="&amp;$E$1&amp;" and LocalMinute("&amp;$A$5&amp;$A93&amp;")="&amp;$F$1&amp;")","Bar",,"Vol",$Z$4,"0"))</f>
        <v>0</v>
      </c>
      <c r="AB93" s="414" t="str">
        <f>B93</f>
        <v>Mar 25, Jun 25</v>
      </c>
      <c r="AC93" s="415"/>
      <c r="AD93" s="87"/>
      <c r="AE93" s="88"/>
      <c r="AF93" s="1"/>
      <c r="AG93" s="1"/>
    </row>
    <row r="94" spans="1:33" ht="13.15" customHeight="1" x14ac:dyDescent="0.3">
      <c r="B94" s="386"/>
      <c r="C94" s="104"/>
      <c r="D94" s="104"/>
      <c r="E94" s="104"/>
      <c r="F94" s="382"/>
      <c r="G94" s="326"/>
      <c r="H94" s="80"/>
      <c r="I94" s="81"/>
      <c r="J94" s="56"/>
      <c r="K94" s="324"/>
      <c r="L94" s="326"/>
      <c r="M94" s="99"/>
      <c r="N94" s="326"/>
      <c r="O94" s="325"/>
      <c r="P94" s="324"/>
      <c r="Q94" s="324"/>
      <c r="R94" s="324"/>
      <c r="S94" s="51" t="str">
        <f>RIGHT(B93,6)</f>
        <v>Jun 25</v>
      </c>
      <c r="T94" s="54">
        <f t="shared" si="13"/>
        <v>246</v>
      </c>
      <c r="U94" s="54">
        <f>'EDA Calendar Calculations'!L84</f>
        <v>246</v>
      </c>
      <c r="V94" s="54">
        <f t="shared" si="36"/>
        <v>0</v>
      </c>
      <c r="W94" s="53">
        <f t="shared" si="30"/>
        <v>0</v>
      </c>
      <c r="X94" s="54">
        <f>'EDA Calendar Calculations'!M84</f>
        <v>246</v>
      </c>
      <c r="Y94" s="59">
        <f t="shared" si="34"/>
        <v>1</v>
      </c>
      <c r="Z94" s="389"/>
      <c r="AA94" s="389"/>
      <c r="AB94" s="416"/>
      <c r="AC94" s="418"/>
      <c r="AD94" s="87"/>
      <c r="AE94" s="88"/>
      <c r="AF94" s="1"/>
      <c r="AG94" s="1"/>
    </row>
    <row r="95" spans="1:33" ht="13.15" customHeight="1" x14ac:dyDescent="0.3">
      <c r="A95" s="3">
        <f>A93+1</f>
        <v>41</v>
      </c>
      <c r="B95" s="386" t="str">
        <f>RIGHT(RTD("cqg.rtd",,"ContractData",$A$5&amp;A95,"LongDescription"),14)</f>
        <v>Jun 25, Sep 25</v>
      </c>
      <c r="C95" s="104"/>
      <c r="D95" s="104"/>
      <c r="E95" s="104"/>
      <c r="F95" s="382">
        <f>IF(B95="","",RTD("cqg.rtd",,"ContractData",$A$5&amp;A95,"ExpirationDate",,"D"))</f>
        <v>45824</v>
      </c>
      <c r="G95" s="326">
        <f t="shared" ca="1" si="3"/>
        <v>3402</v>
      </c>
      <c r="H95" s="80"/>
      <c r="I95" s="81"/>
      <c r="J95" s="55">
        <f t="shared" si="5"/>
        <v>0</v>
      </c>
      <c r="K95" s="324">
        <f>RTD("cqg.rtd", ,"ContractData", $A$5&amp;A95, "T_CVol")</f>
        <v>0</v>
      </c>
      <c r="L95" s="326" t="str">
        <f xml:space="preserve"> RTD("cqg.rtd",,"StudyData", $A$5&amp;A95, "MA", "InputChoice=ContractVol,MAType=Sim,Period="&amp;$L$4&amp;"", "MA",,,"all",,,,"T")</f>
        <v/>
      </c>
      <c r="M95" s="99">
        <f t="shared" si="6"/>
        <v>0</v>
      </c>
      <c r="N95" s="326">
        <f>RTD("cqg.rtd", ,"ContractData", $A$5&amp;A95, "Y_CVol")</f>
        <v>0</v>
      </c>
      <c r="O95" s="325" t="str">
        <f t="shared" si="4"/>
        <v/>
      </c>
      <c r="P95" s="324" t="str">
        <f xml:space="preserve"> RTD("cqg.rtd",,"StudyData", "(MA("&amp;$A$5&amp;A95&amp;",Period:="&amp;$Q$5&amp;",MAType:=Sim,InputChoice:=ContractVol) when LocalYear("&amp;$A$5&amp;A95&amp;")="&amp;$R$5&amp;" And (LocalMonth("&amp;$A$5&amp;A95&amp;")="&amp;$P$4&amp;" And LocalDay("&amp;$A$5&amp;A95&amp;")="&amp;$Q$4&amp;" ))", "Bar", "", "Close","D", "0", "all", "", "","False",,)</f>
        <v/>
      </c>
      <c r="Q95" s="324"/>
      <c r="R95" s="324"/>
      <c r="S95" s="49" t="str">
        <f>LEFT(B95,6)</f>
        <v>Jun 25</v>
      </c>
      <c r="T95" s="53">
        <f t="shared" si="13"/>
        <v>246</v>
      </c>
      <c r="U95" s="53">
        <f>'EDA Calendar Calculations'!F86</f>
        <v>246</v>
      </c>
      <c r="V95" s="53">
        <f t="shared" ref="V95:V96" si="37">U95-X95</f>
        <v>0</v>
      </c>
      <c r="W95" s="53">
        <f t="shared" si="30"/>
        <v>0</v>
      </c>
      <c r="X95" s="53">
        <f>'EDA Calendar Calculations'!G86</f>
        <v>246</v>
      </c>
      <c r="Y95" s="59">
        <f t="shared" si="34"/>
        <v>1</v>
      </c>
      <c r="Z95" s="389">
        <f>IF(RTD("cqg.rtd",,"StudyData",$A$5&amp;A95,"Vol","VolType=Exchange,CoCType=Contract","Vol",$Z$4,"0","ALL",,,"TRUE","T")="",0,RTD("cqg.rtd",,"StudyData",$A$5&amp;A95,"Vol","VolType=Exchange,CoCType=Contract","Vol",$Z$4,"0","ALL",,,"TRUE","T"))</f>
        <v>0</v>
      </c>
      <c r="AA95" s="389" t="str">
        <f ca="1">IF(B95="","",RTD("cqg.rtd",,"StudyData","Vol("&amp;$A$5&amp;A95&amp;") when (LocalDay("&amp;$A$5&amp;A95&amp;")="&amp;$C$1&amp;" and LocalHour("&amp;$A$5&amp;A95&amp;")="&amp;$E$1&amp;" and LocalMinute("&amp;$A$5&amp;$A95&amp;")="&amp;$F$1&amp;")","Bar",,"Vol",$Z$4,"0"))</f>
        <v/>
      </c>
      <c r="AB95" s="414" t="str">
        <f>B95</f>
        <v>Jun 25, Sep 25</v>
      </c>
      <c r="AC95" s="415"/>
      <c r="AD95" s="87"/>
      <c r="AE95" s="88"/>
      <c r="AF95" s="1"/>
      <c r="AG95" s="1"/>
    </row>
    <row r="96" spans="1:33" ht="13.15" customHeight="1" x14ac:dyDescent="0.3">
      <c r="B96" s="386"/>
      <c r="C96" s="104"/>
      <c r="D96" s="104"/>
      <c r="E96" s="104"/>
      <c r="F96" s="382"/>
      <c r="G96" s="326"/>
      <c r="H96" s="101"/>
      <c r="I96" s="56"/>
      <c r="J96" s="56"/>
      <c r="K96" s="324"/>
      <c r="L96" s="326"/>
      <c r="M96" s="99"/>
      <c r="N96" s="326"/>
      <c r="O96" s="325"/>
      <c r="P96" s="324"/>
      <c r="Q96" s="324"/>
      <c r="R96" s="324"/>
      <c r="S96" s="51" t="str">
        <f>RIGHT(B95,6)</f>
        <v>Sep 25</v>
      </c>
      <c r="T96" s="54">
        <f t="shared" si="13"/>
        <v>75</v>
      </c>
      <c r="U96" s="54">
        <f>'EDA Calendar Calculations'!L86</f>
        <v>75</v>
      </c>
      <c r="V96" s="54">
        <f t="shared" si="37"/>
        <v>0</v>
      </c>
      <c r="W96" s="53">
        <f t="shared" si="30"/>
        <v>0</v>
      </c>
      <c r="X96" s="54">
        <f>'EDA Calendar Calculations'!M86</f>
        <v>75</v>
      </c>
      <c r="Y96" s="59">
        <f t="shared" si="34"/>
        <v>1</v>
      </c>
      <c r="Z96" s="389"/>
      <c r="AA96" s="389"/>
      <c r="AB96" s="416"/>
      <c r="AC96" s="418"/>
      <c r="AD96" s="87"/>
      <c r="AE96" s="88"/>
      <c r="AF96" s="1"/>
      <c r="AG96" s="1"/>
    </row>
    <row r="97" spans="1:33" ht="8.1" customHeight="1" x14ac:dyDescent="0.3">
      <c r="B97" s="123"/>
      <c r="C97" s="93"/>
      <c r="D97" s="93"/>
      <c r="E97" s="93"/>
      <c r="F97" s="94"/>
      <c r="G97" s="93"/>
      <c r="H97" s="117"/>
      <c r="I97" s="93"/>
      <c r="J97" s="93"/>
      <c r="K97" s="93"/>
      <c r="L97" s="93"/>
      <c r="M97" s="95"/>
      <c r="N97" s="93"/>
      <c r="O97" s="96"/>
      <c r="P97" s="97"/>
      <c r="Q97" s="97"/>
      <c r="R97" s="97"/>
      <c r="S97" s="47"/>
      <c r="T97" s="20"/>
      <c r="U97" s="60"/>
      <c r="V97" s="60"/>
      <c r="W97" s="60"/>
      <c r="X97" s="60"/>
      <c r="Y97" s="60"/>
      <c r="Z97" s="102"/>
      <c r="AA97" s="103"/>
      <c r="AB97" s="130"/>
      <c r="AC97" s="131"/>
      <c r="AD97" s="87"/>
      <c r="AE97" s="88"/>
      <c r="AF97" s="1"/>
      <c r="AG97" s="1"/>
    </row>
    <row r="98" spans="1:33" ht="18.75" x14ac:dyDescent="0.3">
      <c r="A98" s="3">
        <f>A95+1</f>
        <v>42</v>
      </c>
      <c r="B98" s="386" t="str">
        <f>RIGHT(RTD("cqg.rtd",,"ContractData",$A$5&amp;A98,"LongDescription"),14)</f>
        <v>Sep 25, Dec 25</v>
      </c>
      <c r="C98" s="27"/>
      <c r="D98" s="27"/>
      <c r="E98" s="27"/>
      <c r="F98" s="382">
        <f>IF(B98="","",RTD("cqg.rtd",,"ContractData",$A$5&amp;A98,"ExpirationDate",,"D"))</f>
        <v>45915</v>
      </c>
      <c r="G98" s="326">
        <f t="shared" ref="G98" ca="1" si="38">F98-$A$1</f>
        <v>3493</v>
      </c>
      <c r="H98" s="121"/>
      <c r="I98" s="18"/>
      <c r="J98" s="19">
        <f t="shared" ref="J98" si="39">K98</f>
        <v>0</v>
      </c>
      <c r="K98" s="324">
        <f>RTD("cqg.rtd", ,"ContractData", $A$5&amp;A98, "T_CVol")</f>
        <v>0</v>
      </c>
      <c r="L98" s="326" t="str">
        <f xml:space="preserve"> RTD("cqg.rtd",,"StudyData", $A$5&amp;A98, "MA", "InputChoice=ContractVol,MAType=Sim,Period="&amp;$L$4&amp;"", "MA",,,"all",,,,"T")</f>
        <v/>
      </c>
      <c r="M98" s="120">
        <f t="shared" ref="M98" si="40">IF(K98&gt;L98,1,0)</f>
        <v>0</v>
      </c>
      <c r="N98" s="326">
        <f>RTD("cqg.rtd", ,"ContractData", $A$5&amp;A98, "Y_CVol")</f>
        <v>0</v>
      </c>
      <c r="O98" s="325" t="str">
        <f t="shared" ref="O98" si="41">IF(ISERROR(K98/N98),"",K98/N98)</f>
        <v/>
      </c>
      <c r="P98" s="387" t="str">
        <f xml:space="preserve"> RTD("cqg.rtd",,"StudyData", "(MA("&amp;$A$5&amp;A98&amp;",Period:="&amp;$Q$5&amp;",MAType:=Sim,InputChoice:=ContractVol) when LocalYear("&amp;$A$5&amp;A98&amp;")="&amp;$R$5&amp;" And (LocalMonth("&amp;$A$5&amp;A98&amp;")="&amp;$P$4&amp;" And LocalDay("&amp;$A$5&amp;A98&amp;")="&amp;$Q$4&amp;" ))", "Bar", "", "Close","D", "0", "all", "", "","False",,)</f>
        <v/>
      </c>
      <c r="Q98" s="387"/>
      <c r="R98" s="387"/>
      <c r="S98" s="49" t="str">
        <f>LEFT(B98,6)</f>
        <v>Sep 25</v>
      </c>
      <c r="T98" s="53">
        <f t="shared" si="13"/>
        <v>75</v>
      </c>
      <c r="U98" s="53">
        <f>'EDA Calendar Calculations'!F88</f>
        <v>75</v>
      </c>
      <c r="V98" s="53">
        <f t="shared" ref="V98:V99" si="42">U98-X98</f>
        <v>0</v>
      </c>
      <c r="W98" s="53">
        <f t="shared" si="30"/>
        <v>0</v>
      </c>
      <c r="X98" s="53">
        <f>'EDA Calendar Calculations'!G88</f>
        <v>75</v>
      </c>
      <c r="Y98" s="59">
        <f>IF(ISERROR(U98/X98),"",U98/X98)</f>
        <v>1</v>
      </c>
      <c r="Z98" s="389">
        <f>IF(RTD("cqg.rtd",,"StudyData",$A$5&amp;A98,"Vol","VolType=Exchange,CoCType=Contract","Vol",$Z$4,"0","ALL",,,"TRUE","T")="",0,RTD("cqg.rtd",,"StudyData",$A$5&amp;A98,"Vol","VolType=Exchange,CoCType=Contract","Vol",$Z$4,"0","ALL",,,"TRUE","T"))</f>
        <v>0</v>
      </c>
      <c r="AA98" s="389" t="str">
        <f ca="1">IF(B98="","",RTD("cqg.rtd",,"StudyData","Vol("&amp;$A$5&amp;A98&amp;") when (LocalDay("&amp;$A$5&amp;A98&amp;")="&amp;$C$1&amp;" and LocalHour("&amp;$A$5&amp;A98&amp;")="&amp;$E$1&amp;" and LocalMinute("&amp;$A$5&amp;$A98&amp;")="&amp;$F$1&amp;")","Bar",,"Vol",$Z$4,"0"))</f>
        <v/>
      </c>
      <c r="AB98" s="414" t="str">
        <f>B98</f>
        <v>Sep 25, Dec 25</v>
      </c>
      <c r="AC98" s="415"/>
      <c r="AD98" s="87"/>
      <c r="AE98" s="88"/>
      <c r="AF98" s="1"/>
      <c r="AG98" s="1"/>
    </row>
    <row r="99" spans="1:33" ht="18.75" x14ac:dyDescent="0.3">
      <c r="B99" s="386"/>
      <c r="C99" s="27"/>
      <c r="D99" s="27"/>
      <c r="E99" s="27"/>
      <c r="F99" s="382"/>
      <c r="G99" s="326"/>
      <c r="H99" s="16"/>
      <c r="I99" s="17"/>
      <c r="J99" s="22"/>
      <c r="K99" s="324"/>
      <c r="L99" s="326"/>
      <c r="M99" s="120"/>
      <c r="N99" s="326"/>
      <c r="O99" s="325"/>
      <c r="P99" s="387"/>
      <c r="Q99" s="387"/>
      <c r="R99" s="387"/>
      <c r="S99" s="51" t="str">
        <f>RIGHT(B98,6)</f>
        <v>Dec 25</v>
      </c>
      <c r="T99" s="54">
        <f t="shared" si="13"/>
        <v>75</v>
      </c>
      <c r="U99" s="54">
        <f>'EDA Calendar Calculations'!L88</f>
        <v>75</v>
      </c>
      <c r="V99" s="54">
        <f t="shared" si="42"/>
        <v>0</v>
      </c>
      <c r="W99" s="53">
        <f t="shared" si="30"/>
        <v>0</v>
      </c>
      <c r="X99" s="54">
        <f>'EDA Calendar Calculations'!M88</f>
        <v>75</v>
      </c>
      <c r="Y99" s="59">
        <f>IF(ISERROR(U99/X99),"",U99/X99)</f>
        <v>1</v>
      </c>
      <c r="Z99" s="389"/>
      <c r="AA99" s="389"/>
      <c r="AB99" s="416"/>
      <c r="AC99" s="417"/>
      <c r="AD99" s="87"/>
      <c r="AE99" s="88"/>
      <c r="AF99" s="1"/>
      <c r="AG99" s="1"/>
    </row>
    <row r="100" spans="1:33" x14ac:dyDescent="0.3">
      <c r="B100" s="332" t="s">
        <v>93</v>
      </c>
      <c r="C100" s="333"/>
      <c r="D100" s="333"/>
      <c r="E100" s="333"/>
      <c r="F100" s="333"/>
      <c r="G100" s="333"/>
      <c r="H100" s="333"/>
      <c r="I100" s="333"/>
      <c r="J100" s="333"/>
      <c r="K100" s="116"/>
      <c r="L100" s="116" t="s">
        <v>8</v>
      </c>
      <c r="M100" s="118"/>
      <c r="N100" s="345">
        <f>RTD("cqg.rtd", ,"SystemInfo", "Linetime")</f>
        <v>42422.391319444447</v>
      </c>
      <c r="O100" s="345"/>
      <c r="P100" s="119"/>
      <c r="Q100" s="119"/>
      <c r="R100" s="331" t="s">
        <v>9</v>
      </c>
      <c r="S100" s="311"/>
      <c r="T100" s="275">
        <f>RTD("cqg.rtd", ,"SystemInfo", "Linetime")+1/24</f>
        <v>42422.432986111111</v>
      </c>
      <c r="U100" s="275"/>
      <c r="V100" s="308" t="s">
        <v>10</v>
      </c>
      <c r="W100" s="308"/>
      <c r="X100" s="308"/>
      <c r="Y100" s="275">
        <f>RTD("cqg.rtd", ,"SystemInfo", "Linetime")+6/24</f>
        <v>42422.641319444447</v>
      </c>
      <c r="Z100" s="345"/>
      <c r="AA100" s="307"/>
      <c r="AB100" s="307"/>
      <c r="AC100" s="132"/>
      <c r="AD100" s="87"/>
      <c r="AE100" s="88"/>
    </row>
    <row r="109" spans="1:33" x14ac:dyDescent="0.3">
      <c r="R109" s="5"/>
    </row>
    <row r="110" spans="1:33" ht="17.25" customHeight="1" x14ac:dyDescent="0.3">
      <c r="R110" s="5"/>
    </row>
    <row r="111" spans="1:33" ht="17.25" customHeight="1" x14ac:dyDescent="0.3">
      <c r="R111" s="5"/>
    </row>
    <row r="112" spans="1:33" x14ac:dyDescent="0.3">
      <c r="R112" s="5"/>
    </row>
    <row r="113" spans="18:18" x14ac:dyDescent="0.3">
      <c r="R113" s="5"/>
    </row>
  </sheetData>
  <sheetProtection algorithmName="SHA-512" hashValue="qocyC5NjqAIW0HcxtFPVczAyG4adIO2jkFsm/aMNl+UKAL1CWXu4KylQmO1kh7Okm6LZsaGlFLdW1OFkz9KDNw==" saltValue="spSpVFMKhwSgbom48lBJ6w==" spinCount="100000" sheet="1" objects="1" scenarios="1" selectLockedCells="1"/>
  <mergeCells count="488">
    <mergeCell ref="Z95:Z96"/>
    <mergeCell ref="AA98:AA99"/>
    <mergeCell ref="Z98:Z99"/>
    <mergeCell ref="AA95:AA96"/>
    <mergeCell ref="AA75:AA76"/>
    <mergeCell ref="Z93:Z94"/>
    <mergeCell ref="Z91:Z92"/>
    <mergeCell ref="Z89:Z90"/>
    <mergeCell ref="AA86:AA87"/>
    <mergeCell ref="AA84:AA85"/>
    <mergeCell ref="AA82:AA83"/>
    <mergeCell ref="AA80:AA81"/>
    <mergeCell ref="Z86:Z87"/>
    <mergeCell ref="Z84:Z85"/>
    <mergeCell ref="Z82:Z83"/>
    <mergeCell ref="Z80:Z81"/>
    <mergeCell ref="Z59:Z60"/>
    <mergeCell ref="Z57:Z58"/>
    <mergeCell ref="Z55:Z56"/>
    <mergeCell ref="Z53:Z54"/>
    <mergeCell ref="AA50:AA51"/>
    <mergeCell ref="AA48:AA49"/>
    <mergeCell ref="AA46:AA47"/>
    <mergeCell ref="Z77:Z78"/>
    <mergeCell ref="AA93:AA94"/>
    <mergeCell ref="AA91:AA92"/>
    <mergeCell ref="AA89:AA90"/>
    <mergeCell ref="Z75:Z76"/>
    <mergeCell ref="Z73:Z74"/>
    <mergeCell ref="Z71:Z72"/>
    <mergeCell ref="AA66:AA67"/>
    <mergeCell ref="AA64:AA65"/>
    <mergeCell ref="AA62:AA63"/>
    <mergeCell ref="Z68:Z69"/>
    <mergeCell ref="Z66:Z67"/>
    <mergeCell ref="Z64:Z65"/>
    <mergeCell ref="Z62:Z63"/>
    <mergeCell ref="AA73:AA74"/>
    <mergeCell ref="AA71:AA72"/>
    <mergeCell ref="AA68:AA69"/>
    <mergeCell ref="AA44:AA45"/>
    <mergeCell ref="Z50:Z51"/>
    <mergeCell ref="Z48:Z49"/>
    <mergeCell ref="Z46:Z47"/>
    <mergeCell ref="Z44:Z45"/>
    <mergeCell ref="Z23:Z24"/>
    <mergeCell ref="Z21:Z22"/>
    <mergeCell ref="Z19:Z20"/>
    <mergeCell ref="Z17:Z18"/>
    <mergeCell ref="AA32:AA33"/>
    <mergeCell ref="AA30:AA31"/>
    <mergeCell ref="AA28:AA29"/>
    <mergeCell ref="AA26:AA27"/>
    <mergeCell ref="Z32:Z33"/>
    <mergeCell ref="Z30:Z31"/>
    <mergeCell ref="Z28:Z29"/>
    <mergeCell ref="Z26:Z27"/>
    <mergeCell ref="Z41:Z42"/>
    <mergeCell ref="Z39:Z40"/>
    <mergeCell ref="Z37:Z38"/>
    <mergeCell ref="Z35:Z36"/>
    <mergeCell ref="AB77:AC78"/>
    <mergeCell ref="AB75:AC76"/>
    <mergeCell ref="AB73:AC74"/>
    <mergeCell ref="AB71:AC72"/>
    <mergeCell ref="AB68:AC69"/>
    <mergeCell ref="AB66:AC67"/>
    <mergeCell ref="AB64:AC65"/>
    <mergeCell ref="AB62:AC63"/>
    <mergeCell ref="AA23:AA24"/>
    <mergeCell ref="AA59:AA60"/>
    <mergeCell ref="AA57:AA58"/>
    <mergeCell ref="AA55:AA56"/>
    <mergeCell ref="AA53:AA54"/>
    <mergeCell ref="AA41:AA42"/>
    <mergeCell ref="AA39:AA40"/>
    <mergeCell ref="AA37:AA38"/>
    <mergeCell ref="AA35:AA36"/>
    <mergeCell ref="AA77:AA78"/>
    <mergeCell ref="AB46:AC47"/>
    <mergeCell ref="AB44:AC45"/>
    <mergeCell ref="AB41:AC42"/>
    <mergeCell ref="AB39:AC40"/>
    <mergeCell ref="AB59:AC60"/>
    <mergeCell ref="AB57:AC58"/>
    <mergeCell ref="AB98:AC99"/>
    <mergeCell ref="AB95:AC96"/>
    <mergeCell ref="AB93:AC94"/>
    <mergeCell ref="AB91:AC92"/>
    <mergeCell ref="AB89:AC90"/>
    <mergeCell ref="AB86:AC87"/>
    <mergeCell ref="AB84:AC85"/>
    <mergeCell ref="AB82:AC83"/>
    <mergeCell ref="AB80:AC81"/>
    <mergeCell ref="AB55:AC56"/>
    <mergeCell ref="AB53:AC54"/>
    <mergeCell ref="AB50:AC51"/>
    <mergeCell ref="AB48:AC49"/>
    <mergeCell ref="AB14:AC15"/>
    <mergeCell ref="AB12:AC13"/>
    <mergeCell ref="AB10:AC11"/>
    <mergeCell ref="AB8:AC9"/>
    <mergeCell ref="AB6:AC7"/>
    <mergeCell ref="AB4:AC5"/>
    <mergeCell ref="AA2:AC3"/>
    <mergeCell ref="AB37:AC38"/>
    <mergeCell ref="AB35:AC36"/>
    <mergeCell ref="AB32:AC33"/>
    <mergeCell ref="AB30:AC31"/>
    <mergeCell ref="AB28:AC29"/>
    <mergeCell ref="AB26:AC27"/>
    <mergeCell ref="AB23:AC24"/>
    <mergeCell ref="AB21:AC22"/>
    <mergeCell ref="AB19:AC20"/>
    <mergeCell ref="AB17:AC18"/>
    <mergeCell ref="AA21:AA22"/>
    <mergeCell ref="AA19:AA20"/>
    <mergeCell ref="AA17:AA18"/>
    <mergeCell ref="Z14:Z15"/>
    <mergeCell ref="Z12:Z13"/>
    <mergeCell ref="Z10:Z11"/>
    <mergeCell ref="Z8:Z9"/>
    <mergeCell ref="Z6:Z7"/>
    <mergeCell ref="AA14:AA15"/>
    <mergeCell ref="AA12:AA13"/>
    <mergeCell ref="AA10:AA11"/>
    <mergeCell ref="AA8:AA9"/>
    <mergeCell ref="AA6:AA7"/>
    <mergeCell ref="L91:L92"/>
    <mergeCell ref="K91:K92"/>
    <mergeCell ref="G91:G92"/>
    <mergeCell ref="F91:F92"/>
    <mergeCell ref="B91:B92"/>
    <mergeCell ref="P95:R96"/>
    <mergeCell ref="O95:O96"/>
    <mergeCell ref="N95:N96"/>
    <mergeCell ref="O98:O99"/>
    <mergeCell ref="N98:N99"/>
    <mergeCell ref="L98:L99"/>
    <mergeCell ref="K98:K99"/>
    <mergeCell ref="G98:G99"/>
    <mergeCell ref="F98:F99"/>
    <mergeCell ref="B98:B99"/>
    <mergeCell ref="P98:R99"/>
    <mergeCell ref="O89:O90"/>
    <mergeCell ref="N89:N90"/>
    <mergeCell ref="L89:L90"/>
    <mergeCell ref="K89:K90"/>
    <mergeCell ref="G89:G90"/>
    <mergeCell ref="F89:F90"/>
    <mergeCell ref="B89:B90"/>
    <mergeCell ref="P89:R90"/>
    <mergeCell ref="L95:L96"/>
    <mergeCell ref="K95:K96"/>
    <mergeCell ref="G95:G96"/>
    <mergeCell ref="F95:F96"/>
    <mergeCell ref="B95:B96"/>
    <mergeCell ref="P93:R94"/>
    <mergeCell ref="O93:O94"/>
    <mergeCell ref="N93:N94"/>
    <mergeCell ref="L93:L94"/>
    <mergeCell ref="K93:K94"/>
    <mergeCell ref="G93:G94"/>
    <mergeCell ref="F93:F94"/>
    <mergeCell ref="B93:B94"/>
    <mergeCell ref="P91:R92"/>
    <mergeCell ref="O91:O92"/>
    <mergeCell ref="N91:N92"/>
    <mergeCell ref="P82:R83"/>
    <mergeCell ref="O82:O83"/>
    <mergeCell ref="N82:N83"/>
    <mergeCell ref="L82:L83"/>
    <mergeCell ref="K82:K83"/>
    <mergeCell ref="G82:G83"/>
    <mergeCell ref="F82:F83"/>
    <mergeCell ref="B82:B83"/>
    <mergeCell ref="P80:R81"/>
    <mergeCell ref="P86:R87"/>
    <mergeCell ref="O86:O87"/>
    <mergeCell ref="N86:N87"/>
    <mergeCell ref="L86:L87"/>
    <mergeCell ref="K86:K87"/>
    <mergeCell ref="G86:G87"/>
    <mergeCell ref="F86:F87"/>
    <mergeCell ref="B86:B87"/>
    <mergeCell ref="P84:R85"/>
    <mergeCell ref="O84:O85"/>
    <mergeCell ref="N84:N85"/>
    <mergeCell ref="L84:L85"/>
    <mergeCell ref="K84:K85"/>
    <mergeCell ref="G84:G85"/>
    <mergeCell ref="F84:F85"/>
    <mergeCell ref="B84:B85"/>
    <mergeCell ref="G77:G78"/>
    <mergeCell ref="F77:F78"/>
    <mergeCell ref="B77:B78"/>
    <mergeCell ref="P77:R78"/>
    <mergeCell ref="O77:O78"/>
    <mergeCell ref="N77:N78"/>
    <mergeCell ref="L77:L78"/>
    <mergeCell ref="K77:K78"/>
    <mergeCell ref="O80:O81"/>
    <mergeCell ref="N80:N81"/>
    <mergeCell ref="L80:L81"/>
    <mergeCell ref="K80:K81"/>
    <mergeCell ref="G80:G81"/>
    <mergeCell ref="F80:F81"/>
    <mergeCell ref="B80:B81"/>
    <mergeCell ref="P73:R74"/>
    <mergeCell ref="P75:R76"/>
    <mergeCell ref="O71:O72"/>
    <mergeCell ref="N71:N72"/>
    <mergeCell ref="L71:L72"/>
    <mergeCell ref="K71:K72"/>
    <mergeCell ref="G71:G72"/>
    <mergeCell ref="F71:F72"/>
    <mergeCell ref="B71:B72"/>
    <mergeCell ref="P71:R72"/>
    <mergeCell ref="O75:O76"/>
    <mergeCell ref="N75:N76"/>
    <mergeCell ref="L75:L76"/>
    <mergeCell ref="K75:K76"/>
    <mergeCell ref="G75:G76"/>
    <mergeCell ref="F75:F76"/>
    <mergeCell ref="B75:B76"/>
    <mergeCell ref="O73:O74"/>
    <mergeCell ref="N73:N74"/>
    <mergeCell ref="L73:L74"/>
    <mergeCell ref="K73:K74"/>
    <mergeCell ref="G73:G74"/>
    <mergeCell ref="F73:F74"/>
    <mergeCell ref="B73:B74"/>
    <mergeCell ref="P64:R65"/>
    <mergeCell ref="O64:O65"/>
    <mergeCell ref="N64:N65"/>
    <mergeCell ref="L64:L65"/>
    <mergeCell ref="K64:K65"/>
    <mergeCell ref="G64:G65"/>
    <mergeCell ref="F64:F65"/>
    <mergeCell ref="B64:B65"/>
    <mergeCell ref="P62:R63"/>
    <mergeCell ref="O62:O63"/>
    <mergeCell ref="N62:N63"/>
    <mergeCell ref="L62:L63"/>
    <mergeCell ref="K62:K63"/>
    <mergeCell ref="G62:G63"/>
    <mergeCell ref="F62:F63"/>
    <mergeCell ref="B62:B63"/>
    <mergeCell ref="P59:R60"/>
    <mergeCell ref="O59:O60"/>
    <mergeCell ref="N59:N60"/>
    <mergeCell ref="L59:L60"/>
    <mergeCell ref="K59:K60"/>
    <mergeCell ref="G59:G60"/>
    <mergeCell ref="F59:F60"/>
    <mergeCell ref="B59:B60"/>
    <mergeCell ref="P68:R69"/>
    <mergeCell ref="O68:O69"/>
    <mergeCell ref="N68:N69"/>
    <mergeCell ref="L68:L69"/>
    <mergeCell ref="K68:K69"/>
    <mergeCell ref="G68:G69"/>
    <mergeCell ref="F68:F69"/>
    <mergeCell ref="B68:B69"/>
    <mergeCell ref="P66:R67"/>
    <mergeCell ref="O66:O67"/>
    <mergeCell ref="N66:N67"/>
    <mergeCell ref="L66:L67"/>
    <mergeCell ref="K66:K67"/>
    <mergeCell ref="G66:G67"/>
    <mergeCell ref="F66:F67"/>
    <mergeCell ref="B66:B67"/>
    <mergeCell ref="P57:R58"/>
    <mergeCell ref="O57:O58"/>
    <mergeCell ref="N57:N58"/>
    <mergeCell ref="L57:L58"/>
    <mergeCell ref="K57:K58"/>
    <mergeCell ref="G57:G58"/>
    <mergeCell ref="F57:F58"/>
    <mergeCell ref="B57:B58"/>
    <mergeCell ref="P55:R56"/>
    <mergeCell ref="O55:O56"/>
    <mergeCell ref="N55:N56"/>
    <mergeCell ref="L55:L56"/>
    <mergeCell ref="K55:K56"/>
    <mergeCell ref="G55:G56"/>
    <mergeCell ref="F55:F56"/>
    <mergeCell ref="B50:B51"/>
    <mergeCell ref="P50:R51"/>
    <mergeCell ref="O50:O51"/>
    <mergeCell ref="N50:N51"/>
    <mergeCell ref="L50:L51"/>
    <mergeCell ref="K50:K51"/>
    <mergeCell ref="G50:G51"/>
    <mergeCell ref="F50:F51"/>
    <mergeCell ref="B55:B56"/>
    <mergeCell ref="P53:R54"/>
    <mergeCell ref="O53:O54"/>
    <mergeCell ref="N53:N54"/>
    <mergeCell ref="L53:L54"/>
    <mergeCell ref="K53:K54"/>
    <mergeCell ref="G53:G54"/>
    <mergeCell ref="F53:F54"/>
    <mergeCell ref="B53:B54"/>
    <mergeCell ref="O48:O49"/>
    <mergeCell ref="N48:N49"/>
    <mergeCell ref="L48:L49"/>
    <mergeCell ref="K48:K49"/>
    <mergeCell ref="G48:G49"/>
    <mergeCell ref="F48:F49"/>
    <mergeCell ref="B48:B49"/>
    <mergeCell ref="P46:R47"/>
    <mergeCell ref="O46:O47"/>
    <mergeCell ref="N46:N47"/>
    <mergeCell ref="L46:L47"/>
    <mergeCell ref="K46:K47"/>
    <mergeCell ref="G46:G47"/>
    <mergeCell ref="F46:F47"/>
    <mergeCell ref="B46:B47"/>
    <mergeCell ref="P48:R49"/>
    <mergeCell ref="L44:L45"/>
    <mergeCell ref="K44:K45"/>
    <mergeCell ref="G44:G45"/>
    <mergeCell ref="F44:F45"/>
    <mergeCell ref="B44:B45"/>
    <mergeCell ref="O44:O45"/>
    <mergeCell ref="N44:N45"/>
    <mergeCell ref="P44:R45"/>
    <mergeCell ref="P37:R38"/>
    <mergeCell ref="O37:O38"/>
    <mergeCell ref="N37:N38"/>
    <mergeCell ref="L37:L38"/>
    <mergeCell ref="K37:K38"/>
    <mergeCell ref="G37:G38"/>
    <mergeCell ref="F37:F38"/>
    <mergeCell ref="B37:B38"/>
    <mergeCell ref="P41:R42"/>
    <mergeCell ref="O41:O42"/>
    <mergeCell ref="N41:N42"/>
    <mergeCell ref="L41:L42"/>
    <mergeCell ref="K41:K42"/>
    <mergeCell ref="G41:G42"/>
    <mergeCell ref="F41:F42"/>
    <mergeCell ref="B41:B42"/>
    <mergeCell ref="L39:L40"/>
    <mergeCell ref="K39:K40"/>
    <mergeCell ref="G39:G40"/>
    <mergeCell ref="F39:F40"/>
    <mergeCell ref="B39:B40"/>
    <mergeCell ref="V5:W5"/>
    <mergeCell ref="P35:R36"/>
    <mergeCell ref="O35:O36"/>
    <mergeCell ref="N35:N36"/>
    <mergeCell ref="L35:L36"/>
    <mergeCell ref="K35:K36"/>
    <mergeCell ref="G35:G36"/>
    <mergeCell ref="F35:F36"/>
    <mergeCell ref="B35:B36"/>
    <mergeCell ref="G21:G22"/>
    <mergeCell ref="F21:F22"/>
    <mergeCell ref="B21:B22"/>
    <mergeCell ref="G23:G24"/>
    <mergeCell ref="F23:F24"/>
    <mergeCell ref="B23:B24"/>
    <mergeCell ref="G26:G27"/>
    <mergeCell ref="F26:F27"/>
    <mergeCell ref="B26:B27"/>
    <mergeCell ref="P28:R29"/>
    <mergeCell ref="N100:O100"/>
    <mergeCell ref="Y2:Z3"/>
    <mergeCell ref="S4:U5"/>
    <mergeCell ref="J2:X3"/>
    <mergeCell ref="O12:O13"/>
    <mergeCell ref="N12:N13"/>
    <mergeCell ref="L12:L13"/>
    <mergeCell ref="K12:K13"/>
    <mergeCell ref="J12:J13"/>
    <mergeCell ref="V4:W4"/>
    <mergeCell ref="K17:K18"/>
    <mergeCell ref="P23:R24"/>
    <mergeCell ref="O23:O24"/>
    <mergeCell ref="N23:N24"/>
    <mergeCell ref="L23:L24"/>
    <mergeCell ref="K23:K24"/>
    <mergeCell ref="P21:R22"/>
    <mergeCell ref="O21:O22"/>
    <mergeCell ref="N21:N22"/>
    <mergeCell ref="L21:L22"/>
    <mergeCell ref="K21:K22"/>
    <mergeCell ref="P39:R40"/>
    <mergeCell ref="O39:O40"/>
    <mergeCell ref="N39:N40"/>
    <mergeCell ref="G2:I3"/>
    <mergeCell ref="G6:G7"/>
    <mergeCell ref="J6:J7"/>
    <mergeCell ref="K6:K7"/>
    <mergeCell ref="L6:L7"/>
    <mergeCell ref="L10:L11"/>
    <mergeCell ref="O10:O11"/>
    <mergeCell ref="P10:R11"/>
    <mergeCell ref="P14:R15"/>
    <mergeCell ref="O14:O15"/>
    <mergeCell ref="N14:N15"/>
    <mergeCell ref="L14:L15"/>
    <mergeCell ref="N4:O5"/>
    <mergeCell ref="N6:N7"/>
    <mergeCell ref="O6:O7"/>
    <mergeCell ref="P6:R7"/>
    <mergeCell ref="N8:N9"/>
    <mergeCell ref="O8:O9"/>
    <mergeCell ref="P8:R9"/>
    <mergeCell ref="N10:N11"/>
    <mergeCell ref="AA100:AB100"/>
    <mergeCell ref="Y100:Z100"/>
    <mergeCell ref="V100:X100"/>
    <mergeCell ref="Z5:AA5"/>
    <mergeCell ref="X4:Y5"/>
    <mergeCell ref="T100:U100"/>
    <mergeCell ref="B4:E5"/>
    <mergeCell ref="F10:F11"/>
    <mergeCell ref="G10:G11"/>
    <mergeCell ref="J10:J11"/>
    <mergeCell ref="K10:K11"/>
    <mergeCell ref="F8:F9"/>
    <mergeCell ref="G8:G9"/>
    <mergeCell ref="K8:K9"/>
    <mergeCell ref="L8:L9"/>
    <mergeCell ref="K14:K15"/>
    <mergeCell ref="G14:G15"/>
    <mergeCell ref="F14:F15"/>
    <mergeCell ref="B14:B15"/>
    <mergeCell ref="F12:F13"/>
    <mergeCell ref="B12:B13"/>
    <mergeCell ref="P12:R13"/>
    <mergeCell ref="N17:N18"/>
    <mergeCell ref="L17:L18"/>
    <mergeCell ref="B2:D3"/>
    <mergeCell ref="E2:F3"/>
    <mergeCell ref="R100:S100"/>
    <mergeCell ref="B100:J100"/>
    <mergeCell ref="J4:K4"/>
    <mergeCell ref="J5:K5"/>
    <mergeCell ref="B6:B7"/>
    <mergeCell ref="B8:B9"/>
    <mergeCell ref="F6:F7"/>
    <mergeCell ref="B10:B11"/>
    <mergeCell ref="G12:G13"/>
    <mergeCell ref="G17:G18"/>
    <mergeCell ref="F17:F18"/>
    <mergeCell ref="B17:B18"/>
    <mergeCell ref="P19:R20"/>
    <mergeCell ref="O19:O20"/>
    <mergeCell ref="N19:N20"/>
    <mergeCell ref="L19:L20"/>
    <mergeCell ref="K19:K20"/>
    <mergeCell ref="G19:G20"/>
    <mergeCell ref="F19:F20"/>
    <mergeCell ref="B19:B20"/>
    <mergeCell ref="P17:R18"/>
    <mergeCell ref="O17:O18"/>
    <mergeCell ref="O28:O29"/>
    <mergeCell ref="N28:N29"/>
    <mergeCell ref="L28:L29"/>
    <mergeCell ref="K28:K29"/>
    <mergeCell ref="G28:G29"/>
    <mergeCell ref="F28:F29"/>
    <mergeCell ref="B28:B29"/>
    <mergeCell ref="P26:R27"/>
    <mergeCell ref="O26:O27"/>
    <mergeCell ref="N26:N27"/>
    <mergeCell ref="L26:L27"/>
    <mergeCell ref="K26:K27"/>
    <mergeCell ref="G30:G31"/>
    <mergeCell ref="F30:F31"/>
    <mergeCell ref="B30:B31"/>
    <mergeCell ref="P32:R33"/>
    <mergeCell ref="O32:O33"/>
    <mergeCell ref="N32:N33"/>
    <mergeCell ref="L32:L33"/>
    <mergeCell ref="K32:K33"/>
    <mergeCell ref="G32:G33"/>
    <mergeCell ref="F32:F33"/>
    <mergeCell ref="B32:B33"/>
    <mergeCell ref="P30:R31"/>
    <mergeCell ref="O30:O31"/>
    <mergeCell ref="N30:N31"/>
    <mergeCell ref="L30:L31"/>
    <mergeCell ref="K30:K31"/>
  </mergeCells>
  <conditionalFormatting sqref="K6">
    <cfRule type="expression" dxfId="457" priority="525">
      <formula>M6=1</formula>
    </cfRule>
  </conditionalFormatting>
  <conditionalFormatting sqref="B6:E6 B8 C7:E7 B10 B12 B14">
    <cfRule type="expression" dxfId="456" priority="518">
      <formula>H6=1</formula>
    </cfRule>
  </conditionalFormatting>
  <conditionalFormatting sqref="C8:E9">
    <cfRule type="expression" dxfId="455" priority="512">
      <formula>I8=1</formula>
    </cfRule>
  </conditionalFormatting>
  <conditionalFormatting sqref="C10:E11">
    <cfRule type="expression" dxfId="454" priority="510">
      <formula>I10=1</formula>
    </cfRule>
  </conditionalFormatting>
  <conditionalFormatting sqref="C12:E13">
    <cfRule type="expression" dxfId="453" priority="508">
      <formula>I12=1</formula>
    </cfRule>
  </conditionalFormatting>
  <conditionalFormatting sqref="C14:E15">
    <cfRule type="expression" dxfId="452" priority="506">
      <formula>I14=1</formula>
    </cfRule>
  </conditionalFormatting>
  <conditionalFormatting sqref="Z6 Z75">
    <cfRule type="expression" dxfId="451" priority="455">
      <formula>Z6&gt;AA6</formula>
    </cfRule>
  </conditionalFormatting>
  <conditionalFormatting sqref="AB23 AB21 AB19 AB17">
    <cfRule type="expression" dxfId="450" priority="542">
      <formula>#REF!&lt;9</formula>
    </cfRule>
  </conditionalFormatting>
  <conditionalFormatting sqref="AD16">
    <cfRule type="colorScale" priority="39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4">
    <cfRule type="colorScale" priority="39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3">
    <cfRule type="colorScale" priority="38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2">
    <cfRule type="colorScale" priority="38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61">
    <cfRule type="colorScale" priority="38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0">
    <cfRule type="colorScale" priority="38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9">
    <cfRule type="colorScale" priority="38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88">
    <cfRule type="colorScale" priority="37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 AD6:AE7">
    <cfRule type="expression" dxfId="449" priority="376">
      <formula>H6=1</formula>
    </cfRule>
  </conditionalFormatting>
  <conditionalFormatting sqref="AB8 AD8:AE9">
    <cfRule type="expression" dxfId="448" priority="375">
      <formula>H8=1</formula>
    </cfRule>
  </conditionalFormatting>
  <conditionalFormatting sqref="AB10 AD10:AE11">
    <cfRule type="expression" dxfId="447" priority="374">
      <formula>H10=1</formula>
    </cfRule>
  </conditionalFormatting>
  <conditionalFormatting sqref="AB12 AD12:AE13">
    <cfRule type="expression" dxfId="446" priority="373">
      <formula>H12=1</formula>
    </cfRule>
  </conditionalFormatting>
  <conditionalFormatting sqref="AB14 AD14:AE15">
    <cfRule type="expression" dxfId="445" priority="372">
      <formula>H14=1</formula>
    </cfRule>
  </conditionalFormatting>
  <conditionalFormatting sqref="J17:J24">
    <cfRule type="dataBar" priority="3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J26:J33">
    <cfRule type="dataBar" priority="3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{DC04AC1B-0397-46B7-9DDE-30A3C7EC497E}</x14:id>
        </ext>
      </extLst>
    </cfRule>
  </conditionalFormatting>
  <conditionalFormatting sqref="J62:J69">
    <cfRule type="dataBar" priority="3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{CC961F86-776C-47E0-A921-EE977B39203D}</x14:id>
        </ext>
      </extLst>
    </cfRule>
  </conditionalFormatting>
  <conditionalFormatting sqref="J89:J96">
    <cfRule type="dataBar" priority="3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{41F83A01-E172-4E57-8195-FEB6E640AAD3}</x14:id>
        </ext>
      </extLst>
    </cfRule>
  </conditionalFormatting>
  <conditionalFormatting sqref="O17:O24">
    <cfRule type="colorScale" priority="33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26:O33">
    <cfRule type="colorScale" priority="3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35:O42">
    <cfRule type="colorScale" priority="33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44:O51">
    <cfRule type="colorScale" priority="33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53:O60">
    <cfRule type="colorScale" priority="332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62:O69">
    <cfRule type="colorScale" priority="33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71:O78">
    <cfRule type="colorScale" priority="33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80:O87">
    <cfRule type="colorScale" priority="32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89:O96">
    <cfRule type="colorScale" priority="32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8">
    <cfRule type="expression" dxfId="444" priority="312">
      <formula>Z8&gt;AA8</formula>
    </cfRule>
  </conditionalFormatting>
  <conditionalFormatting sqref="Z10">
    <cfRule type="expression" dxfId="443" priority="311">
      <formula>Z10&gt;AA10</formula>
    </cfRule>
  </conditionalFormatting>
  <conditionalFormatting sqref="Z12">
    <cfRule type="expression" dxfId="442" priority="310">
      <formula>Z12&gt;AA12</formula>
    </cfRule>
  </conditionalFormatting>
  <conditionalFormatting sqref="Z14">
    <cfRule type="expression" dxfId="441" priority="309">
      <formula>Z14&gt;AA14</formula>
    </cfRule>
  </conditionalFormatting>
  <conditionalFormatting sqref="Z17">
    <cfRule type="expression" dxfId="440" priority="305">
      <formula>Z17&gt;AA17</formula>
    </cfRule>
  </conditionalFormatting>
  <conditionalFormatting sqref="Z19">
    <cfRule type="expression" dxfId="439" priority="304">
      <formula>Z19&gt;AA19</formula>
    </cfRule>
  </conditionalFormatting>
  <conditionalFormatting sqref="Z21">
    <cfRule type="expression" dxfId="438" priority="303">
      <formula>Z21&gt;AA21</formula>
    </cfRule>
  </conditionalFormatting>
  <conditionalFormatting sqref="Z23">
    <cfRule type="expression" dxfId="437" priority="302">
      <formula>Z23&gt;AA23</formula>
    </cfRule>
  </conditionalFormatting>
  <conditionalFormatting sqref="Z26">
    <cfRule type="expression" dxfId="436" priority="301">
      <formula>Z26&gt;AA26</formula>
    </cfRule>
  </conditionalFormatting>
  <conditionalFormatting sqref="Z28">
    <cfRule type="expression" dxfId="435" priority="300">
      <formula>Z28&gt;AA28</formula>
    </cfRule>
  </conditionalFormatting>
  <conditionalFormatting sqref="Z30">
    <cfRule type="expression" dxfId="434" priority="299">
      <formula>Z30&gt;AA30</formula>
    </cfRule>
  </conditionalFormatting>
  <conditionalFormatting sqref="Z32">
    <cfRule type="expression" dxfId="433" priority="298">
      <formula>Z32&gt;AA32</formula>
    </cfRule>
  </conditionalFormatting>
  <conditionalFormatting sqref="Z35">
    <cfRule type="expression" dxfId="432" priority="297">
      <formula>Z35&gt;AA35</formula>
    </cfRule>
  </conditionalFormatting>
  <conditionalFormatting sqref="Z37">
    <cfRule type="expression" dxfId="431" priority="296">
      <formula>Z37&gt;AA37</formula>
    </cfRule>
  </conditionalFormatting>
  <conditionalFormatting sqref="Z39">
    <cfRule type="expression" dxfId="430" priority="295">
      <formula>Z39&gt;AA39</formula>
    </cfRule>
  </conditionalFormatting>
  <conditionalFormatting sqref="Z41">
    <cfRule type="expression" dxfId="429" priority="294">
      <formula>Z41&gt;AA41</formula>
    </cfRule>
  </conditionalFormatting>
  <conditionalFormatting sqref="Z44">
    <cfRule type="expression" dxfId="428" priority="293">
      <formula>Z44&gt;AA44</formula>
    </cfRule>
  </conditionalFormatting>
  <conditionalFormatting sqref="Z46">
    <cfRule type="expression" dxfId="427" priority="292">
      <formula>Z46&gt;AA46</formula>
    </cfRule>
  </conditionalFormatting>
  <conditionalFormatting sqref="Z48">
    <cfRule type="expression" dxfId="426" priority="291">
      <formula>Z48&gt;AA48</formula>
    </cfRule>
  </conditionalFormatting>
  <conditionalFormatting sqref="Z50">
    <cfRule type="expression" dxfId="425" priority="290">
      <formula>Z50&gt;AA50</formula>
    </cfRule>
  </conditionalFormatting>
  <conditionalFormatting sqref="Z53">
    <cfRule type="expression" dxfId="424" priority="289">
      <formula>Z53&gt;AA53</formula>
    </cfRule>
  </conditionalFormatting>
  <conditionalFormatting sqref="Z55">
    <cfRule type="expression" dxfId="423" priority="288">
      <formula>Z55&gt;AA55</formula>
    </cfRule>
  </conditionalFormatting>
  <conditionalFormatting sqref="Z57">
    <cfRule type="expression" dxfId="422" priority="287">
      <formula>Z57&gt;AA57</formula>
    </cfRule>
  </conditionalFormatting>
  <conditionalFormatting sqref="Z59">
    <cfRule type="expression" dxfId="421" priority="286">
      <formula>Z59&gt;AA59</formula>
    </cfRule>
  </conditionalFormatting>
  <conditionalFormatting sqref="Z62">
    <cfRule type="expression" dxfId="420" priority="285">
      <formula>Z62&gt;AA62</formula>
    </cfRule>
  </conditionalFormatting>
  <conditionalFormatting sqref="Z64">
    <cfRule type="expression" dxfId="419" priority="284">
      <formula>Z64&gt;AA64</formula>
    </cfRule>
  </conditionalFormatting>
  <conditionalFormatting sqref="Z66">
    <cfRule type="expression" dxfId="418" priority="283">
      <formula>Z66&gt;AA66</formula>
    </cfRule>
  </conditionalFormatting>
  <conditionalFormatting sqref="Z68">
    <cfRule type="expression" dxfId="417" priority="282">
      <formula>Z68&gt;AA68</formula>
    </cfRule>
  </conditionalFormatting>
  <conditionalFormatting sqref="Z71">
    <cfRule type="expression" dxfId="416" priority="281">
      <formula>Z71&gt;AA71</formula>
    </cfRule>
  </conditionalFormatting>
  <conditionalFormatting sqref="Z73">
    <cfRule type="expression" dxfId="415" priority="280">
      <formula>Z73&gt;AA73</formula>
    </cfRule>
  </conditionalFormatting>
  <conditionalFormatting sqref="Z77">
    <cfRule type="expression" dxfId="414" priority="278">
      <formula>Z77&gt;AA77</formula>
    </cfRule>
  </conditionalFormatting>
  <conditionalFormatting sqref="Z80">
    <cfRule type="expression" dxfId="413" priority="277">
      <formula>Z80&gt;AA80</formula>
    </cfRule>
  </conditionalFormatting>
  <conditionalFormatting sqref="Z82">
    <cfRule type="expression" dxfId="412" priority="276">
      <formula>Z82&gt;AA82</formula>
    </cfRule>
  </conditionalFormatting>
  <conditionalFormatting sqref="Z84">
    <cfRule type="expression" dxfId="411" priority="275">
      <formula>Z84&gt;AA84</formula>
    </cfRule>
  </conditionalFormatting>
  <conditionalFormatting sqref="Z86">
    <cfRule type="expression" dxfId="410" priority="274">
      <formula>Z86&gt;AA86</formula>
    </cfRule>
  </conditionalFormatting>
  <conditionalFormatting sqref="Z89">
    <cfRule type="expression" dxfId="409" priority="273">
      <formula>Z89&gt;AA89</formula>
    </cfRule>
  </conditionalFormatting>
  <conditionalFormatting sqref="Z91">
    <cfRule type="expression" dxfId="408" priority="272">
      <formula>Z91&gt;AA91</formula>
    </cfRule>
  </conditionalFormatting>
  <conditionalFormatting sqref="Z93">
    <cfRule type="expression" dxfId="407" priority="271">
      <formula>Z93&gt;AA93</formula>
    </cfRule>
  </conditionalFormatting>
  <conditionalFormatting sqref="Z95">
    <cfRule type="expression" dxfId="406" priority="270">
      <formula>Z95&gt;AA95</formula>
    </cfRule>
  </conditionalFormatting>
  <conditionalFormatting sqref="J6:J14">
    <cfRule type="dataBar" priority="5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L6:L99">
    <cfRule type="top10" dxfId="405" priority="550" rank="1"/>
  </conditionalFormatting>
  <conditionalFormatting sqref="O6:O15">
    <cfRule type="colorScale" priority="55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98">
    <cfRule type="expression" dxfId="404" priority="217">
      <formula>Z98&gt;AA98</formula>
    </cfRule>
  </conditionalFormatting>
  <conditionalFormatting sqref="S98:S99">
    <cfRule type="top10" dxfId="403" priority="225" rank="3"/>
  </conditionalFormatting>
  <conditionalFormatting sqref="T6:T15">
    <cfRule type="dataBar" priority="2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{0A3AA89F-E20A-4874-8899-503EABC3106E}</x14:id>
        </ext>
      </extLst>
    </cfRule>
  </conditionalFormatting>
  <conditionalFormatting sqref="T17:T24">
    <cfRule type="dataBar" priority="2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{8F1FCB0F-8E6F-4911-B62A-449388889442}</x14:id>
        </ext>
      </extLst>
    </cfRule>
  </conditionalFormatting>
  <conditionalFormatting sqref="W6:W15">
    <cfRule type="dataBar" priority="2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{61EE27FE-82E3-4F7E-9E45-980594B7315F}</x14:id>
        </ext>
      </extLst>
    </cfRule>
  </conditionalFormatting>
  <conditionalFormatting sqref="Y6:Y15">
    <cfRule type="colorScale" priority="20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17:W24">
    <cfRule type="dataBar" priority="2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{DFCC6FCE-8657-44E4-8BCF-77356A0FB0D4}</x14:id>
        </ext>
      </extLst>
    </cfRule>
  </conditionalFormatting>
  <conditionalFormatting sqref="Y17:Y24">
    <cfRule type="colorScale" priority="19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6:Y33">
    <cfRule type="colorScale" priority="19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26:T33">
    <cfRule type="dataBar" priority="1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{1B68D229-DDC0-41BC-9E95-222DB674AEE1}</x14:id>
        </ext>
      </extLst>
    </cfRule>
  </conditionalFormatting>
  <conditionalFormatting sqref="W26:W33">
    <cfRule type="dataBar" priority="1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{5E837EB7-7F8C-4456-9E96-A86870453753}</x14:id>
        </ext>
      </extLst>
    </cfRule>
  </conditionalFormatting>
  <conditionalFormatting sqref="S35:S42">
    <cfRule type="top10" dxfId="402" priority="195" rank="3"/>
  </conditionalFormatting>
  <conditionalFormatting sqref="Y35:Y42">
    <cfRule type="colorScale" priority="19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35:T42">
    <cfRule type="dataBar" priority="1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{4862A6F2-5443-44A0-BE8A-11487C405C5D}</x14:id>
        </ext>
      </extLst>
    </cfRule>
  </conditionalFormatting>
  <conditionalFormatting sqref="W35:W42">
    <cfRule type="dataBar" priority="1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{7B369072-5470-4533-BA08-E1A14E41F133}</x14:id>
        </ext>
      </extLst>
    </cfRule>
  </conditionalFormatting>
  <conditionalFormatting sqref="S44:S51">
    <cfRule type="top10" dxfId="401" priority="191" rank="3"/>
  </conditionalFormatting>
  <conditionalFormatting sqref="T44:T51">
    <cfRule type="dataBar" priority="1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{20D23897-532C-4CB0-BD2D-E42E5DA3EC1B}</x14:id>
        </ext>
      </extLst>
    </cfRule>
  </conditionalFormatting>
  <conditionalFormatting sqref="W44:W51">
    <cfRule type="dataBar" priority="1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{C97E5B7C-FA5A-4EC3-ADD0-C022DCD89510}</x14:id>
        </ext>
      </extLst>
    </cfRule>
  </conditionalFormatting>
  <conditionalFormatting sqref="Y44:Y51">
    <cfRule type="colorScale" priority="18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S53:S60">
    <cfRule type="top10" dxfId="400" priority="187" rank="3"/>
  </conditionalFormatting>
  <conditionalFormatting sqref="W53:W60">
    <cfRule type="dataBar" priority="1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{124496E8-9191-47E2-BBDD-E8C5E60AA341}</x14:id>
        </ext>
      </extLst>
    </cfRule>
  </conditionalFormatting>
  <conditionalFormatting sqref="Y53:Y60">
    <cfRule type="colorScale" priority="18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J53:J60">
    <cfRule type="dataBar" priority="1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{76682C17-5E23-45FB-A0FD-64C6EF95C16D}</x14:id>
        </ext>
      </extLst>
    </cfRule>
  </conditionalFormatting>
  <conditionalFormatting sqref="J44:J51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{D508FF41-E6C9-44A3-B7F1-535690600703}</x14:id>
        </ext>
      </extLst>
    </cfRule>
  </conditionalFormatting>
  <conditionalFormatting sqref="J35:J42">
    <cfRule type="dataBar" priority="1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{D2B76551-AAB4-4CEF-B460-DB69671B3CD5}</x14:id>
        </ext>
      </extLst>
    </cfRule>
  </conditionalFormatting>
  <conditionalFormatting sqref="S62:S69">
    <cfRule type="top10" dxfId="399" priority="168" rank="3"/>
  </conditionalFormatting>
  <conditionalFormatting sqref="Y62:Y69">
    <cfRule type="colorScale" priority="16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62:W69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{7992FE01-E163-4E35-8A71-E45C11120EDE}</x14:id>
        </ext>
      </extLst>
    </cfRule>
  </conditionalFormatting>
  <conditionalFormatting sqref="T53:T60">
    <cfRule type="dataBar" priority="1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{B0691C47-66FD-4B00-A8AF-F5EB45E4215A}</x14:id>
        </ext>
      </extLst>
    </cfRule>
  </conditionalFormatting>
  <conditionalFormatting sqref="T62:T69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{1DF26DC0-2358-46FE-A470-8AC1073234A8}</x14:id>
        </ext>
      </extLst>
    </cfRule>
  </conditionalFormatting>
  <conditionalFormatting sqref="S6:S24 S26:S33">
    <cfRule type="top10" dxfId="398" priority="635" rank="3"/>
  </conditionalFormatting>
  <conditionalFormatting sqref="S71:S78">
    <cfRule type="top10" dxfId="397" priority="156" rank="3"/>
  </conditionalFormatting>
  <conditionalFormatting sqref="Y71:Y78">
    <cfRule type="colorScale" priority="14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71:W78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{6D200961-3413-4A78-B8EC-0B1485C3031F}</x14:id>
        </ext>
      </extLst>
    </cfRule>
  </conditionalFormatting>
  <conditionalFormatting sqref="J71:J78">
    <cfRule type="dataBar" priority="1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{5EE06EBC-7497-430D-B651-4EAB33CAB3DC}</x14:id>
        </ext>
      </extLst>
    </cfRule>
  </conditionalFormatting>
  <conditionalFormatting sqref="J80:J87">
    <cfRule type="dataBar" priority="1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{913286B0-96D1-4D7E-B242-CD0673F5CD7E}</x14:id>
        </ext>
      </extLst>
    </cfRule>
  </conditionalFormatting>
  <conditionalFormatting sqref="S80:S87">
    <cfRule type="top10" dxfId="396" priority="142" rank="3"/>
  </conditionalFormatting>
  <conditionalFormatting sqref="W80:W81">
    <cfRule type="dataBar" priority="1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{1EB7835A-04B0-42D6-8221-F2E1C6F8B82F}</x14:id>
        </ext>
      </extLst>
    </cfRule>
  </conditionalFormatting>
  <conditionalFormatting sqref="Y80:Y87">
    <cfRule type="colorScale" priority="13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82:W87">
    <cfRule type="dataBar" priority="1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{9652ADEF-1252-47CD-940B-291B54596992}</x14:id>
        </ext>
      </extLst>
    </cfRule>
  </conditionalFormatting>
  <conditionalFormatting sqref="S89:S96">
    <cfRule type="top10" dxfId="395" priority="137" rank="3"/>
  </conditionalFormatting>
  <conditionalFormatting sqref="Y89:Y96">
    <cfRule type="colorScale" priority="1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1:T78">
    <cfRule type="dataBar" priority="1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{F59DDA69-2790-49FB-99DB-F1494F469061}</x14:id>
        </ext>
      </extLst>
    </cfRule>
  </conditionalFormatting>
  <conditionalFormatting sqref="T80:T87">
    <cfRule type="dataBar" priority="1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{686D4843-B454-4C4D-B210-411AE2DBEB41}</x14:id>
        </ext>
      </extLst>
    </cfRule>
  </conditionalFormatting>
  <conditionalFormatting sqref="T89:T96">
    <cfRule type="dataBar" priority="1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{8CA494D1-4A4E-4F28-A585-54E27AA7AA5F}</x14:id>
        </ext>
      </extLst>
    </cfRule>
  </conditionalFormatting>
  <conditionalFormatting sqref="W89:W90">
    <cfRule type="dataBar" priority="1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{160BCEE8-D76C-4E22-9B51-84A8409070D5}</x14:id>
        </ext>
      </extLst>
    </cfRule>
  </conditionalFormatting>
  <conditionalFormatting sqref="W91:W96">
    <cfRule type="dataBar" priority="1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{AA20F613-49B4-4DE3-AD69-65ED93D5BCC6}</x14:id>
        </ext>
      </extLst>
    </cfRule>
  </conditionalFormatting>
  <conditionalFormatting sqref="K25">
    <cfRule type="expression" dxfId="394" priority="122">
      <formula>M25=1</formula>
    </cfRule>
  </conditionalFormatting>
  <conditionalFormatting sqref="K25">
    <cfRule type="top10" dxfId="393" priority="124" rank="1"/>
  </conditionalFormatting>
  <conditionalFormatting sqref="S25">
    <cfRule type="top10" dxfId="392" priority="125" rank="3"/>
  </conditionalFormatting>
  <conditionalFormatting sqref="K34">
    <cfRule type="expression" dxfId="391" priority="117">
      <formula>M34=1</formula>
    </cfRule>
  </conditionalFormatting>
  <conditionalFormatting sqref="K34">
    <cfRule type="top10" dxfId="390" priority="119" rank="1"/>
  </conditionalFormatting>
  <conditionalFormatting sqref="S34">
    <cfRule type="top10" dxfId="389" priority="120" rank="3"/>
  </conditionalFormatting>
  <conditionalFormatting sqref="K43">
    <cfRule type="expression" dxfId="388" priority="112">
      <formula>M43=1</formula>
    </cfRule>
  </conditionalFormatting>
  <conditionalFormatting sqref="K43">
    <cfRule type="top10" dxfId="387" priority="114" rank="1"/>
  </conditionalFormatting>
  <conditionalFormatting sqref="S43">
    <cfRule type="top10" dxfId="386" priority="115" rank="3"/>
  </conditionalFormatting>
  <conditionalFormatting sqref="K52">
    <cfRule type="expression" dxfId="385" priority="107">
      <formula>M52=1</formula>
    </cfRule>
  </conditionalFormatting>
  <conditionalFormatting sqref="K52">
    <cfRule type="top10" dxfId="384" priority="109" rank="1"/>
  </conditionalFormatting>
  <conditionalFormatting sqref="S52">
    <cfRule type="top10" dxfId="383" priority="110" rank="3"/>
  </conditionalFormatting>
  <conditionalFormatting sqref="K61">
    <cfRule type="expression" dxfId="382" priority="102">
      <formula>M61=1</formula>
    </cfRule>
  </conditionalFormatting>
  <conditionalFormatting sqref="K61">
    <cfRule type="top10" dxfId="381" priority="104" rank="1"/>
  </conditionalFormatting>
  <conditionalFormatting sqref="S61">
    <cfRule type="top10" dxfId="380" priority="105" rank="3"/>
  </conditionalFormatting>
  <conditionalFormatting sqref="K70">
    <cfRule type="expression" dxfId="379" priority="97">
      <formula>M70=1</formula>
    </cfRule>
  </conditionalFormatting>
  <conditionalFormatting sqref="K70">
    <cfRule type="top10" dxfId="378" priority="99" rank="1"/>
  </conditionalFormatting>
  <conditionalFormatting sqref="S70">
    <cfRule type="top10" dxfId="377" priority="100" rank="3"/>
  </conditionalFormatting>
  <conditionalFormatting sqref="K79">
    <cfRule type="expression" dxfId="376" priority="92">
      <formula>M79=1</formula>
    </cfRule>
  </conditionalFormatting>
  <conditionalFormatting sqref="K79">
    <cfRule type="top10" dxfId="375" priority="94" rank="1"/>
  </conditionalFormatting>
  <conditionalFormatting sqref="S79">
    <cfRule type="top10" dxfId="374" priority="95" rank="3"/>
  </conditionalFormatting>
  <conditionalFormatting sqref="K88">
    <cfRule type="expression" dxfId="373" priority="87">
      <formula>M88=1</formula>
    </cfRule>
  </conditionalFormatting>
  <conditionalFormatting sqref="K88">
    <cfRule type="top10" dxfId="372" priority="89" rank="1"/>
  </conditionalFormatting>
  <conditionalFormatting sqref="S88">
    <cfRule type="top10" dxfId="371" priority="90" rank="3"/>
  </conditionalFormatting>
  <conditionalFormatting sqref="K97">
    <cfRule type="expression" dxfId="370" priority="82">
      <formula>M97=1</formula>
    </cfRule>
  </conditionalFormatting>
  <conditionalFormatting sqref="K97">
    <cfRule type="top10" dxfId="369" priority="84" rank="1"/>
  </conditionalFormatting>
  <conditionalFormatting sqref="S97">
    <cfRule type="top10" dxfId="368" priority="85" rank="3"/>
  </conditionalFormatting>
  <conditionalFormatting sqref="T98:T99">
    <cfRule type="dataBar" priority="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{99EC0348-73E6-46AA-BBAD-ECA6DB2F3FCB}</x14:id>
        </ext>
      </extLst>
    </cfRule>
  </conditionalFormatting>
  <conditionalFormatting sqref="W98:W99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{809DA5AC-C97C-46DD-8495-418448CC9A0D}</x14:id>
        </ext>
      </extLst>
    </cfRule>
  </conditionalFormatting>
  <conditionalFormatting sqref="Y98:Y99">
    <cfRule type="colorScale" priority="7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K82">
    <cfRule type="expression" dxfId="367" priority="43">
      <formula>M82=1</formula>
    </cfRule>
  </conditionalFormatting>
  <conditionalFormatting sqref="K84">
    <cfRule type="expression" dxfId="366" priority="42">
      <formula>M84=1</formula>
    </cfRule>
  </conditionalFormatting>
  <conditionalFormatting sqref="K86">
    <cfRule type="expression" dxfId="365" priority="41">
      <formula>M86=1</formula>
    </cfRule>
  </conditionalFormatting>
  <conditionalFormatting sqref="K89">
    <cfRule type="expression" dxfId="364" priority="40">
      <formula>M89=1</formula>
    </cfRule>
  </conditionalFormatting>
  <conditionalFormatting sqref="K91">
    <cfRule type="expression" dxfId="363" priority="39">
      <formula>M91=1</formula>
    </cfRule>
  </conditionalFormatting>
  <conditionalFormatting sqref="K93">
    <cfRule type="expression" dxfId="362" priority="38">
      <formula>M93=1</formula>
    </cfRule>
  </conditionalFormatting>
  <conditionalFormatting sqref="K95">
    <cfRule type="expression" dxfId="361" priority="37">
      <formula>M95=1</formula>
    </cfRule>
  </conditionalFormatting>
  <conditionalFormatting sqref="K98">
    <cfRule type="expression" dxfId="360" priority="36">
      <formula>M98=1</formula>
    </cfRule>
  </conditionalFormatting>
  <conditionalFormatting sqref="J98:J99">
    <cfRule type="dataBar" priority="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{87FFD42F-433B-4E12-A5B3-01FF4D292A68}</x14:id>
        </ext>
      </extLst>
    </cfRule>
  </conditionalFormatting>
  <conditionalFormatting sqref="K8">
    <cfRule type="expression" dxfId="359" priority="34">
      <formula>M8=1</formula>
    </cfRule>
  </conditionalFormatting>
  <conditionalFormatting sqref="K10">
    <cfRule type="expression" dxfId="358" priority="33">
      <formula>M10=1</formula>
    </cfRule>
  </conditionalFormatting>
  <conditionalFormatting sqref="K12">
    <cfRule type="expression" dxfId="357" priority="32">
      <formula>M12=1</formula>
    </cfRule>
  </conditionalFormatting>
  <conditionalFormatting sqref="K14">
    <cfRule type="expression" dxfId="356" priority="31">
      <formula>M14=1</formula>
    </cfRule>
  </conditionalFormatting>
  <conditionalFormatting sqref="K17">
    <cfRule type="expression" dxfId="355" priority="30">
      <formula>M17=1</formula>
    </cfRule>
  </conditionalFormatting>
  <conditionalFormatting sqref="K19">
    <cfRule type="expression" dxfId="354" priority="29">
      <formula>M19=1</formula>
    </cfRule>
  </conditionalFormatting>
  <conditionalFormatting sqref="K21">
    <cfRule type="expression" dxfId="353" priority="28">
      <formula>M21=1</formula>
    </cfRule>
  </conditionalFormatting>
  <conditionalFormatting sqref="K23">
    <cfRule type="expression" dxfId="352" priority="27">
      <formula>M23=1</formula>
    </cfRule>
  </conditionalFormatting>
  <conditionalFormatting sqref="K26">
    <cfRule type="expression" dxfId="351" priority="26">
      <formula>M26=1</formula>
    </cfRule>
  </conditionalFormatting>
  <conditionalFormatting sqref="K28">
    <cfRule type="expression" dxfId="350" priority="25">
      <formula>M28=1</formula>
    </cfRule>
  </conditionalFormatting>
  <conditionalFormatting sqref="K30">
    <cfRule type="expression" dxfId="349" priority="24">
      <formula>M30=1</formula>
    </cfRule>
  </conditionalFormatting>
  <conditionalFormatting sqref="K32">
    <cfRule type="expression" dxfId="348" priority="23">
      <formula>M32=1</formula>
    </cfRule>
  </conditionalFormatting>
  <conditionalFormatting sqref="K35">
    <cfRule type="expression" dxfId="347" priority="22">
      <formula>M35=1</formula>
    </cfRule>
  </conditionalFormatting>
  <conditionalFormatting sqref="K37">
    <cfRule type="expression" dxfId="346" priority="21">
      <formula>M37=1</formula>
    </cfRule>
  </conditionalFormatting>
  <conditionalFormatting sqref="K39">
    <cfRule type="expression" dxfId="345" priority="20">
      <formula>M39=1</formula>
    </cfRule>
  </conditionalFormatting>
  <conditionalFormatting sqref="K41">
    <cfRule type="expression" dxfId="344" priority="19">
      <formula>M41=1</formula>
    </cfRule>
  </conditionalFormatting>
  <conditionalFormatting sqref="K44">
    <cfRule type="expression" dxfId="343" priority="18">
      <formula>M44=1</formula>
    </cfRule>
  </conditionalFormatting>
  <conditionalFormatting sqref="K46">
    <cfRule type="expression" dxfId="342" priority="17">
      <formula>M46=1</formula>
    </cfRule>
  </conditionalFormatting>
  <conditionalFormatting sqref="K48">
    <cfRule type="expression" dxfId="341" priority="16">
      <formula>M48=1</formula>
    </cfRule>
  </conditionalFormatting>
  <conditionalFormatting sqref="K50">
    <cfRule type="expression" dxfId="340" priority="15">
      <formula>M50=1</formula>
    </cfRule>
  </conditionalFormatting>
  <conditionalFormatting sqref="K53">
    <cfRule type="expression" dxfId="339" priority="14">
      <formula>M53=1</formula>
    </cfRule>
  </conditionalFormatting>
  <conditionalFormatting sqref="K55">
    <cfRule type="expression" dxfId="338" priority="13">
      <formula>M55=1</formula>
    </cfRule>
  </conditionalFormatting>
  <conditionalFormatting sqref="K57">
    <cfRule type="expression" dxfId="337" priority="12">
      <formula>M57=1</formula>
    </cfRule>
  </conditionalFormatting>
  <conditionalFormatting sqref="K59">
    <cfRule type="expression" dxfId="336" priority="11">
      <formula>M59=1</formula>
    </cfRule>
  </conditionalFormatting>
  <conditionalFormatting sqref="K62">
    <cfRule type="expression" dxfId="335" priority="10">
      <formula>M62=1</formula>
    </cfRule>
  </conditionalFormatting>
  <conditionalFormatting sqref="K64">
    <cfRule type="expression" dxfId="334" priority="9">
      <formula>M64=1</formula>
    </cfRule>
  </conditionalFormatting>
  <conditionalFormatting sqref="K66">
    <cfRule type="expression" dxfId="333" priority="8">
      <formula>M66=1</formula>
    </cfRule>
  </conditionalFormatting>
  <conditionalFormatting sqref="K68">
    <cfRule type="expression" dxfId="332" priority="7">
      <formula>M68=1</formula>
    </cfRule>
  </conditionalFormatting>
  <conditionalFormatting sqref="K71">
    <cfRule type="expression" dxfId="331" priority="6">
      <formula>M71=1</formula>
    </cfRule>
  </conditionalFormatting>
  <conditionalFormatting sqref="K73">
    <cfRule type="expression" dxfId="330" priority="5">
      <formula>M73=1</formula>
    </cfRule>
  </conditionalFormatting>
  <conditionalFormatting sqref="K75">
    <cfRule type="expression" dxfId="329" priority="4">
      <formula>M75=1</formula>
    </cfRule>
  </conditionalFormatting>
  <conditionalFormatting sqref="K77">
    <cfRule type="expression" dxfId="328" priority="3">
      <formula>M77=1</formula>
    </cfRule>
  </conditionalFormatting>
  <conditionalFormatting sqref="K80">
    <cfRule type="expression" dxfId="327" priority="2">
      <formula>M80=1</formula>
    </cfRule>
  </conditionalFormatting>
  <conditionalFormatting sqref="K6:K99">
    <cfRule type="top10" dxfId="326" priority="1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J17:J24</xm:sqref>
        </x14:conditionalFormatting>
        <x14:conditionalFormatting xmlns:xm="http://schemas.microsoft.com/office/excel/2006/main">
          <x14:cfRule type="dataBar" id="{DC04AC1B-0397-46B7-9DDE-30A3C7EC4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J26:J33</xm:sqref>
        </x14:conditionalFormatting>
        <x14:conditionalFormatting xmlns:xm="http://schemas.microsoft.com/office/excel/2006/main">
          <x14:cfRule type="dataBar" id="{CC961F86-776C-47E0-A921-EE977B3920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J62:J69</xm:sqref>
        </x14:conditionalFormatting>
        <x14:conditionalFormatting xmlns:xm="http://schemas.microsoft.com/office/excel/2006/main">
          <x14:cfRule type="dataBar" id="{41F83A01-E172-4E57-8195-FEB6E640AA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J89:J96</xm:sqref>
        </x14:conditionalFormatting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J6:J14</xm:sqref>
        </x14:conditionalFormatting>
        <x14:conditionalFormatting xmlns:xm="http://schemas.microsoft.com/office/excel/2006/main">
          <x14:cfRule type="dataBar" id="{0A3AA89F-E20A-4874-8899-503EABC310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8F1FCB0F-8E6F-4911-B62A-4493888894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T17:T24</xm:sqref>
        </x14:conditionalFormatting>
        <x14:conditionalFormatting xmlns:xm="http://schemas.microsoft.com/office/excel/2006/main">
          <x14:cfRule type="dataBar" id="{61EE27FE-82E3-4F7E-9E45-980594B731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DFCC6FCE-8657-44E4-8BCF-77356A0FB0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W17:W24</xm:sqref>
        </x14:conditionalFormatting>
        <x14:conditionalFormatting xmlns:xm="http://schemas.microsoft.com/office/excel/2006/main">
          <x14:cfRule type="dataBar" id="{1B68D229-DDC0-41BC-9E95-222DB674AE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T26:T33</xm:sqref>
        </x14:conditionalFormatting>
        <x14:conditionalFormatting xmlns:xm="http://schemas.microsoft.com/office/excel/2006/main">
          <x14:cfRule type="dataBar" id="{5E837EB7-7F8C-4456-9E96-A868704537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W26:W33</xm:sqref>
        </x14:conditionalFormatting>
        <x14:conditionalFormatting xmlns:xm="http://schemas.microsoft.com/office/excel/2006/main">
          <x14:cfRule type="dataBar" id="{4862A6F2-5443-44A0-BE8A-11487C405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T35:T42</xm:sqref>
        </x14:conditionalFormatting>
        <x14:conditionalFormatting xmlns:xm="http://schemas.microsoft.com/office/excel/2006/main">
          <x14:cfRule type="dataBar" id="{7B369072-5470-4533-BA08-E1A14E41F1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W35:W42</xm:sqref>
        </x14:conditionalFormatting>
        <x14:conditionalFormatting xmlns:xm="http://schemas.microsoft.com/office/excel/2006/main">
          <x14:cfRule type="dataBar" id="{20D23897-532C-4CB0-BD2D-E42E5DA3EC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T44:T51</xm:sqref>
        </x14:conditionalFormatting>
        <x14:conditionalFormatting xmlns:xm="http://schemas.microsoft.com/office/excel/2006/main">
          <x14:cfRule type="dataBar" id="{C97E5B7C-FA5A-4EC3-ADD0-C022DCD895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W44:W51</xm:sqref>
        </x14:conditionalFormatting>
        <x14:conditionalFormatting xmlns:xm="http://schemas.microsoft.com/office/excel/2006/main">
          <x14:cfRule type="dataBar" id="{124496E8-9191-47E2-BBDD-E8C5E60AA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W53:W60</xm:sqref>
        </x14:conditionalFormatting>
        <x14:conditionalFormatting xmlns:xm="http://schemas.microsoft.com/office/excel/2006/main">
          <x14:cfRule type="dataBar" id="{76682C17-5E23-45FB-A0FD-64C6EF95C1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J53:J60</xm:sqref>
        </x14:conditionalFormatting>
        <x14:conditionalFormatting xmlns:xm="http://schemas.microsoft.com/office/excel/2006/main">
          <x14:cfRule type="dataBar" id="{D508FF41-E6C9-44A3-B7F1-5356906007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J44:J51</xm:sqref>
        </x14:conditionalFormatting>
        <x14:conditionalFormatting xmlns:xm="http://schemas.microsoft.com/office/excel/2006/main">
          <x14:cfRule type="dataBar" id="{D2B76551-AAB4-4CEF-B460-DB69671B3C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J35:J42</xm:sqref>
        </x14:conditionalFormatting>
        <x14:conditionalFormatting xmlns:xm="http://schemas.microsoft.com/office/excel/2006/main">
          <x14:cfRule type="dataBar" id="{7992FE01-E163-4E35-8A71-E45C11120E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W62:W69</xm:sqref>
        </x14:conditionalFormatting>
        <x14:conditionalFormatting xmlns:xm="http://schemas.microsoft.com/office/excel/2006/main">
          <x14:cfRule type="dataBar" id="{B0691C47-66FD-4B00-A8AF-F5EB45E421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T53:T60</xm:sqref>
        </x14:conditionalFormatting>
        <x14:conditionalFormatting xmlns:xm="http://schemas.microsoft.com/office/excel/2006/main">
          <x14:cfRule type="dataBar" id="{1DF26DC0-2358-46FE-A470-8AC107323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T62:T69</xm:sqref>
        </x14:conditionalFormatting>
        <x14:conditionalFormatting xmlns:xm="http://schemas.microsoft.com/office/excel/2006/main">
          <x14:cfRule type="dataBar" id="{6D200961-3413-4A78-B8EC-0B1485C303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W71:W78</xm:sqref>
        </x14:conditionalFormatting>
        <x14:conditionalFormatting xmlns:xm="http://schemas.microsoft.com/office/excel/2006/main">
          <x14:cfRule type="dataBar" id="{5EE06EBC-7497-430D-B651-4EAB33CAB3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J71:J78</xm:sqref>
        </x14:conditionalFormatting>
        <x14:conditionalFormatting xmlns:xm="http://schemas.microsoft.com/office/excel/2006/main">
          <x14:cfRule type="dataBar" id="{913286B0-96D1-4D7E-B242-CD0673F5CD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J80:J87</xm:sqref>
        </x14:conditionalFormatting>
        <x14:conditionalFormatting xmlns:xm="http://schemas.microsoft.com/office/excel/2006/main">
          <x14:cfRule type="dataBar" id="{1EB7835A-04B0-42D6-8221-F2E1C6F8B8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W80:W81</xm:sqref>
        </x14:conditionalFormatting>
        <x14:conditionalFormatting xmlns:xm="http://schemas.microsoft.com/office/excel/2006/main">
          <x14:cfRule type="dataBar" id="{9652ADEF-1252-47CD-940B-291B545969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W82:W87</xm:sqref>
        </x14:conditionalFormatting>
        <x14:conditionalFormatting xmlns:xm="http://schemas.microsoft.com/office/excel/2006/main">
          <x14:cfRule type="dataBar" id="{F59DDA69-2790-49FB-99DB-F1494F4690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T71:T78</xm:sqref>
        </x14:conditionalFormatting>
        <x14:conditionalFormatting xmlns:xm="http://schemas.microsoft.com/office/excel/2006/main">
          <x14:cfRule type="dataBar" id="{686D4843-B454-4C4D-B210-411AE2DBEB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T80:T87</xm:sqref>
        </x14:conditionalFormatting>
        <x14:conditionalFormatting xmlns:xm="http://schemas.microsoft.com/office/excel/2006/main">
          <x14:cfRule type="dataBar" id="{8CA494D1-4A4E-4F28-A585-54E27AA7AA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T89:T96</xm:sqref>
        </x14:conditionalFormatting>
        <x14:conditionalFormatting xmlns:xm="http://schemas.microsoft.com/office/excel/2006/main">
          <x14:cfRule type="dataBar" id="{160BCEE8-D76C-4E22-9B51-84A8409070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W89:W90</xm:sqref>
        </x14:conditionalFormatting>
        <x14:conditionalFormatting xmlns:xm="http://schemas.microsoft.com/office/excel/2006/main">
          <x14:cfRule type="dataBar" id="{AA20F613-49B4-4DE3-AD69-65ED93D5BC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W91:W96</xm:sqref>
        </x14:conditionalFormatting>
        <x14:conditionalFormatting xmlns:xm="http://schemas.microsoft.com/office/excel/2006/main">
          <x14:cfRule type="dataBar" id="{99EC0348-73E6-46AA-BBAD-ECA6DB2F3F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T98:T99</xm:sqref>
        </x14:conditionalFormatting>
        <x14:conditionalFormatting xmlns:xm="http://schemas.microsoft.com/office/excel/2006/main">
          <x14:cfRule type="dataBar" id="{809DA5AC-C97C-46DD-8495-418448CC9A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W98:W99</xm:sqref>
        </x14:conditionalFormatting>
        <x14:conditionalFormatting xmlns:xm="http://schemas.microsoft.com/office/excel/2006/main">
          <x14:cfRule type="dataBar" id="{87FFD42F-433B-4E12-A5B3-01FF4D292A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J98:J99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88"/>
  <sheetViews>
    <sheetView showRowColHeaders="0" workbookViewId="0">
      <selection activeCell="E2" sqref="E2"/>
    </sheetView>
  </sheetViews>
  <sheetFormatPr defaultColWidth="8.85546875" defaultRowHeight="15" x14ac:dyDescent="0.25"/>
  <cols>
    <col min="1" max="16384" width="8.85546875" style="273"/>
  </cols>
  <sheetData>
    <row r="5" spans="1:20" x14ac:dyDescent="0.25">
      <c r="A5" s="273" t="s">
        <v>34</v>
      </c>
      <c r="E5" s="273" t="s">
        <v>14</v>
      </c>
      <c r="F5" s="273" t="s">
        <v>15</v>
      </c>
      <c r="G5" s="273" t="s">
        <v>16</v>
      </c>
      <c r="K5" s="273" t="s">
        <v>14</v>
      </c>
      <c r="L5" s="273" t="s">
        <v>15</v>
      </c>
      <c r="M5" s="273" t="s">
        <v>16</v>
      </c>
    </row>
    <row r="6" spans="1:20" x14ac:dyDescent="0.25">
      <c r="A6" s="273">
        <v>1</v>
      </c>
      <c r="B6" s="274" t="str">
        <f>RTD("cqg.rtd",,"ContractData",$A$5&amp;A6,"Symbol")</f>
        <v>EDAS3H6</v>
      </c>
      <c r="C6" s="273" t="str">
        <f>RIGHT(B6,2)</f>
        <v>H6</v>
      </c>
      <c r="D6" s="273" t="str">
        <f>LEFT(C6,1)</f>
        <v>H</v>
      </c>
      <c r="E6" s="273" t="str">
        <f>$E$5&amp;C6</f>
        <v>EDAH6</v>
      </c>
      <c r="F6" s="273">
        <f>RTD("cqg.rtd", ,"ContractData",E6, "COI")</f>
        <v>991493</v>
      </c>
      <c r="G6" s="273">
        <f>RTD("cqg.rtd", ,"ContractData",E6, "POI")</f>
        <v>1007175</v>
      </c>
      <c r="H6" s="273" t="str">
        <f>RIGHT(RTD("cqg.rtd", ,"ContractData",B6, "LongDescription"),2)</f>
        <v>16</v>
      </c>
      <c r="I6" s="273">
        <f>IF(D6="F",1,IF(D6="G",2,IF(D6="H",3,IF(D6="J",4,IF(D6="K",5,IF(D6="M",6,IF(D6="N",7,IF(D6="Q",8,IF(D6="U",9,IF(D6="V",10,IF(D6="X",11,IF(D6="Z",12))))))))))))</f>
        <v>3</v>
      </c>
      <c r="J6" s="273" t="str">
        <f>VLOOKUP(I6,$R$6:$T$17,3)</f>
        <v>M</v>
      </c>
      <c r="K6" s="273" t="str">
        <f>$K$5&amp;J6&amp;RIGHT(H6,2)</f>
        <v>EDAM16</v>
      </c>
      <c r="L6" s="273">
        <f>RTD("cqg.rtd", ,"ContractData",K6, "COI")</f>
        <v>1291300</v>
      </c>
      <c r="M6" s="273">
        <f>RTD("cqg.rtd", ,"ContractData",K6, "P_OI")</f>
        <v>1273196</v>
      </c>
      <c r="R6" s="273">
        <v>1</v>
      </c>
      <c r="S6" s="273" t="s">
        <v>17</v>
      </c>
      <c r="T6" s="273" t="s">
        <v>18</v>
      </c>
    </row>
    <row r="7" spans="1:20" x14ac:dyDescent="0.25">
      <c r="R7" s="273">
        <v>2</v>
      </c>
      <c r="S7" s="273" t="s">
        <v>19</v>
      </c>
      <c r="T7" s="273" t="s">
        <v>20</v>
      </c>
    </row>
    <row r="8" spans="1:20" x14ac:dyDescent="0.25">
      <c r="A8" s="273">
        <f>A6+1</f>
        <v>2</v>
      </c>
      <c r="B8" s="273" t="str">
        <f>RTD("cqg.rtd",,"ContractData",$A$5&amp;A8,"Symbol")</f>
        <v>EDAS3J6</v>
      </c>
      <c r="C8" s="273" t="str">
        <f>RIGHT(B8,2)</f>
        <v>J6</v>
      </c>
      <c r="D8" s="273" t="str">
        <f>LEFT(C8,1)</f>
        <v>J</v>
      </c>
      <c r="E8" s="273" t="str">
        <f>$E$5&amp;C8</f>
        <v>EDAJ6</v>
      </c>
      <c r="F8" s="273">
        <f>RTD("cqg.rtd", ,"ContractData",E8, "COI")</f>
        <v>73841</v>
      </c>
      <c r="G8" s="273">
        <f>RTD("cqg.rtd", ,"ContractData",E8, "POI")</f>
        <v>73347</v>
      </c>
      <c r="H8" s="273" t="str">
        <f>RIGHT(RTD("cqg.rtd", ,"ContractData",B8, "LongDescription"),2)</f>
        <v>16</v>
      </c>
      <c r="I8" s="273">
        <f>IF(D8="F",1,IF(D8="G",2,IF(D8="H",3,IF(D8="J",4,IF(D8="K",5,IF(D8="M",6,IF(D8="N",7,IF(D8="Q",8,IF(D8="U",9,IF(D8="V",10,IF(D8="X",11,IF(D8="Z",12))))))))))))</f>
        <v>4</v>
      </c>
      <c r="J8" s="273" t="str">
        <f>VLOOKUP(I8,$R$6:$T$17,3)</f>
        <v>N</v>
      </c>
      <c r="K8" s="273" t="str">
        <f>$K$5&amp;J8&amp;RIGHT(H8,2)</f>
        <v>EDAN16</v>
      </c>
      <c r="L8" s="273">
        <f>RTD("cqg.rtd", ,"ContractData",K8, "COI")</f>
        <v>252</v>
      </c>
      <c r="M8" s="273">
        <f>RTD("cqg.rtd", ,"ContractData",K8, "P_OI")</f>
        <v>252</v>
      </c>
      <c r="R8" s="273">
        <v>3</v>
      </c>
      <c r="S8" s="273" t="s">
        <v>21</v>
      </c>
      <c r="T8" s="273" t="s">
        <v>22</v>
      </c>
    </row>
    <row r="9" spans="1:20" x14ac:dyDescent="0.25">
      <c r="R9" s="273">
        <v>4</v>
      </c>
      <c r="S9" s="273" t="s">
        <v>18</v>
      </c>
      <c r="T9" s="273" t="s">
        <v>23</v>
      </c>
    </row>
    <row r="10" spans="1:20" x14ac:dyDescent="0.25">
      <c r="A10" s="273">
        <f>A8+1</f>
        <v>3</v>
      </c>
      <c r="B10" s="273" t="str">
        <f>RTD("cqg.rtd",,"ContractData",$A$5&amp;A10,"Symbol")</f>
        <v>EDAS3K6</v>
      </c>
      <c r="C10" s="273" t="str">
        <f>RIGHT(B10,2)</f>
        <v>K6</v>
      </c>
      <c r="D10" s="273" t="str">
        <f>LEFT(C10,1)</f>
        <v>K</v>
      </c>
      <c r="E10" s="273" t="str">
        <f>$E$5&amp;C10</f>
        <v>EDAK6</v>
      </c>
      <c r="F10" s="273">
        <f>RTD("cqg.rtd", ,"ContractData",E10, "COI")</f>
        <v>484</v>
      </c>
      <c r="G10" s="273">
        <f>RTD("cqg.rtd", ,"ContractData",E10, "POI")</f>
        <v>479</v>
      </c>
      <c r="H10" s="273" t="str">
        <f>RIGHT(RTD("cqg.rtd", ,"ContractData",B10, "LongDescription"),2)</f>
        <v>16</v>
      </c>
      <c r="I10" s="273">
        <f>IF(D10="F",1,IF(D10="G",2,IF(D10="H",3,IF(D10="J",4,IF(D10="K",5,IF(D10="M",6,IF(D10="N",7,IF(D10="Q",8,IF(D10="U",9,IF(D10="V",10,IF(D10="X",11,IF(D10="Z",12))))))))))))</f>
        <v>5</v>
      </c>
      <c r="J10" s="273" t="str">
        <f>VLOOKUP(I10,$R$6:$T$17,3)</f>
        <v>Q</v>
      </c>
      <c r="K10" s="273" t="str">
        <f>$K$5&amp;J10&amp;RIGHT(H10,2)</f>
        <v>EDAQ16</v>
      </c>
      <c r="L10" s="273">
        <f>RTD("cqg.rtd", ,"ContractData",K10, "COI")</f>
        <v>0</v>
      </c>
      <c r="M10" s="273">
        <f>RTD("cqg.rtd", ,"ContractData",K10, "P_OI")</f>
        <v>0</v>
      </c>
      <c r="R10" s="273">
        <v>5</v>
      </c>
      <c r="S10" s="273" t="s">
        <v>20</v>
      </c>
      <c r="T10" s="273" t="s">
        <v>24</v>
      </c>
    </row>
    <row r="11" spans="1:20" x14ac:dyDescent="0.25">
      <c r="R11" s="273">
        <v>6</v>
      </c>
      <c r="S11" s="273" t="s">
        <v>22</v>
      </c>
      <c r="T11" s="273" t="s">
        <v>25</v>
      </c>
    </row>
    <row r="12" spans="1:20" x14ac:dyDescent="0.25">
      <c r="A12" s="273">
        <f t="shared" ref="A12:A74" si="0">A10+1</f>
        <v>4</v>
      </c>
      <c r="B12" s="273" t="str">
        <f>RTD("cqg.rtd",,"ContractData",$A$5&amp;A12,"Symbol")</f>
        <v>EDAS3M6</v>
      </c>
      <c r="C12" s="273" t="str">
        <f>RIGHT(B12,2)</f>
        <v>M6</v>
      </c>
      <c r="D12" s="273" t="str">
        <f>LEFT(C12,1)</f>
        <v>M</v>
      </c>
      <c r="E12" s="273" t="str">
        <f>$E$5&amp;C12</f>
        <v>EDAM6</v>
      </c>
      <c r="F12" s="273">
        <f>RTD("cqg.rtd", ,"ContractData",E12, "COI")</f>
        <v>1291300</v>
      </c>
      <c r="G12" s="273">
        <f>RTD("cqg.rtd", ,"ContractData",E12, "POI")</f>
        <v>1273196</v>
      </c>
      <c r="H12" s="273" t="str">
        <f>RIGHT(RTD("cqg.rtd", ,"ContractData",B12, "LongDescription"),2)</f>
        <v>16</v>
      </c>
      <c r="I12" s="273">
        <f>IF(D12="F",1,IF(D12="G",2,IF(D12="H",3,IF(D12="J",4,IF(D12="K",5,IF(D12="M",6,IF(D12="N",7,IF(D12="Q",8,IF(D12="U",9,IF(D12="V",10,IF(D12="X",11,IF(D12="Z",12))))))))))))</f>
        <v>6</v>
      </c>
      <c r="J12" s="273" t="str">
        <f>VLOOKUP(I12,$R$6:$T$17,3)</f>
        <v>U</v>
      </c>
      <c r="K12" s="273" t="str">
        <f>$K$5&amp;J12&amp;RIGHT(H12,2)</f>
        <v>EDAU16</v>
      </c>
      <c r="L12" s="273">
        <f>RTD("cqg.rtd", ,"ContractData",K12, "COI")</f>
        <v>1155010</v>
      </c>
      <c r="M12" s="273">
        <f>RTD("cqg.rtd", ,"ContractData",K12, "P_OI")</f>
        <v>1150112</v>
      </c>
      <c r="R12" s="273">
        <v>7</v>
      </c>
      <c r="S12" s="273" t="s">
        <v>23</v>
      </c>
      <c r="T12" s="273" t="s">
        <v>26</v>
      </c>
    </row>
    <row r="13" spans="1:20" x14ac:dyDescent="0.25">
      <c r="R13" s="273">
        <v>8</v>
      </c>
      <c r="S13" s="273" t="s">
        <v>24</v>
      </c>
      <c r="T13" s="273" t="s">
        <v>27</v>
      </c>
    </row>
    <row r="14" spans="1:20" x14ac:dyDescent="0.25">
      <c r="A14" s="273">
        <f t="shared" si="0"/>
        <v>5</v>
      </c>
      <c r="B14" s="273" t="str">
        <f>RTD("cqg.rtd",,"ContractData",$A$5&amp;A14,"Symbol")</f>
        <v>EDAS3N6</v>
      </c>
      <c r="C14" s="273" t="str">
        <f>RIGHT(B14,2)</f>
        <v>N6</v>
      </c>
      <c r="D14" s="273" t="str">
        <f>LEFT(C14,1)</f>
        <v>N</v>
      </c>
      <c r="E14" s="273" t="str">
        <f>$E$5&amp;C14</f>
        <v>EDAN6</v>
      </c>
      <c r="F14" s="273">
        <f>RTD("cqg.rtd", ,"ContractData",E14, "COI")</f>
        <v>252</v>
      </c>
      <c r="G14" s="273">
        <f>RTD("cqg.rtd", ,"ContractData",E14, "POI")</f>
        <v>252</v>
      </c>
      <c r="H14" s="273" t="str">
        <f>RIGHT(RTD("cqg.rtd", ,"ContractData",B14, "LongDescription"),2)</f>
        <v>16</v>
      </c>
      <c r="I14" s="273">
        <f>IF(D14="F",1,IF(D14="G",2,IF(D14="H",3,IF(D14="J",4,IF(D14="K",5,IF(D14="M",6,IF(D14="N",7,IF(D14="Q",8,IF(D14="U",9,IF(D14="V",10,IF(D14="X",11,IF(D14="Z",12))))))))))))</f>
        <v>7</v>
      </c>
      <c r="J14" s="273" t="str">
        <f>VLOOKUP(I14,$R$6:$T$17,3)</f>
        <v>V</v>
      </c>
      <c r="K14" s="273" t="str">
        <f>$K$5&amp;J14&amp;RIGHT(H14,2)</f>
        <v>EDAV16</v>
      </c>
      <c r="L14" s="273" t="e">
        <f>RTD("cqg.rtd", ,"ContractData",K14, "COI")</f>
        <v>#N/A</v>
      </c>
      <c r="M14" s="273" t="e">
        <f>RTD("cqg.rtd", ,"ContractData",K14, "P_OI")</f>
        <v>#N/A</v>
      </c>
      <c r="R14" s="273">
        <v>9</v>
      </c>
      <c r="S14" s="273" t="s">
        <v>25</v>
      </c>
      <c r="T14" s="273" t="s">
        <v>28</v>
      </c>
    </row>
    <row r="15" spans="1:20" x14ac:dyDescent="0.25">
      <c r="R15" s="273">
        <v>10</v>
      </c>
      <c r="S15" s="273" t="s">
        <v>26</v>
      </c>
      <c r="T15" s="273" t="s">
        <v>17</v>
      </c>
    </row>
    <row r="16" spans="1:20" x14ac:dyDescent="0.25">
      <c r="A16" s="273">
        <f t="shared" si="0"/>
        <v>6</v>
      </c>
      <c r="B16" s="273" t="str">
        <f>RTD("cqg.rtd",,"ContractData",$A$5&amp;A16,"Symbol")</f>
        <v>EDAS3U6</v>
      </c>
      <c r="C16" s="273" t="str">
        <f>RIGHT(B16,2)</f>
        <v>U6</v>
      </c>
      <c r="D16" s="273" t="str">
        <f>LEFT(C16,1)</f>
        <v>U</v>
      </c>
      <c r="E16" s="273" t="str">
        <f>$E$5&amp;C16</f>
        <v>EDAU6</v>
      </c>
      <c r="F16" s="273">
        <f>RTD("cqg.rtd", ,"ContractData",E16, "COI")</f>
        <v>1155010</v>
      </c>
      <c r="G16" s="273">
        <f>RTD("cqg.rtd", ,"ContractData",E16, "POI")</f>
        <v>1150112</v>
      </c>
      <c r="H16" s="273" t="str">
        <f>RIGHT(RTD("cqg.rtd", ,"ContractData",B16, "LongDescription"),2)</f>
        <v>16</v>
      </c>
      <c r="I16" s="273">
        <f>IF(D16="F",1,IF(D16="G",2,IF(D16="H",3,IF(D16="J",4,IF(D16="K",5,IF(D16="M",6,IF(D16="N",7,IF(D16="Q",8,IF(D16="U",9,IF(D16="V",10,IF(D16="X",11,IF(D16="Z",12))))))))))))</f>
        <v>9</v>
      </c>
      <c r="J16" s="273" t="str">
        <f>VLOOKUP(I16,$R$6:$T$17,3)</f>
        <v>Z</v>
      </c>
      <c r="K16" s="273" t="str">
        <f>$K$5&amp;J16&amp;RIGHT(H16,2)</f>
        <v>EDAZ16</v>
      </c>
      <c r="L16" s="273">
        <f>RTD("cqg.rtd", ,"ContractData",K16, "COI")</f>
        <v>1267860</v>
      </c>
      <c r="M16" s="273">
        <f>RTD("cqg.rtd", ,"ContractData",K16, "P_OI")</f>
        <v>1251526</v>
      </c>
      <c r="R16" s="273">
        <v>11</v>
      </c>
      <c r="S16" s="273" t="s">
        <v>27</v>
      </c>
      <c r="T16" s="273" t="s">
        <v>19</v>
      </c>
    </row>
    <row r="17" spans="1:20" x14ac:dyDescent="0.25">
      <c r="R17" s="273">
        <v>12</v>
      </c>
      <c r="S17" s="273" t="s">
        <v>28</v>
      </c>
      <c r="T17" s="273" t="s">
        <v>21</v>
      </c>
    </row>
    <row r="18" spans="1:20" x14ac:dyDescent="0.25">
      <c r="A18" s="273">
        <f t="shared" si="0"/>
        <v>7</v>
      </c>
      <c r="B18" s="273" t="str">
        <f>RTD("cqg.rtd",,"ContractData",$A$5&amp;A18,"Symbol")</f>
        <v>EDAS3Z6</v>
      </c>
      <c r="C18" s="273" t="str">
        <f>RIGHT(B18,2)</f>
        <v>Z6</v>
      </c>
      <c r="D18" s="273" t="str">
        <f>LEFT(C18,1)</f>
        <v>Z</v>
      </c>
      <c r="E18" s="273" t="str">
        <f>$E$5&amp;C18</f>
        <v>EDAZ6</v>
      </c>
      <c r="F18" s="273">
        <f>RTD("cqg.rtd", ,"ContractData",E18, "COI")</f>
        <v>1267860</v>
      </c>
      <c r="G18" s="273">
        <f>RTD("cqg.rtd", ,"ContractData",E18, "POI")</f>
        <v>1251526</v>
      </c>
      <c r="H18" s="273" t="str">
        <f>RIGHT(RTD("cqg.rtd", ,"ContractData",B18, "LongDescription"),2)</f>
        <v>17</v>
      </c>
      <c r="I18" s="273">
        <f>IF(D18="F",1,IF(D18="G",2,IF(D18="H",3,IF(D18="J",4,IF(D18="K",5,IF(D18="M",6,IF(D18="N",7,IF(D18="Q",8,IF(D18="U",9,IF(D18="V",10,IF(D18="X",11,IF(D18="Z",12))))))))))))</f>
        <v>12</v>
      </c>
      <c r="J18" s="273" t="str">
        <f>VLOOKUP(I18,$R$6:$T$17,3)</f>
        <v>H</v>
      </c>
      <c r="K18" s="273" t="str">
        <f>$K$5&amp;J18&amp;RIGHT(H18,2)</f>
        <v>EDAH17</v>
      </c>
      <c r="L18" s="273">
        <f>RTD("cqg.rtd", ,"ContractData",K18, "COI")</f>
        <v>959529</v>
      </c>
      <c r="M18" s="273">
        <f>RTD("cqg.rtd", ,"ContractData",K18, "P_OI")</f>
        <v>961653</v>
      </c>
    </row>
    <row r="20" spans="1:20" x14ac:dyDescent="0.25">
      <c r="A20" s="273">
        <f t="shared" si="0"/>
        <v>8</v>
      </c>
      <c r="B20" s="273" t="str">
        <f>RTD("cqg.rtd",,"ContractData",$A$5&amp;A20,"Symbol")</f>
        <v>EDAS3H7</v>
      </c>
      <c r="C20" s="273" t="str">
        <f>RIGHT(B20,2)</f>
        <v>H7</v>
      </c>
      <c r="D20" s="273" t="str">
        <f>LEFT(C20,1)</f>
        <v>H</v>
      </c>
      <c r="E20" s="273" t="str">
        <f>$E$5&amp;C20</f>
        <v>EDAH7</v>
      </c>
      <c r="F20" s="273">
        <f>RTD("cqg.rtd", ,"ContractData",E20, "COI")</f>
        <v>959529</v>
      </c>
      <c r="G20" s="273">
        <f>RTD("cqg.rtd", ,"ContractData",E20, "POI")</f>
        <v>961653</v>
      </c>
      <c r="H20" s="273" t="str">
        <f>RIGHT(RTD("cqg.rtd", ,"ContractData",B20, "LongDescription"),2)</f>
        <v>17</v>
      </c>
      <c r="I20" s="273">
        <f>IF(D20="F",1,IF(D20="G",2,IF(D20="H",3,IF(D20="J",4,IF(D20="K",5,IF(D20="M",6,IF(D20="N",7,IF(D20="Q",8,IF(D20="U",9,IF(D20="V",10,IF(D20="X",11,IF(D20="Z",12))))))))))))</f>
        <v>3</v>
      </c>
      <c r="J20" s="273" t="str">
        <f>VLOOKUP(I20,$R$6:$T$17,3)</f>
        <v>M</v>
      </c>
      <c r="K20" s="273" t="str">
        <f>$K$5&amp;J20&amp;RIGHT(H20,2)</f>
        <v>EDAM17</v>
      </c>
      <c r="L20" s="273">
        <f>RTD("cqg.rtd", ,"ContractData",K20, "COI")</f>
        <v>709725</v>
      </c>
      <c r="M20" s="273">
        <f>RTD("cqg.rtd", ,"ContractData",K20, "P_OI")</f>
        <v>706566</v>
      </c>
    </row>
    <row r="22" spans="1:20" x14ac:dyDescent="0.25">
      <c r="A22" s="273">
        <f t="shared" si="0"/>
        <v>9</v>
      </c>
      <c r="B22" s="273" t="str">
        <f>RTD("cqg.rtd",,"ContractData",$A$5&amp;A22,"Symbol")</f>
        <v>EDAS3M7</v>
      </c>
      <c r="C22" s="273" t="str">
        <f>RIGHT(B22,2)</f>
        <v>M7</v>
      </c>
      <c r="D22" s="273" t="str">
        <f>LEFT(C22,1)</f>
        <v>M</v>
      </c>
      <c r="E22" s="273" t="str">
        <f>$E$5&amp;C22</f>
        <v>EDAM7</v>
      </c>
      <c r="F22" s="273">
        <f>RTD("cqg.rtd", ,"ContractData",E22, "COI")</f>
        <v>709725</v>
      </c>
      <c r="G22" s="273">
        <f>RTD("cqg.rtd", ,"ContractData",E22, "POI")</f>
        <v>706566</v>
      </c>
      <c r="H22" s="273" t="str">
        <f>RIGHT(RTD("cqg.rtd", ,"ContractData",B22, "LongDescription"),2)</f>
        <v>17</v>
      </c>
      <c r="I22" s="273">
        <f>IF(D22="F",1,IF(D22="G",2,IF(D22="H",3,IF(D22="J",4,IF(D22="K",5,IF(D22="M",6,IF(D22="N",7,IF(D22="Q",8,IF(D22="U",9,IF(D22="V",10,IF(D22="X",11,IF(D22="Z",12))))))))))))</f>
        <v>6</v>
      </c>
      <c r="J22" s="273" t="str">
        <f>VLOOKUP(I22,$R$6:$T$17,3)</f>
        <v>U</v>
      </c>
      <c r="K22" s="273" t="str">
        <f>$K$5&amp;J22&amp;RIGHT(H22,2)</f>
        <v>EDAU17</v>
      </c>
      <c r="L22" s="273">
        <f>RTD("cqg.rtd", ,"ContractData",K22, "COI")</f>
        <v>658941</v>
      </c>
      <c r="M22" s="273">
        <f>RTD("cqg.rtd", ,"ContractData",K22, "P_OI")</f>
        <v>657393</v>
      </c>
    </row>
    <row r="24" spans="1:20" x14ac:dyDescent="0.25">
      <c r="A24" s="273">
        <f t="shared" si="0"/>
        <v>10</v>
      </c>
      <c r="B24" s="273" t="str">
        <f>RTD("cqg.rtd",,"ContractData",$A$5&amp;A24,"Symbol")</f>
        <v>EDAS3U7</v>
      </c>
      <c r="C24" s="273" t="str">
        <f>RIGHT(B24,2)</f>
        <v>U7</v>
      </c>
      <c r="D24" s="273" t="str">
        <f>LEFT(C24,1)</f>
        <v>U</v>
      </c>
      <c r="E24" s="273" t="str">
        <f>$E$5&amp;C24</f>
        <v>EDAU7</v>
      </c>
      <c r="F24" s="273">
        <f>RTD("cqg.rtd", ,"ContractData",E24, "COI")</f>
        <v>658941</v>
      </c>
      <c r="G24" s="273">
        <f>RTD("cqg.rtd", ,"ContractData",E24, "POI")</f>
        <v>657393</v>
      </c>
      <c r="H24" s="273" t="str">
        <f>RIGHT(RTD("cqg.rtd", ,"ContractData",B24, "LongDescription"),2)</f>
        <v>17</v>
      </c>
      <c r="I24" s="273">
        <f>IF(D24="F",1,IF(D24="G",2,IF(D24="H",3,IF(D24="J",4,IF(D24="K",5,IF(D24="M",6,IF(D24="N",7,IF(D24="Q",8,IF(D24="U",9,IF(D24="V",10,IF(D24="X",11,IF(D24="Z",12))))))))))))</f>
        <v>9</v>
      </c>
      <c r="J24" s="273" t="str">
        <f>VLOOKUP(I24,$R$6:$T$17,3)</f>
        <v>Z</v>
      </c>
      <c r="K24" s="273" t="str">
        <f>$K$5&amp;J24&amp;RIGHT(H24,2)</f>
        <v>EDAZ17</v>
      </c>
      <c r="L24" s="273">
        <f>RTD("cqg.rtd", ,"ContractData",K24, "COI")</f>
        <v>725747</v>
      </c>
      <c r="M24" s="273">
        <f>RTD("cqg.rtd", ,"ContractData",K24, "P_OI")</f>
        <v>717445</v>
      </c>
    </row>
    <row r="26" spans="1:20" x14ac:dyDescent="0.25">
      <c r="A26" s="273">
        <f t="shared" si="0"/>
        <v>11</v>
      </c>
      <c r="B26" s="273" t="str">
        <f>RTD("cqg.rtd",,"ContractData",$A$5&amp;A26,"Symbol")</f>
        <v>EDAS3Z7</v>
      </c>
      <c r="C26" s="273" t="str">
        <f>RIGHT(B26,2)</f>
        <v>Z7</v>
      </c>
      <c r="D26" s="273" t="str">
        <f>LEFT(C26,1)</f>
        <v>Z</v>
      </c>
      <c r="E26" s="273" t="str">
        <f>$E$5&amp;C26</f>
        <v>EDAZ7</v>
      </c>
      <c r="F26" s="273">
        <f>RTD("cqg.rtd", ,"ContractData",E26, "COI")</f>
        <v>725747</v>
      </c>
      <c r="G26" s="273">
        <f>RTD("cqg.rtd", ,"ContractData",E26, "POI")</f>
        <v>717445</v>
      </c>
      <c r="H26" s="273" t="str">
        <f>RIGHT(RTD("cqg.rtd", ,"ContractData",B26, "LongDescription"),2)</f>
        <v>18</v>
      </c>
      <c r="I26" s="273">
        <f>IF(D26="F",1,IF(D26="G",2,IF(D26="H",3,IF(D26="J",4,IF(D26="K",5,IF(D26="M",6,IF(D26="N",7,IF(D26="Q",8,IF(D26="U",9,IF(D26="V",10,IF(D26="X",11,IF(D26="Z",12))))))))))))</f>
        <v>12</v>
      </c>
      <c r="J26" s="273" t="str">
        <f>VLOOKUP(I26,$R$6:$T$17,3)</f>
        <v>H</v>
      </c>
      <c r="K26" s="273" t="str">
        <f>$K$5&amp;J26&amp;RIGHT(H26,2)</f>
        <v>EDAH18</v>
      </c>
      <c r="L26" s="273">
        <f>RTD("cqg.rtd", ,"ContractData",K26, "COI")</f>
        <v>488054</v>
      </c>
      <c r="M26" s="273">
        <f>RTD("cqg.rtd", ,"ContractData",K26, "P_OI")</f>
        <v>488570</v>
      </c>
    </row>
    <row r="28" spans="1:20" x14ac:dyDescent="0.25">
      <c r="A28" s="273">
        <f t="shared" si="0"/>
        <v>12</v>
      </c>
      <c r="B28" s="273" t="str">
        <f>RTD("cqg.rtd",,"ContractData",$A$5&amp;A28,"Symbol")</f>
        <v>EDAS3H8</v>
      </c>
      <c r="C28" s="273" t="str">
        <f>RIGHT(B28,2)</f>
        <v>H8</v>
      </c>
      <c r="D28" s="273" t="str">
        <f>LEFT(C28,1)</f>
        <v>H</v>
      </c>
      <c r="E28" s="273" t="str">
        <f>$E$5&amp;C28</f>
        <v>EDAH8</v>
      </c>
      <c r="F28" s="273">
        <f>RTD("cqg.rtd", ,"ContractData",E28, "COI")</f>
        <v>488054</v>
      </c>
      <c r="G28" s="273">
        <f>RTD("cqg.rtd", ,"ContractData",E28, "POI")</f>
        <v>488570</v>
      </c>
      <c r="H28" s="273" t="str">
        <f>RIGHT(RTD("cqg.rtd", ,"ContractData",B28, "LongDescription"),2)</f>
        <v>18</v>
      </c>
      <c r="I28" s="273">
        <f>IF(D28="F",1,IF(D28="G",2,IF(D28="H",3,IF(D28="J",4,IF(D28="K",5,IF(D28="M",6,IF(D28="N",7,IF(D28="Q",8,IF(D28="U",9,IF(D28="V",10,IF(D28="X",11,IF(D28="Z",12))))))))))))</f>
        <v>3</v>
      </c>
      <c r="J28" s="273" t="str">
        <f>VLOOKUP(I28,$R$6:$T$17,3)</f>
        <v>M</v>
      </c>
      <c r="K28" s="273" t="str">
        <f>$K$5&amp;J28&amp;RIGHT(H28,2)</f>
        <v>EDAM18</v>
      </c>
      <c r="L28" s="273">
        <f>RTD("cqg.rtd", ,"ContractData",K28, "COI")</f>
        <v>420094</v>
      </c>
      <c r="M28" s="273">
        <f>RTD("cqg.rtd", ,"ContractData",K28, "P_OI")</f>
        <v>419646</v>
      </c>
    </row>
    <row r="30" spans="1:20" x14ac:dyDescent="0.25">
      <c r="A30" s="273">
        <f t="shared" si="0"/>
        <v>13</v>
      </c>
      <c r="B30" s="273" t="str">
        <f>RTD("cqg.rtd",,"ContractData",$A$5&amp;A30,"Symbol")</f>
        <v>EDAS3M8</v>
      </c>
      <c r="C30" s="273" t="str">
        <f>RIGHT(B30,2)</f>
        <v>M8</v>
      </c>
      <c r="D30" s="273" t="str">
        <f>LEFT(C30,1)</f>
        <v>M</v>
      </c>
      <c r="E30" s="273" t="str">
        <f>$E$5&amp;C30</f>
        <v>EDAM8</v>
      </c>
      <c r="F30" s="273">
        <f>RTD("cqg.rtd", ,"ContractData",E30, "COI")</f>
        <v>420094</v>
      </c>
      <c r="G30" s="273">
        <f>RTD("cqg.rtd", ,"ContractData",E30, "POI")</f>
        <v>419646</v>
      </c>
      <c r="H30" s="273" t="str">
        <f>RIGHT(RTD("cqg.rtd", ,"ContractData",B30, "LongDescription"),2)</f>
        <v>18</v>
      </c>
      <c r="I30" s="273">
        <f>IF(D30="F",1,IF(D30="G",2,IF(D30="H",3,IF(D30="J",4,IF(D30="K",5,IF(D30="M",6,IF(D30="N",7,IF(D30="Q",8,IF(D30="U",9,IF(D30="V",10,IF(D30="X",11,IF(D30="Z",12))))))))))))</f>
        <v>6</v>
      </c>
      <c r="J30" s="273" t="str">
        <f>VLOOKUP(I30,$R$6:$T$17,3)</f>
        <v>U</v>
      </c>
      <c r="K30" s="273" t="str">
        <f>$K$5&amp;J30&amp;RIGHT(H30,2)</f>
        <v>EDAU18</v>
      </c>
      <c r="L30" s="273">
        <f>RTD("cqg.rtd", ,"ContractData",K30, "COI")</f>
        <v>341262</v>
      </c>
      <c r="M30" s="273">
        <f>RTD("cqg.rtd", ,"ContractData",K30, "P_OI")</f>
        <v>340282</v>
      </c>
    </row>
    <row r="32" spans="1:20" x14ac:dyDescent="0.25">
      <c r="A32" s="273">
        <f t="shared" si="0"/>
        <v>14</v>
      </c>
      <c r="B32" s="273" t="str">
        <f>RTD("cqg.rtd",,"ContractData",$A$5&amp;A32,"Symbol")</f>
        <v>EDAS3U8</v>
      </c>
      <c r="C32" s="273" t="str">
        <f>RIGHT(B32,2)</f>
        <v>U8</v>
      </c>
      <c r="D32" s="273" t="str">
        <f>LEFT(C32,1)</f>
        <v>U</v>
      </c>
      <c r="E32" s="273" t="str">
        <f>$E$5&amp;C32</f>
        <v>EDAU8</v>
      </c>
      <c r="F32" s="273">
        <f>RTD("cqg.rtd", ,"ContractData",E32, "COI")</f>
        <v>341262</v>
      </c>
      <c r="G32" s="273">
        <f>RTD("cqg.rtd", ,"ContractData",E32, "POI")</f>
        <v>340282</v>
      </c>
      <c r="H32" s="273" t="str">
        <f>RIGHT(RTD("cqg.rtd", ,"ContractData",B32, "LongDescription"),2)</f>
        <v>18</v>
      </c>
      <c r="I32" s="273">
        <f>IF(D32="F",1,IF(D32="G",2,IF(D32="H",3,IF(D32="J",4,IF(D32="K",5,IF(D32="M",6,IF(D32="N",7,IF(D32="Q",8,IF(D32="U",9,IF(D32="V",10,IF(D32="X",11,IF(D32="Z",12))))))))))))</f>
        <v>9</v>
      </c>
      <c r="J32" s="273" t="str">
        <f>VLOOKUP(I32,$R$6:$T$17,3)</f>
        <v>Z</v>
      </c>
      <c r="K32" s="273" t="str">
        <f>$K$5&amp;J32&amp;RIGHT(H32,2)</f>
        <v>EDAZ18</v>
      </c>
      <c r="L32" s="273">
        <f>RTD("cqg.rtd", ,"ContractData",K32, "COI")</f>
        <v>399190</v>
      </c>
      <c r="M32" s="273">
        <f>RTD("cqg.rtd", ,"ContractData",K32, "P_OI")</f>
        <v>396938</v>
      </c>
    </row>
    <row r="34" spans="1:13" x14ac:dyDescent="0.25">
      <c r="A34" s="273">
        <f t="shared" si="0"/>
        <v>15</v>
      </c>
      <c r="B34" s="273" t="str">
        <f>RTD("cqg.rtd",,"ContractData",$A$5&amp;A34,"Symbol")</f>
        <v>EDAS3Z8</v>
      </c>
      <c r="C34" s="273" t="str">
        <f>RIGHT(B34,2)</f>
        <v>Z8</v>
      </c>
      <c r="D34" s="273" t="str">
        <f>LEFT(C34,1)</f>
        <v>Z</v>
      </c>
      <c r="E34" s="273" t="str">
        <f>$E$5&amp;C34</f>
        <v>EDAZ8</v>
      </c>
      <c r="F34" s="273">
        <f>RTD("cqg.rtd", ,"ContractData",E34, "COI")</f>
        <v>399190</v>
      </c>
      <c r="G34" s="273">
        <f>RTD("cqg.rtd", ,"ContractData",E34, "POI")</f>
        <v>396938</v>
      </c>
      <c r="H34" s="273" t="str">
        <f>RIGHT(RTD("cqg.rtd", ,"ContractData",B34, "LongDescription"),2)</f>
        <v>19</v>
      </c>
      <c r="I34" s="273">
        <f>IF(D34="F",1,IF(D34="G",2,IF(D34="H",3,IF(D34="J",4,IF(D34="K",5,IF(D34="M",6,IF(D34="N",7,IF(D34="Q",8,IF(D34="U",9,IF(D34="V",10,IF(D34="X",11,IF(D34="Z",12))))))))))))</f>
        <v>12</v>
      </c>
      <c r="J34" s="273" t="str">
        <f>VLOOKUP(I34,$R$6:$T$17,3)</f>
        <v>H</v>
      </c>
      <c r="K34" s="273" t="str">
        <f>$K$5&amp;J34&amp;RIGHT(H34,2)</f>
        <v>EDAH19</v>
      </c>
      <c r="L34" s="273">
        <f>RTD("cqg.rtd", ,"ContractData",K34, "COI")</f>
        <v>277688</v>
      </c>
      <c r="M34" s="273">
        <f>RTD("cqg.rtd", ,"ContractData",K34, "P_OI")</f>
        <v>276416</v>
      </c>
    </row>
    <row r="36" spans="1:13" x14ac:dyDescent="0.25">
      <c r="A36" s="273">
        <f t="shared" si="0"/>
        <v>16</v>
      </c>
      <c r="B36" s="273" t="str">
        <f>RTD("cqg.rtd",,"ContractData",$A$5&amp;A36,"Symbol")</f>
        <v>EDAS3H9</v>
      </c>
      <c r="C36" s="273" t="str">
        <f>RIGHT(B36,2)</f>
        <v>H9</v>
      </c>
      <c r="D36" s="273" t="str">
        <f>LEFT(C36,1)</f>
        <v>H</v>
      </c>
      <c r="E36" s="273" t="str">
        <f>$E$5&amp;C36</f>
        <v>EDAH9</v>
      </c>
      <c r="F36" s="273">
        <f>RTD("cqg.rtd", ,"ContractData",E36, "COI")</f>
        <v>277688</v>
      </c>
      <c r="G36" s="273">
        <f>RTD("cqg.rtd", ,"ContractData",E36, "POI")</f>
        <v>276416</v>
      </c>
      <c r="H36" s="273" t="str">
        <f>RIGHT(RTD("cqg.rtd", ,"ContractData",B36, "LongDescription"),2)</f>
        <v>19</v>
      </c>
      <c r="I36" s="273">
        <f>IF(D36="F",1,IF(D36="G",2,IF(D36="H",3,IF(D36="J",4,IF(D36="K",5,IF(D36="M",6,IF(D36="N",7,IF(D36="Q",8,IF(D36="U",9,IF(D36="V",10,IF(D36="X",11,IF(D36="Z",12))))))))))))</f>
        <v>3</v>
      </c>
      <c r="J36" s="273" t="str">
        <f>VLOOKUP(I36,$R$6:$T$17,3)</f>
        <v>M</v>
      </c>
      <c r="K36" s="273" t="str">
        <f>$K$5&amp;J36&amp;RIGHT(H36,2)</f>
        <v>EDAM19</v>
      </c>
      <c r="L36" s="273">
        <f>RTD("cqg.rtd", ,"ContractData",K36, "COI")</f>
        <v>208982</v>
      </c>
      <c r="M36" s="273">
        <f>RTD("cqg.rtd", ,"ContractData",K36, "P_OI")</f>
        <v>209278</v>
      </c>
    </row>
    <row r="38" spans="1:13" x14ac:dyDescent="0.25">
      <c r="A38" s="273">
        <f t="shared" si="0"/>
        <v>17</v>
      </c>
      <c r="B38" s="273" t="str">
        <f>RTD("cqg.rtd",,"ContractData",$A$5&amp;A38,"Symbol")</f>
        <v>EDAS3M9</v>
      </c>
      <c r="C38" s="273" t="str">
        <f>RIGHT(B38,2)</f>
        <v>M9</v>
      </c>
      <c r="D38" s="273" t="str">
        <f>LEFT(C38,1)</f>
        <v>M</v>
      </c>
      <c r="E38" s="273" t="str">
        <f>$E$5&amp;C38</f>
        <v>EDAM9</v>
      </c>
      <c r="F38" s="273">
        <f>RTD("cqg.rtd", ,"ContractData",E38, "COI")</f>
        <v>208982</v>
      </c>
      <c r="G38" s="273">
        <f>RTD("cqg.rtd", ,"ContractData",E38, "POI")</f>
        <v>209278</v>
      </c>
      <c r="H38" s="273" t="str">
        <f>RIGHT(RTD("cqg.rtd", ,"ContractData",B38, "LongDescription"),2)</f>
        <v>19</v>
      </c>
      <c r="I38" s="273">
        <f>IF(D38="F",1,IF(D38="G",2,IF(D38="H",3,IF(D38="J",4,IF(D38="K",5,IF(D38="M",6,IF(D38="N",7,IF(D38="Q",8,IF(D38="U",9,IF(D38="V",10,IF(D38="X",11,IF(D38="Z",12))))))))))))</f>
        <v>6</v>
      </c>
      <c r="J38" s="273" t="str">
        <f>VLOOKUP(I38,$R$6:$T$17,3)</f>
        <v>U</v>
      </c>
      <c r="K38" s="273" t="str">
        <f>$K$5&amp;J38&amp;RIGHT(H38,2)</f>
        <v>EDAU19</v>
      </c>
      <c r="L38" s="273">
        <f>RTD("cqg.rtd", ,"ContractData",K38, "COI")</f>
        <v>146902</v>
      </c>
      <c r="M38" s="273">
        <f>RTD("cqg.rtd", ,"ContractData",K38, "P_OI")</f>
        <v>150145</v>
      </c>
    </row>
    <row r="40" spans="1:13" x14ac:dyDescent="0.25">
      <c r="A40" s="273">
        <f t="shared" si="0"/>
        <v>18</v>
      </c>
      <c r="B40" s="273" t="str">
        <f>RTD("cqg.rtd",,"ContractData",$A$5&amp;A40,"Symbol")</f>
        <v>EDAS3U9</v>
      </c>
      <c r="C40" s="273" t="str">
        <f>RIGHT(B40,2)</f>
        <v>U9</v>
      </c>
      <c r="D40" s="273" t="str">
        <f>LEFT(C40,1)</f>
        <v>U</v>
      </c>
      <c r="E40" s="273" t="str">
        <f>$E$5&amp;C40</f>
        <v>EDAU9</v>
      </c>
      <c r="F40" s="273">
        <f>RTD("cqg.rtd", ,"ContractData",E40, "COI")</f>
        <v>146902</v>
      </c>
      <c r="G40" s="273">
        <f>RTD("cqg.rtd", ,"ContractData",E40, "POI")</f>
        <v>150145</v>
      </c>
      <c r="H40" s="273" t="str">
        <f>RIGHT(RTD("cqg.rtd", ,"ContractData",B40, "LongDescription"),2)</f>
        <v>19</v>
      </c>
      <c r="I40" s="273">
        <f>IF(D40="F",1,IF(D40="G",2,IF(D40="H",3,IF(D40="J",4,IF(D40="K",5,IF(D40="M",6,IF(D40="N",7,IF(D40="Q",8,IF(D40="U",9,IF(D40="V",10,IF(D40="X",11,IF(D40="Z",12))))))))))))</f>
        <v>9</v>
      </c>
      <c r="J40" s="273" t="str">
        <f>VLOOKUP(I40,$R$6:$T$17,3)</f>
        <v>Z</v>
      </c>
      <c r="K40" s="273" t="str">
        <f>$K$5&amp;J40&amp;RIGHT(H40,2)</f>
        <v>EDAZ19</v>
      </c>
      <c r="L40" s="273">
        <f>RTD("cqg.rtd", ,"ContractData",K40, "COI")</f>
        <v>120316</v>
      </c>
      <c r="M40" s="273">
        <f>RTD("cqg.rtd", ,"ContractData",K40, "P_OI")</f>
        <v>120762</v>
      </c>
    </row>
    <row r="42" spans="1:13" x14ac:dyDescent="0.25">
      <c r="A42" s="273">
        <f t="shared" si="0"/>
        <v>19</v>
      </c>
      <c r="B42" s="273" t="str">
        <f>RTD("cqg.rtd",,"ContractData",$A$5&amp;A42,"Symbol")</f>
        <v>EDAS3Z9</v>
      </c>
      <c r="C42" s="273" t="str">
        <f>RIGHT(B42,2)</f>
        <v>Z9</v>
      </c>
      <c r="D42" s="273" t="str">
        <f>LEFT(C42,1)</f>
        <v>Z</v>
      </c>
      <c r="E42" s="273" t="str">
        <f>$E$5&amp;C42</f>
        <v>EDAZ9</v>
      </c>
      <c r="F42" s="273">
        <f>RTD("cqg.rtd", ,"ContractData",E42, "COI")</f>
        <v>120316</v>
      </c>
      <c r="G42" s="273">
        <f>RTD("cqg.rtd", ,"ContractData",E42, "POI")</f>
        <v>120762</v>
      </c>
      <c r="H42" s="273" t="str">
        <f>RIGHT(RTD("cqg.rtd", ,"ContractData",B42, "LongDescription"),2)</f>
        <v>20</v>
      </c>
      <c r="I42" s="273">
        <f>IF(D42="F",1,IF(D42="G",2,IF(D42="H",3,IF(D42="J",4,IF(D42="K",5,IF(D42="M",6,IF(D42="N",7,IF(D42="Q",8,IF(D42="U",9,IF(D42="V",10,IF(D42="X",11,IF(D42="Z",12))))))))))))</f>
        <v>12</v>
      </c>
      <c r="J42" s="273" t="str">
        <f>VLOOKUP(I42,$R$6:$T$17,3)</f>
        <v>H</v>
      </c>
      <c r="K42" s="273" t="str">
        <f>$K$5&amp;J42&amp;RIGHT(H42,2)</f>
        <v>EDAH20</v>
      </c>
      <c r="L42" s="273">
        <f>RTD("cqg.rtd", ,"ContractData",K42, "COI")</f>
        <v>81563</v>
      </c>
      <c r="M42" s="273">
        <f>RTD("cqg.rtd", ,"ContractData",K42, "P_OI")</f>
        <v>81147</v>
      </c>
    </row>
    <row r="44" spans="1:13" x14ac:dyDescent="0.25">
      <c r="A44" s="273">
        <f t="shared" si="0"/>
        <v>20</v>
      </c>
      <c r="B44" s="273" t="str">
        <f>RTD("cqg.rtd",,"ContractData",$A$5&amp;A44,"Symbol")</f>
        <v>EDAS3H0</v>
      </c>
      <c r="C44" s="273" t="str">
        <f>RIGHT(B44,2)</f>
        <v>H0</v>
      </c>
      <c r="D44" s="273" t="str">
        <f>LEFT(C44,1)</f>
        <v>H</v>
      </c>
      <c r="E44" s="273" t="str">
        <f>$E$5&amp;C44</f>
        <v>EDAH0</v>
      </c>
      <c r="F44" s="273">
        <f>RTD("cqg.rtd", ,"ContractData",E44, "COI")</f>
        <v>81563</v>
      </c>
      <c r="G44" s="273">
        <f>RTD("cqg.rtd", ,"ContractData",E44, "POI")</f>
        <v>81147</v>
      </c>
      <c r="H44" s="273" t="str">
        <f>RIGHT(RTD("cqg.rtd", ,"ContractData",B44, "LongDescription"),2)</f>
        <v>20</v>
      </c>
      <c r="I44" s="273">
        <f>IF(D44="F",1,IF(D44="G",2,IF(D44="H",3,IF(D44="J",4,IF(D44="K",5,IF(D44="M",6,IF(D44="N",7,IF(D44="Q",8,IF(D44="U",9,IF(D44="V",10,IF(D44="X",11,IF(D44="Z",12))))))))))))</f>
        <v>3</v>
      </c>
      <c r="J44" s="273" t="str">
        <f>VLOOKUP(I44,$R$6:$T$17,3)</f>
        <v>M</v>
      </c>
      <c r="K44" s="273" t="str">
        <f>$K$5&amp;J44&amp;RIGHT(H44,2)</f>
        <v>EDAM20</v>
      </c>
      <c r="L44" s="273">
        <f>RTD("cqg.rtd", ,"ContractData",K44, "COI")</f>
        <v>62758</v>
      </c>
      <c r="M44" s="273">
        <f>RTD("cqg.rtd", ,"ContractData",K44, "P_OI")</f>
        <v>60239</v>
      </c>
    </row>
    <row r="46" spans="1:13" x14ac:dyDescent="0.25">
      <c r="A46" s="273">
        <f t="shared" si="0"/>
        <v>21</v>
      </c>
      <c r="B46" s="273" t="str">
        <f>RTD("cqg.rtd",,"ContractData",$A$5&amp;A46,"Symbol")</f>
        <v>EDAS3M0</v>
      </c>
      <c r="C46" s="273" t="str">
        <f>RIGHT(B46,2)</f>
        <v>M0</v>
      </c>
      <c r="D46" s="273" t="str">
        <f>LEFT(C46,1)</f>
        <v>M</v>
      </c>
      <c r="E46" s="273" t="str">
        <f>$E$5&amp;C46</f>
        <v>EDAM0</v>
      </c>
      <c r="F46" s="273">
        <f>RTD("cqg.rtd", ,"ContractData",E46, "COI")</f>
        <v>62758</v>
      </c>
      <c r="G46" s="273">
        <f>RTD("cqg.rtd", ,"ContractData",E46, "POI")</f>
        <v>60239</v>
      </c>
      <c r="H46" s="273" t="str">
        <f>RIGHT(RTD("cqg.rtd", ,"ContractData",B46, "LongDescription"),2)</f>
        <v>20</v>
      </c>
      <c r="I46" s="273">
        <f>IF(D46="F",1,IF(D46="G",2,IF(D46="H",3,IF(D46="J",4,IF(D46="K",5,IF(D46="M",6,IF(D46="N",7,IF(D46="Q",8,IF(D46="U",9,IF(D46="V",10,IF(D46="X",11,IF(D46="Z",12))))))))))))</f>
        <v>6</v>
      </c>
      <c r="J46" s="273" t="str">
        <f>VLOOKUP(I46,$R$6:$T$17,3)</f>
        <v>U</v>
      </c>
      <c r="K46" s="273" t="str">
        <f>$K$5&amp;J46&amp;RIGHT(H46,2)</f>
        <v>EDAU20</v>
      </c>
      <c r="L46" s="273">
        <f>RTD("cqg.rtd", ,"ContractData",K46, "COI")</f>
        <v>54728</v>
      </c>
      <c r="M46" s="273">
        <f>RTD("cqg.rtd", ,"ContractData",K46, "P_OI")</f>
        <v>56435</v>
      </c>
    </row>
    <row r="48" spans="1:13" x14ac:dyDescent="0.25">
      <c r="A48" s="273">
        <f t="shared" si="0"/>
        <v>22</v>
      </c>
      <c r="B48" s="273" t="str">
        <f>RTD("cqg.rtd",,"ContractData",$A$5&amp;A48,"Symbol")</f>
        <v>EDAS3U0</v>
      </c>
      <c r="C48" s="273" t="str">
        <f>RIGHT(B48,2)</f>
        <v>U0</v>
      </c>
      <c r="D48" s="273" t="str">
        <f>LEFT(C48,1)</f>
        <v>U</v>
      </c>
      <c r="E48" s="273" t="str">
        <f>$E$5&amp;C48</f>
        <v>EDAU0</v>
      </c>
      <c r="F48" s="273">
        <f>RTD("cqg.rtd", ,"ContractData",E48, "COI")</f>
        <v>54728</v>
      </c>
      <c r="G48" s="273">
        <f>RTD("cqg.rtd", ,"ContractData",E48, "POI")</f>
        <v>56435</v>
      </c>
      <c r="H48" s="273" t="str">
        <f>RIGHT(RTD("cqg.rtd", ,"ContractData",B48, "LongDescription"),2)</f>
        <v>20</v>
      </c>
      <c r="I48" s="273">
        <f>IF(D48="F",1,IF(D48="G",2,IF(D48="H",3,IF(D48="J",4,IF(D48="K",5,IF(D48="M",6,IF(D48="N",7,IF(D48="Q",8,IF(D48="U",9,IF(D48="V",10,IF(D48="X",11,IF(D48="Z",12))))))))))))</f>
        <v>9</v>
      </c>
      <c r="J48" s="273" t="str">
        <f>VLOOKUP(I48,$R$6:$T$17,3)</f>
        <v>Z</v>
      </c>
      <c r="K48" s="273" t="str">
        <f>$K$5&amp;J48&amp;RIGHT(H48,2)</f>
        <v>EDAZ20</v>
      </c>
      <c r="L48" s="273">
        <f>RTD("cqg.rtd", ,"ContractData",K48, "COI")</f>
        <v>50326</v>
      </c>
      <c r="M48" s="273">
        <f>RTD("cqg.rtd", ,"ContractData",K48, "P_OI")</f>
        <v>51357</v>
      </c>
    </row>
    <row r="50" spans="1:13" x14ac:dyDescent="0.25">
      <c r="A50" s="273">
        <f t="shared" si="0"/>
        <v>23</v>
      </c>
      <c r="B50" s="273" t="str">
        <f>RTD("cqg.rtd",,"ContractData",$A$5&amp;A50,"Symbol")</f>
        <v>EDAS3Z0</v>
      </c>
      <c r="C50" s="273" t="str">
        <f>RIGHT(B50,2)</f>
        <v>Z0</v>
      </c>
      <c r="D50" s="273" t="str">
        <f>LEFT(C50,1)</f>
        <v>Z</v>
      </c>
      <c r="E50" s="273" t="str">
        <f>$E$5&amp;C50</f>
        <v>EDAZ0</v>
      </c>
      <c r="F50" s="273">
        <f>RTD("cqg.rtd", ,"ContractData",E50, "COI")</f>
        <v>50326</v>
      </c>
      <c r="G50" s="273">
        <f>RTD("cqg.rtd", ,"ContractData",E50, "POI")</f>
        <v>51357</v>
      </c>
      <c r="H50" s="273" t="str">
        <f>RIGHT(RTD("cqg.rtd", ,"ContractData",B50, "LongDescription"),2)</f>
        <v>21</v>
      </c>
      <c r="I50" s="273">
        <f>IF(D50="F",1,IF(D50="G",2,IF(D50="H",3,IF(D50="J",4,IF(D50="K",5,IF(D50="M",6,IF(D50="N",7,IF(D50="Q",8,IF(D50="U",9,IF(D50="V",10,IF(D50="X",11,IF(D50="Z",12))))))))))))</f>
        <v>12</v>
      </c>
      <c r="J50" s="273" t="str">
        <f>VLOOKUP(I50,$R$6:$T$17,3)</f>
        <v>H</v>
      </c>
      <c r="K50" s="273" t="str">
        <f>$K$5&amp;J50&amp;RIGHT(H50,2)</f>
        <v>EDAH21</v>
      </c>
      <c r="L50" s="273">
        <f>RTD("cqg.rtd", ,"ContractData",K50, "COI")</f>
        <v>29173</v>
      </c>
      <c r="M50" s="273">
        <f>RTD("cqg.rtd", ,"ContractData",K50, "P_OI")</f>
        <v>29120</v>
      </c>
    </row>
    <row r="52" spans="1:13" x14ac:dyDescent="0.25">
      <c r="A52" s="273">
        <f t="shared" si="0"/>
        <v>24</v>
      </c>
      <c r="B52" s="273" t="str">
        <f>RTD("cqg.rtd",,"ContractData",$A$5&amp;A52,"Symbol")</f>
        <v>EDAS3H1</v>
      </c>
      <c r="C52" s="273" t="str">
        <f>RIGHT(B52,2)</f>
        <v>H1</v>
      </c>
      <c r="D52" s="273" t="str">
        <f>LEFT(C52,1)</f>
        <v>H</v>
      </c>
      <c r="E52" s="273" t="str">
        <f>$E$5&amp;C52</f>
        <v>EDAH1</v>
      </c>
      <c r="F52" s="273">
        <f>RTD("cqg.rtd", ,"ContractData",E52, "COI")</f>
        <v>29173</v>
      </c>
      <c r="G52" s="273">
        <f>RTD("cqg.rtd", ,"ContractData",E52, "POI")</f>
        <v>29120</v>
      </c>
      <c r="H52" s="273" t="str">
        <f>RIGHT(RTD("cqg.rtd", ,"ContractData",B52, "LongDescription"),2)</f>
        <v>21</v>
      </c>
      <c r="I52" s="273">
        <f>IF(D52="F",1,IF(D52="G",2,IF(D52="H",3,IF(D52="J",4,IF(D52="K",5,IF(D52="M",6,IF(D52="N",7,IF(D52="Q",8,IF(D52="U",9,IF(D52="V",10,IF(D52="X",11,IF(D52="Z",12))))))))))))</f>
        <v>3</v>
      </c>
      <c r="J52" s="273" t="str">
        <f>VLOOKUP(I52,$R$6:$T$17,3)</f>
        <v>M</v>
      </c>
      <c r="K52" s="273" t="str">
        <f>$K$5&amp;J52&amp;RIGHT(H52,2)</f>
        <v>EDAM21</v>
      </c>
      <c r="L52" s="273">
        <f>RTD("cqg.rtd", ,"ContractData",K52, "COI")</f>
        <v>26559</v>
      </c>
      <c r="M52" s="273">
        <f>RTD("cqg.rtd", ,"ContractData",K52, "P_OI")</f>
        <v>23327</v>
      </c>
    </row>
    <row r="54" spans="1:13" x14ac:dyDescent="0.25">
      <c r="A54" s="273">
        <f t="shared" si="0"/>
        <v>25</v>
      </c>
      <c r="B54" s="273" t="str">
        <f>RTD("cqg.rtd",,"ContractData",$A$5&amp;A54,"Symbol")</f>
        <v>EDAS3M1</v>
      </c>
      <c r="C54" s="273" t="str">
        <f>RIGHT(B54,2)</f>
        <v>M1</v>
      </c>
      <c r="D54" s="273" t="str">
        <f>LEFT(C54,1)</f>
        <v>M</v>
      </c>
      <c r="E54" s="273" t="str">
        <f>$E$5&amp;C54</f>
        <v>EDAM1</v>
      </c>
      <c r="F54" s="273">
        <f>RTD("cqg.rtd", ,"ContractData",E54, "COI")</f>
        <v>26559</v>
      </c>
      <c r="G54" s="273">
        <f>RTD("cqg.rtd", ,"ContractData",E54, "POI")</f>
        <v>23327</v>
      </c>
      <c r="H54" s="273" t="str">
        <f>RIGHT(RTD("cqg.rtd", ,"ContractData",B54, "LongDescription"),2)</f>
        <v>21</v>
      </c>
      <c r="I54" s="273">
        <f>IF(D54="F",1,IF(D54="G",2,IF(D54="H",3,IF(D54="J",4,IF(D54="K",5,IF(D54="M",6,IF(D54="N",7,IF(D54="Q",8,IF(D54="U",9,IF(D54="V",10,IF(D54="X",11,IF(D54="Z",12))))))))))))</f>
        <v>6</v>
      </c>
      <c r="J54" s="273" t="str">
        <f>VLOOKUP(I54,$R$6:$T$17,3)</f>
        <v>U</v>
      </c>
      <c r="K54" s="273" t="str">
        <f>$K$5&amp;J54&amp;RIGHT(H54,2)</f>
        <v>EDAU21</v>
      </c>
      <c r="L54" s="273">
        <f>RTD("cqg.rtd", ,"ContractData",K54, "COI")</f>
        <v>15992</v>
      </c>
      <c r="M54" s="273">
        <f>RTD("cqg.rtd", ,"ContractData",K54, "P_OI")</f>
        <v>15756</v>
      </c>
    </row>
    <row r="56" spans="1:13" x14ac:dyDescent="0.25">
      <c r="A56" s="273">
        <f t="shared" si="0"/>
        <v>26</v>
      </c>
      <c r="B56" s="273" t="str">
        <f>RTD("cqg.rtd",,"ContractData",$A$5&amp;A56,"Symbol")</f>
        <v>EDAS3U1</v>
      </c>
      <c r="C56" s="273" t="str">
        <f>RIGHT(B56,2)</f>
        <v>U1</v>
      </c>
      <c r="D56" s="273" t="str">
        <f>LEFT(C56,1)</f>
        <v>U</v>
      </c>
      <c r="E56" s="273" t="str">
        <f>$E$5&amp;C56</f>
        <v>EDAU1</v>
      </c>
      <c r="F56" s="273">
        <f>RTD("cqg.rtd", ,"ContractData",E56, "COI")</f>
        <v>15992</v>
      </c>
      <c r="G56" s="273">
        <f>RTD("cqg.rtd", ,"ContractData",E56, "POI")</f>
        <v>15756</v>
      </c>
      <c r="H56" s="273" t="str">
        <f>RIGHT(RTD("cqg.rtd", ,"ContractData",B56, "LongDescription"),2)</f>
        <v>21</v>
      </c>
      <c r="I56" s="273">
        <f>IF(D56="F",1,IF(D56="G",2,IF(D56="H",3,IF(D56="J",4,IF(D56="K",5,IF(D56="M",6,IF(D56="N",7,IF(D56="Q",8,IF(D56="U",9,IF(D56="V",10,IF(D56="X",11,IF(D56="Z",12))))))))))))</f>
        <v>9</v>
      </c>
      <c r="J56" s="273" t="str">
        <f>VLOOKUP(I56,$R$6:$T$17,3)</f>
        <v>Z</v>
      </c>
      <c r="K56" s="273" t="str">
        <f>$K$5&amp;J56&amp;RIGHT(H56,2)</f>
        <v>EDAZ21</v>
      </c>
      <c r="L56" s="273">
        <f>RTD("cqg.rtd", ,"ContractData",K56, "COI")</f>
        <v>8426</v>
      </c>
      <c r="M56" s="273">
        <f>RTD("cqg.rtd", ,"ContractData",K56, "P_OI")</f>
        <v>8678</v>
      </c>
    </row>
    <row r="58" spans="1:13" x14ac:dyDescent="0.25">
      <c r="A58" s="273">
        <f t="shared" si="0"/>
        <v>27</v>
      </c>
      <c r="B58" s="273" t="str">
        <f>RTD("cqg.rtd",,"ContractData",$A$5&amp;A58,"Symbol")</f>
        <v>EDAS3Z1</v>
      </c>
      <c r="C58" s="273" t="str">
        <f>RIGHT(B58,2)</f>
        <v>Z1</v>
      </c>
      <c r="D58" s="273" t="str">
        <f>LEFT(C58,1)</f>
        <v>Z</v>
      </c>
      <c r="E58" s="273" t="str">
        <f>$E$5&amp;C58</f>
        <v>EDAZ1</v>
      </c>
      <c r="F58" s="273">
        <f>RTD("cqg.rtd", ,"ContractData",E58, "COI")</f>
        <v>8426</v>
      </c>
      <c r="G58" s="273">
        <f>RTD("cqg.rtd", ,"ContractData",E58, "POI")</f>
        <v>8678</v>
      </c>
      <c r="H58" s="273" t="str">
        <f>RIGHT(RTD("cqg.rtd", ,"ContractData",B58, "LongDescription"),2)</f>
        <v>22</v>
      </c>
      <c r="I58" s="273">
        <f>IF(D58="F",1,IF(D58="G",2,IF(D58="H",3,IF(D58="J",4,IF(D58="K",5,IF(D58="M",6,IF(D58="N",7,IF(D58="Q",8,IF(D58="U",9,IF(D58="V",10,IF(D58="X",11,IF(D58="Z",12))))))))))))</f>
        <v>12</v>
      </c>
      <c r="J58" s="273" t="str">
        <f>VLOOKUP(I58,$R$6:$T$17,3)</f>
        <v>H</v>
      </c>
      <c r="K58" s="273" t="str">
        <f>$K$5&amp;J58&amp;RIGHT(H58,2)</f>
        <v>EDAH22</v>
      </c>
      <c r="L58" s="273">
        <f>RTD("cqg.rtd", ,"ContractData",K58, "COI")</f>
        <v>4154</v>
      </c>
      <c r="M58" s="273">
        <f>RTD("cqg.rtd", ,"ContractData",K58, "P_OI")</f>
        <v>4168</v>
      </c>
    </row>
    <row r="60" spans="1:13" x14ac:dyDescent="0.25">
      <c r="A60" s="273">
        <f t="shared" si="0"/>
        <v>28</v>
      </c>
      <c r="B60" s="273" t="str">
        <f>RTD("cqg.rtd",,"ContractData",$A$5&amp;A60,"Symbol")</f>
        <v>EDAS3H2</v>
      </c>
      <c r="C60" s="273" t="str">
        <f>RIGHT(B60,2)</f>
        <v>H2</v>
      </c>
      <c r="D60" s="273" t="str">
        <f>LEFT(C60,1)</f>
        <v>H</v>
      </c>
      <c r="E60" s="273" t="str">
        <f>$E$5&amp;C60</f>
        <v>EDAH2</v>
      </c>
      <c r="F60" s="273">
        <f>RTD("cqg.rtd", ,"ContractData",E60, "COI")</f>
        <v>4154</v>
      </c>
      <c r="G60" s="273">
        <f>RTD("cqg.rtd", ,"ContractData",E60, "POI")</f>
        <v>4168</v>
      </c>
      <c r="H60" s="273" t="str">
        <f>RIGHT(RTD("cqg.rtd", ,"ContractData",B60, "LongDescription"),2)</f>
        <v>22</v>
      </c>
      <c r="I60" s="273">
        <f>IF(D60="F",1,IF(D60="G",2,IF(D60="H",3,IF(D60="J",4,IF(D60="K",5,IF(D60="M",6,IF(D60="N",7,IF(D60="Q",8,IF(D60="U",9,IF(D60="V",10,IF(D60="X",11,IF(D60="Z",12))))))))))))</f>
        <v>3</v>
      </c>
      <c r="J60" s="273" t="str">
        <f>VLOOKUP(I60,$R$6:$T$17,3)</f>
        <v>M</v>
      </c>
      <c r="K60" s="273" t="str">
        <f>$K$5&amp;J60&amp;RIGHT(H60,2)</f>
        <v>EDAM22</v>
      </c>
      <c r="L60" s="273">
        <f>RTD("cqg.rtd", ,"ContractData",K60, "COI")</f>
        <v>4673</v>
      </c>
      <c r="M60" s="273">
        <f>RTD("cqg.rtd", ,"ContractData",K60, "P_OI")</f>
        <v>4753</v>
      </c>
    </row>
    <row r="62" spans="1:13" x14ac:dyDescent="0.25">
      <c r="A62" s="273">
        <f t="shared" si="0"/>
        <v>29</v>
      </c>
      <c r="B62" s="273" t="str">
        <f>RTD("cqg.rtd",,"ContractData",$A$5&amp;A62,"Symbol")</f>
        <v>EDAS3M2</v>
      </c>
      <c r="C62" s="273" t="str">
        <f>RIGHT(B62,2)</f>
        <v>M2</v>
      </c>
      <c r="D62" s="273" t="str">
        <f>LEFT(C62,1)</f>
        <v>M</v>
      </c>
      <c r="E62" s="273" t="str">
        <f>$E$5&amp;C62</f>
        <v>EDAM2</v>
      </c>
      <c r="F62" s="273">
        <f>RTD("cqg.rtd", ,"ContractData",E62, "COI")</f>
        <v>4673</v>
      </c>
      <c r="G62" s="273">
        <f>RTD("cqg.rtd", ,"ContractData",E62, "POI")</f>
        <v>4753</v>
      </c>
      <c r="H62" s="273" t="str">
        <f>RIGHT(RTD("cqg.rtd", ,"ContractData",B62, "LongDescription"),2)</f>
        <v>22</v>
      </c>
      <c r="I62" s="273">
        <f>IF(D62="F",1,IF(D62="G",2,IF(D62="H",3,IF(D62="J",4,IF(D62="K",5,IF(D62="M",6,IF(D62="N",7,IF(D62="Q",8,IF(D62="U",9,IF(D62="V",10,IF(D62="X",11,IF(D62="Z",12))))))))))))</f>
        <v>6</v>
      </c>
      <c r="J62" s="273" t="str">
        <f>VLOOKUP(I62,$R$6:$T$17,3)</f>
        <v>U</v>
      </c>
      <c r="K62" s="273" t="str">
        <f>$K$5&amp;J62&amp;RIGHT(H62,2)</f>
        <v>EDAU22</v>
      </c>
      <c r="L62" s="273">
        <f>RTD("cqg.rtd", ,"ContractData",K62, "COI")</f>
        <v>4938</v>
      </c>
      <c r="M62" s="273">
        <f>RTD("cqg.rtd", ,"ContractData",K62, "P_OI")</f>
        <v>4896</v>
      </c>
    </row>
    <row r="64" spans="1:13" x14ac:dyDescent="0.25">
      <c r="A64" s="273">
        <f t="shared" si="0"/>
        <v>30</v>
      </c>
      <c r="B64" s="273" t="str">
        <f>RTD("cqg.rtd",,"ContractData",$A$5&amp;A64,"Symbol")</f>
        <v>EDAS3U2</v>
      </c>
      <c r="C64" s="273" t="str">
        <f>RIGHT(B64,2)</f>
        <v>U2</v>
      </c>
      <c r="D64" s="273" t="str">
        <f>LEFT(C64,1)</f>
        <v>U</v>
      </c>
      <c r="E64" s="273" t="str">
        <f>$E$5&amp;C64</f>
        <v>EDAU2</v>
      </c>
      <c r="F64" s="273">
        <f>RTD("cqg.rtd", ,"ContractData",E64, "COI")</f>
        <v>4938</v>
      </c>
      <c r="G64" s="273">
        <f>RTD("cqg.rtd", ,"ContractData",E64, "POI")</f>
        <v>4896</v>
      </c>
      <c r="H64" s="273" t="str">
        <f>RIGHT(RTD("cqg.rtd", ,"ContractData",B64, "LongDescription"),2)</f>
        <v>22</v>
      </c>
      <c r="I64" s="273">
        <f>IF(D64="F",1,IF(D64="G",2,IF(D64="H",3,IF(D64="J",4,IF(D64="K",5,IF(D64="M",6,IF(D64="N",7,IF(D64="Q",8,IF(D64="U",9,IF(D64="V",10,IF(D64="X",11,IF(D64="Z",12))))))))))))</f>
        <v>9</v>
      </c>
      <c r="J64" s="273" t="str">
        <f>VLOOKUP(I64,$R$6:$T$17,3)</f>
        <v>Z</v>
      </c>
      <c r="K64" s="273" t="str">
        <f>$K$5&amp;J64&amp;RIGHT(H64,2)</f>
        <v>EDAZ22</v>
      </c>
      <c r="L64" s="273">
        <f>RTD("cqg.rtd", ,"ContractData",K64, "COI")</f>
        <v>2007</v>
      </c>
      <c r="M64" s="273">
        <f>RTD("cqg.rtd", ,"ContractData",K64, "P_OI")</f>
        <v>1931</v>
      </c>
    </row>
    <row r="66" spans="1:13" x14ac:dyDescent="0.25">
      <c r="A66" s="273">
        <f t="shared" si="0"/>
        <v>31</v>
      </c>
      <c r="B66" s="273" t="str">
        <f>RTD("cqg.rtd",,"ContractData",$A$5&amp;A66,"Symbol")</f>
        <v>EDAS3Z2</v>
      </c>
      <c r="C66" s="273" t="str">
        <f>RIGHT(B66,2)</f>
        <v>Z2</v>
      </c>
      <c r="D66" s="273" t="str">
        <f>LEFT(C66,1)</f>
        <v>Z</v>
      </c>
      <c r="E66" s="273" t="str">
        <f>$E$5&amp;C66</f>
        <v>EDAZ2</v>
      </c>
      <c r="F66" s="273">
        <f>RTD("cqg.rtd", ,"ContractData",E66, "COI")</f>
        <v>2007</v>
      </c>
      <c r="G66" s="273">
        <f>RTD("cqg.rtd", ,"ContractData",E66, "POI")</f>
        <v>1931</v>
      </c>
      <c r="H66" s="273" t="str">
        <f>RIGHT(RTD("cqg.rtd", ,"ContractData",B66, "LongDescription"),2)</f>
        <v>23</v>
      </c>
      <c r="I66" s="273">
        <f>IF(D66="F",1,IF(D66="G",2,IF(D66="H",3,IF(D66="J",4,IF(D66="K",5,IF(D66="M",6,IF(D66="N",7,IF(D66="Q",8,IF(D66="U",9,IF(D66="V",10,IF(D66="X",11,IF(D66="Z",12))))))))))))</f>
        <v>12</v>
      </c>
      <c r="J66" s="273" t="str">
        <f>VLOOKUP(I66,$R$6:$T$17,3)</f>
        <v>H</v>
      </c>
      <c r="K66" s="273" t="str">
        <f>$K$5&amp;J66&amp;RIGHT(H66,2)</f>
        <v>EDAH23</v>
      </c>
      <c r="L66" s="273">
        <f>RTD("cqg.rtd", ,"ContractData",K66, "COI")</f>
        <v>2136</v>
      </c>
      <c r="M66" s="273">
        <f>RTD("cqg.rtd", ,"ContractData",K66, "P_OI")</f>
        <v>2136</v>
      </c>
    </row>
    <row r="68" spans="1:13" x14ac:dyDescent="0.25">
      <c r="A68" s="273">
        <f t="shared" si="0"/>
        <v>32</v>
      </c>
      <c r="B68" s="273" t="str">
        <f>RTD("cqg.rtd",,"ContractData",$A$5&amp;A68,"Symbol")</f>
        <v>EDAS3H3</v>
      </c>
      <c r="C68" s="273" t="str">
        <f>RIGHT(B68,2)</f>
        <v>H3</v>
      </c>
      <c r="D68" s="273" t="str">
        <f>LEFT(C68,1)</f>
        <v>H</v>
      </c>
      <c r="E68" s="273" t="str">
        <f>$E$5&amp;C68</f>
        <v>EDAH3</v>
      </c>
      <c r="F68" s="273">
        <f>RTD("cqg.rtd", ,"ContractData",E68, "COI")</f>
        <v>2136</v>
      </c>
      <c r="G68" s="273">
        <f>RTD("cqg.rtd", ,"ContractData",E68, "POI")</f>
        <v>2136</v>
      </c>
      <c r="H68" s="273" t="str">
        <f>RIGHT(RTD("cqg.rtd", ,"ContractData",B68, "LongDescription"),2)</f>
        <v>23</v>
      </c>
      <c r="I68" s="273">
        <f>IF(D68="F",1,IF(D68="G",2,IF(D68="H",3,IF(D68="J",4,IF(D68="K",5,IF(D68="M",6,IF(D68="N",7,IF(D68="Q",8,IF(D68="U",9,IF(D68="V",10,IF(D68="X",11,IF(D68="Z",12))))))))))))</f>
        <v>3</v>
      </c>
      <c r="J68" s="273" t="str">
        <f>VLOOKUP(I68,$R$6:$T$17,3)</f>
        <v>M</v>
      </c>
      <c r="K68" s="273" t="str">
        <f>$K$5&amp;J68&amp;RIGHT(H68,2)</f>
        <v>EDAM23</v>
      </c>
      <c r="L68" s="273">
        <f>RTD("cqg.rtd", ,"ContractData",K68, "COI")</f>
        <v>791</v>
      </c>
      <c r="M68" s="273">
        <f>RTD("cqg.rtd", ,"ContractData",K68, "P_OI")</f>
        <v>791</v>
      </c>
    </row>
    <row r="70" spans="1:13" x14ac:dyDescent="0.25">
      <c r="A70" s="273">
        <f t="shared" si="0"/>
        <v>33</v>
      </c>
      <c r="B70" s="273" t="str">
        <f>RTD("cqg.rtd",,"ContractData",$A$5&amp;A70,"Symbol")</f>
        <v>EDAS3M3</v>
      </c>
      <c r="C70" s="273" t="str">
        <f>RIGHT(B70,2)</f>
        <v>M3</v>
      </c>
      <c r="D70" s="273" t="str">
        <f>LEFT(C70,1)</f>
        <v>M</v>
      </c>
      <c r="E70" s="273" t="str">
        <f>$E$5&amp;C70</f>
        <v>EDAM3</v>
      </c>
      <c r="F70" s="273">
        <f>RTD("cqg.rtd", ,"ContractData",E70, "COI")</f>
        <v>791</v>
      </c>
      <c r="G70" s="273">
        <f>RTD("cqg.rtd", ,"ContractData",E70, "POI")</f>
        <v>791</v>
      </c>
      <c r="H70" s="273" t="str">
        <f>RIGHT(RTD("cqg.rtd", ,"ContractData",B70, "LongDescription"),2)</f>
        <v>23</v>
      </c>
      <c r="I70" s="273">
        <f>IF(D70="F",1,IF(D70="G",2,IF(D70="H",3,IF(D70="J",4,IF(D70="K",5,IF(D70="M",6,IF(D70="N",7,IF(D70="Q",8,IF(D70="U",9,IF(D70="V",10,IF(D70="X",11,IF(D70="Z",12))))))))))))</f>
        <v>6</v>
      </c>
      <c r="J70" s="273" t="str">
        <f>VLOOKUP(I70,$R$6:$T$17,3)</f>
        <v>U</v>
      </c>
      <c r="K70" s="273" t="str">
        <f>$K$5&amp;J70&amp;RIGHT(H70,2)</f>
        <v>EDAU23</v>
      </c>
      <c r="L70" s="273">
        <f>RTD("cqg.rtd", ,"ContractData",K70, "COI")</f>
        <v>984</v>
      </c>
      <c r="M70" s="273">
        <f>RTD("cqg.rtd", ,"ContractData",K70, "P_OI")</f>
        <v>974</v>
      </c>
    </row>
    <row r="72" spans="1:13" x14ac:dyDescent="0.25">
      <c r="A72" s="273">
        <f t="shared" si="0"/>
        <v>34</v>
      </c>
      <c r="B72" s="273" t="str">
        <f>RTD("cqg.rtd",,"ContractData",$A$5&amp;A72,"Symbol")</f>
        <v>EDAS3U3</v>
      </c>
      <c r="C72" s="273" t="str">
        <f>RIGHT(B72,2)</f>
        <v>U3</v>
      </c>
      <c r="D72" s="273" t="str">
        <f>LEFT(C72,1)</f>
        <v>U</v>
      </c>
      <c r="E72" s="273" t="str">
        <f>$E$5&amp;C72</f>
        <v>EDAU3</v>
      </c>
      <c r="F72" s="273">
        <f>RTD("cqg.rtd", ,"ContractData",E72, "COI")</f>
        <v>984</v>
      </c>
      <c r="G72" s="273">
        <f>RTD("cqg.rtd", ,"ContractData",E72, "POI")</f>
        <v>974</v>
      </c>
      <c r="H72" s="273" t="str">
        <f>RIGHT(RTD("cqg.rtd", ,"ContractData",B72, "LongDescription"),2)</f>
        <v>23</v>
      </c>
      <c r="I72" s="273">
        <f>IF(D72="F",1,IF(D72="G",2,IF(D72="H",3,IF(D72="J",4,IF(D72="K",5,IF(D72="M",6,IF(D72="N",7,IF(D72="Q",8,IF(D72="U",9,IF(D72="V",10,IF(D72="X",11,IF(D72="Z",12))))))))))))</f>
        <v>9</v>
      </c>
      <c r="J72" s="273" t="str">
        <f>VLOOKUP(I72,$R$6:$T$17,3)</f>
        <v>Z</v>
      </c>
      <c r="K72" s="273" t="str">
        <f>$K$5&amp;J72&amp;RIGHT(H72,2)</f>
        <v>EDAZ23</v>
      </c>
      <c r="L72" s="273">
        <f>RTD("cqg.rtd", ,"ContractData",K72, "COI")</f>
        <v>932</v>
      </c>
      <c r="M72" s="273">
        <f>RTD("cqg.rtd", ,"ContractData",K72, "P_OI")</f>
        <v>932</v>
      </c>
    </row>
    <row r="74" spans="1:13" x14ac:dyDescent="0.25">
      <c r="A74" s="273">
        <f t="shared" si="0"/>
        <v>35</v>
      </c>
      <c r="B74" s="273" t="str">
        <f>RTD("cqg.rtd",,"ContractData",$A$5&amp;A74,"Symbol")</f>
        <v>EDAS3Z3</v>
      </c>
      <c r="C74" s="273" t="str">
        <f>RIGHT(B74,2)</f>
        <v>Z3</v>
      </c>
      <c r="D74" s="273" t="str">
        <f>LEFT(C74,1)</f>
        <v>Z</v>
      </c>
      <c r="E74" s="273" t="str">
        <f>$E$5&amp;C74</f>
        <v>EDAZ3</v>
      </c>
      <c r="F74" s="273">
        <f>RTD("cqg.rtd", ,"ContractData",E74, "COI")</f>
        <v>932</v>
      </c>
      <c r="G74" s="273">
        <f>RTD("cqg.rtd", ,"ContractData",E74, "POI")</f>
        <v>932</v>
      </c>
      <c r="H74" s="273" t="str">
        <f>RIGHT(RTD("cqg.rtd", ,"ContractData",B74, "LongDescription"),2)</f>
        <v>24</v>
      </c>
      <c r="I74" s="273">
        <f>IF(D74="F",1,IF(D74="G",2,IF(D74="H",3,IF(D74="J",4,IF(D74="K",5,IF(D74="M",6,IF(D74="N",7,IF(D74="Q",8,IF(D74="U",9,IF(D74="V",10,IF(D74="X",11,IF(D74="Z",12))))))))))))</f>
        <v>12</v>
      </c>
      <c r="J74" s="273" t="str">
        <f>VLOOKUP(I74,$R$6:$T$17,3)</f>
        <v>H</v>
      </c>
      <c r="K74" s="273" t="str">
        <f>$K$5&amp;J74&amp;RIGHT(H74,2)</f>
        <v>EDAH24</v>
      </c>
      <c r="L74" s="273">
        <f>RTD("cqg.rtd", ,"ContractData",K74, "COI")</f>
        <v>982</v>
      </c>
      <c r="M74" s="273">
        <f>RTD("cqg.rtd", ,"ContractData",K74, "P_OI")</f>
        <v>982</v>
      </c>
    </row>
    <row r="76" spans="1:13" x14ac:dyDescent="0.25">
      <c r="A76" s="273">
        <f t="shared" ref="A76:A88" si="1">A74+1</f>
        <v>36</v>
      </c>
      <c r="B76" s="273" t="str">
        <f>RTD("cqg.rtd",,"ContractData",$A$5&amp;A76,"Symbol")</f>
        <v>EDAS3H4</v>
      </c>
      <c r="C76" s="273" t="str">
        <f>RIGHT(B76,2)</f>
        <v>H4</v>
      </c>
      <c r="D76" s="273" t="str">
        <f>LEFT(C76,1)</f>
        <v>H</v>
      </c>
      <c r="E76" s="273" t="str">
        <f>$E$5&amp;C76</f>
        <v>EDAH4</v>
      </c>
      <c r="F76" s="273">
        <f>RTD("cqg.rtd", ,"ContractData",E76, "COI")</f>
        <v>982</v>
      </c>
      <c r="G76" s="273">
        <f>RTD("cqg.rtd", ,"ContractData",E76, "POI")</f>
        <v>982</v>
      </c>
      <c r="H76" s="273" t="str">
        <f>RIGHT(RTD("cqg.rtd", ,"ContractData",B76, "LongDescription"),2)</f>
        <v>24</v>
      </c>
      <c r="I76" s="273">
        <f>IF(D76="F",1,IF(D76="G",2,IF(D76="H",3,IF(D76="J",4,IF(D76="K",5,IF(D76="M",6,IF(D76="N",7,IF(D76="Q",8,IF(D76="U",9,IF(D76="V",10,IF(D76="X",11,IF(D76="Z",12))))))))))))</f>
        <v>3</v>
      </c>
      <c r="J76" s="273" t="str">
        <f>VLOOKUP(I76,$R$6:$T$17,3)</f>
        <v>M</v>
      </c>
      <c r="K76" s="273" t="str">
        <f>$K$5&amp;J76&amp;RIGHT(H76,2)</f>
        <v>EDAM24</v>
      </c>
      <c r="L76" s="273">
        <f>RTD("cqg.rtd", ,"ContractData",K76, "COI")</f>
        <v>979</v>
      </c>
      <c r="M76" s="273">
        <f>RTD("cqg.rtd", ,"ContractData",K76, "P_OI")</f>
        <v>979</v>
      </c>
    </row>
    <row r="78" spans="1:13" x14ac:dyDescent="0.25">
      <c r="A78" s="273">
        <f t="shared" si="1"/>
        <v>37</v>
      </c>
      <c r="B78" s="273" t="str">
        <f>RTD("cqg.rtd",,"ContractData",$A$5&amp;A78,"Symbol")</f>
        <v>EDAS3M4</v>
      </c>
      <c r="C78" s="273" t="str">
        <f>RIGHT(B78,2)</f>
        <v>M4</v>
      </c>
      <c r="D78" s="273" t="str">
        <f>LEFT(C78,1)</f>
        <v>M</v>
      </c>
      <c r="E78" s="273" t="str">
        <f>$E$5&amp;C78</f>
        <v>EDAM4</v>
      </c>
      <c r="F78" s="273">
        <f>RTD("cqg.rtd", ,"ContractData",E78, "COI")</f>
        <v>979</v>
      </c>
      <c r="G78" s="273">
        <f>RTD("cqg.rtd", ,"ContractData",E78, "POI")</f>
        <v>979</v>
      </c>
      <c r="H78" s="273" t="str">
        <f>RIGHT(RTD("cqg.rtd", ,"ContractData",B78, "LongDescription"),2)</f>
        <v>24</v>
      </c>
      <c r="I78" s="273">
        <f>IF(D78="F",1,IF(D78="G",2,IF(D78="H",3,IF(D78="J",4,IF(D78="K",5,IF(D78="M",6,IF(D78="N",7,IF(D78="Q",8,IF(D78="U",9,IF(D78="V",10,IF(D78="X",11,IF(D78="Z",12))))))))))))</f>
        <v>6</v>
      </c>
      <c r="J78" s="273" t="str">
        <f>VLOOKUP(I78,$R$6:$T$17,3)</f>
        <v>U</v>
      </c>
      <c r="K78" s="273" t="str">
        <f>$K$5&amp;J78&amp;RIGHT(H78,2)</f>
        <v>EDAU24</v>
      </c>
      <c r="L78" s="273">
        <f>RTD("cqg.rtd", ,"ContractData",K78, "COI")</f>
        <v>802</v>
      </c>
      <c r="M78" s="273">
        <f>RTD("cqg.rtd", ,"ContractData",K78, "P_OI")</f>
        <v>802</v>
      </c>
    </row>
    <row r="80" spans="1:13" x14ac:dyDescent="0.25">
      <c r="A80" s="273">
        <f t="shared" si="1"/>
        <v>38</v>
      </c>
      <c r="B80" s="273" t="str">
        <f>RTD("cqg.rtd",,"ContractData",$A$5&amp;A80,"Symbol")</f>
        <v>EDAS3U4</v>
      </c>
      <c r="C80" s="273" t="str">
        <f>RIGHT(B80,2)</f>
        <v>U4</v>
      </c>
      <c r="D80" s="273" t="str">
        <f>LEFT(C80,1)</f>
        <v>U</v>
      </c>
      <c r="E80" s="273" t="str">
        <f>$E$5&amp;C80</f>
        <v>EDAU4</v>
      </c>
      <c r="F80" s="273">
        <f>RTD("cqg.rtd", ,"ContractData",E80, "COI")</f>
        <v>802</v>
      </c>
      <c r="G80" s="273">
        <f>RTD("cqg.rtd", ,"ContractData",E80, "POI")</f>
        <v>802</v>
      </c>
      <c r="H80" s="273" t="str">
        <f>RIGHT(RTD("cqg.rtd", ,"ContractData",B80, "LongDescription"),2)</f>
        <v>24</v>
      </c>
      <c r="I80" s="273">
        <f>IF(D80="F",1,IF(D80="G",2,IF(D80="H",3,IF(D80="J",4,IF(D80="K",5,IF(D80="M",6,IF(D80="N",7,IF(D80="Q",8,IF(D80="U",9,IF(D80="V",10,IF(D80="X",11,IF(D80="Z",12))))))))))))</f>
        <v>9</v>
      </c>
      <c r="J80" s="273" t="str">
        <f>VLOOKUP(I80,$R$6:$T$17,3)</f>
        <v>Z</v>
      </c>
      <c r="K80" s="273" t="str">
        <f>$K$5&amp;J80&amp;RIGHT(H80,2)</f>
        <v>EDAZ24</v>
      </c>
      <c r="L80" s="273">
        <f>RTD("cqg.rtd", ,"ContractData",K80, "COI")</f>
        <v>740</v>
      </c>
      <c r="M80" s="273">
        <f>RTD("cqg.rtd", ,"ContractData",K80, "P_OI")</f>
        <v>740</v>
      </c>
    </row>
    <row r="82" spans="1:15" x14ac:dyDescent="0.25">
      <c r="A82" s="273">
        <f t="shared" si="1"/>
        <v>39</v>
      </c>
      <c r="B82" s="273" t="str">
        <f>RTD("cqg.rtd",,"ContractData",$A$5&amp;A82,"Symbol")</f>
        <v>EDAS3Z4</v>
      </c>
      <c r="C82" s="273" t="str">
        <f>RIGHT(B82,2)</f>
        <v>Z4</v>
      </c>
      <c r="D82" s="273" t="str">
        <f>LEFT(C82,1)</f>
        <v>Z</v>
      </c>
      <c r="E82" s="273" t="str">
        <f>$E$5&amp;C82</f>
        <v>EDAZ4</v>
      </c>
      <c r="F82" s="273">
        <f>RTD("cqg.rtd", ,"ContractData",E82, "COI")</f>
        <v>740</v>
      </c>
      <c r="G82" s="273">
        <f>RTD("cqg.rtd", ,"ContractData",E82, "POI")</f>
        <v>740</v>
      </c>
      <c r="H82" s="273" t="str">
        <f>RIGHT(RTD("cqg.rtd", ,"ContractData",B82, "LongDescription"),2)</f>
        <v>25</v>
      </c>
      <c r="I82" s="273">
        <f>IF(D82="F",1,IF(D82="G",2,IF(D82="H",3,IF(D82="J",4,IF(D82="K",5,IF(D82="M",6,IF(D82="N",7,IF(D82="Q",8,IF(D82="U",9,IF(D82="V",10,IF(D82="X",11,IF(D82="Z",12))))))))))))</f>
        <v>12</v>
      </c>
      <c r="J82" s="273" t="str">
        <f>VLOOKUP(I82,$R$6:$T$17,3)</f>
        <v>H</v>
      </c>
      <c r="K82" s="273" t="str">
        <f>$K$5&amp;J82&amp;RIGHT(H82,2)</f>
        <v>EDAH25</v>
      </c>
      <c r="L82" s="273">
        <f>RTD("cqg.rtd", ,"ContractData",K82, "COI")</f>
        <v>268</v>
      </c>
      <c r="M82" s="273">
        <f>RTD("cqg.rtd", ,"ContractData",K82, "P_OI")</f>
        <v>268</v>
      </c>
    </row>
    <row r="84" spans="1:15" x14ac:dyDescent="0.25">
      <c r="A84" s="273">
        <f t="shared" si="1"/>
        <v>40</v>
      </c>
      <c r="B84" s="273" t="str">
        <f>RTD("cqg.rtd",,"ContractData",$A$5&amp;A84,"Symbol")</f>
        <v>EDAS3H5</v>
      </c>
      <c r="C84" s="273" t="str">
        <f>RIGHT(B84,2)</f>
        <v>H5</v>
      </c>
      <c r="D84" s="273" t="str">
        <f>LEFT(C84,1)</f>
        <v>H</v>
      </c>
      <c r="E84" s="273" t="str">
        <f>$E$5&amp;C84</f>
        <v>EDAH5</v>
      </c>
      <c r="F84" s="273">
        <f>RTD("cqg.rtd", ,"ContractData",E84, "COI")</f>
        <v>268</v>
      </c>
      <c r="G84" s="273">
        <f>RTD("cqg.rtd", ,"ContractData",E84, "POI")</f>
        <v>268</v>
      </c>
      <c r="H84" s="273" t="str">
        <f>RIGHT(RTD("cqg.rtd", ,"ContractData",B84, "LongDescription"),2)</f>
        <v>25</v>
      </c>
      <c r="I84" s="273">
        <f>IF(D84="F",1,IF(D84="G",2,IF(D84="H",3,IF(D84="J",4,IF(D84="K",5,IF(D84="M",6,IF(D84="N",7,IF(D84="Q",8,IF(D84="U",9,IF(D84="V",10,IF(D84="X",11,IF(D84="Z",12))))))))))))</f>
        <v>3</v>
      </c>
      <c r="J84" s="273" t="str">
        <f>VLOOKUP(I84,$R$6:$T$17,3)</f>
        <v>M</v>
      </c>
      <c r="K84" s="273" t="str">
        <f>$K$5&amp;J84&amp;RIGHT(H84,2)</f>
        <v>EDAM25</v>
      </c>
      <c r="L84" s="273">
        <f>RTD("cqg.rtd", ,"ContractData",K84, "COI")</f>
        <v>246</v>
      </c>
      <c r="M84" s="273">
        <f>RTD("cqg.rtd", ,"ContractData",K84, "P_OI")</f>
        <v>246</v>
      </c>
    </row>
    <row r="86" spans="1:15" x14ac:dyDescent="0.25">
      <c r="A86" s="273">
        <f t="shared" si="1"/>
        <v>41</v>
      </c>
      <c r="B86" s="273" t="str">
        <f>RTD("cqg.rtd",,"ContractData",$A$5&amp;A86,"Symbol")</f>
        <v>EDAS3M5</v>
      </c>
      <c r="C86" s="273" t="str">
        <f>RIGHT(B86,2)</f>
        <v>M5</v>
      </c>
      <c r="D86" s="273" t="str">
        <f>LEFT(C86,1)</f>
        <v>M</v>
      </c>
      <c r="E86" s="273" t="str">
        <f>$E$5&amp;C86</f>
        <v>EDAM5</v>
      </c>
      <c r="F86" s="273">
        <f>RTD("cqg.rtd", ,"ContractData",E86, "COI")</f>
        <v>246</v>
      </c>
      <c r="G86" s="273">
        <f>RTD("cqg.rtd", ,"ContractData",E86, "POI")</f>
        <v>246</v>
      </c>
      <c r="H86" s="273" t="str">
        <f>RIGHT(RTD("cqg.rtd", ,"ContractData",B86, "LongDescription"),2)</f>
        <v>25</v>
      </c>
      <c r="I86" s="273">
        <f>IF(D86="F",1,IF(D86="G",2,IF(D86="H",3,IF(D86="J",4,IF(D86="K",5,IF(D86="M",6,IF(D86="N",7,IF(D86="Q",8,IF(D86="U",9,IF(D86="V",10,IF(D86="X",11,IF(D86="Z",12))))))))))))</f>
        <v>6</v>
      </c>
      <c r="J86" s="273" t="str">
        <f>VLOOKUP(I86,$R$6:$T$17,3)</f>
        <v>U</v>
      </c>
      <c r="K86" s="273" t="str">
        <f>$K$5&amp;J86&amp;RIGHT(H86,2)</f>
        <v>EDAU25</v>
      </c>
      <c r="L86" s="273">
        <f>RTD("cqg.rtd", ,"ContractData",K86, "COI")</f>
        <v>75</v>
      </c>
      <c r="M86" s="273">
        <f>RTD("cqg.rtd", ,"ContractData",K86, "P_OI")</f>
        <v>75</v>
      </c>
      <c r="O86" s="273" t="str">
        <f>RTD("cqg.rtd",,"ContractData",$A$5&amp;22,"LongDescription")</f>
        <v>Eurodollar Calendar Spread 3, Sep 20, Dec 20</v>
      </c>
    </row>
    <row r="88" spans="1:15" x14ac:dyDescent="0.25">
      <c r="A88" s="273">
        <f t="shared" si="1"/>
        <v>42</v>
      </c>
      <c r="B88" s="273" t="str">
        <f>RTD("cqg.rtd",,"ContractData",$A$5&amp;A88,"Symbol")</f>
        <v>EDAS3U5</v>
      </c>
      <c r="C88" s="273" t="str">
        <f>RIGHT(B88,2)</f>
        <v>U5</v>
      </c>
      <c r="D88" s="273" t="str">
        <f>LEFT(C88,1)</f>
        <v>U</v>
      </c>
      <c r="E88" s="273" t="str">
        <f>$E$5&amp;C88</f>
        <v>EDAU5</v>
      </c>
      <c r="F88" s="273">
        <f>RTD("cqg.rtd", ,"ContractData",E88, "COI")</f>
        <v>75</v>
      </c>
      <c r="G88" s="273">
        <f>RTD("cqg.rtd", ,"ContractData",E88, "POI")</f>
        <v>75</v>
      </c>
      <c r="H88" s="273" t="str">
        <f>RIGHT(RTD("cqg.rtd", ,"ContractData",B88, "LongDescription"),2)</f>
        <v>25</v>
      </c>
      <c r="I88" s="273">
        <f>IF(D88="F",1,IF(D88="G",2,IF(D88="H",3,IF(D88="J",4,IF(D88="K",5,IF(D88="M",6,IF(D88="N",7,IF(D88="Q",8,IF(D88="U",9,IF(D88="V",10,IF(D88="X",11,IF(D88="Z",12))))))))))))</f>
        <v>9</v>
      </c>
      <c r="J88" s="273" t="str">
        <f>VLOOKUP(I88,$R$6:$T$17,3)</f>
        <v>Z</v>
      </c>
      <c r="K88" s="273" t="str">
        <f>$K$5&amp;J88&amp;RIGHT(H88,2)</f>
        <v>EDAZ25</v>
      </c>
      <c r="L88" s="273">
        <f>RTD("cqg.rtd", ,"ContractData",K88, "COI")</f>
        <v>75</v>
      </c>
      <c r="M88" s="273">
        <f>RTD("cqg.rtd", ,"ContractData",K88, "P_OI")</f>
        <v>75</v>
      </c>
    </row>
  </sheetData>
  <sheetProtection algorithmName="SHA-512" hashValue="s7F2Lt/KbZ2Gj+/mnHzlSG4yrzxI49bh2weoVDqzK98h/NqC0hCNoulZIsxELxgnpXZeFfxOPKqr4WZ88QKmBA==" saltValue="hWptGqk4/+fmj0hDK64wL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showRowColHeaders="0" workbookViewId="0">
      <selection activeCell="L4" sqref="L4"/>
    </sheetView>
  </sheetViews>
  <sheetFormatPr defaultRowHeight="17.25" x14ac:dyDescent="0.3"/>
  <cols>
    <col min="1" max="1" width="3.42578125" style="3" customWidth="1"/>
    <col min="2" max="2" width="17.7109375" style="1" customWidth="1"/>
    <col min="3" max="5" width="9.7109375" style="1" hidden="1" customWidth="1"/>
    <col min="6" max="6" width="26.7109375" style="5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22" width="12.7109375" style="1" customWidth="1"/>
    <col min="23" max="23" width="13.7109375" style="1" customWidth="1"/>
    <col min="24" max="24" width="14.85546875" style="1" customWidth="1"/>
    <col min="25" max="25" width="10.28515625" style="1" customWidth="1"/>
    <col min="26" max="26" width="8.7109375" style="1" customWidth="1"/>
    <col min="27" max="27" width="17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42422</v>
      </c>
      <c r="B1" s="3">
        <f ca="1">IF(WEEKDAY(A1)=2,-3,-1)</f>
        <v>-3</v>
      </c>
      <c r="C1" s="3">
        <f ca="1">DAY(A1+B1)</f>
        <v>19</v>
      </c>
      <c r="D1" s="6">
        <f xml:space="preserve"> RTD("cqg.rtd",,"StudyData",$A$5&amp;A6,"Bar",,"Time",Y4,,"all",,,"False")</f>
        <v>42410.583333333336</v>
      </c>
      <c r="E1" s="7">
        <f xml:space="preserve"> HOUR(D1)</f>
        <v>14</v>
      </c>
      <c r="F1" s="28">
        <f xml:space="preserve"> MINUTE(RTD("cqg.rtd",,"StudyData",$A$5&amp;A6,"Bar",,"Time",Y4,,"all",,,"False"))</f>
        <v>0</v>
      </c>
    </row>
    <row r="2" spans="1:30" ht="21.95" customHeight="1" x14ac:dyDescent="0.3">
      <c r="B2" s="309" t="s">
        <v>35</v>
      </c>
      <c r="C2" s="309"/>
      <c r="D2" s="309"/>
      <c r="E2" s="278">
        <f>RTD("cqg.rtd", ,"SystemInfo", "Linetime")+6/24</f>
        <v>42422.641319444447</v>
      </c>
      <c r="F2" s="278"/>
      <c r="G2" s="289"/>
      <c r="H2" s="289"/>
      <c r="I2" s="289"/>
      <c r="J2" s="434" t="s">
        <v>92</v>
      </c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276" t="s">
        <v>91</v>
      </c>
      <c r="Y2" s="276"/>
      <c r="Z2" s="278">
        <f>RTD("cqg.rtd", ,"SystemInfo", "Linetime")</f>
        <v>42422.391319444447</v>
      </c>
      <c r="AA2" s="278"/>
      <c r="AB2" s="258"/>
      <c r="AC2" s="258"/>
      <c r="AD2" s="257"/>
    </row>
    <row r="3" spans="1:30" ht="21.95" customHeight="1" x14ac:dyDescent="0.3">
      <c r="B3" s="310"/>
      <c r="C3" s="310"/>
      <c r="D3" s="310"/>
      <c r="E3" s="279"/>
      <c r="F3" s="279"/>
      <c r="G3" s="290"/>
      <c r="H3" s="290"/>
      <c r="I3" s="290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277"/>
      <c r="Y3" s="277"/>
      <c r="Z3" s="279"/>
      <c r="AA3" s="279"/>
      <c r="AB3" s="256"/>
      <c r="AC3" s="256"/>
      <c r="AD3" s="255"/>
    </row>
    <row r="4" spans="1:30" ht="20.100000000000001" customHeight="1" x14ac:dyDescent="0.3">
      <c r="B4" s="295" t="s">
        <v>13</v>
      </c>
      <c r="C4" s="296"/>
      <c r="D4" s="296"/>
      <c r="E4" s="297"/>
      <c r="F4" s="10" t="s">
        <v>0</v>
      </c>
      <c r="G4" s="10" t="s">
        <v>1</v>
      </c>
      <c r="H4" s="8"/>
      <c r="I4" s="8"/>
      <c r="J4" s="314" t="s">
        <v>4</v>
      </c>
      <c r="K4" s="314"/>
      <c r="L4" s="13">
        <v>12</v>
      </c>
      <c r="M4" s="12"/>
      <c r="N4" s="291" t="s">
        <v>87</v>
      </c>
      <c r="O4" s="292"/>
      <c r="P4" s="14">
        <v>6</v>
      </c>
      <c r="Q4" s="14">
        <v>24</v>
      </c>
      <c r="R4" s="15">
        <v>13</v>
      </c>
      <c r="S4" s="302" t="s">
        <v>86</v>
      </c>
      <c r="T4" s="302"/>
      <c r="U4" s="296" t="s">
        <v>85</v>
      </c>
      <c r="V4" s="296"/>
      <c r="W4" s="302" t="s">
        <v>84</v>
      </c>
      <c r="X4" s="303"/>
      <c r="Y4" s="254">
        <v>30</v>
      </c>
      <c r="Z4" s="253" t="s">
        <v>7</v>
      </c>
      <c r="AA4" s="295" t="s">
        <v>13</v>
      </c>
      <c r="AB4" s="296"/>
      <c r="AC4" s="296"/>
      <c r="AD4" s="297"/>
    </row>
    <row r="5" spans="1:30" ht="20.100000000000001" customHeight="1" x14ac:dyDescent="0.3">
      <c r="A5" s="4" t="s">
        <v>90</v>
      </c>
      <c r="B5" s="298"/>
      <c r="C5" s="299"/>
      <c r="D5" s="299"/>
      <c r="E5" s="300"/>
      <c r="F5" s="11" t="s">
        <v>3</v>
      </c>
      <c r="G5" s="11" t="s">
        <v>2</v>
      </c>
      <c r="H5" s="9"/>
      <c r="I5" s="9"/>
      <c r="J5" s="285" t="s">
        <v>5</v>
      </c>
      <c r="K5" s="285"/>
      <c r="L5" s="148" t="s">
        <v>6</v>
      </c>
      <c r="M5" s="252"/>
      <c r="N5" s="293"/>
      <c r="O5" s="294"/>
      <c r="P5" s="251" t="s">
        <v>12</v>
      </c>
      <c r="Q5" s="250">
        <v>12</v>
      </c>
      <c r="R5" s="249" t="str">
        <f>"20"&amp;R4</f>
        <v>2013</v>
      </c>
      <c r="S5" s="304"/>
      <c r="T5" s="304"/>
      <c r="U5" s="301"/>
      <c r="V5" s="301"/>
      <c r="W5" s="304"/>
      <c r="X5" s="305"/>
      <c r="Y5" s="285" t="s">
        <v>83</v>
      </c>
      <c r="Z5" s="285"/>
      <c r="AA5" s="298"/>
      <c r="AB5" s="299"/>
      <c r="AC5" s="299"/>
      <c r="AD5" s="300"/>
    </row>
    <row r="6" spans="1:30" ht="18.75" x14ac:dyDescent="0.3">
      <c r="A6" s="3" t="s">
        <v>82</v>
      </c>
      <c r="B6" s="248" t="str">
        <f>RIGHT(RTD("cqg.rtd",,"ContractData",$A$5&amp;A6,"LongDescription"),6)</f>
        <v>Mar 16</v>
      </c>
      <c r="C6" s="247"/>
      <c r="D6" s="247"/>
      <c r="E6" s="247"/>
      <c r="F6" s="246">
        <f>IF(B6="","",RTD("cqg.rtd",,"ContractData",$A$5&amp;A6,"ExpirationDate",,"D"))</f>
        <v>42443</v>
      </c>
      <c r="G6" s="242">
        <f t="shared" ref="G6:G13" ca="1" si="0">F6-$A$1</f>
        <v>21</v>
      </c>
      <c r="H6" s="245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244"/>
      <c r="J6" s="242">
        <f t="shared" ref="J6:J13" si="1">K6</f>
        <v>36575</v>
      </c>
      <c r="K6" s="243">
        <f>RTD("cqg.rtd", ,"ContractData", $A$5&amp;A6, "T_CVol")</f>
        <v>36575</v>
      </c>
      <c r="L6" s="242">
        <f xml:space="preserve"> RTD("cqg.rtd",,"StudyData", $A$5&amp;A6, "MA", "InputChoice=ContractVol,MAType=Sim,Period="&amp;$L$4&amp;"", "MA",,,"all",,,,"T")</f>
        <v>90825</v>
      </c>
      <c r="M6" s="165">
        <f t="shared" ref="M6:M13" si="2">IF(K6&gt;L6,1,0)</f>
        <v>0</v>
      </c>
      <c r="N6" s="242">
        <f>RTD("cqg.rtd", ,"ContractData", $A$5&amp;A6, "Y_CVol")</f>
        <v>46811</v>
      </c>
      <c r="O6" s="241">
        <f t="shared" ref="O6:O13" si="3">IF(ISERROR(K6/N6),"",K6/N6)</f>
        <v>0.78133344726666809</v>
      </c>
      <c r="P6" s="286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43374</v>
      </c>
      <c r="Q6" s="287"/>
      <c r="R6" s="288"/>
      <c r="S6" s="174">
        <f t="shared" ref="S6:S13" si="4">T6</f>
        <v>433262</v>
      </c>
      <c r="T6" s="174">
        <f>IF(B6="","",RTD("cqg.rtd", ,"ContractData", $A$5&amp;A6, "COI"))</f>
        <v>433262</v>
      </c>
      <c r="U6" s="174">
        <f t="shared" ref="U6:U13" si="5">T6-W6</f>
        <v>0</v>
      </c>
      <c r="V6" s="174">
        <f t="shared" ref="V6:V13" si="6">U6</f>
        <v>0</v>
      </c>
      <c r="W6" s="174">
        <f>IF(B6="","",RTD("cqg.rtd", ,"ContractData", $A$5&amp;A6, "P_OI"))</f>
        <v>433262</v>
      </c>
      <c r="X6" s="166">
        <f t="shared" ref="X6:X13" si="7">IF(ISERROR(T6/W6),"",T6/W6)</f>
        <v>1</v>
      </c>
      <c r="Y6" s="165" t="str">
        <f>RTD("cqg.rtd",,"StudyData",$A$5&amp;A6,"Vol","VolType=Exchange,CoCType=Contract","Vol",$Y$4,"0","ALL",,,"TRUE","T")</f>
        <v/>
      </c>
      <c r="Z6" s="240" t="e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#N/A</v>
      </c>
      <c r="AA6" s="235" t="str">
        <f t="shared" ref="AA6:AA11" si="8">B6</f>
        <v>Mar 16</v>
      </c>
      <c r="AB6" s="234"/>
      <c r="AC6" s="234"/>
      <c r="AD6" s="233"/>
    </row>
    <row r="7" spans="1:30" ht="18.75" x14ac:dyDescent="0.3">
      <c r="A7" s="3" t="s">
        <v>81</v>
      </c>
      <c r="B7" s="239" t="str">
        <f>RIGHT(RTD("cqg.rtd",,"ContractData",$A$5&amp;A7,"LongDescription"),6)</f>
        <v>Apr 16</v>
      </c>
      <c r="C7" s="238"/>
      <c r="D7" s="238"/>
      <c r="E7" s="238"/>
      <c r="F7" s="178">
        <f>IF(B7="","",RTD("cqg.rtd",,"ContractData",$A$5&amp;A7,"ExpirationDate",,"D"))</f>
        <v>42478</v>
      </c>
      <c r="G7" s="174">
        <f t="shared" ca="1" si="0"/>
        <v>56</v>
      </c>
      <c r="H7" s="16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0</v>
      </c>
      <c r="I7" s="17"/>
      <c r="J7" s="174">
        <f t="shared" si="1"/>
        <v>1908</v>
      </c>
      <c r="K7" s="177">
        <f>RTD("cqg.rtd", ,"ContractData", $A$5&amp;A7, "T_CVol")</f>
        <v>1908</v>
      </c>
      <c r="L7" s="174" t="str">
        <f xml:space="preserve"> RTD("cqg.rtd",,"StudyData", $A$5&amp;A7, "MA", "InputChoice=ContractVol,MAType=Sim,Period="&amp;$L$4&amp;"", "MA",,,"all",,,,"T")</f>
        <v/>
      </c>
      <c r="M7" s="176">
        <f t="shared" si="2"/>
        <v>0</v>
      </c>
      <c r="N7" s="174">
        <f>RTD("cqg.rtd", ,"ContractData", $A$5&amp;A7, "Y_CVol")</f>
        <v>556</v>
      </c>
      <c r="O7" s="175">
        <f t="shared" si="3"/>
        <v>3.4316546762589928</v>
      </c>
      <c r="P7" s="280" t="str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/>
      </c>
      <c r="Q7" s="281"/>
      <c r="R7" s="282"/>
      <c r="S7" s="174">
        <f t="shared" si="4"/>
        <v>254</v>
      </c>
      <c r="T7" s="174">
        <f>IF(B7="","",RTD("cqg.rtd", ,"ContractData", $A$5&amp;A7, "COI"))</f>
        <v>254</v>
      </c>
      <c r="U7" s="174">
        <f t="shared" si="5"/>
        <v>0</v>
      </c>
      <c r="V7" s="174">
        <f t="shared" si="6"/>
        <v>0</v>
      </c>
      <c r="W7" s="174">
        <f>IF(B7="","",RTD("cqg.rtd", ,"ContractData", $A$5&amp;A7, "P_OI"))</f>
        <v>254</v>
      </c>
      <c r="X7" s="166">
        <f t="shared" si="7"/>
        <v>1</v>
      </c>
      <c r="Y7" s="176" t="str">
        <f>RTD("cqg.rtd",,"StudyData",$A$5&amp;A7,"Vol","VolType=Exchange,CoCType=Contract","Vol",$Y$4,"0","ALL",,,"TRUE","T")</f>
        <v/>
      </c>
      <c r="Z7" s="173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10</v>
      </c>
      <c r="AA7" s="235" t="str">
        <f t="shared" si="8"/>
        <v>Apr 16</v>
      </c>
      <c r="AB7" s="234"/>
      <c r="AC7" s="234"/>
      <c r="AD7" s="233"/>
    </row>
    <row r="8" spans="1:30" ht="18.75" x14ac:dyDescent="0.3">
      <c r="A8" s="3" t="s">
        <v>80</v>
      </c>
      <c r="B8" s="239" t="str">
        <f>RIGHT(RTD("cqg.rtd",,"ContractData",$A$5&amp;A8,"LongDescription"),6)</f>
        <v>May 16</v>
      </c>
      <c r="C8" s="238"/>
      <c r="D8" s="238"/>
      <c r="E8" s="238"/>
      <c r="F8" s="178">
        <f>IF(B8="","",RTD("cqg.rtd",,"ContractData",$A$5&amp;A8,"ExpirationDate",,"D"))</f>
        <v>42506</v>
      </c>
      <c r="G8" s="174">
        <f t="shared" ca="1" si="0"/>
        <v>84</v>
      </c>
      <c r="H8" s="16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17"/>
      <c r="J8" s="174">
        <f t="shared" si="1"/>
        <v>0</v>
      </c>
      <c r="K8" s="177">
        <f>RTD("cqg.rtd", ,"ContractData", $A$5&amp;A8, "T_CVol")</f>
        <v>0</v>
      </c>
      <c r="L8" s="174" t="str">
        <f xml:space="preserve"> RTD("cqg.rtd",,"StudyData", $A$5&amp;A8, "MA", "InputChoice=ContractVol,MAType=Sim,Period="&amp;$L$4&amp;"", "MA",,,"all",,,,"T")</f>
        <v/>
      </c>
      <c r="M8" s="176">
        <f t="shared" si="2"/>
        <v>0</v>
      </c>
      <c r="N8" s="174">
        <f>RTD("cqg.rtd", ,"ContractData", $A$5&amp;A8, "Y_CVol")</f>
        <v>0</v>
      </c>
      <c r="O8" s="175" t="str">
        <f t="shared" si="3"/>
        <v/>
      </c>
      <c r="P8" s="280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281"/>
      <c r="R8" s="282"/>
      <c r="S8" s="174">
        <f t="shared" si="4"/>
        <v>0</v>
      </c>
      <c r="T8" s="174">
        <f>IF(B8="","",RTD("cqg.rtd", ,"ContractData", $A$5&amp;A8, "COI"))</f>
        <v>0</v>
      </c>
      <c r="U8" s="174">
        <f t="shared" si="5"/>
        <v>0</v>
      </c>
      <c r="V8" s="174">
        <f t="shared" si="6"/>
        <v>0</v>
      </c>
      <c r="W8" s="174">
        <f>IF(B8="","",RTD("cqg.rtd", ,"ContractData", $A$5&amp;A8, "P_OI"))</f>
        <v>0</v>
      </c>
      <c r="X8" s="166" t="str">
        <f t="shared" si="7"/>
        <v/>
      </c>
      <c r="Y8" s="176" t="str">
        <f>RTD("cqg.rtd",,"StudyData",$A$5&amp;A8,"Vol","VolType=Exchange,CoCType=Contract","Vol",$Y$4,"0","ALL",,,"TRUE","T")</f>
        <v/>
      </c>
      <c r="Z8" s="173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0</v>
      </c>
      <c r="AA8" s="235" t="str">
        <f t="shared" si="8"/>
        <v>May 16</v>
      </c>
      <c r="AB8" s="234"/>
      <c r="AC8" s="234"/>
      <c r="AD8" s="233"/>
    </row>
    <row r="9" spans="1:30" ht="18.75" x14ac:dyDescent="0.3">
      <c r="A9" s="3" t="s">
        <v>79</v>
      </c>
      <c r="B9" s="239" t="str">
        <f>RIGHT(RTD("cqg.rtd",,"ContractData",$A$5&amp;A9,"LongDescription"),6)</f>
        <v>Jun 16</v>
      </c>
      <c r="C9" s="238"/>
      <c r="D9" s="238"/>
      <c r="E9" s="238"/>
      <c r="F9" s="178">
        <f>IF(B9="","",RTD("cqg.rtd",,"ContractData",$A$5&amp;A9,"ExpirationDate",,"D"))</f>
        <v>42534</v>
      </c>
      <c r="G9" s="174">
        <f t="shared" ca="1" si="0"/>
        <v>112</v>
      </c>
      <c r="H9" s="16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1</v>
      </c>
      <c r="I9" s="17"/>
      <c r="J9" s="174">
        <f t="shared" si="1"/>
        <v>60962</v>
      </c>
      <c r="K9" s="177">
        <f>RTD("cqg.rtd", ,"ContractData", $A$5&amp;A9, "T_CVol")</f>
        <v>60962</v>
      </c>
      <c r="L9" s="174">
        <f xml:space="preserve"> RTD("cqg.rtd",,"StudyData", $A$5&amp;A9, "MA", "InputChoice=ContractVol,MAType=Sim,Period="&amp;$L$4&amp;"", "MA",,,"all",,,,"T")</f>
        <v>92366.416666670004</v>
      </c>
      <c r="M9" s="176">
        <f t="shared" si="2"/>
        <v>0</v>
      </c>
      <c r="N9" s="174">
        <f>RTD("cqg.rtd", ,"ContractData", $A$5&amp;A9, "Y_CVol")</f>
        <v>93073</v>
      </c>
      <c r="O9" s="175">
        <f t="shared" si="3"/>
        <v>0.65499124343257442</v>
      </c>
      <c r="P9" s="280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37141</v>
      </c>
      <c r="Q9" s="281"/>
      <c r="R9" s="282"/>
      <c r="S9" s="174">
        <f t="shared" si="4"/>
        <v>467709</v>
      </c>
      <c r="T9" s="174">
        <f>IF(B9="","",RTD("cqg.rtd", ,"ContractData", $A$5&amp;A9, "COI"))</f>
        <v>467709</v>
      </c>
      <c r="U9" s="174">
        <f t="shared" si="5"/>
        <v>0</v>
      </c>
      <c r="V9" s="174">
        <f t="shared" si="6"/>
        <v>0</v>
      </c>
      <c r="W9" s="174">
        <f>IF(B9="","",RTD("cqg.rtd", ,"ContractData", $A$5&amp;A9, "P_OI"))</f>
        <v>467709</v>
      </c>
      <c r="X9" s="166">
        <f t="shared" si="7"/>
        <v>1</v>
      </c>
      <c r="Y9" s="176" t="str">
        <f>RTD("cqg.rtd",,"StudyData",$A$5&amp;A9,"Vol","VolType=Exchange,CoCType=Contract","Vol",$Y$4,"0","ALL",,,"TRUE","T")</f>
        <v/>
      </c>
      <c r="Z9" s="173" t="e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#N/A</v>
      </c>
      <c r="AA9" s="235" t="str">
        <f t="shared" si="8"/>
        <v>Jun 16</v>
      </c>
      <c r="AB9" s="234"/>
      <c r="AC9" s="234"/>
      <c r="AD9" s="233"/>
    </row>
    <row r="10" spans="1:30" ht="18.75" x14ac:dyDescent="0.3">
      <c r="A10" s="3" t="s">
        <v>78</v>
      </c>
      <c r="B10" s="239" t="str">
        <f>RIGHT(RTD("cqg.rtd",,"ContractData",$A$5&amp;A10,"LongDescription"),6)</f>
        <v>Jul 16</v>
      </c>
      <c r="C10" s="238"/>
      <c r="D10" s="238"/>
      <c r="E10" s="238"/>
      <c r="F10" s="178">
        <f>IF(B10="","",RTD("cqg.rtd",,"ContractData",$A$5&amp;A10,"ExpirationDate",,"D"))</f>
        <v>42569</v>
      </c>
      <c r="G10" s="174">
        <f t="shared" ca="1" si="0"/>
        <v>147</v>
      </c>
      <c r="H10" s="16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0</v>
      </c>
      <c r="I10" s="17"/>
      <c r="J10" s="174">
        <f t="shared" si="1"/>
        <v>0</v>
      </c>
      <c r="K10" s="177">
        <f>RTD("cqg.rtd", ,"ContractData", $A$5&amp;A10, "T_CVol")</f>
        <v>0</v>
      </c>
      <c r="L10" s="174" t="str">
        <f xml:space="preserve"> RTD("cqg.rtd",,"StudyData", $A$5&amp;A10, "MA", "InputChoice=ContractVol,MAType=Sim,Period="&amp;$L$4&amp;"", "MA",,,"all",,,,"T")</f>
        <v/>
      </c>
      <c r="M10" s="176">
        <f t="shared" si="2"/>
        <v>0</v>
      </c>
      <c r="N10" s="174">
        <f>RTD("cqg.rtd", ,"ContractData", $A$5&amp;A10, "Y_CVol")</f>
        <v>0</v>
      </c>
      <c r="O10" s="175" t="str">
        <f t="shared" si="3"/>
        <v/>
      </c>
      <c r="P10" s="280" t="str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/>
      </c>
      <c r="Q10" s="281"/>
      <c r="R10" s="282"/>
      <c r="S10" s="174">
        <f t="shared" si="4"/>
        <v>0</v>
      </c>
      <c r="T10" s="174">
        <f>IF(B10="","",RTD("cqg.rtd", ,"ContractData", $A$5&amp;A10, "COI"))</f>
        <v>0</v>
      </c>
      <c r="U10" s="174">
        <f t="shared" si="5"/>
        <v>0</v>
      </c>
      <c r="V10" s="174">
        <f t="shared" si="6"/>
        <v>0</v>
      </c>
      <c r="W10" s="174">
        <f>IF(B10="","",RTD("cqg.rtd", ,"ContractData", $A$5&amp;A10, "P_OI"))</f>
        <v>0</v>
      </c>
      <c r="X10" s="166" t="str">
        <f t="shared" si="7"/>
        <v/>
      </c>
      <c r="Y10" s="176" t="str">
        <f>RTD("cqg.rtd",,"StudyData",$A$5&amp;A10,"Vol","VolType=Exchange,CoCType=Contract","Vol",$Y$4,"0","ALL",,,"TRUE","T")</f>
        <v/>
      </c>
      <c r="Z10" s="173" t="str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LocalMinute("&amp;$A$5&amp;$A10&amp;")="&amp;$F$1&amp;")","Bar",,"Vol",$Y$4,"0"))</f>
        <v/>
      </c>
      <c r="AA10" s="235" t="str">
        <f t="shared" si="8"/>
        <v>Jul 16</v>
      </c>
      <c r="AB10" s="234"/>
      <c r="AC10" s="234"/>
      <c r="AD10" s="233"/>
    </row>
    <row r="11" spans="1:30" ht="18.75" x14ac:dyDescent="0.3">
      <c r="A11" s="3" t="s">
        <v>77</v>
      </c>
      <c r="B11" s="239" t="str">
        <f>RIGHT(RTD("cqg.rtd",,"ContractData",$A$5&amp;A11,"LongDescription"),6)</f>
        <v>Aug 16</v>
      </c>
      <c r="C11" s="238"/>
      <c r="D11" s="238"/>
      <c r="E11" s="238"/>
      <c r="F11" s="178">
        <f>IF(B11="","",RTD("cqg.rtd",,"ContractData",$A$5&amp;A11,"ExpirationDate",,"D"))</f>
        <v>42597</v>
      </c>
      <c r="G11" s="174">
        <f t="shared" ca="1" si="0"/>
        <v>175</v>
      </c>
      <c r="H11" s="16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0</v>
      </c>
      <c r="I11" s="17"/>
      <c r="J11" s="174">
        <f t="shared" si="1"/>
        <v>0</v>
      </c>
      <c r="K11" s="177">
        <f>RTD("cqg.rtd", ,"ContractData", $A$5&amp;A11, "T_CVol")</f>
        <v>0</v>
      </c>
      <c r="L11" s="174" t="str">
        <f xml:space="preserve"> RTD("cqg.rtd",,"StudyData", $A$5&amp;A11, "MA", "InputChoice=ContractVol,MAType=Sim,Period="&amp;$L$4&amp;"", "MA",,,"all",,,,"T")</f>
        <v/>
      </c>
      <c r="M11" s="176">
        <f t="shared" si="2"/>
        <v>0</v>
      </c>
      <c r="N11" s="174">
        <f>RTD("cqg.rtd", ,"ContractData", $A$5&amp;A11, "Y_CVol")</f>
        <v>0</v>
      </c>
      <c r="O11" s="175" t="str">
        <f t="shared" si="3"/>
        <v/>
      </c>
      <c r="P11" s="280" t="str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/>
      </c>
      <c r="Q11" s="281"/>
      <c r="R11" s="282"/>
      <c r="S11" s="174">
        <f t="shared" si="4"/>
        <v>0</v>
      </c>
      <c r="T11" s="174">
        <f>IF(B11="","",RTD("cqg.rtd", ,"ContractData", $A$5&amp;A11, "COI"))</f>
        <v>0</v>
      </c>
      <c r="U11" s="174">
        <f t="shared" si="5"/>
        <v>0</v>
      </c>
      <c r="V11" s="174">
        <f t="shared" si="6"/>
        <v>0</v>
      </c>
      <c r="W11" s="174">
        <f>IF(B11="","",RTD("cqg.rtd", ,"ContractData", $A$5&amp;A11, "P_OI"))</f>
        <v>0</v>
      </c>
      <c r="X11" s="166" t="str">
        <f t="shared" si="7"/>
        <v/>
      </c>
      <c r="Y11" s="176" t="str">
        <f>RTD("cqg.rtd",,"StudyData",$A$5&amp;A11,"Vol","VolType=Exchange,CoCType=Contract","Vol",$Y$4,"0","ALL",,,"TRUE","T")</f>
        <v/>
      </c>
      <c r="Z11" s="173" t="str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/>
      </c>
      <c r="AA11" s="235" t="str">
        <f t="shared" si="8"/>
        <v>Aug 16</v>
      </c>
      <c r="AB11" s="234"/>
      <c r="AC11" s="234"/>
      <c r="AD11" s="233"/>
    </row>
    <row r="12" spans="1:30" ht="18.75" x14ac:dyDescent="0.3">
      <c r="A12" s="3" t="s">
        <v>76</v>
      </c>
      <c r="B12" s="239" t="str">
        <f>RIGHT(RTD("cqg.rtd",,"ContractData",$A$5&amp;A12,"LongDescription"),6)</f>
        <v>Sep 16</v>
      </c>
      <c r="C12" s="238"/>
      <c r="D12" s="238"/>
      <c r="E12" s="238"/>
      <c r="F12" s="178">
        <f>IF(B12="","",RTD("cqg.rtd",,"ContractData",$A$5&amp;A12,"ExpirationDate",,"D"))</f>
        <v>42632</v>
      </c>
      <c r="G12" s="174">
        <f t="shared" ca="1" si="0"/>
        <v>210</v>
      </c>
      <c r="H12" s="16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17"/>
      <c r="J12" s="174">
        <f t="shared" si="1"/>
        <v>115687</v>
      </c>
      <c r="K12" s="177">
        <f>RTD("cqg.rtd", ,"ContractData", $A$5&amp;A12, "T_CVol")</f>
        <v>115687</v>
      </c>
      <c r="L12" s="174">
        <f xml:space="preserve"> RTD("cqg.rtd",,"StudyData", $A$5&amp;A12, "MA", "InputChoice=ContractVol,MAType=Sim,Period="&amp;$L$4&amp;"", "MA",,,"all",,,,"T")</f>
        <v>74546.333333329996</v>
      </c>
      <c r="M12" s="176">
        <f t="shared" si="2"/>
        <v>1</v>
      </c>
      <c r="N12" s="174">
        <f>RTD("cqg.rtd", ,"ContractData", $A$5&amp;A12, "Y_CVol")</f>
        <v>67726</v>
      </c>
      <c r="O12" s="175">
        <f t="shared" si="3"/>
        <v>1.7081623010365294</v>
      </c>
      <c r="P12" s="280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21587</v>
      </c>
      <c r="Q12" s="281"/>
      <c r="R12" s="282"/>
      <c r="S12" s="174">
        <f t="shared" si="4"/>
        <v>441999</v>
      </c>
      <c r="T12" s="174">
        <f>IF(B12="","",RTD("cqg.rtd", ,"ContractData", $A$5&amp;A12, "COI"))</f>
        <v>441999</v>
      </c>
      <c r="U12" s="174">
        <f t="shared" si="5"/>
        <v>0</v>
      </c>
      <c r="V12" s="174">
        <f t="shared" si="6"/>
        <v>0</v>
      </c>
      <c r="W12" s="174">
        <f>IF(B12="","",RTD("cqg.rtd", ,"ContractData", $A$5&amp;A12, "P_OI"))</f>
        <v>441999</v>
      </c>
      <c r="X12" s="166">
        <f t="shared" si="7"/>
        <v>1</v>
      </c>
      <c r="Y12" s="176">
        <f>RTD("cqg.rtd",,"StudyData",$A$5&amp;A12,"Vol","VolType=Exchange,CoCType=Contract","Vol",$Y$4,"0","ALL",,,"TRUE","T")</f>
        <v>524</v>
      </c>
      <c r="Z12" s="173" t="e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#N/A</v>
      </c>
      <c r="AA12" s="235" t="str">
        <f>B11</f>
        <v>Aug 16</v>
      </c>
      <c r="AB12" s="234"/>
      <c r="AC12" s="234"/>
      <c r="AD12" s="233"/>
    </row>
    <row r="13" spans="1:30" ht="18.75" x14ac:dyDescent="0.3">
      <c r="A13" s="3" t="s">
        <v>75</v>
      </c>
      <c r="B13" s="237" t="str">
        <f>RIGHT(RTD("cqg.rtd",,"ContractData",$A$5&amp;A13,"LongDescription"),6)</f>
        <v>Dec 16</v>
      </c>
      <c r="C13" s="236"/>
      <c r="D13" s="236"/>
      <c r="E13" s="236"/>
      <c r="F13" s="170">
        <f>IF(B13="","",RTD("cqg.rtd",,"ContractData",$A$5&amp;A13,"ExpirationDate",,"D"))</f>
        <v>42723</v>
      </c>
      <c r="G13" s="18">
        <f t="shared" ca="1" si="0"/>
        <v>301</v>
      </c>
      <c r="H13" s="16">
        <f>IF(OR(RTD("cqg.rtd",,"ContractData",$A$5&amp;A13,"Contractmonth")="JUN",(RTD("cqg.rtd",,"ContractData",$A$5&amp;A13,"Contractmonth")="SEP"),(RTD("cqg.rtd",,"ContractData",$A$5&amp;A13,"Contractmonth")="DEC"),(RTD("cqg.rtd",,"ContractData",$A$5&amp;A13,"Contractmonth")="MAR")),1,0)</f>
        <v>1</v>
      </c>
      <c r="I13" s="17"/>
      <c r="J13" s="18">
        <f t="shared" si="1"/>
        <v>92778</v>
      </c>
      <c r="K13" s="19">
        <f>RTD("cqg.rtd", ,"ContractData", $A$5&amp;A13, "T_CVol")</f>
        <v>92778</v>
      </c>
      <c r="L13" s="174">
        <f xml:space="preserve"> RTD("cqg.rtd",,"StudyData", $A$5&amp;A13, "MA", "InputChoice=ContractVol,MAType=Sim,Period="&amp;$L$4&amp;"", "MA",,,"all",,,,"T")</f>
        <v>69245.25</v>
      </c>
      <c r="M13" s="168">
        <f t="shared" si="2"/>
        <v>1</v>
      </c>
      <c r="N13" s="18">
        <f>RTD("cqg.rtd", ,"ContractData", $A$5&amp;A13, "Y_CVol")</f>
        <v>85336</v>
      </c>
      <c r="O13" s="167">
        <f t="shared" si="3"/>
        <v>1.0872082122433675</v>
      </c>
      <c r="P13" s="280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12795</v>
      </c>
      <c r="Q13" s="281"/>
      <c r="R13" s="282"/>
      <c r="S13" s="174">
        <f t="shared" si="4"/>
        <v>409052</v>
      </c>
      <c r="T13" s="174">
        <f>IF(B13="","",RTD("cqg.rtd", ,"ContractData", $A$5&amp;A13, "COI"))</f>
        <v>409052</v>
      </c>
      <c r="U13" s="174">
        <f t="shared" si="5"/>
        <v>0</v>
      </c>
      <c r="V13" s="174">
        <f t="shared" si="6"/>
        <v>0</v>
      </c>
      <c r="W13" s="174">
        <f>IF(B13="","",RTD("cqg.rtd", ,"ContractData", $A$5&amp;A13, "P_OI"))</f>
        <v>409052</v>
      </c>
      <c r="X13" s="166">
        <f t="shared" si="7"/>
        <v>1</v>
      </c>
      <c r="Y13" s="176">
        <f>RTD("cqg.rtd",,"StudyData",$A$5&amp;A13,"Vol","VolType=Exchange,CoCType=Contract","Vol",$Y$4,"0","ALL",,,"TRUE","T")</f>
        <v>334</v>
      </c>
      <c r="Z13" s="173" t="e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#N/A</v>
      </c>
      <c r="AA13" s="235" t="str">
        <f>B13</f>
        <v>Dec 16</v>
      </c>
      <c r="AB13" s="234"/>
      <c r="AC13" s="234"/>
      <c r="AD13" s="233"/>
    </row>
    <row r="14" spans="1:30" ht="8.1" customHeight="1" x14ac:dyDescent="0.3">
      <c r="B14" s="194"/>
      <c r="C14" s="20"/>
      <c r="D14" s="20"/>
      <c r="E14" s="20"/>
      <c r="F14" s="29"/>
      <c r="G14" s="20"/>
      <c r="H14" s="187"/>
      <c r="I14" s="20"/>
      <c r="J14" s="20"/>
      <c r="K14" s="20"/>
      <c r="L14" s="186"/>
      <c r="M14" s="183"/>
      <c r="N14" s="20"/>
      <c r="O14" s="185"/>
      <c r="P14" s="184"/>
      <c r="Q14" s="184"/>
      <c r="R14" s="184"/>
      <c r="S14" s="20"/>
      <c r="T14" s="20"/>
      <c r="U14" s="20"/>
      <c r="V14" s="20"/>
      <c r="W14" s="20"/>
      <c r="X14" s="20"/>
      <c r="Y14" s="20"/>
      <c r="Z14" s="183"/>
      <c r="AA14" s="182"/>
      <c r="AB14" s="181"/>
      <c r="AC14" s="181"/>
      <c r="AD14" s="180"/>
    </row>
    <row r="15" spans="1:30" ht="18.75" x14ac:dyDescent="0.3">
      <c r="A15" s="3" t="s">
        <v>74</v>
      </c>
      <c r="B15" s="232" t="str">
        <f>RIGHT(RTD("cqg.rtd",,"ContractData",$A$5&amp;A15,"LongDescription"),6)</f>
        <v>Mar 17</v>
      </c>
      <c r="C15" s="21"/>
      <c r="D15" s="21"/>
      <c r="E15" s="21"/>
      <c r="F15" s="231">
        <f>IF(B15="","",RTD("cqg.rtd",,"ContractData",$A$5&amp;A15,"ExpirationDate",,"D"))</f>
        <v>42807</v>
      </c>
      <c r="G15" s="22">
        <f ca="1">F15-$A$1</f>
        <v>385</v>
      </c>
      <c r="H15" s="16"/>
      <c r="I15" s="17"/>
      <c r="J15" s="22">
        <f>K15</f>
        <v>46803</v>
      </c>
      <c r="K15" s="230">
        <f>RTD("cqg.rtd", ,"ContractData", $A$5&amp;A15, "T_CVol")</f>
        <v>46803</v>
      </c>
      <c r="L15" s="174">
        <f xml:space="preserve"> RTD("cqg.rtd",,"StudyData", $A$5&amp;A15, "MA", "InputChoice=ContractVol,MAType=Sim,Period="&amp;$L$4&amp;"", "MA",,,"all",,,,"T")</f>
        <v>51836</v>
      </c>
      <c r="M15" s="229">
        <f>IF(K15&gt;L15,1,0)</f>
        <v>0</v>
      </c>
      <c r="N15" s="22">
        <f>RTD("cqg.rtd", ,"ContractData", $A$5&amp;A15, "Y_CVol")</f>
        <v>56460</v>
      </c>
      <c r="O15" s="228">
        <f>IF(ISERROR(K15/N15),"",K15/N15)</f>
        <v>0.8289585547290117</v>
      </c>
      <c r="P15" s="280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>6043</v>
      </c>
      <c r="Q15" s="281"/>
      <c r="R15" s="282"/>
      <c r="S15" s="227">
        <f>T15</f>
        <v>357099</v>
      </c>
      <c r="T15" s="22">
        <f>IF(B15="","",RTD("cqg.rtd", ,"ContractData", $A$5&amp;A15, "COI"))</f>
        <v>357099</v>
      </c>
      <c r="U15" s="22">
        <f>T15-W15</f>
        <v>0</v>
      </c>
      <c r="V15" s="174">
        <f>U15</f>
        <v>0</v>
      </c>
      <c r="W15" s="22">
        <f>IF(B15="","",RTD("cqg.rtd", ,"ContractData", $A$5&amp;A15, "P_OI"))</f>
        <v>357099</v>
      </c>
      <c r="X15" s="166">
        <f>IF(ISERROR(T15/W15),"",T15/W15)</f>
        <v>1</v>
      </c>
      <c r="Y15" s="176">
        <f>RTD("cqg.rtd",,"StudyData",$A$5&amp;A15,"Vol","VolType=Exchange,CoCType=Contract","Vol",$Y$4,"0","ALL",,,"TRUE","T")</f>
        <v>245</v>
      </c>
      <c r="Z15" s="173" t="e">
        <f ca="1">IF(B15="","",RTD("cqg.rtd",,"StudyData","Vol("&amp;$A$5&amp;A15&amp;") when (LocalDay("&amp;$A$5&amp;A15&amp;")="&amp;$C$1&amp;" and LocalHour("&amp;$A$5&amp;A15&amp;")="&amp;$E$1&amp;" and LocalMinute("&amp;$A$5&amp;$A15&amp;")="&amp;$F$1&amp;")","Bar",,"Vol",$Y$4,"0"))</f>
        <v>#N/A</v>
      </c>
      <c r="AA15" s="224" t="str">
        <f>B15</f>
        <v>Mar 17</v>
      </c>
      <c r="AB15" s="223"/>
      <c r="AC15" s="223"/>
      <c r="AD15" s="222"/>
    </row>
    <row r="16" spans="1:30" ht="18.75" x14ac:dyDescent="0.3">
      <c r="A16" s="3" t="s">
        <v>73</v>
      </c>
      <c r="B16" s="226" t="str">
        <f>RIGHT(RTD("cqg.rtd",,"ContractData",$A$5&amp;A16,"LongDescription"),6)</f>
        <v>Jun 17</v>
      </c>
      <c r="C16" s="23"/>
      <c r="D16" s="23"/>
      <c r="E16" s="23"/>
      <c r="F16" s="178">
        <f>IF(B16="","",RTD("cqg.rtd",,"ContractData",$A$5&amp;A16,"ExpirationDate",,"D"))</f>
        <v>42905</v>
      </c>
      <c r="G16" s="174">
        <f ca="1">F16-$A$1</f>
        <v>483</v>
      </c>
      <c r="H16" s="16"/>
      <c r="I16" s="17"/>
      <c r="J16" s="174">
        <f>K16</f>
        <v>52856</v>
      </c>
      <c r="K16" s="177">
        <f>RTD("cqg.rtd", ,"ContractData", $A$5&amp;A16, "T_CVol")</f>
        <v>52856</v>
      </c>
      <c r="L16" s="174">
        <f xml:space="preserve"> RTD("cqg.rtd",,"StudyData", $A$5&amp;A16, "MA", "InputChoice=ContractVol,MAType=Sim,Period="&amp;$L$4&amp;"", "MA",,,"all",,,,"T")</f>
        <v>45910.583333330003</v>
      </c>
      <c r="M16" s="176">
        <f>IF(K16&gt;L16,1,0)</f>
        <v>1</v>
      </c>
      <c r="N16" s="174">
        <f>RTD("cqg.rtd", ,"ContractData", $A$5&amp;A16, "Y_CVol")</f>
        <v>48989</v>
      </c>
      <c r="O16" s="175">
        <f>IF(ISERROR(K16/N16),"",K16/N16)</f>
        <v>1.0789360876931555</v>
      </c>
      <c r="P16" s="280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4337</v>
      </c>
      <c r="Q16" s="281"/>
      <c r="R16" s="282"/>
      <c r="S16" s="225">
        <f>T16</f>
        <v>330405</v>
      </c>
      <c r="T16" s="174">
        <f>IF(B16="","",RTD("cqg.rtd", ,"ContractData", $A$5&amp;A16, "COI"))</f>
        <v>330405</v>
      </c>
      <c r="U16" s="174">
        <f>T16-W16</f>
        <v>0</v>
      </c>
      <c r="V16" s="174">
        <f>U16</f>
        <v>0</v>
      </c>
      <c r="W16" s="174">
        <f>IF(B16="","",RTD("cqg.rtd", ,"ContractData", $A$5&amp;A16, "P_OI"))</f>
        <v>330405</v>
      </c>
      <c r="X16" s="166">
        <f>IF(ISERROR(T16/W16),"",T16/W16)</f>
        <v>1</v>
      </c>
      <c r="Y16" s="176">
        <f>RTD("cqg.rtd",,"StudyData",$A$5&amp;A16,"Vol","VolType=Exchange,CoCType=Contract","Vol",$Y$4,"0","ALL",,,"TRUE","T")</f>
        <v>0</v>
      </c>
      <c r="Z16" s="173" t="e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#N/A</v>
      </c>
      <c r="AA16" s="224" t="str">
        <f>B16</f>
        <v>Jun 17</v>
      </c>
      <c r="AB16" s="223"/>
      <c r="AC16" s="223"/>
      <c r="AD16" s="222"/>
    </row>
    <row r="17" spans="1:30" ht="18.75" x14ac:dyDescent="0.3">
      <c r="A17" s="3" t="s">
        <v>72</v>
      </c>
      <c r="B17" s="226" t="str">
        <f>RIGHT(RTD("cqg.rtd",,"ContractData",$A$5&amp;A17,"LongDescription"),6)</f>
        <v>Sep 17</v>
      </c>
      <c r="C17" s="23"/>
      <c r="D17" s="23"/>
      <c r="E17" s="23"/>
      <c r="F17" s="178">
        <f>IF(B17="","",RTD("cqg.rtd",,"ContractData",$A$5&amp;A17,"ExpirationDate",,"D"))</f>
        <v>42996</v>
      </c>
      <c r="G17" s="174">
        <f ca="1">F17-$A$1</f>
        <v>574</v>
      </c>
      <c r="H17" s="16"/>
      <c r="I17" s="17"/>
      <c r="J17" s="174">
        <f>K17</f>
        <v>19664</v>
      </c>
      <c r="K17" s="177">
        <f>RTD("cqg.rtd", ,"ContractData", $A$5&amp;A17, "T_CVol")</f>
        <v>19664</v>
      </c>
      <c r="L17" s="174">
        <f xml:space="preserve"> RTD("cqg.rtd",,"StudyData", $A$5&amp;A17, "MA", "InputChoice=ContractVol,MAType=Sim,Period="&amp;$L$4&amp;"", "MA",,,"all",,,,"T")</f>
        <v>37327.083333330003</v>
      </c>
      <c r="M17" s="176">
        <f>IF(K17&gt;L17,1,0)</f>
        <v>0</v>
      </c>
      <c r="N17" s="174">
        <f>RTD("cqg.rtd", ,"ContractData", $A$5&amp;A17, "Y_CVol")</f>
        <v>34690</v>
      </c>
      <c r="O17" s="175">
        <f>IF(ISERROR(K17/N17),"",K17/N17)</f>
        <v>0.5668492360910925</v>
      </c>
      <c r="P17" s="280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1279</v>
      </c>
      <c r="Q17" s="281"/>
      <c r="R17" s="282"/>
      <c r="S17" s="225">
        <f>T17</f>
        <v>243780</v>
      </c>
      <c r="T17" s="174">
        <f>IF(B17="","",RTD("cqg.rtd", ,"ContractData", $A$5&amp;A17, "COI"))</f>
        <v>243780</v>
      </c>
      <c r="U17" s="174">
        <f>T17-W17</f>
        <v>0</v>
      </c>
      <c r="V17" s="174">
        <f>U17</f>
        <v>0</v>
      </c>
      <c r="W17" s="174">
        <f>IF(B17="","",RTD("cqg.rtd", ,"ContractData", $A$5&amp;A17, "P_OI"))</f>
        <v>243780</v>
      </c>
      <c r="X17" s="166">
        <f>IF(ISERROR(T17/W17),"",T17/W17)</f>
        <v>1</v>
      </c>
      <c r="Y17" s="176">
        <f>RTD("cqg.rtd",,"StudyData",$A$5&amp;A17,"Vol","VolType=Exchange,CoCType=Contract","Vol",$Y$4,"0","ALL",,,"TRUE","T")</f>
        <v>0</v>
      </c>
      <c r="Z17" s="173" t="e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#N/A</v>
      </c>
      <c r="AA17" s="224" t="str">
        <f>B17</f>
        <v>Sep 17</v>
      </c>
      <c r="AB17" s="223"/>
      <c r="AC17" s="223"/>
      <c r="AD17" s="222"/>
    </row>
    <row r="18" spans="1:30" ht="18.75" x14ac:dyDescent="0.3">
      <c r="A18" s="3" t="s">
        <v>71</v>
      </c>
      <c r="B18" s="226" t="str">
        <f>RIGHT(RTD("cqg.rtd",,"ContractData",$A$5&amp;A18,"LongDescription"),6)</f>
        <v>Dec 17</v>
      </c>
      <c r="C18" s="23"/>
      <c r="D18" s="23"/>
      <c r="E18" s="23"/>
      <c r="F18" s="178">
        <f>IF(B18="","",RTD("cqg.rtd",,"ContractData",$A$5&amp;A18,"ExpirationDate",,"D"))</f>
        <v>43087</v>
      </c>
      <c r="G18" s="174">
        <f ca="1">F18-$A$1</f>
        <v>665</v>
      </c>
      <c r="H18" s="16"/>
      <c r="I18" s="17"/>
      <c r="J18" s="174">
        <f>K18</f>
        <v>23323</v>
      </c>
      <c r="K18" s="177">
        <f>RTD("cqg.rtd", ,"ContractData", $A$5&amp;A18, "T_CVol")</f>
        <v>23323</v>
      </c>
      <c r="L18" s="174">
        <f xml:space="preserve"> RTD("cqg.rtd",,"StudyData", $A$5&amp;A18, "MA", "InputChoice=ContractVol,MAType=Sim,Period="&amp;$L$4&amp;"", "MA",,,"all",,,,"T")</f>
        <v>36420.666666669997</v>
      </c>
      <c r="M18" s="176">
        <f>IF(K18&gt;L18,1,0)</f>
        <v>0</v>
      </c>
      <c r="N18" s="174">
        <f>RTD("cqg.rtd", ,"ContractData", $A$5&amp;A18, "Y_CVol")</f>
        <v>23199</v>
      </c>
      <c r="O18" s="175">
        <f>IF(ISERROR(K18/N18),"",K18/N18)</f>
        <v>1.005345057976637</v>
      </c>
      <c r="P18" s="280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569</v>
      </c>
      <c r="Q18" s="281"/>
      <c r="R18" s="282"/>
      <c r="S18" s="225">
        <f>T18</f>
        <v>246708</v>
      </c>
      <c r="T18" s="174">
        <f>IF(B18="","",RTD("cqg.rtd", ,"ContractData", $A$5&amp;A18, "COI"))</f>
        <v>246708</v>
      </c>
      <c r="U18" s="174">
        <f>T18-W18</f>
        <v>0</v>
      </c>
      <c r="V18" s="174">
        <f>U18</f>
        <v>0</v>
      </c>
      <c r="W18" s="174">
        <f>IF(B18="","",RTD("cqg.rtd", ,"ContractData", $A$5&amp;A18, "P_OI"))</f>
        <v>246708</v>
      </c>
      <c r="X18" s="166">
        <f>IF(ISERROR(T18/W18),"",T18/W18)</f>
        <v>1</v>
      </c>
      <c r="Y18" s="176">
        <f>RTD("cqg.rtd",,"StudyData",$A$5&amp;A18,"Vol","VolType=Exchange,CoCType=Contract","Vol",$Y$4,"0","ALL",,,"TRUE","T")</f>
        <v>144</v>
      </c>
      <c r="Z18" s="173" t="e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#N/A</v>
      </c>
      <c r="AA18" s="224" t="str">
        <f>B18</f>
        <v>Dec 17</v>
      </c>
      <c r="AB18" s="223"/>
      <c r="AC18" s="223"/>
      <c r="AD18" s="222"/>
    </row>
    <row r="19" spans="1:30" ht="8.1" customHeight="1" x14ac:dyDescent="0.3">
      <c r="B19" s="194"/>
      <c r="C19" s="20"/>
      <c r="D19" s="20"/>
      <c r="E19" s="20"/>
      <c r="F19" s="29"/>
      <c r="G19" s="20"/>
      <c r="H19" s="187"/>
      <c r="I19" s="20"/>
      <c r="J19" s="20"/>
      <c r="K19" s="20"/>
      <c r="L19" s="186"/>
      <c r="M19" s="183"/>
      <c r="N19" s="20"/>
      <c r="O19" s="185"/>
      <c r="P19" s="184"/>
      <c r="Q19" s="184"/>
      <c r="R19" s="184"/>
      <c r="S19" s="20"/>
      <c r="T19" s="20"/>
      <c r="U19" s="20"/>
      <c r="V19" s="20"/>
      <c r="W19" s="20"/>
      <c r="X19" s="20"/>
      <c r="Y19" s="20"/>
      <c r="Z19" s="183"/>
      <c r="AA19" s="182"/>
      <c r="AB19" s="181"/>
      <c r="AC19" s="181"/>
      <c r="AD19" s="180"/>
    </row>
    <row r="20" spans="1:30" ht="18.75" x14ac:dyDescent="0.3">
      <c r="A20" s="3" t="s">
        <v>70</v>
      </c>
      <c r="B20" s="221" t="str">
        <f>RIGHT(RTD("cqg.rtd",,"ContractData",$A$5&amp;A20,"LongDescription"),6)</f>
        <v>Mar 18</v>
      </c>
      <c r="C20" s="24"/>
      <c r="D20" s="24"/>
      <c r="E20" s="24"/>
      <c r="F20" s="178">
        <f>IF(B20="","",RTD("cqg.rtd",,"ContractData",$A$5&amp;A20,"ExpirationDate",,"D"))</f>
        <v>43178</v>
      </c>
      <c r="G20" s="174">
        <f ca="1">F20-$A$1</f>
        <v>756</v>
      </c>
      <c r="H20" s="16"/>
      <c r="I20" s="17"/>
      <c r="J20" s="174">
        <f>K20</f>
        <v>13764</v>
      </c>
      <c r="K20" s="177">
        <f>RTD("cqg.rtd", ,"ContractData", $A$5&amp;A20, "T_CVol")</f>
        <v>13764</v>
      </c>
      <c r="L20" s="174">
        <f xml:space="preserve"> RTD("cqg.rtd",,"StudyData", $A$5&amp;A20, "MA", "InputChoice=ContractVol,MAType=Sim,Period="&amp;$L$4&amp;"", "MA",,,"all",,,,"T")</f>
        <v>30347.08333333</v>
      </c>
      <c r="M20" s="176">
        <f>IF(K20&gt;L20,1,0)</f>
        <v>0</v>
      </c>
      <c r="N20" s="174">
        <f>RTD("cqg.rtd", ,"ContractData", $A$5&amp;A20, "Y_CVol")</f>
        <v>19007</v>
      </c>
      <c r="O20" s="175">
        <f>IF(ISERROR(K20/N20),"",K20/N20)</f>
        <v>0.72415425895722629</v>
      </c>
      <c r="P20" s="280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>214</v>
      </c>
      <c r="Q20" s="281"/>
      <c r="R20" s="282"/>
      <c r="S20" s="174">
        <f>T20</f>
        <v>140139</v>
      </c>
      <c r="T20" s="174">
        <f>IF(B20="","",RTD("cqg.rtd", ,"ContractData", $A$5&amp;A20, "COI"))</f>
        <v>140139</v>
      </c>
      <c r="U20" s="174">
        <f>T20-W20</f>
        <v>0</v>
      </c>
      <c r="V20" s="174">
        <f>U20</f>
        <v>0</v>
      </c>
      <c r="W20" s="174">
        <f>IF(B20="","",RTD("cqg.rtd", ,"ContractData", $A$5&amp;A20, "P_OI"))</f>
        <v>140139</v>
      </c>
      <c r="X20" s="166">
        <f>IF(ISERROR(T20/W20),"",T20/W20)</f>
        <v>1</v>
      </c>
      <c r="Y20" s="176">
        <f>RTD("cqg.rtd",,"StudyData",$A$5&amp;A20,"Vol","VolType=Exchange,CoCType=Contract","Vol",$Y$4,"0","ALL",,,"TRUE","T")</f>
        <v>45</v>
      </c>
      <c r="Z20" s="173" t="e">
        <f ca="1">IF(B20="","",RTD("cqg.rtd",,"StudyData","Vol("&amp;$A$5&amp;A20&amp;") when (LocalDay("&amp;$A$5&amp;A20&amp;")="&amp;$C$1&amp;" and LocalHour("&amp;$A$5&amp;A20&amp;")="&amp;$E$1&amp;" and LocalMinute("&amp;$A$5&amp;$A20&amp;")="&amp;$F$1&amp;")","Bar",,"Vol",$Y$4,"0"))</f>
        <v>#N/A</v>
      </c>
      <c r="AA20" s="220" t="str">
        <f>B20</f>
        <v>Mar 18</v>
      </c>
      <c r="AB20" s="219"/>
      <c r="AC20" s="219"/>
      <c r="AD20" s="218"/>
    </row>
    <row r="21" spans="1:30" ht="18.75" x14ac:dyDescent="0.3">
      <c r="A21" s="3" t="s">
        <v>69</v>
      </c>
      <c r="B21" s="221" t="str">
        <f>RIGHT(RTD("cqg.rtd",,"ContractData",$A$5&amp;A21,"LongDescription"),6)</f>
        <v>Jun 18</v>
      </c>
      <c r="C21" s="24"/>
      <c r="D21" s="24"/>
      <c r="E21" s="24"/>
      <c r="F21" s="178">
        <f>IF(B21="","",RTD("cqg.rtd",,"ContractData",$A$5&amp;A21,"ExpirationDate",,"D"))</f>
        <v>43269</v>
      </c>
      <c r="G21" s="174">
        <f ca="1">F21-$A$1</f>
        <v>847</v>
      </c>
      <c r="H21" s="16"/>
      <c r="I21" s="17"/>
      <c r="J21" s="174">
        <f>K21</f>
        <v>21431</v>
      </c>
      <c r="K21" s="177">
        <f>RTD("cqg.rtd", ,"ContractData", $A$5&amp;A21, "T_CVol")</f>
        <v>21431</v>
      </c>
      <c r="L21" s="174">
        <f xml:space="preserve"> RTD("cqg.rtd",,"StudyData", $A$5&amp;A21, "MA", "InputChoice=ContractVol,MAType=Sim,Period="&amp;$L$4&amp;"", "MA",,,"all",,,,"T")</f>
        <v>27779.58333333</v>
      </c>
      <c r="M21" s="176">
        <f>IF(K21&gt;L21,1,0)</f>
        <v>0</v>
      </c>
      <c r="N21" s="174">
        <f>RTD("cqg.rtd", ,"ContractData", $A$5&amp;A21, "Y_CVol")</f>
        <v>15346</v>
      </c>
      <c r="O21" s="175">
        <f>IF(ISERROR(K21/N21),"",K21/N21)</f>
        <v>1.396520265867327</v>
      </c>
      <c r="P21" s="280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183</v>
      </c>
      <c r="Q21" s="281"/>
      <c r="R21" s="282"/>
      <c r="S21" s="174">
        <f>T21</f>
        <v>152029</v>
      </c>
      <c r="T21" s="174">
        <f>IF(B21="","",RTD("cqg.rtd", ,"ContractData", $A$5&amp;A21, "COI"))</f>
        <v>152029</v>
      </c>
      <c r="U21" s="174">
        <f>T21-W21</f>
        <v>0</v>
      </c>
      <c r="V21" s="174">
        <f>U21</f>
        <v>0</v>
      </c>
      <c r="W21" s="174">
        <f>IF(B21="","",RTD("cqg.rtd", ,"ContractData", $A$5&amp;A21, "P_OI"))</f>
        <v>152029</v>
      </c>
      <c r="X21" s="166">
        <f>IF(ISERROR(T21/W21),"",T21/W21)</f>
        <v>1</v>
      </c>
      <c r="Y21" s="176">
        <f>RTD("cqg.rtd",,"StudyData",$A$5&amp;A21,"Vol","VolType=Exchange,CoCType=Contract","Vol",$Y$4,"0","ALL",,,"TRUE","T")</f>
        <v>48</v>
      </c>
      <c r="Z21" s="173" t="e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#N/A</v>
      </c>
      <c r="AA21" s="220" t="str">
        <f>B21</f>
        <v>Jun 18</v>
      </c>
      <c r="AB21" s="219"/>
      <c r="AC21" s="219"/>
      <c r="AD21" s="218"/>
    </row>
    <row r="22" spans="1:30" ht="18.75" x14ac:dyDescent="0.3">
      <c r="A22" s="3" t="s">
        <v>68</v>
      </c>
      <c r="B22" s="221" t="str">
        <f>RIGHT(RTD("cqg.rtd",,"ContractData",$A$5&amp;A22,"LongDescription"),6)</f>
        <v>Sep 18</v>
      </c>
      <c r="C22" s="24"/>
      <c r="D22" s="24"/>
      <c r="E22" s="24"/>
      <c r="F22" s="178">
        <f>IF(B22="","",RTD("cqg.rtd",,"ContractData",$A$5&amp;A22,"ExpirationDate",,"D"))</f>
        <v>43360</v>
      </c>
      <c r="G22" s="174">
        <f ca="1">F22-$A$1</f>
        <v>938</v>
      </c>
      <c r="H22" s="16"/>
      <c r="I22" s="17"/>
      <c r="J22" s="174">
        <f>K22</f>
        <v>8751</v>
      </c>
      <c r="K22" s="177">
        <f>RTD("cqg.rtd", ,"ContractData", $A$5&amp;A22, "T_CVol")</f>
        <v>8751</v>
      </c>
      <c r="L22" s="174">
        <f xml:space="preserve"> RTD("cqg.rtd",,"StudyData", $A$5&amp;A22, "MA", "InputChoice=ContractVol,MAType=Sim,Period="&amp;$L$4&amp;"", "MA",,,"all",,,,"T")</f>
        <v>21689.5</v>
      </c>
      <c r="M22" s="176">
        <f>IF(K22&gt;L22,1,0)</f>
        <v>0</v>
      </c>
      <c r="N22" s="174">
        <f>RTD("cqg.rtd", ,"ContractData", $A$5&amp;A22, "Y_CVol")</f>
        <v>14030</v>
      </c>
      <c r="O22" s="175">
        <f>IF(ISERROR(K22/N22),"",K22/N22)</f>
        <v>0.62373485388453309</v>
      </c>
      <c r="P22" s="280" t="str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/>
      </c>
      <c r="Q22" s="281"/>
      <c r="R22" s="282"/>
      <c r="S22" s="174">
        <f>T22</f>
        <v>135549</v>
      </c>
      <c r="T22" s="174">
        <f>IF(B22="","",RTD("cqg.rtd", ,"ContractData", $A$5&amp;A22, "COI"))</f>
        <v>135549</v>
      </c>
      <c r="U22" s="174">
        <f>T22-W22</f>
        <v>0</v>
      </c>
      <c r="V22" s="174">
        <f>U22</f>
        <v>0</v>
      </c>
      <c r="W22" s="174">
        <f>IF(B22="","",RTD("cqg.rtd", ,"ContractData", $A$5&amp;A22, "P_OI"))</f>
        <v>135549</v>
      </c>
      <c r="X22" s="166">
        <f>IF(ISERROR(T22/W22),"",T22/W22)</f>
        <v>1</v>
      </c>
      <c r="Y22" s="176">
        <f>RTD("cqg.rtd",,"StudyData",$A$5&amp;A22,"Vol","VolType=Exchange,CoCType=Contract","Vol",$Y$4,"0","ALL",,,"TRUE","T")</f>
        <v>86</v>
      </c>
      <c r="Z22" s="173" t="e">
        <f ca="1">IF(B22="","",RTD("cqg.rtd",,"StudyData","Vol("&amp;$A$5&amp;A22&amp;") when (LocalDay("&amp;$A$5&amp;A22&amp;")="&amp;$C$1&amp;" and LocalHour("&amp;$A$5&amp;A22&amp;")="&amp;$E$1&amp;" and LocalMinute("&amp;$A$5&amp;$A22&amp;")="&amp;$F$1&amp;")","Bar",,"Vol",$Y$4,"0"))</f>
        <v>#N/A</v>
      </c>
      <c r="AA22" s="220" t="str">
        <f>B22</f>
        <v>Sep 18</v>
      </c>
      <c r="AB22" s="219"/>
      <c r="AC22" s="219"/>
      <c r="AD22" s="218"/>
    </row>
    <row r="23" spans="1:30" ht="18.75" x14ac:dyDescent="0.3">
      <c r="A23" s="3" t="s">
        <v>67</v>
      </c>
      <c r="B23" s="221" t="str">
        <f>RIGHT(RTD("cqg.rtd",,"ContractData",$A$5&amp;A23,"LongDescription"),6)</f>
        <v>Dec 18</v>
      </c>
      <c r="C23" s="24"/>
      <c r="D23" s="24"/>
      <c r="E23" s="24"/>
      <c r="F23" s="178">
        <f>IF(B23="","",RTD("cqg.rtd",,"ContractData",$A$5&amp;A23,"ExpirationDate",,"D"))</f>
        <v>43451</v>
      </c>
      <c r="G23" s="174">
        <f ca="1">F23-$A$1</f>
        <v>1029</v>
      </c>
      <c r="H23" s="16"/>
      <c r="I23" s="17"/>
      <c r="J23" s="174">
        <f>K23</f>
        <v>6174</v>
      </c>
      <c r="K23" s="177">
        <f>RTD("cqg.rtd", ,"ContractData", $A$5&amp;A23, "T_CVol")</f>
        <v>6174</v>
      </c>
      <c r="L23" s="174">
        <f xml:space="preserve"> RTD("cqg.rtd",,"StudyData", $A$5&amp;A23, "MA", "InputChoice=ContractVol,MAType=Sim,Period="&amp;$L$4&amp;"", "MA",,,"all",,,,"T")</f>
        <v>18625.41666667</v>
      </c>
      <c r="M23" s="176">
        <f>IF(K23&gt;L23,1,0)</f>
        <v>0</v>
      </c>
      <c r="N23" s="174">
        <f>RTD("cqg.rtd", ,"ContractData", $A$5&amp;A23, "Y_CVol")</f>
        <v>10616</v>
      </c>
      <c r="O23" s="175">
        <f>IF(ISERROR(K23/N23),"",K23/N23)</f>
        <v>0.58157498116051243</v>
      </c>
      <c r="P23" s="280" t="str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/>
      </c>
      <c r="Q23" s="281"/>
      <c r="R23" s="282"/>
      <c r="S23" s="174">
        <f>T23</f>
        <v>112642</v>
      </c>
      <c r="T23" s="174">
        <f>IF(B23="","",RTD("cqg.rtd", ,"ContractData", $A$5&amp;A23, "COI"))</f>
        <v>112642</v>
      </c>
      <c r="U23" s="174">
        <f>T23-W23</f>
        <v>0</v>
      </c>
      <c r="V23" s="174">
        <f>U23</f>
        <v>0</v>
      </c>
      <c r="W23" s="174">
        <f>IF(B23="","",RTD("cqg.rtd", ,"ContractData", $A$5&amp;A23, "P_OI"))</f>
        <v>112642</v>
      </c>
      <c r="X23" s="166">
        <f>IF(ISERROR(T23/W23),"",T23/W23)</f>
        <v>1</v>
      </c>
      <c r="Y23" s="176">
        <f>RTD("cqg.rtd",,"StudyData",$A$5&amp;A23,"Vol","VolType=Exchange,CoCType=Contract","Vol",$Y$4,"0","ALL",,,"TRUE","T")</f>
        <v>100</v>
      </c>
      <c r="Z23" s="173" t="e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#N/A</v>
      </c>
      <c r="AA23" s="220" t="str">
        <f>B23</f>
        <v>Dec 18</v>
      </c>
      <c r="AB23" s="219"/>
      <c r="AC23" s="219"/>
      <c r="AD23" s="218"/>
    </row>
    <row r="24" spans="1:30" ht="8.1" customHeight="1" x14ac:dyDescent="0.3">
      <c r="B24" s="194"/>
      <c r="C24" s="20"/>
      <c r="D24" s="20"/>
      <c r="E24" s="20"/>
      <c r="F24" s="29"/>
      <c r="G24" s="20"/>
      <c r="H24" s="187"/>
      <c r="I24" s="20"/>
      <c r="J24" s="20"/>
      <c r="K24" s="20"/>
      <c r="L24" s="186"/>
      <c r="M24" s="183"/>
      <c r="N24" s="20"/>
      <c r="O24" s="185"/>
      <c r="P24" s="184"/>
      <c r="Q24" s="184"/>
      <c r="R24" s="184"/>
      <c r="S24" s="20"/>
      <c r="T24" s="20"/>
      <c r="U24" s="20"/>
      <c r="V24" s="20"/>
      <c r="W24" s="20"/>
      <c r="X24" s="20"/>
      <c r="Y24" s="20"/>
      <c r="Z24" s="183"/>
      <c r="AA24" s="182"/>
      <c r="AB24" s="181"/>
      <c r="AC24" s="181"/>
      <c r="AD24" s="180"/>
    </row>
    <row r="25" spans="1:30" ht="18.75" x14ac:dyDescent="0.3">
      <c r="A25" s="3" t="s">
        <v>66</v>
      </c>
      <c r="B25" s="217" t="str">
        <f>RIGHT(RTD("cqg.rtd",,"ContractData",$A$5&amp;A25,"LongDescription"),6)</f>
        <v>Mar 19</v>
      </c>
      <c r="C25" s="25"/>
      <c r="D25" s="25"/>
      <c r="E25" s="25"/>
      <c r="F25" s="178">
        <f>IF(B25="","",RTD("cqg.rtd",,"ContractData",$A$5&amp;A25,"ExpirationDate",,"D"))</f>
        <v>43542</v>
      </c>
      <c r="G25" s="174">
        <f ca="1">F25-$A$1</f>
        <v>1120</v>
      </c>
      <c r="H25" s="16"/>
      <c r="I25" s="17"/>
      <c r="J25" s="174">
        <f>K25</f>
        <v>4883</v>
      </c>
      <c r="K25" s="177">
        <f>RTD("cqg.rtd", ,"ContractData", $A$5&amp;A25, "T_CVol")</f>
        <v>4883</v>
      </c>
      <c r="L25" s="174">
        <f xml:space="preserve"> RTD("cqg.rtd",,"StudyData", $A$5&amp;A25, "MA", "InputChoice=ContractVol,MAType=Sim,Period="&amp;$L$4&amp;"", "MA",,,"all",,,,"T")</f>
        <v>13834.16666667</v>
      </c>
      <c r="M25" s="176">
        <f>IF(K25&gt;L25,1,0)</f>
        <v>0</v>
      </c>
      <c r="N25" s="174">
        <f>RTD("cqg.rtd", ,"ContractData", $A$5&amp;A25, "Y_CVol")</f>
        <v>8328</v>
      </c>
      <c r="O25" s="175">
        <f>IF(ISERROR(K25/N25),"",K25/N25)</f>
        <v>0.58633525456292024</v>
      </c>
      <c r="P25" s="280" t="str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/>
      </c>
      <c r="Q25" s="281"/>
      <c r="R25" s="282"/>
      <c r="S25" s="174">
        <f>T25</f>
        <v>92404</v>
      </c>
      <c r="T25" s="174">
        <f>IF(B25="","",RTD("cqg.rtd", ,"ContractData", $A$5&amp;A25, "COI"))</f>
        <v>92404</v>
      </c>
      <c r="U25" s="174">
        <f>T25-W25</f>
        <v>0</v>
      </c>
      <c r="V25" s="174">
        <f>U25</f>
        <v>0</v>
      </c>
      <c r="W25" s="174">
        <f>IF(B25="","",RTD("cqg.rtd", ,"ContractData", $A$5&amp;A25, "P_OI"))</f>
        <v>92404</v>
      </c>
      <c r="X25" s="166">
        <f>IF(ISERROR(T25/W25),"",T25/W25)</f>
        <v>1</v>
      </c>
      <c r="Y25" s="176">
        <f>RTD("cqg.rtd",,"StudyData",$A$5&amp;A25,"Vol","VolType=Exchange,CoCType=Contract","Vol",$Y$4,"0","ALL",,,"TRUE","T")</f>
        <v>7</v>
      </c>
      <c r="Z25" s="173" t="e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LocalMinute("&amp;$A$5&amp;$A25&amp;")="&amp;$F$1&amp;")","Bar",,"Vol",$Y$4,"0"))</f>
        <v>#N/A</v>
      </c>
      <c r="AA25" s="216" t="str">
        <f>B25</f>
        <v>Mar 19</v>
      </c>
      <c r="AB25" s="215"/>
      <c r="AC25" s="215"/>
      <c r="AD25" s="214"/>
    </row>
    <row r="26" spans="1:30" ht="18.75" x14ac:dyDescent="0.3">
      <c r="A26" s="3" t="s">
        <v>65</v>
      </c>
      <c r="B26" s="217" t="str">
        <f>RIGHT(RTD("cqg.rtd",,"ContractData",$A$5&amp;A26,"LongDescription"),6)</f>
        <v>Jun 19</v>
      </c>
      <c r="C26" s="25"/>
      <c r="D26" s="25"/>
      <c r="E26" s="25"/>
      <c r="F26" s="178">
        <f>IF(B26="","",RTD("cqg.rtd",,"ContractData",$A$5&amp;A26,"ExpirationDate",,"D"))</f>
        <v>43633</v>
      </c>
      <c r="G26" s="174">
        <f ca="1">F26-$A$1</f>
        <v>1211</v>
      </c>
      <c r="H26" s="16"/>
      <c r="I26" s="17"/>
      <c r="J26" s="174">
        <f>K26</f>
        <v>3906</v>
      </c>
      <c r="K26" s="177">
        <f>RTD("cqg.rtd", ,"ContractData", $A$5&amp;A26, "T_CVol")</f>
        <v>3906</v>
      </c>
      <c r="L26" s="174">
        <f xml:space="preserve"> RTD("cqg.rtd",,"StudyData", $A$5&amp;A26, "MA", "InputChoice=ContractVol,MAType=Sim,Period="&amp;$L$4&amp;"", "MA",,,"all",,,,"T")</f>
        <v>9222.0833333299997</v>
      </c>
      <c r="M26" s="176">
        <f>IF(K26&gt;L26,1,0)</f>
        <v>0</v>
      </c>
      <c r="N26" s="174">
        <f>RTD("cqg.rtd", ,"ContractData", $A$5&amp;A26, "Y_CVol")</f>
        <v>6704</v>
      </c>
      <c r="O26" s="175">
        <f>IF(ISERROR(K26/N26),"",K26/N26)</f>
        <v>0.58263723150357993</v>
      </c>
      <c r="P26" s="280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281"/>
      <c r="R26" s="282"/>
      <c r="S26" s="174">
        <f>T26</f>
        <v>50885</v>
      </c>
      <c r="T26" s="174">
        <f>IF(B26="","",RTD("cqg.rtd", ,"ContractData", $A$5&amp;A26, "COI"))</f>
        <v>50885</v>
      </c>
      <c r="U26" s="174">
        <f>T26-W26</f>
        <v>0</v>
      </c>
      <c r="V26" s="174">
        <f>U26</f>
        <v>0</v>
      </c>
      <c r="W26" s="174">
        <f>IF(B26="","",RTD("cqg.rtd", ,"ContractData", $A$5&amp;A26, "P_OI"))</f>
        <v>50885</v>
      </c>
      <c r="X26" s="166">
        <f>IF(ISERROR(T26/W26),"",T26/W26)</f>
        <v>1</v>
      </c>
      <c r="Y26" s="176">
        <f>RTD("cqg.rtd",,"StudyData",$A$5&amp;A26,"Vol","VolType=Exchange,CoCType=Contract","Vol",$Y$4,"0","ALL",,,"TRUE","T")</f>
        <v>298</v>
      </c>
      <c r="Z26" s="173" t="e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>#N/A</v>
      </c>
      <c r="AA26" s="216" t="str">
        <f>B26</f>
        <v>Jun 19</v>
      </c>
      <c r="AB26" s="215"/>
      <c r="AC26" s="215"/>
      <c r="AD26" s="214"/>
    </row>
    <row r="27" spans="1:30" ht="18.75" x14ac:dyDescent="0.3">
      <c r="A27" s="3" t="s">
        <v>64</v>
      </c>
      <c r="B27" s="217" t="str">
        <f>RIGHT(RTD("cqg.rtd",,"ContractData",$A$5&amp;A27,"LongDescription"),6)</f>
        <v>Sep 19</v>
      </c>
      <c r="C27" s="25"/>
      <c r="D27" s="25"/>
      <c r="E27" s="25"/>
      <c r="F27" s="178">
        <f>IF(B27="","",RTD("cqg.rtd",,"ContractData",$A$5&amp;A27,"ExpirationDate",,"D"))</f>
        <v>43724</v>
      </c>
      <c r="G27" s="174">
        <f ca="1">F27-$A$1</f>
        <v>1302</v>
      </c>
      <c r="H27" s="16"/>
      <c r="I27" s="17"/>
      <c r="J27" s="174">
        <f>K27</f>
        <v>3473</v>
      </c>
      <c r="K27" s="177">
        <f>RTD("cqg.rtd", ,"ContractData", $A$5&amp;A27, "T_CVol")</f>
        <v>3473</v>
      </c>
      <c r="L27" s="174">
        <f xml:space="preserve"> RTD("cqg.rtd",,"StudyData", $A$5&amp;A27, "MA", "InputChoice=ContractVol,MAType=Sim,Period="&amp;$L$4&amp;"", "MA",,,"all",,,,"T")</f>
        <v>6990.6666666700003</v>
      </c>
      <c r="M27" s="176">
        <f>IF(K27&gt;L27,1,0)</f>
        <v>0</v>
      </c>
      <c r="N27" s="174">
        <f>RTD("cqg.rtd", ,"ContractData", $A$5&amp;A27, "Y_CVol")</f>
        <v>6284</v>
      </c>
      <c r="O27" s="175">
        <f>IF(ISERROR(K27/N27),"",K27/N27)</f>
        <v>0.55267345639719923</v>
      </c>
      <c r="P27" s="280" t="str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/>
      </c>
      <c r="Q27" s="281"/>
      <c r="R27" s="282"/>
      <c r="S27" s="174">
        <f>T27</f>
        <v>34580</v>
      </c>
      <c r="T27" s="174">
        <f>IF(B27="","",RTD("cqg.rtd", ,"ContractData", $A$5&amp;A27, "COI"))</f>
        <v>34580</v>
      </c>
      <c r="U27" s="174">
        <f>T27-W27</f>
        <v>0</v>
      </c>
      <c r="V27" s="174">
        <f>U27</f>
        <v>0</v>
      </c>
      <c r="W27" s="174">
        <f>IF(B27="","",RTD("cqg.rtd", ,"ContractData", $A$5&amp;A27, "P_OI"))</f>
        <v>34580</v>
      </c>
      <c r="X27" s="166">
        <f>IF(ISERROR(T27/W27),"",T27/W27)</f>
        <v>1</v>
      </c>
      <c r="Y27" s="176">
        <f>RTD("cqg.rtd",,"StudyData",$A$5&amp;A27,"Vol","VolType=Exchange,CoCType=Contract","Vol",$Y$4,"0","ALL",,,"TRUE","T")</f>
        <v>0</v>
      </c>
      <c r="Z27" s="173" t="e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LocalMinute("&amp;$A$5&amp;$A27&amp;")="&amp;$F$1&amp;")","Bar",,"Vol",$Y$4,"0"))</f>
        <v>#N/A</v>
      </c>
      <c r="AA27" s="216" t="str">
        <f>B27</f>
        <v>Sep 19</v>
      </c>
      <c r="AB27" s="215"/>
      <c r="AC27" s="215"/>
      <c r="AD27" s="214"/>
    </row>
    <row r="28" spans="1:30" ht="18.75" x14ac:dyDescent="0.3">
      <c r="A28" s="3" t="s">
        <v>63</v>
      </c>
      <c r="B28" s="217" t="str">
        <f>RIGHT(RTD("cqg.rtd",,"ContractData",$A$5&amp;A28,"LongDescription"),6)</f>
        <v>Dec 19</v>
      </c>
      <c r="C28" s="25"/>
      <c r="D28" s="25"/>
      <c r="E28" s="25"/>
      <c r="F28" s="178">
        <f>IF(B28="","",RTD("cqg.rtd",,"ContractData",$A$5&amp;A28,"ExpirationDate",,"D"))</f>
        <v>43815</v>
      </c>
      <c r="G28" s="174">
        <f ca="1">F28-$A$1</f>
        <v>1393</v>
      </c>
      <c r="H28" s="16"/>
      <c r="I28" s="17"/>
      <c r="J28" s="174">
        <f>K28</f>
        <v>3448</v>
      </c>
      <c r="K28" s="177">
        <f>RTD("cqg.rtd", ,"ContractData", $A$5&amp;A28, "T_CVol")</f>
        <v>3448</v>
      </c>
      <c r="L28" s="174">
        <f xml:space="preserve"> RTD("cqg.rtd",,"StudyData", $A$5&amp;A28, "MA", "InputChoice=ContractVol,MAType=Sim,Period="&amp;$L$4&amp;"", "MA",,,"all",,,,"T")</f>
        <v>7263.3333333299997</v>
      </c>
      <c r="M28" s="176">
        <f>IF(K28&gt;L28,1,0)</f>
        <v>0</v>
      </c>
      <c r="N28" s="174">
        <f>RTD("cqg.rtd", ,"ContractData", $A$5&amp;A28, "Y_CVol")</f>
        <v>6170</v>
      </c>
      <c r="O28" s="175">
        <f>IF(ISERROR(K28/N28),"",K28/N28)</f>
        <v>0.55883306320907622</v>
      </c>
      <c r="P28" s="280" t="str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/>
      </c>
      <c r="Q28" s="281"/>
      <c r="R28" s="282"/>
      <c r="S28" s="174">
        <f>T28</f>
        <v>13490</v>
      </c>
      <c r="T28" s="174">
        <f>IF(B28="","",RTD("cqg.rtd", ,"ContractData", $A$5&amp;A28, "COI"))</f>
        <v>13490</v>
      </c>
      <c r="U28" s="174">
        <f>T28-W28</f>
        <v>0</v>
      </c>
      <c r="V28" s="174">
        <f>U28</f>
        <v>0</v>
      </c>
      <c r="W28" s="174">
        <f>IF(B28="","",RTD("cqg.rtd", ,"ContractData", $A$5&amp;A28, "P_OI"))</f>
        <v>13490</v>
      </c>
      <c r="X28" s="166">
        <f>IF(ISERROR(T28/W28),"",T28/W28)</f>
        <v>1</v>
      </c>
      <c r="Y28" s="176">
        <f>RTD("cqg.rtd",,"StudyData",$A$5&amp;A28,"Vol","VolType=Exchange,CoCType=Contract","Vol",$Y$4,"0","ALL",,,"TRUE","T")</f>
        <v>0</v>
      </c>
      <c r="Z28" s="173" t="e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>#N/A</v>
      </c>
      <c r="AA28" s="216" t="str">
        <f>B28</f>
        <v>Dec 19</v>
      </c>
      <c r="AB28" s="215"/>
      <c r="AC28" s="215"/>
      <c r="AD28" s="214"/>
    </row>
    <row r="29" spans="1:30" ht="8.1" customHeight="1" x14ac:dyDescent="0.3">
      <c r="B29" s="194"/>
      <c r="C29" s="20"/>
      <c r="D29" s="20"/>
      <c r="E29" s="20"/>
      <c r="F29" s="29"/>
      <c r="G29" s="20"/>
      <c r="H29" s="187"/>
      <c r="I29" s="20"/>
      <c r="J29" s="20"/>
      <c r="K29" s="20"/>
      <c r="L29" s="186"/>
      <c r="M29" s="183"/>
      <c r="N29" s="20"/>
      <c r="O29" s="185"/>
      <c r="P29" s="184"/>
      <c r="Q29" s="184"/>
      <c r="R29" s="184"/>
      <c r="S29" s="20"/>
      <c r="T29" s="20"/>
      <c r="U29" s="20"/>
      <c r="V29" s="20"/>
      <c r="W29" s="20"/>
      <c r="X29" s="20"/>
      <c r="Y29" s="20"/>
      <c r="Z29" s="183"/>
      <c r="AA29" s="182"/>
      <c r="AB29" s="181"/>
      <c r="AC29" s="181"/>
      <c r="AD29" s="180"/>
    </row>
    <row r="30" spans="1:30" ht="18.75" x14ac:dyDescent="0.3">
      <c r="A30" s="3" t="s">
        <v>62</v>
      </c>
      <c r="B30" s="213" t="str">
        <f>RIGHT(RTD("cqg.rtd",,"ContractData",$A$5&amp;A30,"LongDescription"),6)</f>
        <v>Mar 20</v>
      </c>
      <c r="C30" s="212"/>
      <c r="D30" s="212"/>
      <c r="E30" s="212"/>
      <c r="F30" s="178">
        <f>IF(B30="","",RTD("cqg.rtd",,"ContractData",$A$5&amp;A30,"ExpirationDate",,"D"))</f>
        <v>43906</v>
      </c>
      <c r="G30" s="174">
        <f ca="1">F30-$A$1</f>
        <v>1484</v>
      </c>
      <c r="H30" s="16"/>
      <c r="I30" s="17"/>
      <c r="J30" s="174">
        <f>K30</f>
        <v>1015</v>
      </c>
      <c r="K30" s="177">
        <f>RTD("cqg.rtd", ,"ContractData", $A$5&amp;A30, "T_CVol")</f>
        <v>1015</v>
      </c>
      <c r="L30" s="174">
        <f xml:space="preserve"> RTD("cqg.rtd",,"StudyData", $A$5&amp;A30, "MA", "InputChoice=ContractVol,MAType=Sim,Period="&amp;$L$4&amp;"", "MA",,,"all",,,,"T")</f>
        <v>1741.58333333</v>
      </c>
      <c r="M30" s="176">
        <f>IF(K30&gt;L30,1,0)</f>
        <v>0</v>
      </c>
      <c r="N30" s="174">
        <f>RTD("cqg.rtd", ,"ContractData", $A$5&amp;A30, "Y_CVol")</f>
        <v>1988</v>
      </c>
      <c r="O30" s="175">
        <f>IF(ISERROR(K30/N30),"",K30/N30)</f>
        <v>0.51056338028169013</v>
      </c>
      <c r="P30" s="280" t="str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/>
      </c>
      <c r="Q30" s="281"/>
      <c r="R30" s="282"/>
      <c r="S30" s="174">
        <f>T30</f>
        <v>9934</v>
      </c>
      <c r="T30" s="174">
        <f>IF(B30="","",RTD("cqg.rtd", ,"ContractData", $A$5&amp;A30, "COI"))</f>
        <v>9934</v>
      </c>
      <c r="U30" s="174">
        <f>T30-W30</f>
        <v>0</v>
      </c>
      <c r="V30" s="174">
        <f>U30</f>
        <v>0</v>
      </c>
      <c r="W30" s="174">
        <f>IF(B30="","",RTD("cqg.rtd", ,"ContractData", $A$5&amp;A30, "P_OI"))</f>
        <v>9934</v>
      </c>
      <c r="X30" s="166">
        <f>T30/W30</f>
        <v>1</v>
      </c>
      <c r="Y30" s="176">
        <f>RTD("cqg.rtd",,"StudyData",$A$5&amp;A30,"Vol","VolType=Exchange,CoCType=Contract","Vol",$Y$4,"0","ALL",,,"TRUE","T")</f>
        <v>1</v>
      </c>
      <c r="Z30" s="173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LocalMinute("&amp;$A$5&amp;$A30&amp;")="&amp;$F$1&amp;")","Bar",,"Vol",$Y$4,"0"))</f>
        <v>89</v>
      </c>
      <c r="AA30" s="211" t="str">
        <f>B30</f>
        <v>Mar 20</v>
      </c>
      <c r="AB30" s="210"/>
      <c r="AC30" s="210"/>
      <c r="AD30" s="209"/>
    </row>
    <row r="31" spans="1:30" ht="18.75" x14ac:dyDescent="0.3">
      <c r="A31" s="3" t="s">
        <v>61</v>
      </c>
      <c r="B31" s="213" t="str">
        <f>RIGHT(RTD("cqg.rtd",,"ContractData",$A$5&amp;A31,"LongDescription"),6)</f>
        <v>Jun 20</v>
      </c>
      <c r="C31" s="212"/>
      <c r="D31" s="212"/>
      <c r="E31" s="212"/>
      <c r="F31" s="178">
        <f>IF(B31="","",RTD("cqg.rtd",,"ContractData",$A$5&amp;A31,"ExpirationDate",,"D"))</f>
        <v>43997</v>
      </c>
      <c r="G31" s="174">
        <f ca="1">F31-$A$1</f>
        <v>1575</v>
      </c>
      <c r="H31" s="16"/>
      <c r="I31" s="17"/>
      <c r="J31" s="174">
        <f>K31</f>
        <v>695</v>
      </c>
      <c r="K31" s="177">
        <f>RTD("cqg.rtd", ,"ContractData", $A$5&amp;A31, "T_CVol")</f>
        <v>695</v>
      </c>
      <c r="L31" s="174">
        <f xml:space="preserve"> RTD("cqg.rtd",,"StudyData", $A$5&amp;A31, "MA", "InputChoice=ContractVol,MAType=Sim,Period="&amp;$L$4&amp;"", "MA",,,"all",,,,"T")</f>
        <v>969.08333332999996</v>
      </c>
      <c r="M31" s="176">
        <f>IF(K31&gt;L31,1,0)</f>
        <v>0</v>
      </c>
      <c r="N31" s="174">
        <f>RTD("cqg.rtd", ,"ContractData", $A$5&amp;A31, "Y_CVol")</f>
        <v>801</v>
      </c>
      <c r="O31" s="175">
        <f>IF(ISERROR(K31/N31),"",K31/N31)</f>
        <v>0.86766541822721599</v>
      </c>
      <c r="P31" s="280" t="str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/>
      </c>
      <c r="Q31" s="281"/>
      <c r="R31" s="282"/>
      <c r="S31" s="174">
        <f>T31</f>
        <v>5966</v>
      </c>
      <c r="T31" s="174">
        <f>IF(B31="","",RTD("cqg.rtd", ,"ContractData", $A$5&amp;A31, "COI"))</f>
        <v>5966</v>
      </c>
      <c r="U31" s="174">
        <f>T31-W31</f>
        <v>0</v>
      </c>
      <c r="V31" s="174">
        <f>U31</f>
        <v>0</v>
      </c>
      <c r="W31" s="174">
        <f>IF(B31="","",RTD("cqg.rtd", ,"ContractData", $A$5&amp;A31, "P_OI"))</f>
        <v>5966</v>
      </c>
      <c r="X31" s="166">
        <f>T31/W31</f>
        <v>1</v>
      </c>
      <c r="Y31" s="176">
        <f>RTD("cqg.rtd",,"StudyData",$A$5&amp;A31,"Vol","VolType=Exchange,CoCType=Contract","Vol",$Y$4,"0","ALL",,,"TRUE","T")</f>
        <v>44</v>
      </c>
      <c r="Z31" s="173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>96</v>
      </c>
      <c r="AA31" s="211" t="str">
        <f>B31</f>
        <v>Jun 20</v>
      </c>
      <c r="AB31" s="210"/>
      <c r="AC31" s="210"/>
      <c r="AD31" s="209"/>
    </row>
    <row r="32" spans="1:30" ht="18.75" x14ac:dyDescent="0.3">
      <c r="A32" s="3" t="s">
        <v>60</v>
      </c>
      <c r="B32" s="213" t="str">
        <f>RIGHT(RTD("cqg.rtd",,"ContractData",$A$5&amp;A32,"LongDescription"),6)</f>
        <v>Sep 20</v>
      </c>
      <c r="C32" s="212"/>
      <c r="D32" s="212"/>
      <c r="E32" s="212"/>
      <c r="F32" s="178">
        <f>IF(B32="","",RTD("cqg.rtd",,"ContractData",$A$5&amp;A32,"ExpirationDate",,"D"))</f>
        <v>44088</v>
      </c>
      <c r="G32" s="174">
        <f ca="1">F32-$A$1</f>
        <v>1666</v>
      </c>
      <c r="H32" s="16"/>
      <c r="I32" s="17"/>
      <c r="J32" s="174">
        <f>K32</f>
        <v>187</v>
      </c>
      <c r="K32" s="177">
        <f>RTD("cqg.rtd", ,"ContractData", $A$5&amp;A32, "T_CVol")</f>
        <v>187</v>
      </c>
      <c r="L32" s="174">
        <f xml:space="preserve"> RTD("cqg.rtd",,"StudyData", $A$5&amp;A32, "MA", "InputChoice=ContractVol,MAType=Sim,Period="&amp;$L$4&amp;"", "MA",,,"all",,,,"T")</f>
        <v>356.25</v>
      </c>
      <c r="M32" s="176">
        <f>IF(K32&gt;L32,1,0)</f>
        <v>0</v>
      </c>
      <c r="N32" s="174">
        <f>RTD("cqg.rtd", ,"ContractData", $A$5&amp;A32, "Y_CVol")</f>
        <v>317</v>
      </c>
      <c r="O32" s="175">
        <f>IF(ISERROR(K32/N32),"",K32/N32)</f>
        <v>0.58990536277602523</v>
      </c>
      <c r="P32" s="280" t="str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/>
      </c>
      <c r="Q32" s="281"/>
      <c r="R32" s="282"/>
      <c r="S32" s="174">
        <f>T32</f>
        <v>3365</v>
      </c>
      <c r="T32" s="174">
        <f>IF(B32="","",RTD("cqg.rtd", ,"ContractData", $A$5&amp;A32, "COI"))</f>
        <v>3365</v>
      </c>
      <c r="U32" s="174">
        <f>T32-W32</f>
        <v>0</v>
      </c>
      <c r="V32" s="174">
        <f>U32</f>
        <v>0</v>
      </c>
      <c r="W32" s="174">
        <f>IF(B32="","",RTD("cqg.rtd", ,"ContractData", $A$5&amp;A32, "P_OI"))</f>
        <v>3365</v>
      </c>
      <c r="X32" s="166">
        <f>T32/W32</f>
        <v>1</v>
      </c>
      <c r="Y32" s="176">
        <f>RTD("cqg.rtd",,"StudyData",$A$5&amp;A32,"Vol","VolType=Exchange,CoCType=Contract","Vol",$Y$4,"0","ALL",,,"TRUE","T")</f>
        <v>0</v>
      </c>
      <c r="Z32" s="173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LocalMinute("&amp;$A$5&amp;$A32&amp;")="&amp;$F$1&amp;")","Bar",,"Vol",$Y$4,"0"))</f>
        <v>10</v>
      </c>
      <c r="AA32" s="211" t="str">
        <f>B32</f>
        <v>Sep 20</v>
      </c>
      <c r="AB32" s="210"/>
      <c r="AC32" s="210"/>
      <c r="AD32" s="209"/>
    </row>
    <row r="33" spans="1:30" ht="18.75" x14ac:dyDescent="0.3">
      <c r="A33" s="3" t="s">
        <v>59</v>
      </c>
      <c r="B33" s="213" t="str">
        <f>RIGHT(RTD("cqg.rtd",,"ContractData",$A$5&amp;A33,"LongDescription"),6)</f>
        <v>Dec 20</v>
      </c>
      <c r="C33" s="212"/>
      <c r="D33" s="212"/>
      <c r="E33" s="212"/>
      <c r="F33" s="178">
        <f>IF(B33="","",RTD("cqg.rtd",,"ContractData",$A$5&amp;A33,"ExpirationDate",,"D"))</f>
        <v>44179</v>
      </c>
      <c r="G33" s="174">
        <f ca="1">F33-$A$1</f>
        <v>1757</v>
      </c>
      <c r="H33" s="16"/>
      <c r="I33" s="17"/>
      <c r="J33" s="174">
        <f>K33</f>
        <v>65</v>
      </c>
      <c r="K33" s="177">
        <f>RTD("cqg.rtd", ,"ContractData", $A$5&amp;A33, "T_CVol")</f>
        <v>65</v>
      </c>
      <c r="L33" s="174">
        <f xml:space="preserve"> RTD("cqg.rtd",,"StudyData", $A$5&amp;A33, "MA", "InputChoice=ContractVol,MAType=Sim,Period="&amp;$L$4&amp;"", "MA",,,"all",,,,"T")</f>
        <v>206</v>
      </c>
      <c r="M33" s="176">
        <f>IF(K33&gt;L33,1,0)</f>
        <v>0</v>
      </c>
      <c r="N33" s="174">
        <f>RTD("cqg.rtd", ,"ContractData", $A$5&amp;A33, "Y_CVol")</f>
        <v>89</v>
      </c>
      <c r="O33" s="175">
        <f>IF(ISERROR(K33/N33),"",K33/N33)</f>
        <v>0.7303370786516854</v>
      </c>
      <c r="P33" s="280" t="str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/>
      </c>
      <c r="Q33" s="281"/>
      <c r="R33" s="282"/>
      <c r="S33" s="174">
        <f>T33</f>
        <v>1776</v>
      </c>
      <c r="T33" s="174">
        <f>IF(B33="","",RTD("cqg.rtd", ,"ContractData", $A$5&amp;A33, "COI"))</f>
        <v>1776</v>
      </c>
      <c r="U33" s="174">
        <f>T33-W33</f>
        <v>0</v>
      </c>
      <c r="V33" s="174">
        <f>U33</f>
        <v>0</v>
      </c>
      <c r="W33" s="174">
        <f>IF(B33="","",RTD("cqg.rtd", ,"ContractData", $A$5&amp;A33, "P_OI"))</f>
        <v>1776</v>
      </c>
      <c r="X33" s="166">
        <f>T33/W33</f>
        <v>1</v>
      </c>
      <c r="Y33" s="176">
        <f>RTD("cqg.rtd",,"StudyData",$A$5&amp;A33,"Vol","VolType=Exchange,CoCType=Contract","Vol",$Y$4,"0","ALL",,,"TRUE","T")</f>
        <v>0</v>
      </c>
      <c r="Z33" s="173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>25</v>
      </c>
      <c r="AA33" s="211" t="str">
        <f>B33</f>
        <v>Dec 20</v>
      </c>
      <c r="AB33" s="210"/>
      <c r="AC33" s="210"/>
      <c r="AD33" s="209"/>
    </row>
    <row r="34" spans="1:30" ht="8.1" customHeight="1" x14ac:dyDescent="0.3">
      <c r="B34" s="194"/>
      <c r="C34" s="20"/>
      <c r="D34" s="20"/>
      <c r="E34" s="20"/>
      <c r="F34" s="29"/>
      <c r="G34" s="20"/>
      <c r="H34" s="187"/>
      <c r="I34" s="20"/>
      <c r="J34" s="20"/>
      <c r="K34" s="20"/>
      <c r="L34" s="186"/>
      <c r="M34" s="183"/>
      <c r="N34" s="20"/>
      <c r="O34" s="185"/>
      <c r="P34" s="184"/>
      <c r="Q34" s="184"/>
      <c r="R34" s="184"/>
      <c r="S34" s="20"/>
      <c r="T34" s="20"/>
      <c r="U34" s="20"/>
      <c r="V34" s="20"/>
      <c r="W34" s="20"/>
      <c r="X34" s="20"/>
      <c r="Y34" s="20"/>
      <c r="Z34" s="183"/>
      <c r="AA34" s="182"/>
      <c r="AB34" s="181"/>
      <c r="AC34" s="181"/>
      <c r="AD34" s="180"/>
    </row>
    <row r="35" spans="1:30" ht="18.75" x14ac:dyDescent="0.3">
      <c r="A35" s="3" t="s">
        <v>58</v>
      </c>
      <c r="B35" s="208" t="str">
        <f>RIGHT(RTD("cqg.rtd",,"ContractData",$A$5&amp;A35,"LongDescription"),6)</f>
        <v>Mar 21</v>
      </c>
      <c r="C35" s="207"/>
      <c r="D35" s="207"/>
      <c r="E35" s="207"/>
      <c r="F35" s="178">
        <f>IF(B35="","",RTD("cqg.rtd",,"ContractData",$A$5&amp;A35,"ExpirationDate",,"D"))</f>
        <v>44270</v>
      </c>
      <c r="G35" s="174">
        <f ca="1">F35-$A$1</f>
        <v>1848</v>
      </c>
      <c r="H35" s="16"/>
      <c r="I35" s="17"/>
      <c r="J35" s="174">
        <f>K35</f>
        <v>0</v>
      </c>
      <c r="K35" s="177">
        <f>RTD("cqg.rtd", ,"ContractData", $A$5&amp;A35, "T_CVol")</f>
        <v>0</v>
      </c>
      <c r="L35" s="174">
        <f xml:space="preserve"> RTD("cqg.rtd",,"StudyData", $A$5&amp;A35, "MA", "InputChoice=ContractVol,MAType=Sim,Period="&amp;$L$4&amp;"", "MA",,,"all",,,,"T")</f>
        <v>75.166666669999998</v>
      </c>
      <c r="M35" s="176">
        <f>IF(K35&gt;L35,1,0)</f>
        <v>0</v>
      </c>
      <c r="N35" s="174">
        <f>RTD("cqg.rtd", ,"ContractData", $A$5&amp;A35, "Y_CVol")</f>
        <v>2</v>
      </c>
      <c r="O35" s="175">
        <f>IF(ISERROR(K35/N35),"",K35/N35)</f>
        <v>0</v>
      </c>
      <c r="P35" s="280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281"/>
      <c r="R35" s="282"/>
      <c r="S35" s="174">
        <f>T35</f>
        <v>432</v>
      </c>
      <c r="T35" s="174">
        <f>IF(B35="","",RTD("cqg.rtd", ,"ContractData", $A$5&amp;A35, "COI"))</f>
        <v>432</v>
      </c>
      <c r="U35" s="174">
        <f>T35-W35</f>
        <v>0</v>
      </c>
      <c r="V35" s="174">
        <f>U35</f>
        <v>0</v>
      </c>
      <c r="W35" s="174">
        <f>IF(B35="","",RTD("cqg.rtd", ,"ContractData", $A$5&amp;A35, "P_OI"))</f>
        <v>432</v>
      </c>
      <c r="X35" s="166">
        <f>IF(ISERROR(T35/W35),"",T35/W35)</f>
        <v>1</v>
      </c>
      <c r="Y35" s="176">
        <f>RTD("cqg.rtd",,"StudyData",$A$5&amp;A35,"Vol","VolType=Exchange,CoCType=Contract","Vol",$Y$4,"0","ALL",,,"TRUE","T")</f>
        <v>0</v>
      </c>
      <c r="Z35" s="173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LocalMinute("&amp;$A$5&amp;$A35&amp;")="&amp;$F$1&amp;")","Bar",,"Vol",$Y$4,"0"))</f>
        <v>0</v>
      </c>
      <c r="AA35" s="206" t="str">
        <f>B35</f>
        <v>Mar 21</v>
      </c>
      <c r="AB35" s="205"/>
      <c r="AC35" s="205"/>
      <c r="AD35" s="204"/>
    </row>
    <row r="36" spans="1:30" ht="18.75" x14ac:dyDescent="0.3">
      <c r="A36" s="3" t="s">
        <v>57</v>
      </c>
      <c r="B36" s="208" t="str">
        <f>RIGHT(RTD("cqg.rtd",,"ContractData",$A$5&amp;A36,"LongDescription"),6)</f>
        <v>Jun 21</v>
      </c>
      <c r="C36" s="207"/>
      <c r="D36" s="207"/>
      <c r="E36" s="207"/>
      <c r="F36" s="178">
        <f>IF(B36="","",RTD("cqg.rtd",,"ContractData",$A$5&amp;A36,"ExpirationDate",,"D"))</f>
        <v>44361</v>
      </c>
      <c r="G36" s="174">
        <f ca="1">F36-$A$1</f>
        <v>1939</v>
      </c>
      <c r="H36" s="16"/>
      <c r="I36" s="17"/>
      <c r="J36" s="174">
        <f>K36</f>
        <v>0</v>
      </c>
      <c r="K36" s="177">
        <f>RTD("cqg.rtd", ,"ContractData", $A$5&amp;A36, "T_CVol")</f>
        <v>0</v>
      </c>
      <c r="L36" s="174">
        <f xml:space="preserve"> RTD("cqg.rtd",,"StudyData", $A$5&amp;A36, "MA", "InputChoice=ContractVol,MAType=Sim,Period="&amp;$L$4&amp;"", "MA",,,"all",,,,"T")</f>
        <v>63.25</v>
      </c>
      <c r="M36" s="176">
        <f>IF(K36&gt;L36,1,0)</f>
        <v>0</v>
      </c>
      <c r="N36" s="174">
        <f>RTD("cqg.rtd", ,"ContractData", $A$5&amp;A36, "Y_CVol")</f>
        <v>1</v>
      </c>
      <c r="O36" s="175">
        <f>IF(ISERROR(K36/N36),"",K36/N36)</f>
        <v>0</v>
      </c>
      <c r="P36" s="280" t="str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/>
      </c>
      <c r="Q36" s="281"/>
      <c r="R36" s="282"/>
      <c r="S36" s="174">
        <f>T36</f>
        <v>608</v>
      </c>
      <c r="T36" s="174">
        <f>IF(B36="","",RTD("cqg.rtd", ,"ContractData", $A$5&amp;A36, "COI"))</f>
        <v>608</v>
      </c>
      <c r="U36" s="174">
        <f>T36-W36</f>
        <v>0</v>
      </c>
      <c r="V36" s="174">
        <f>U36</f>
        <v>0</v>
      </c>
      <c r="W36" s="174">
        <f>IF(B36="","",RTD("cqg.rtd", ,"ContractData", $A$5&amp;A36, "P_OI"))</f>
        <v>608</v>
      </c>
      <c r="X36" s="166">
        <f>IF(ISERROR(T36/W36),"",T36/W36)</f>
        <v>1</v>
      </c>
      <c r="Y36" s="176">
        <f>RTD("cqg.rtd",,"StudyData",$A$5&amp;A36,"Vol","VolType=Exchange,CoCType=Contract","Vol",$Y$4,"0","ALL",,,"TRUE","T")</f>
        <v>0</v>
      </c>
      <c r="Z36" s="173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LocalMinute("&amp;$A$5&amp;$A36&amp;")="&amp;$F$1&amp;")","Bar",,"Vol",$Y$4,"0"))</f>
        <v>1</v>
      </c>
      <c r="AA36" s="206" t="str">
        <f>B36</f>
        <v>Jun 21</v>
      </c>
      <c r="AB36" s="205"/>
      <c r="AC36" s="205"/>
      <c r="AD36" s="204"/>
    </row>
    <row r="37" spans="1:30" ht="18.75" x14ac:dyDescent="0.3">
      <c r="A37" s="3" t="s">
        <v>56</v>
      </c>
      <c r="B37" s="208" t="str">
        <f>RIGHT(RTD("cqg.rtd",,"ContractData",$A$5&amp;A37,"LongDescription"),6)</f>
        <v>Aug 21</v>
      </c>
      <c r="C37" s="207"/>
      <c r="D37" s="207"/>
      <c r="E37" s="207"/>
      <c r="F37" s="178">
        <f>IF(B37="","",RTD("cqg.rtd",,"ContractData",$A$5&amp;A37,"ExpirationDate",,"D"))</f>
        <v>44424</v>
      </c>
      <c r="G37" s="174">
        <f ca="1">F37-$A$1</f>
        <v>2002</v>
      </c>
      <c r="H37" s="16"/>
      <c r="I37" s="17"/>
      <c r="J37" s="174">
        <f>K37</f>
        <v>0</v>
      </c>
      <c r="K37" s="177">
        <f>RTD("cqg.rtd", ,"ContractData", $A$5&amp;A37, "T_CVol")</f>
        <v>0</v>
      </c>
      <c r="L37" s="174" t="str">
        <f xml:space="preserve"> RTD("cqg.rtd",,"StudyData", $A$5&amp;A37, "MA", "InputChoice=ContractVol,MAType=Sim,Period="&amp;$L$4&amp;"", "MA",,,"all",,,,"T")</f>
        <v/>
      </c>
      <c r="M37" s="176">
        <f>IF(K37&gt;L37,1,0)</f>
        <v>0</v>
      </c>
      <c r="N37" s="174">
        <f>RTD("cqg.rtd", ,"ContractData", $A$5&amp;A37, "Y_CVol")</f>
        <v>0</v>
      </c>
      <c r="O37" s="175" t="str">
        <f>IF(ISERROR(K37/N37),"",K37/N37)</f>
        <v/>
      </c>
      <c r="P37" s="280" t="str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/>
      </c>
      <c r="Q37" s="281"/>
      <c r="R37" s="282"/>
      <c r="S37" s="174">
        <f>T37</f>
        <v>0</v>
      </c>
      <c r="T37" s="174">
        <f>IF(B37="","",RTD("cqg.rtd", ,"ContractData", $A$5&amp;A37, "COI"))</f>
        <v>0</v>
      </c>
      <c r="U37" s="174">
        <f>T37-W37</f>
        <v>0</v>
      </c>
      <c r="V37" s="174">
        <f>U37</f>
        <v>0</v>
      </c>
      <c r="W37" s="174">
        <f>IF(B37="","",RTD("cqg.rtd", ,"ContractData", $A$5&amp;A37, "P_OI"))</f>
        <v>0</v>
      </c>
      <c r="X37" s="166" t="str">
        <f>IF(ISERROR(T37/W37),"",T37/W37)</f>
        <v/>
      </c>
      <c r="Y37" s="176" t="str">
        <f>RTD("cqg.rtd",,"StudyData",$A$5&amp;A37,"Vol","VolType=Exchange,CoCType=Contract","Vol",$Y$4,"0","ALL",,,"TRUE","T")</f>
        <v/>
      </c>
      <c r="Z37" s="173" t="str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LocalMinute("&amp;$A$5&amp;$A37&amp;")="&amp;$F$1&amp;")","Bar",,"Vol",$Y$4,"0"))</f>
        <v/>
      </c>
      <c r="AA37" s="206" t="str">
        <f>B37</f>
        <v>Aug 21</v>
      </c>
      <c r="AB37" s="205"/>
      <c r="AC37" s="205"/>
      <c r="AD37" s="204"/>
    </row>
    <row r="38" spans="1:30" ht="18.75" x14ac:dyDescent="0.3">
      <c r="A38" s="3" t="s">
        <v>55</v>
      </c>
      <c r="B38" s="208" t="str">
        <f>RIGHT(RTD("cqg.rtd",,"ContractData",$A$5&amp;A38,"LongDescription"),6)</f>
        <v>Sep 21</v>
      </c>
      <c r="C38" s="207"/>
      <c r="D38" s="207"/>
      <c r="E38" s="207"/>
      <c r="F38" s="178">
        <f>IF(B38="","",RTD("cqg.rtd",,"ContractData",$A$5&amp;A38,"ExpirationDate",,"D"))</f>
        <v>44452</v>
      </c>
      <c r="G38" s="174">
        <f ca="1">F38-$A$1</f>
        <v>2030</v>
      </c>
      <c r="H38" s="16"/>
      <c r="I38" s="17"/>
      <c r="J38" s="174">
        <f>K38</f>
        <v>0</v>
      </c>
      <c r="K38" s="177">
        <f>RTD("cqg.rtd", ,"ContractData", $A$5&amp;A38, "T_CVol")</f>
        <v>0</v>
      </c>
      <c r="L38" s="174" t="str">
        <f xml:space="preserve"> RTD("cqg.rtd",,"StudyData", $A$5&amp;A38, "MA", "InputChoice=ContractVol,MAType=Sim,Period="&amp;$L$4&amp;"", "MA",,,"all",,,,"T")</f>
        <v/>
      </c>
      <c r="M38" s="176">
        <f>IF(K38&gt;L38,1,0)</f>
        <v>0</v>
      </c>
      <c r="N38" s="174">
        <f>RTD("cqg.rtd", ,"ContractData", $A$5&amp;A38, "Y_CVol")</f>
        <v>0</v>
      </c>
      <c r="O38" s="175" t="str">
        <f>IF(ISERROR(K38/N38),"",K38/N38)</f>
        <v/>
      </c>
      <c r="P38" s="280" t="str">
        <f xml:space="preserve"> RTD("cqg.rtd",,"StudyData", "(MA("&amp;$A$5&amp;A38&amp;",Period:="&amp;$Q$5&amp;",MAType:=Sim,InputChoice:=ContractVol) when LocalYear("&amp;$A$5&amp;A38&amp;")="&amp;$R$5&amp;" And (LocalMonth("&amp;$A$5&amp;A38&amp;")="&amp;$P$4&amp;" And LocalDay("&amp;$A$5&amp;A38&amp;")="&amp;$Q$4&amp;" ))", "Bar", "", "Close","D", "0", "all", "", "","False",,)</f>
        <v/>
      </c>
      <c r="Q38" s="281"/>
      <c r="R38" s="282"/>
      <c r="S38" s="174">
        <f>T38</f>
        <v>192</v>
      </c>
      <c r="T38" s="174">
        <f>IF(B38="","",RTD("cqg.rtd", ,"ContractData", $A$5&amp;A38, "COI"))</f>
        <v>192</v>
      </c>
      <c r="U38" s="174">
        <f>T38-W38</f>
        <v>0</v>
      </c>
      <c r="V38" s="174">
        <f>U38</f>
        <v>0</v>
      </c>
      <c r="W38" s="174">
        <f>IF(B38="","",RTD("cqg.rtd", ,"ContractData", $A$5&amp;A38, "P_OI"))</f>
        <v>192</v>
      </c>
      <c r="X38" s="166">
        <f>IF(ISERROR(T38/W38),"",T38/W38)</f>
        <v>1</v>
      </c>
      <c r="Y38" s="176">
        <f>RTD("cqg.rtd",,"StudyData",$A$5&amp;A38,"Vol","VolType=Exchange,CoCType=Contract","Vol",$Y$4,"0","ALL",,,"TRUE","T")</f>
        <v>0</v>
      </c>
      <c r="Z38" s="173">
        <f ca="1">IF(B38="","",RTD("cqg.rtd",,"StudyData","Vol("&amp;$A$5&amp;A38&amp;") when (LocalDay("&amp;$A$5&amp;A38&amp;")="&amp;$C$1&amp;" and LocalHour("&amp;$A$5&amp;A38&amp;")="&amp;$E$1&amp;" and LocalMinute("&amp;$A$5&amp;$A38&amp;")="&amp;$F$1&amp;")","Bar",,"Vol",$Y$4,"0"))</f>
        <v>0</v>
      </c>
      <c r="AA38" s="206" t="str">
        <f>B38</f>
        <v>Sep 21</v>
      </c>
      <c r="AB38" s="205"/>
      <c r="AC38" s="205"/>
      <c r="AD38" s="204"/>
    </row>
    <row r="39" spans="1:30" ht="8.1" customHeight="1" x14ac:dyDescent="0.3">
      <c r="B39" s="194"/>
      <c r="C39" s="20"/>
      <c r="D39" s="20"/>
      <c r="E39" s="20"/>
      <c r="F39" s="29"/>
      <c r="G39" s="20"/>
      <c r="H39" s="187"/>
      <c r="I39" s="20"/>
      <c r="J39" s="20"/>
      <c r="K39" s="20"/>
      <c r="L39" s="186"/>
      <c r="M39" s="183"/>
      <c r="N39" s="20"/>
      <c r="O39" s="185"/>
      <c r="P39" s="184"/>
      <c r="Q39" s="184"/>
      <c r="R39" s="184"/>
      <c r="S39" s="20"/>
      <c r="T39" s="20"/>
      <c r="U39" s="20"/>
      <c r="V39" s="20"/>
      <c r="W39" s="20"/>
      <c r="X39" s="20"/>
      <c r="Y39" s="20"/>
      <c r="Z39" s="183"/>
      <c r="AA39" s="182"/>
      <c r="AB39" s="181"/>
      <c r="AC39" s="181"/>
      <c r="AD39" s="180"/>
    </row>
    <row r="40" spans="1:30" ht="18.75" x14ac:dyDescent="0.3">
      <c r="A40" s="3" t="s">
        <v>54</v>
      </c>
      <c r="B40" s="203" t="str">
        <f>RIGHT(RTD("cqg.rtd",,"ContractData",$A$5&amp;A40,"LongDescription"),6)</f>
        <v>Oct 21</v>
      </c>
      <c r="C40" s="26"/>
      <c r="D40" s="26"/>
      <c r="E40" s="26"/>
      <c r="F40" s="178">
        <f>IF(B40="","",RTD("cqg.rtd",,"ContractData",$A$5&amp;A40,"ExpirationDate",,"D"))</f>
        <v>44487</v>
      </c>
      <c r="G40" s="174">
        <f ca="1">F40-$A$1</f>
        <v>2065</v>
      </c>
      <c r="H40" s="16"/>
      <c r="I40" s="17"/>
      <c r="J40" s="174">
        <f>K40</f>
        <v>0</v>
      </c>
      <c r="K40" s="177">
        <f>RTD("cqg.rtd", ,"ContractData", $A$5&amp;A40, "T_CVol")</f>
        <v>0</v>
      </c>
      <c r="L40" s="174" t="str">
        <f xml:space="preserve"> RTD("cqg.rtd",,"StudyData", $A$5&amp;A40, "MA", "InputChoice=ContractVol,MAType=Sim,Period="&amp;$L$4&amp;"", "MA",,,"all",,,,"T")</f>
        <v/>
      </c>
      <c r="M40" s="176">
        <f>IF(K40&gt;L40,1,0)</f>
        <v>0</v>
      </c>
      <c r="N40" s="174">
        <f>RTD("cqg.rtd", ,"ContractData", $A$5&amp;A40, "Y_CVol")</f>
        <v>0</v>
      </c>
      <c r="O40" s="175" t="str">
        <f>IF(ISERROR(K40/N40),"",K40/N40)</f>
        <v/>
      </c>
      <c r="P40" s="280" t="str">
        <f xml:space="preserve"> RTD("cqg.rtd",,"StudyData", "(MA("&amp;$A$5&amp;A40&amp;",Period:="&amp;$Q$5&amp;",MAType:=Sim,InputChoice:=ContractVol) when LocalYear("&amp;$A$5&amp;A40&amp;")="&amp;$R$5&amp;" And (LocalMonth("&amp;$A$5&amp;A40&amp;")="&amp;$P$4&amp;" And LocalDay("&amp;$A$5&amp;A40&amp;")="&amp;$Q$4&amp;" ))", "Bar", "", "Close","D", "0", "all", "", "","False",,)</f>
        <v/>
      </c>
      <c r="Q40" s="281"/>
      <c r="R40" s="282"/>
      <c r="S40" s="174">
        <f>T40</f>
        <v>0</v>
      </c>
      <c r="T40" s="174">
        <f>IF(B40="","",RTD("cqg.rtd", ,"ContractData", $A$5&amp;A40, "COI"))</f>
        <v>0</v>
      </c>
      <c r="U40" s="174">
        <f>T40-W40</f>
        <v>0</v>
      </c>
      <c r="V40" s="174">
        <f>U40</f>
        <v>0</v>
      </c>
      <c r="W40" s="174">
        <f>IF(B40="","",RTD("cqg.rtd", ,"ContractData", $A$5&amp;A40, "P_OI"))</f>
        <v>0</v>
      </c>
      <c r="X40" s="166" t="str">
        <f>IF(ISERROR(T40/W40),"",T40/W40)</f>
        <v/>
      </c>
      <c r="Y40" s="176" t="str">
        <f>RTD("cqg.rtd",,"StudyData",$A$5&amp;A40,"Vol","VolType=Exchange,CoCType=Contract","Vol",$Y$4,"0","ALL",,,"TRUE","T")</f>
        <v/>
      </c>
      <c r="Z40" s="173" t="str">
        <f ca="1">IF(B40="","",RTD("cqg.rtd",,"StudyData","Vol("&amp;$A$5&amp;A40&amp;") when (LocalDay("&amp;$A$5&amp;A40&amp;")="&amp;$C$1&amp;" and LocalHour("&amp;$A$5&amp;A40&amp;")="&amp;$E$1&amp;" and LocalMinute("&amp;$A$5&amp;$A40&amp;")="&amp;$F$1&amp;")","Bar",,"Vol",$Y$4,"0"))</f>
        <v/>
      </c>
      <c r="AA40" s="202" t="str">
        <f>B40</f>
        <v>Oct 21</v>
      </c>
      <c r="AB40" s="201"/>
      <c r="AC40" s="201"/>
      <c r="AD40" s="200"/>
    </row>
    <row r="41" spans="1:30" ht="18.75" x14ac:dyDescent="0.3">
      <c r="A41" s="3" t="s">
        <v>53</v>
      </c>
      <c r="B41" s="203" t="str">
        <f>RIGHT(RTD("cqg.rtd",,"ContractData",$A$5&amp;A41,"LongDescription"),6)</f>
        <v>Nov 21</v>
      </c>
      <c r="C41" s="26"/>
      <c r="D41" s="26"/>
      <c r="E41" s="26"/>
      <c r="F41" s="178">
        <f>IF(B41="","",RTD("cqg.rtd",,"ContractData",$A$5&amp;A41,"ExpirationDate",,"D"))</f>
        <v>44515</v>
      </c>
      <c r="G41" s="174">
        <f ca="1">F41-$A$1</f>
        <v>2093</v>
      </c>
      <c r="H41" s="16"/>
      <c r="I41" s="17"/>
      <c r="J41" s="174">
        <f>K41</f>
        <v>0</v>
      </c>
      <c r="K41" s="177">
        <f>RTD("cqg.rtd", ,"ContractData", $A$5&amp;A41, "T_CVol")</f>
        <v>0</v>
      </c>
      <c r="L41" s="174" t="str">
        <f xml:space="preserve"> RTD("cqg.rtd",,"StudyData", $A$5&amp;A41, "MA", "InputChoice=ContractVol,MAType=Sim,Period="&amp;$L$4&amp;"", "MA",,,"all",,,,"T")</f>
        <v/>
      </c>
      <c r="M41" s="176">
        <f>IF(K41&gt;L41,1,0)</f>
        <v>0</v>
      </c>
      <c r="N41" s="174">
        <f>RTD("cqg.rtd", ,"ContractData", $A$5&amp;A41, "Y_CVol")</f>
        <v>0</v>
      </c>
      <c r="O41" s="175" t="str">
        <f>IF(ISERROR(K41/N41),"",K41/N41)</f>
        <v/>
      </c>
      <c r="P41" s="280" t="str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/>
      </c>
      <c r="Q41" s="281"/>
      <c r="R41" s="282"/>
      <c r="S41" s="174">
        <f>T41</f>
        <v>0</v>
      </c>
      <c r="T41" s="174">
        <f>IF(B41="","",RTD("cqg.rtd", ,"ContractData", $A$5&amp;A41, "COI"))</f>
        <v>0</v>
      </c>
      <c r="U41" s="174">
        <f>T41-W41</f>
        <v>0</v>
      </c>
      <c r="V41" s="174">
        <f>U41</f>
        <v>0</v>
      </c>
      <c r="W41" s="174">
        <f>IF(B41="","",RTD("cqg.rtd", ,"ContractData", $A$5&amp;A41, "P_OI"))</f>
        <v>0</v>
      </c>
      <c r="X41" s="166" t="str">
        <f>IF(ISERROR(T41/W41),"",T41/W41)</f>
        <v/>
      </c>
      <c r="Y41" s="176" t="str">
        <f>RTD("cqg.rtd",,"StudyData",$A$5&amp;A41,"Vol","VolType=Exchange,CoCType=Contract","Vol",$Y$4,"0","ALL",,,"TRUE","T")</f>
        <v/>
      </c>
      <c r="Z41" s="173" t="str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LocalMinute("&amp;$A$5&amp;$A41&amp;")="&amp;$F$1&amp;")","Bar",,"Vol",$Y$4,"0"))</f>
        <v/>
      </c>
      <c r="AA41" s="202" t="str">
        <f>B41</f>
        <v>Nov 21</v>
      </c>
      <c r="AB41" s="201"/>
      <c r="AC41" s="201"/>
      <c r="AD41" s="200"/>
    </row>
    <row r="42" spans="1:30" ht="18.75" x14ac:dyDescent="0.3">
      <c r="A42" s="3" t="s">
        <v>52</v>
      </c>
      <c r="B42" s="203" t="str">
        <f>RIGHT(RTD("cqg.rtd",,"ContractData",$A$5&amp;A42,"LongDescription"),6)</f>
        <v>Dec 21</v>
      </c>
      <c r="C42" s="26"/>
      <c r="D42" s="26"/>
      <c r="E42" s="26"/>
      <c r="F42" s="178">
        <f>IF(B42="","",RTD("cqg.rtd",,"ContractData",$A$5&amp;A42,"ExpirationDate",,"D"))</f>
        <v>44543</v>
      </c>
      <c r="G42" s="174">
        <f ca="1">F42-$A$1</f>
        <v>2121</v>
      </c>
      <c r="H42" s="16"/>
      <c r="I42" s="17"/>
      <c r="J42" s="174">
        <f>K42</f>
        <v>0</v>
      </c>
      <c r="K42" s="177">
        <f>RTD("cqg.rtd", ,"ContractData", $A$5&amp;A42, "T_CVol")</f>
        <v>0</v>
      </c>
      <c r="L42" s="174" t="str">
        <f xml:space="preserve"> RTD("cqg.rtd",,"StudyData", $A$5&amp;A42, "MA", "InputChoice=ContractVol,MAType=Sim,Period="&amp;$L$4&amp;"", "MA",,,"all",,,,"T")</f>
        <v/>
      </c>
      <c r="M42" s="176">
        <f>IF(K42&gt;L42,1,0)</f>
        <v>0</v>
      </c>
      <c r="N42" s="174">
        <f>RTD("cqg.rtd", ,"ContractData", $A$5&amp;A42, "Y_CVol")</f>
        <v>0</v>
      </c>
      <c r="O42" s="175" t="str">
        <f>IF(ISERROR(K42/N42),"",K42/N42)</f>
        <v/>
      </c>
      <c r="P42" s="280" t="str">
        <f xml:space="preserve"> RTD("cqg.rtd",,"StudyData", "(MA("&amp;$A$5&amp;A42&amp;",Period:="&amp;$Q$5&amp;",MAType:=Sim,InputChoice:=ContractVol) when LocalYear("&amp;$A$5&amp;A42&amp;")="&amp;$R$5&amp;" And (LocalMonth("&amp;$A$5&amp;A42&amp;")="&amp;$P$4&amp;" And LocalDay("&amp;$A$5&amp;A42&amp;")="&amp;$Q$4&amp;" ))", "Bar", "", "Close","D", "0", "all", "", "","False",,)</f>
        <v/>
      </c>
      <c r="Q42" s="281"/>
      <c r="R42" s="282"/>
      <c r="S42" s="174">
        <f>T42</f>
        <v>55</v>
      </c>
      <c r="T42" s="174">
        <f>IF(B42="","",RTD("cqg.rtd", ,"ContractData", $A$5&amp;A42, "COI"))</f>
        <v>55</v>
      </c>
      <c r="U42" s="174">
        <f>T42-W42</f>
        <v>0</v>
      </c>
      <c r="V42" s="174">
        <f>U42</f>
        <v>0</v>
      </c>
      <c r="W42" s="174">
        <f>IF(B42="","",RTD("cqg.rtd", ,"ContractData", $A$5&amp;A42, "P_OI"))</f>
        <v>55</v>
      </c>
      <c r="X42" s="166">
        <f>IF(ISERROR(T42/W42),"",T42/W42)</f>
        <v>1</v>
      </c>
      <c r="Y42" s="176">
        <f>RTD("cqg.rtd",,"StudyData",$A$5&amp;A42,"Vol","VolType=Exchange,CoCType=Contract","Vol",$Y$4,"0","ALL",,,"TRUE","T")</f>
        <v>0</v>
      </c>
      <c r="Z42" s="173">
        <f ca="1">IF(B42="","",RTD("cqg.rtd",,"StudyData","Vol("&amp;$A$5&amp;A42&amp;") when (LocalDay("&amp;$A$5&amp;A42&amp;")="&amp;$C$1&amp;" and LocalHour("&amp;$A$5&amp;A42&amp;")="&amp;$E$1&amp;" and LocalMinute("&amp;$A$5&amp;$A42&amp;")="&amp;$F$1&amp;")","Bar",,"Vol",$Y$4,"0"))</f>
        <v>0</v>
      </c>
      <c r="AA42" s="202" t="str">
        <f>B42</f>
        <v>Dec 21</v>
      </c>
      <c r="AB42" s="201"/>
      <c r="AC42" s="201"/>
      <c r="AD42" s="200"/>
    </row>
    <row r="43" spans="1:30" ht="18.75" x14ac:dyDescent="0.3">
      <c r="A43" s="3" t="s">
        <v>51</v>
      </c>
      <c r="B43" s="203" t="str">
        <f>RIGHT(RTD("cqg.rtd",,"ContractData",$A$5&amp;A43,"LongDescription"),6)</f>
        <v>Jan 22</v>
      </c>
      <c r="C43" s="26"/>
      <c r="D43" s="26"/>
      <c r="E43" s="26"/>
      <c r="F43" s="178">
        <f>IF(B43="","",RTD("cqg.rtd",,"ContractData",$A$5&amp;A43,"ExpirationDate",,"D"))</f>
        <v>44578</v>
      </c>
      <c r="G43" s="174">
        <f ca="1">F43-$A$1</f>
        <v>2156</v>
      </c>
      <c r="H43" s="16"/>
      <c r="I43" s="17"/>
      <c r="J43" s="174">
        <f>K43</f>
        <v>0</v>
      </c>
      <c r="K43" s="177">
        <f>RTD("cqg.rtd", ,"ContractData", $A$5&amp;A43, "T_CVol")</f>
        <v>0</v>
      </c>
      <c r="L43" s="174" t="str">
        <f xml:space="preserve"> RTD("cqg.rtd",,"StudyData", $A$5&amp;A43, "MA", "InputChoice=ContractVol,MAType=Sim,Period="&amp;$L$4&amp;"", "MA",,,"all",,,,"T")</f>
        <v/>
      </c>
      <c r="M43" s="176">
        <f>IF(K43&gt;L43,1,0)</f>
        <v>0</v>
      </c>
      <c r="N43" s="174">
        <f>RTD("cqg.rtd", ,"ContractData", $A$5&amp;A43, "Y_CVol")</f>
        <v>0</v>
      </c>
      <c r="O43" s="175" t="str">
        <f>IF(ISERROR(K43/N43),"",K43/N43)</f>
        <v/>
      </c>
      <c r="P43" s="280" t="str">
        <f xml:space="preserve"> RTD("cqg.rtd",,"StudyData", "(MA("&amp;$A$5&amp;A43&amp;",Period:="&amp;$Q$5&amp;",MAType:=Sim,InputChoice:=ContractVol) when LocalYear("&amp;$A$5&amp;A43&amp;")="&amp;$R$5&amp;" And (LocalMonth("&amp;$A$5&amp;A43&amp;")="&amp;$P$4&amp;" And LocalDay("&amp;$A$5&amp;A43&amp;")="&amp;$Q$4&amp;" ))", "Bar", "", "Close","D", "0", "all", "", "","False",,)</f>
        <v/>
      </c>
      <c r="Q43" s="281"/>
      <c r="R43" s="282"/>
      <c r="S43" s="174">
        <f>T43</f>
        <v>0</v>
      </c>
      <c r="T43" s="174">
        <f>IF(B43="","",RTD("cqg.rtd", ,"ContractData", $A$5&amp;A43, "COI"))</f>
        <v>0</v>
      </c>
      <c r="U43" s="174">
        <f>T43-W43</f>
        <v>0</v>
      </c>
      <c r="V43" s="174">
        <f>U43</f>
        <v>0</v>
      </c>
      <c r="W43" s="174">
        <f>IF(B43="","",RTD("cqg.rtd", ,"ContractData", $A$5&amp;A43, "P_OI"))</f>
        <v>0</v>
      </c>
      <c r="X43" s="166" t="str">
        <f>IF(ISERROR(T43/W43),"",T43/W43)</f>
        <v/>
      </c>
      <c r="Y43" s="176" t="str">
        <f>RTD("cqg.rtd",,"StudyData",$A$5&amp;A43,"Vol","VolType=Exchange,CoCType=Contract","Vol",$Y$4,"0","ALL",,,"TRUE","T")</f>
        <v/>
      </c>
      <c r="Z43" s="173" t="str">
        <f ca="1">IF(B43="","",RTD("cqg.rtd",,"StudyData","Vol("&amp;$A$5&amp;A43&amp;") when (LocalDay("&amp;$A$5&amp;A43&amp;")="&amp;$C$1&amp;" and LocalHour("&amp;$A$5&amp;A43&amp;")="&amp;$E$1&amp;" and LocalMinute("&amp;$A$5&amp;$A43&amp;")="&amp;$F$1&amp;")","Bar",,"Vol",$Y$4,"0"))</f>
        <v/>
      </c>
      <c r="AA43" s="202" t="str">
        <f>B43</f>
        <v>Jan 22</v>
      </c>
      <c r="AB43" s="201"/>
      <c r="AC43" s="201"/>
      <c r="AD43" s="200"/>
    </row>
    <row r="44" spans="1:30" ht="8.1" customHeight="1" x14ac:dyDescent="0.3">
      <c r="B44" s="194"/>
      <c r="C44" s="20"/>
      <c r="D44" s="20"/>
      <c r="E44" s="20"/>
      <c r="F44" s="29"/>
      <c r="G44" s="20"/>
      <c r="H44" s="187"/>
      <c r="I44" s="20"/>
      <c r="J44" s="20"/>
      <c r="K44" s="20"/>
      <c r="L44" s="186"/>
      <c r="M44" s="183"/>
      <c r="N44" s="20"/>
      <c r="O44" s="185"/>
      <c r="P44" s="184"/>
      <c r="Q44" s="184"/>
      <c r="R44" s="184"/>
      <c r="S44" s="20"/>
      <c r="T44" s="20"/>
      <c r="U44" s="20"/>
      <c r="V44" s="20"/>
      <c r="W44" s="20"/>
      <c r="X44" s="20"/>
      <c r="Y44" s="20"/>
      <c r="Z44" s="183"/>
      <c r="AA44" s="182"/>
      <c r="AB44" s="181"/>
      <c r="AC44" s="181"/>
      <c r="AD44" s="180"/>
    </row>
    <row r="45" spans="1:30" ht="18.75" x14ac:dyDescent="0.3">
      <c r="A45" s="3" t="s">
        <v>50</v>
      </c>
      <c r="B45" s="199" t="str">
        <f>RIGHT(RTD("cqg.rtd",,"ContractData",$A$5&amp;A45,"LongDescription"),6)</f>
        <v>Feb 22</v>
      </c>
      <c r="C45" s="198"/>
      <c r="D45" s="198"/>
      <c r="E45" s="198"/>
      <c r="F45" s="178">
        <f>IF(B45="","",RTD("cqg.rtd",,"ContractData",$A$5&amp;A45,"ExpirationDate",,"D"))</f>
        <v>44606</v>
      </c>
      <c r="G45" s="174">
        <f ca="1">F45-$A$1</f>
        <v>2184</v>
      </c>
      <c r="H45" s="16"/>
      <c r="I45" s="17"/>
      <c r="J45" s="174">
        <f>K45</f>
        <v>0</v>
      </c>
      <c r="K45" s="177">
        <f>RTD("cqg.rtd", ,"ContractData", $A$5&amp;A45, "T_CVol")</f>
        <v>0</v>
      </c>
      <c r="L45" s="174" t="str">
        <f xml:space="preserve"> RTD("cqg.rtd",,"StudyData", $A$5&amp;A45, "MA", "InputChoice=ContractVol,MAType=Sim,Period="&amp;$L$4&amp;"", "MA",,,"all",,,,"T")</f>
        <v/>
      </c>
      <c r="M45" s="176">
        <f>IF(K45&gt;L45,1,0)</f>
        <v>0</v>
      </c>
      <c r="N45" s="174">
        <f>RTD("cqg.rtd", ,"ContractData", $A$5&amp;A45, "Y_CVol")</f>
        <v>0</v>
      </c>
      <c r="O45" s="175" t="str">
        <f>IF(ISERROR(K45/N45),"",K45/N45)</f>
        <v/>
      </c>
      <c r="P45" s="280" t="str">
        <f xml:space="preserve"> RTD("cqg.rtd",,"StudyData", "(MA("&amp;$A$5&amp;A45&amp;",Period:="&amp;$Q$5&amp;",MAType:=Sim,InputChoice:=ContractVol) when LocalYear("&amp;$A$5&amp;A45&amp;")="&amp;$R$5&amp;" And (LocalMonth("&amp;$A$5&amp;A45&amp;")="&amp;$P$4&amp;" And LocalDay("&amp;$A$5&amp;A45&amp;")="&amp;$Q$4&amp;" ))", "Bar", "", "Close","D", "0", "all", "", "","False",,)</f>
        <v/>
      </c>
      <c r="Q45" s="281"/>
      <c r="R45" s="282"/>
      <c r="S45" s="174">
        <f>T45</f>
        <v>0</v>
      </c>
      <c r="T45" s="174">
        <f>IF(B45="","",RTD("cqg.rtd", ,"ContractData", $A$5&amp;A45, "COI"))</f>
        <v>0</v>
      </c>
      <c r="U45" s="174">
        <f>T45-W45</f>
        <v>0</v>
      </c>
      <c r="V45" s="174">
        <f>U45</f>
        <v>0</v>
      </c>
      <c r="W45" s="174">
        <f>IF(B45="","",RTD("cqg.rtd", ,"ContractData", $A$5&amp;A45, "P_OI"))</f>
        <v>0</v>
      </c>
      <c r="X45" s="166" t="str">
        <f>IF(ISERROR(T45/W45),"",T45/W45)</f>
        <v/>
      </c>
      <c r="Y45" s="176" t="str">
        <f>RTD("cqg.rtd",,"StudyData",$A$5&amp;A45,"Vol","VolType=Exchange,CoCType=Contract","Vol",$Y$4,"0","ALL",,,"TRUE","T")</f>
        <v/>
      </c>
      <c r="Z45" s="173" t="str">
        <f ca="1">IF(B45="","",RTD("cqg.rtd",,"StudyData","Vol("&amp;$A$5&amp;A45&amp;") when (LocalDay("&amp;$A$5&amp;A45&amp;")="&amp;$C$1&amp;" and LocalHour("&amp;$A$5&amp;A45&amp;")="&amp;$E$1&amp;" and LocalMinute("&amp;$A$5&amp;$A45&amp;")="&amp;$F$1&amp;")","Bar",,"Vol",$Y$4,"0"))</f>
        <v/>
      </c>
      <c r="AA45" s="197" t="str">
        <f>B45</f>
        <v>Feb 22</v>
      </c>
      <c r="AB45" s="196"/>
      <c r="AC45" s="196"/>
      <c r="AD45" s="195"/>
    </row>
    <row r="46" spans="1:30" ht="8.1" customHeight="1" x14ac:dyDescent="0.3">
      <c r="B46" s="268"/>
      <c r="C46" s="262"/>
      <c r="D46" s="262"/>
      <c r="E46" s="262"/>
      <c r="F46" s="267"/>
      <c r="G46" s="262"/>
      <c r="H46" s="266"/>
      <c r="I46" s="262"/>
      <c r="J46" s="262"/>
      <c r="K46" s="262"/>
      <c r="L46" s="265"/>
      <c r="M46" s="261"/>
      <c r="N46" s="262"/>
      <c r="O46" s="264"/>
      <c r="P46" s="263"/>
      <c r="Q46" s="263"/>
      <c r="R46" s="263"/>
      <c r="S46" s="262"/>
      <c r="T46" s="262"/>
      <c r="U46" s="262"/>
      <c r="V46" s="262"/>
      <c r="W46" s="262"/>
      <c r="X46" s="262"/>
      <c r="Y46" s="262"/>
      <c r="Z46" s="261"/>
      <c r="AA46" s="260"/>
      <c r="AB46" s="181"/>
      <c r="AC46" s="181"/>
      <c r="AD46" s="180"/>
    </row>
    <row r="47" spans="1:30" x14ac:dyDescent="0.3">
      <c r="B47" s="312" t="s">
        <v>100</v>
      </c>
      <c r="C47" s="313"/>
      <c r="D47" s="313"/>
      <c r="E47" s="313"/>
      <c r="F47" s="313"/>
      <c r="G47" s="313"/>
      <c r="H47" s="313"/>
      <c r="I47" s="313"/>
      <c r="J47" s="313"/>
      <c r="K47" s="308" t="s">
        <v>8</v>
      </c>
      <c r="L47" s="308"/>
      <c r="M47" s="259"/>
      <c r="N47" s="275">
        <f>RTD("cqg.rtd", ,"SystemInfo", "Linetime")</f>
        <v>42422.391319444447</v>
      </c>
      <c r="O47" s="275"/>
      <c r="P47" s="146"/>
      <c r="Q47" s="308" t="s">
        <v>9</v>
      </c>
      <c r="R47" s="308"/>
      <c r="S47" s="308"/>
      <c r="T47" s="275">
        <f>RTD("cqg.rtd", ,"SystemInfo", "Linetime")+1/24</f>
        <v>42422.432986111111</v>
      </c>
      <c r="U47" s="275"/>
      <c r="V47" s="308" t="s">
        <v>10</v>
      </c>
      <c r="W47" s="308"/>
      <c r="X47" s="275">
        <f>RTD("cqg.rtd", ,"SystemInfo", "Linetime")+6/24</f>
        <v>42422.641319444447</v>
      </c>
      <c r="Y47" s="275"/>
      <c r="Z47" s="307"/>
      <c r="AA47" s="307"/>
      <c r="AB47" s="306">
        <f>RTD("cqg.rtd", ,"SystemInfo", "Linetime")+14/24</f>
        <v>42422.974652777782</v>
      </c>
      <c r="AC47" s="306"/>
      <c r="AD47" s="158"/>
    </row>
    <row r="55" spans="17:17" x14ac:dyDescent="0.3">
      <c r="Q55" s="1"/>
    </row>
    <row r="56" spans="17:17" x14ac:dyDescent="0.3">
      <c r="Q56" s="1"/>
    </row>
    <row r="57" spans="17:17" ht="17.25" customHeight="1" x14ac:dyDescent="0.3">
      <c r="Q57" s="1"/>
    </row>
    <row r="58" spans="17:17" ht="17.25" customHeight="1" x14ac:dyDescent="0.3">
      <c r="Q58" s="1"/>
    </row>
    <row r="59" spans="17:17" x14ac:dyDescent="0.3">
      <c r="Q59" s="1"/>
    </row>
    <row r="60" spans="17:17" x14ac:dyDescent="0.3">
      <c r="Q60" s="1"/>
    </row>
    <row r="61" spans="17:17" x14ac:dyDescent="0.3">
      <c r="Q61" s="1"/>
    </row>
  </sheetData>
  <sheetProtection algorithmName="SHA-512" hashValue="65qPxDvnPCHSkar5jvl2cKfX2C1n8cbjA6gpYBOmtt3s5sv2ZaR9okSkaZcvcsfdmJnahy99DqxY707gRJVupw==" saltValue="DtuV6anlEVgJBfY0nPlNFQ==" spinCount="100000" sheet="1" objects="1" scenarios="1" selectLockedCells="1"/>
  <mergeCells count="57">
    <mergeCell ref="P35:R35"/>
    <mergeCell ref="AB47:AC47"/>
    <mergeCell ref="Z47:AA47"/>
    <mergeCell ref="X47:Y47"/>
    <mergeCell ref="V47:W47"/>
    <mergeCell ref="AA4:AD5"/>
    <mergeCell ref="Y5:Z5"/>
    <mergeCell ref="U4:V5"/>
    <mergeCell ref="W4:X5"/>
    <mergeCell ref="X2:Y3"/>
    <mergeCell ref="Z2:AA3"/>
    <mergeCell ref="P23:R23"/>
    <mergeCell ref="P45:R45"/>
    <mergeCell ref="P32:R32"/>
    <mergeCell ref="P12:R12"/>
    <mergeCell ref="P13:R13"/>
    <mergeCell ref="P15:R15"/>
    <mergeCell ref="P9:R9"/>
    <mergeCell ref="P36:R36"/>
    <mergeCell ref="P25:R25"/>
    <mergeCell ref="P26:R26"/>
    <mergeCell ref="S4:T5"/>
    <mergeCell ref="P27:R27"/>
    <mergeCell ref="P28:R28"/>
    <mergeCell ref="P30:R30"/>
    <mergeCell ref="P16:R16"/>
    <mergeCell ref="P17:R17"/>
    <mergeCell ref="P11:R11"/>
    <mergeCell ref="T47:U47"/>
    <mergeCell ref="Q47:S47"/>
    <mergeCell ref="P18:R18"/>
    <mergeCell ref="P20:R20"/>
    <mergeCell ref="P21:R21"/>
    <mergeCell ref="P22:R22"/>
    <mergeCell ref="P42:R42"/>
    <mergeCell ref="P37:R37"/>
    <mergeCell ref="P38:R38"/>
    <mergeCell ref="P40:R40"/>
    <mergeCell ref="P43:R43"/>
    <mergeCell ref="P31:R31"/>
    <mergeCell ref="P33:R33"/>
    <mergeCell ref="B2:D3"/>
    <mergeCell ref="E2:F3"/>
    <mergeCell ref="B47:J47"/>
    <mergeCell ref="J4:K4"/>
    <mergeCell ref="J5:K5"/>
    <mergeCell ref="G2:I3"/>
    <mergeCell ref="J2:W3"/>
    <mergeCell ref="P10:R10"/>
    <mergeCell ref="N47:O47"/>
    <mergeCell ref="P41:R41"/>
    <mergeCell ref="K47:L47"/>
    <mergeCell ref="B4:E5"/>
    <mergeCell ref="P6:R6"/>
    <mergeCell ref="P7:R7"/>
    <mergeCell ref="P8:R8"/>
    <mergeCell ref="N4:O5"/>
  </mergeCells>
  <conditionalFormatting sqref="K6 K45">
    <cfRule type="expression" dxfId="325" priority="118">
      <formula>M6=1</formula>
    </cfRule>
  </conditionalFormatting>
  <conditionalFormatting sqref="K7">
    <cfRule type="expression" dxfId="324" priority="117">
      <formula>M7=1</formula>
    </cfRule>
  </conditionalFormatting>
  <conditionalFormatting sqref="K8:K18 K20:K23 K25:K28 K30:K33 K35:K38 K40:K43">
    <cfRule type="expression" dxfId="323" priority="116">
      <formula>M8=1</formula>
    </cfRule>
  </conditionalFormatting>
  <conditionalFormatting sqref="B6:E6">
    <cfRule type="expression" dxfId="322" priority="115">
      <formula>H6=1</formula>
    </cfRule>
  </conditionalFormatting>
  <conditionalFormatting sqref="B7:E7">
    <cfRule type="expression" dxfId="321" priority="114">
      <formula>H7=1</formula>
    </cfRule>
  </conditionalFormatting>
  <conditionalFormatting sqref="B8:E8">
    <cfRule type="expression" dxfId="320" priority="113">
      <formula>H8=1</formula>
    </cfRule>
  </conditionalFormatting>
  <conditionalFormatting sqref="B9:E9">
    <cfRule type="expression" dxfId="319" priority="112">
      <formula>H9=1</formula>
    </cfRule>
  </conditionalFormatting>
  <conditionalFormatting sqref="B10:E10">
    <cfRule type="expression" dxfId="318" priority="111">
      <formula>H10=1</formula>
    </cfRule>
  </conditionalFormatting>
  <conditionalFormatting sqref="B11:E11">
    <cfRule type="expression" dxfId="317" priority="110">
      <formula>H11=1</formula>
    </cfRule>
  </conditionalFormatting>
  <conditionalFormatting sqref="B12:E12">
    <cfRule type="expression" dxfId="316" priority="109">
      <formula>H12=1</formula>
    </cfRule>
  </conditionalFormatting>
  <conditionalFormatting sqref="B13:E13">
    <cfRule type="expression" dxfId="315" priority="108">
      <formula>H13=1</formula>
    </cfRule>
  </conditionalFormatting>
  <conditionalFormatting sqref="K19">
    <cfRule type="expression" dxfId="314" priority="107">
      <formula>M19=1</formula>
    </cfRule>
  </conditionalFormatting>
  <conditionalFormatting sqref="K24">
    <cfRule type="expression" dxfId="313" priority="106">
      <formula>M24=1</formula>
    </cfRule>
  </conditionalFormatting>
  <conditionalFormatting sqref="K29">
    <cfRule type="expression" dxfId="312" priority="105">
      <formula>M29=1</formula>
    </cfRule>
  </conditionalFormatting>
  <conditionalFormatting sqref="K34">
    <cfRule type="expression" dxfId="311" priority="104">
      <formula>M34=1</formula>
    </cfRule>
  </conditionalFormatting>
  <conditionalFormatting sqref="K39">
    <cfRule type="expression" dxfId="310" priority="103">
      <formula>M39=1</formula>
    </cfRule>
  </conditionalFormatting>
  <conditionalFormatting sqref="K44">
    <cfRule type="expression" dxfId="309" priority="102">
      <formula>M44=1</formula>
    </cfRule>
  </conditionalFormatting>
  <conditionalFormatting sqref="K46">
    <cfRule type="expression" dxfId="308" priority="101">
      <formula>M46=1</formula>
    </cfRule>
  </conditionalFormatting>
  <conditionalFormatting sqref="Y6">
    <cfRule type="expression" dxfId="307" priority="100">
      <formula>Y6&gt;Z6</formula>
    </cfRule>
  </conditionalFormatting>
  <conditionalFormatting sqref="Y7">
    <cfRule type="expression" dxfId="306" priority="99">
      <formula>Y7&gt;Z7</formula>
    </cfRule>
  </conditionalFormatting>
  <conditionalFormatting sqref="Y8">
    <cfRule type="expression" dxfId="305" priority="98">
      <formula>Y8&gt;Z8</formula>
    </cfRule>
  </conditionalFormatting>
  <conditionalFormatting sqref="Y9">
    <cfRule type="expression" dxfId="304" priority="97">
      <formula>Y9&gt;Z9</formula>
    </cfRule>
  </conditionalFormatting>
  <conditionalFormatting sqref="Y10">
    <cfRule type="expression" dxfId="303" priority="96">
      <formula>Y10&gt;Z10</formula>
    </cfRule>
  </conditionalFormatting>
  <conditionalFormatting sqref="Y11">
    <cfRule type="expression" dxfId="302" priority="95">
      <formula>Y11&gt;Z11</formula>
    </cfRule>
  </conditionalFormatting>
  <conditionalFormatting sqref="Y12">
    <cfRule type="expression" dxfId="301" priority="94">
      <formula>Y12&gt;Z12</formula>
    </cfRule>
  </conditionalFormatting>
  <conditionalFormatting sqref="Y13">
    <cfRule type="expression" dxfId="300" priority="93">
      <formula>Y13&gt;Z13</formula>
    </cfRule>
  </conditionalFormatting>
  <conditionalFormatting sqref="Y15">
    <cfRule type="expression" dxfId="299" priority="92">
      <formula>Y15&gt;Z15</formula>
    </cfRule>
  </conditionalFormatting>
  <conditionalFormatting sqref="Y16">
    <cfRule type="expression" dxfId="298" priority="91">
      <formula>Y16&gt;Z16</formula>
    </cfRule>
  </conditionalFormatting>
  <conditionalFormatting sqref="Y17">
    <cfRule type="expression" dxfId="297" priority="90">
      <formula>Y17&gt;Z17</formula>
    </cfRule>
  </conditionalFormatting>
  <conditionalFormatting sqref="Y18">
    <cfRule type="expression" dxfId="296" priority="89">
      <formula>Y18&gt;Z18</formula>
    </cfRule>
  </conditionalFormatting>
  <conditionalFormatting sqref="Y20">
    <cfRule type="expression" dxfId="295" priority="88">
      <formula>Y20&gt;Z20</formula>
    </cfRule>
  </conditionalFormatting>
  <conditionalFormatting sqref="Y21">
    <cfRule type="expression" dxfId="294" priority="87">
      <formula>Y21&gt;Z21</formula>
    </cfRule>
  </conditionalFormatting>
  <conditionalFormatting sqref="Y22">
    <cfRule type="expression" dxfId="293" priority="86">
      <formula>Y22&gt;Z22</formula>
    </cfRule>
  </conditionalFormatting>
  <conditionalFormatting sqref="Y23">
    <cfRule type="expression" dxfId="292" priority="85">
      <formula>Y23&gt;Z23</formula>
    </cfRule>
  </conditionalFormatting>
  <conditionalFormatting sqref="Y25">
    <cfRule type="expression" dxfId="291" priority="84">
      <formula>Y25&gt;Z25</formula>
    </cfRule>
  </conditionalFormatting>
  <conditionalFormatting sqref="Y26">
    <cfRule type="expression" dxfId="290" priority="83">
      <formula>Y26&gt;Z26</formula>
    </cfRule>
  </conditionalFormatting>
  <conditionalFormatting sqref="Y27">
    <cfRule type="expression" dxfId="289" priority="82">
      <formula>Y27&gt;Z27</formula>
    </cfRule>
  </conditionalFormatting>
  <conditionalFormatting sqref="Y28">
    <cfRule type="expression" dxfId="288" priority="81">
      <formula>Y28&gt;Z28</formula>
    </cfRule>
  </conditionalFormatting>
  <conditionalFormatting sqref="Y30">
    <cfRule type="expression" dxfId="287" priority="80">
      <formula>Y30&gt;Z30</formula>
    </cfRule>
  </conditionalFormatting>
  <conditionalFormatting sqref="Y31">
    <cfRule type="expression" dxfId="286" priority="79">
      <formula>Y31&gt;Z31</formula>
    </cfRule>
  </conditionalFormatting>
  <conditionalFormatting sqref="Y32">
    <cfRule type="expression" dxfId="285" priority="78">
      <formula>Y32&gt;Z32</formula>
    </cfRule>
  </conditionalFormatting>
  <conditionalFormatting sqref="Y33">
    <cfRule type="expression" dxfId="284" priority="77">
      <formula>Y33&gt;Z33</formula>
    </cfRule>
  </conditionalFormatting>
  <conditionalFormatting sqref="Y35">
    <cfRule type="expression" dxfId="283" priority="76">
      <formula>Y35&gt;Z35</formula>
    </cfRule>
  </conditionalFormatting>
  <conditionalFormatting sqref="Y36">
    <cfRule type="expression" dxfId="282" priority="75">
      <formula>Y36&gt;Z36</formula>
    </cfRule>
  </conditionalFormatting>
  <conditionalFormatting sqref="Y37">
    <cfRule type="expression" dxfId="281" priority="74">
      <formula>Y37&gt;Z37</formula>
    </cfRule>
  </conditionalFormatting>
  <conditionalFormatting sqref="Y38">
    <cfRule type="expression" dxfId="280" priority="73">
      <formula>Y38&gt;Z38</formula>
    </cfRule>
  </conditionalFormatting>
  <conditionalFormatting sqref="Y40">
    <cfRule type="expression" dxfId="279" priority="72">
      <formula>Y40&gt;Z40</formula>
    </cfRule>
  </conditionalFormatting>
  <conditionalFormatting sqref="Y41">
    <cfRule type="expression" dxfId="278" priority="71">
      <formula>Y41&gt;Z41</formula>
    </cfRule>
  </conditionalFormatting>
  <conditionalFormatting sqref="Y42">
    <cfRule type="expression" dxfId="277" priority="70">
      <formula>Y42&gt;Z42</formula>
    </cfRule>
  </conditionalFormatting>
  <conditionalFormatting sqref="Y43">
    <cfRule type="expression" dxfId="276" priority="69">
      <formula>Y43&gt;Z43</formula>
    </cfRule>
  </conditionalFormatting>
  <conditionalFormatting sqref="Y45">
    <cfRule type="expression" dxfId="275" priority="68">
      <formula>Y45&gt;Z45</formula>
    </cfRule>
  </conditionalFormatting>
  <conditionalFormatting sqref="AA15:AB18">
    <cfRule type="expression" dxfId="274" priority="119">
      <formula>#REF!&lt;9</formula>
    </cfRule>
  </conditionalFormatting>
  <conditionalFormatting sqref="AC15:AD18">
    <cfRule type="expression" dxfId="273" priority="120">
      <formula>AE15&lt;9</formula>
    </cfRule>
  </conditionalFormatting>
  <conditionalFormatting sqref="X14">
    <cfRule type="expression" dxfId="272" priority="64">
      <formula>Z14=1</formula>
    </cfRule>
  </conditionalFormatting>
  <conditionalFormatting sqref="AC14">
    <cfRule type="colorScale" priority="63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19">
    <cfRule type="expression" dxfId="271" priority="62">
      <formula>Z19=1</formula>
    </cfRule>
  </conditionalFormatting>
  <conditionalFormatting sqref="AC19">
    <cfRule type="colorScale" priority="6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4">
    <cfRule type="expression" dxfId="270" priority="60">
      <formula>Z24=1</formula>
    </cfRule>
  </conditionalFormatting>
  <conditionalFormatting sqref="AC24">
    <cfRule type="colorScale" priority="5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9">
    <cfRule type="expression" dxfId="269" priority="58">
      <formula>Z29=1</formula>
    </cfRule>
  </conditionalFormatting>
  <conditionalFormatting sqref="AC29">
    <cfRule type="colorScale" priority="5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4">
    <cfRule type="expression" dxfId="268" priority="56">
      <formula>Z34=1</formula>
    </cfRule>
  </conditionalFormatting>
  <conditionalFormatting sqref="AC34">
    <cfRule type="colorScale" priority="55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9">
    <cfRule type="expression" dxfId="267" priority="54">
      <formula>Z39=1</formula>
    </cfRule>
  </conditionalFormatting>
  <conditionalFormatting sqref="AC39">
    <cfRule type="colorScale" priority="53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44">
    <cfRule type="expression" dxfId="266" priority="52">
      <formula>Z44=1</formula>
    </cfRule>
  </conditionalFormatting>
  <conditionalFormatting sqref="AC44">
    <cfRule type="colorScale" priority="5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46">
    <cfRule type="expression" dxfId="265" priority="50">
      <formula>Z46=1</formula>
    </cfRule>
  </conditionalFormatting>
  <conditionalFormatting sqref="AC46">
    <cfRule type="colorScale" priority="4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264" priority="48">
      <formula>H6=1</formula>
    </cfRule>
  </conditionalFormatting>
  <conditionalFormatting sqref="AA7:AD7">
    <cfRule type="expression" dxfId="263" priority="47">
      <formula>H7=1</formula>
    </cfRule>
  </conditionalFormatting>
  <conditionalFormatting sqref="AA8:AD8">
    <cfRule type="expression" dxfId="262" priority="46">
      <formula>H8=1</formula>
    </cfRule>
  </conditionalFormatting>
  <conditionalFormatting sqref="AA9:AD9">
    <cfRule type="expression" dxfId="261" priority="45">
      <formula>H9=1</formula>
    </cfRule>
  </conditionalFormatting>
  <conditionalFormatting sqref="AA10:AD10">
    <cfRule type="expression" dxfId="260" priority="44">
      <formula>H10=1</formula>
    </cfRule>
  </conditionalFormatting>
  <conditionalFormatting sqref="AA11:AD11">
    <cfRule type="expression" dxfId="259" priority="43">
      <formula>H11=1</formula>
    </cfRule>
  </conditionalFormatting>
  <conditionalFormatting sqref="AA12:AD12">
    <cfRule type="expression" dxfId="258" priority="42">
      <formula>H12=1</formula>
    </cfRule>
  </conditionalFormatting>
  <conditionalFormatting sqref="AA13:AD13">
    <cfRule type="expression" dxfId="257" priority="41">
      <formula>H13=1</formula>
    </cfRule>
  </conditionalFormatting>
  <conditionalFormatting sqref="J6:J13">
    <cfRule type="dataBar" priority="4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{5BDD8308-05E7-4841-8598-7AB63F1D04C2}</x14:id>
        </ext>
      </extLst>
    </cfRule>
  </conditionalFormatting>
  <conditionalFormatting sqref="J15:J18">
    <cfRule type="dataBar" priority="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{D3B7C287-A5AA-4F0C-95E3-E5005F8A534C}</x14:id>
        </ext>
      </extLst>
    </cfRule>
  </conditionalFormatting>
  <conditionalFormatting sqref="J20:J23">
    <cfRule type="dataBar" priority="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{C915BC57-130F-43EA-BA17-D20419010E7E}</x14:id>
        </ext>
      </extLst>
    </cfRule>
  </conditionalFormatting>
  <conditionalFormatting sqref="J25:J28">
    <cfRule type="dataBar" priority="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{29758F7B-BD8B-4117-8C55-3FD016F06814}</x14:id>
        </ext>
      </extLst>
    </cfRule>
  </conditionalFormatting>
  <conditionalFormatting sqref="J30:J33">
    <cfRule type="dataBar" priority="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{B631EFBD-6E39-42E5-A357-79A6F2FDAD79}</x14:id>
        </ext>
      </extLst>
    </cfRule>
  </conditionalFormatting>
  <conditionalFormatting sqref="J35:J38">
    <cfRule type="dataBar" priority="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{3EB93FCD-43DE-421F-8FF1-649251E7FC8A}</x14:id>
        </ext>
      </extLst>
    </cfRule>
  </conditionalFormatting>
  <conditionalFormatting sqref="J40:J43">
    <cfRule type="dataBar" priority="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{1FBE4095-9929-40B8-80D3-83839C49ADFC}</x14:id>
        </ext>
      </extLst>
    </cfRule>
  </conditionalFormatting>
  <conditionalFormatting sqref="S6:S13">
    <cfRule type="dataBar" priority="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{285440BA-7576-44CD-90A5-81E25BEF1DDD}</x14:id>
        </ext>
      </extLst>
    </cfRule>
  </conditionalFormatting>
  <conditionalFormatting sqref="S15:S18">
    <cfRule type="dataBar" priority="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{7E855237-81CF-455A-93F1-C03BF3606531}</x14:id>
        </ext>
      </extLst>
    </cfRule>
  </conditionalFormatting>
  <conditionalFormatting sqref="S20:S23">
    <cfRule type="dataBar" priority="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{BF5A1C32-9B2C-4CE8-9F3B-55E1D8AC72BC}</x14:id>
        </ext>
      </extLst>
    </cfRule>
  </conditionalFormatting>
  <conditionalFormatting sqref="S25:S28">
    <cfRule type="dataBar" priority="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{A08FD8C9-0391-40F3-AFFE-23C1D32E2F40}</x14:id>
        </ext>
      </extLst>
    </cfRule>
  </conditionalFormatting>
  <conditionalFormatting sqref="S30:S33">
    <cfRule type="dataBar" priority="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{8595CE70-5CAE-4F50-BBF4-C0E2163A2F69}</x14:id>
        </ext>
      </extLst>
    </cfRule>
  </conditionalFormatting>
  <conditionalFormatting sqref="S35:S38">
    <cfRule type="dataBar" priority="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{B2D204F2-02CC-4B07-A0D3-4C1269CD31BD}</x14:id>
        </ext>
      </extLst>
    </cfRule>
  </conditionalFormatting>
  <conditionalFormatting sqref="S40:S43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{FFB1B971-BBC7-48EF-BFDB-116F41C1C386}</x14:id>
        </ext>
      </extLst>
    </cfRule>
  </conditionalFormatting>
  <conditionalFormatting sqref="V6:V13">
    <cfRule type="dataBar" priority="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{1263B53B-9F17-4D9B-A20B-99C583CF2E36}</x14:id>
        </ext>
      </extLst>
    </cfRule>
  </conditionalFormatting>
  <conditionalFormatting sqref="V15:V18"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{9AEA42F6-1F93-45DD-B392-77F7580C8734}</x14:id>
        </ext>
      </extLst>
    </cfRule>
  </conditionalFormatting>
  <conditionalFormatting sqref="V20:V23">
    <cfRule type="dataBar" priority="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{A37C7B31-316D-4525-82F9-F4CBAEB6B0E2}</x14:id>
        </ext>
      </extLst>
    </cfRule>
  </conditionalFormatting>
  <conditionalFormatting sqref="V25:V28">
    <cfRule type="dataBar" priority="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{4613FE44-53F9-4161-8DCF-07DC8D92C8CB}</x14:id>
        </ext>
      </extLst>
    </cfRule>
  </conditionalFormatting>
  <conditionalFormatting sqref="V30:V33">
    <cfRule type="dataBar" priority="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{604999FF-A823-4A06-B84D-86EC07198069}</x14:id>
        </ext>
      </extLst>
    </cfRule>
  </conditionalFormatting>
  <conditionalFormatting sqref="V35:V38">
    <cfRule type="dataBar" priority="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{4D5DE529-B084-44AA-AC68-FBC215A7E8A1}</x14:id>
        </ext>
      </extLst>
    </cfRule>
  </conditionalFormatting>
  <conditionalFormatting sqref="V40:V43">
    <cfRule type="dataBar" priority="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{51D703C3-1552-4D68-A542-D8488FBC8E3C}</x14:id>
        </ext>
      </extLst>
    </cfRule>
  </conditionalFormatting>
  <conditionalFormatting sqref="O15:O18">
    <cfRule type="colorScale" priority="1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0:O23">
    <cfRule type="colorScale" priority="1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5:O28">
    <cfRule type="colorScale" priority="1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0:O33">
    <cfRule type="colorScale" priority="1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5:O38">
    <cfRule type="colorScale" priority="1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40:O43">
    <cfRule type="colorScale" priority="1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13">
    <cfRule type="colorScale" priority="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0:X33">
    <cfRule type="colorScale" priority="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13">
    <cfRule type="colorScale" priority="7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X15:X18">
    <cfRule type="colorScale" priority="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0:X23">
    <cfRule type="colorScale" priority="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5:X28">
    <cfRule type="colorScale" priority="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5:X38">
    <cfRule type="colorScale" priority="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40:X43">
    <cfRule type="colorScale" priority="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J45">
    <cfRule type="dataBar" priority="6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{84FE3A39-89EC-46C2-9DCD-592CE9FA9871}</x14:id>
        </ext>
      </extLst>
    </cfRule>
  </conditionalFormatting>
  <conditionalFormatting sqref="S45">
    <cfRule type="dataBar" priority="6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{9D416D6C-FC76-42FB-BD0E-C1EEE48F7D93}</x14:id>
        </ext>
      </extLst>
    </cfRule>
  </conditionalFormatting>
  <conditionalFormatting sqref="V45">
    <cfRule type="dataBar" priority="6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{0ECBA74A-BCCC-4443-B3D1-EF06188184C2}</x14:id>
        </ext>
      </extLst>
    </cfRule>
  </conditionalFormatting>
  <conditionalFormatting sqref="O45">
    <cfRule type="colorScale" priority="64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46">
    <cfRule type="top10" dxfId="256" priority="641" rank="1"/>
  </conditionalFormatting>
  <conditionalFormatting sqref="K6:K46">
    <cfRule type="top10" dxfId="255" priority="643" rank="1"/>
  </conditionalFormatting>
  <conditionalFormatting sqref="T6:T46">
    <cfRule type="top10" dxfId="254" priority="645" rank="5"/>
  </conditionalFormatting>
  <conditionalFormatting sqref="P6:R46">
    <cfRule type="top10" dxfId="253" priority="647" rank="3"/>
  </conditionalFormatting>
  <conditionalFormatting sqref="X45">
    <cfRule type="colorScale" priority="649">
      <colorScale>
        <cfvo type="min"/>
        <cfvo type="percentile" val="50"/>
        <cfvo type="max"/>
        <color rgb="FF00B050"/>
        <color theme="4"/>
        <color rgb="FFFF00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DD8308-05E7-4841-8598-7AB63F1D04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J6:J13</xm:sqref>
        </x14:conditionalFormatting>
        <x14:conditionalFormatting xmlns:xm="http://schemas.microsoft.com/office/excel/2006/main">
          <x14:cfRule type="dataBar" id="{D3B7C287-A5AA-4F0C-95E3-E5005F8A53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J15:J18</xm:sqref>
        </x14:conditionalFormatting>
        <x14:conditionalFormatting xmlns:xm="http://schemas.microsoft.com/office/excel/2006/main">
          <x14:cfRule type="dataBar" id="{C915BC57-130F-43EA-BA17-D20419010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J20:J23</xm:sqref>
        </x14:conditionalFormatting>
        <x14:conditionalFormatting xmlns:xm="http://schemas.microsoft.com/office/excel/2006/main">
          <x14:cfRule type="dataBar" id="{29758F7B-BD8B-4117-8C55-3FD016F068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J25:J28</xm:sqref>
        </x14:conditionalFormatting>
        <x14:conditionalFormatting xmlns:xm="http://schemas.microsoft.com/office/excel/2006/main">
          <x14:cfRule type="dataBar" id="{B631EFBD-6E39-42E5-A357-79A6F2FDAD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J30:J33</xm:sqref>
        </x14:conditionalFormatting>
        <x14:conditionalFormatting xmlns:xm="http://schemas.microsoft.com/office/excel/2006/main">
          <x14:cfRule type="dataBar" id="{3EB93FCD-43DE-421F-8FF1-649251E7FC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J35:J38</xm:sqref>
        </x14:conditionalFormatting>
        <x14:conditionalFormatting xmlns:xm="http://schemas.microsoft.com/office/excel/2006/main">
          <x14:cfRule type="dataBar" id="{1FBE4095-9929-40B8-80D3-83839C49AD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J40:J43</xm:sqref>
        </x14:conditionalFormatting>
        <x14:conditionalFormatting xmlns:xm="http://schemas.microsoft.com/office/excel/2006/main">
          <x14:cfRule type="dataBar" id="{285440BA-7576-44CD-90A5-81E25BEF1D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S6:S13</xm:sqref>
        </x14:conditionalFormatting>
        <x14:conditionalFormatting xmlns:xm="http://schemas.microsoft.com/office/excel/2006/main">
          <x14:cfRule type="dataBar" id="{7E855237-81CF-455A-93F1-C03BF36065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S15:S18</xm:sqref>
        </x14:conditionalFormatting>
        <x14:conditionalFormatting xmlns:xm="http://schemas.microsoft.com/office/excel/2006/main">
          <x14:cfRule type="dataBar" id="{BF5A1C32-9B2C-4CE8-9F3B-55E1D8AC72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S20:S23</xm:sqref>
        </x14:conditionalFormatting>
        <x14:conditionalFormatting xmlns:xm="http://schemas.microsoft.com/office/excel/2006/main">
          <x14:cfRule type="dataBar" id="{A08FD8C9-0391-40F3-AFFE-23C1D32E2F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S25:S28</xm:sqref>
        </x14:conditionalFormatting>
        <x14:conditionalFormatting xmlns:xm="http://schemas.microsoft.com/office/excel/2006/main">
          <x14:cfRule type="dataBar" id="{8595CE70-5CAE-4F50-BBF4-C0E2163A2F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S30:S33</xm:sqref>
        </x14:conditionalFormatting>
        <x14:conditionalFormatting xmlns:xm="http://schemas.microsoft.com/office/excel/2006/main">
          <x14:cfRule type="dataBar" id="{B2D204F2-02CC-4B07-A0D3-4C1269CD31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S35:S38</xm:sqref>
        </x14:conditionalFormatting>
        <x14:conditionalFormatting xmlns:xm="http://schemas.microsoft.com/office/excel/2006/main">
          <x14:cfRule type="dataBar" id="{FFB1B971-BBC7-48EF-BFDB-116F41C1C3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S40:S43</xm:sqref>
        </x14:conditionalFormatting>
        <x14:conditionalFormatting xmlns:xm="http://schemas.microsoft.com/office/excel/2006/main">
          <x14:cfRule type="dataBar" id="{1263B53B-9F17-4D9B-A20B-99C583CF2E36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V6:V13</xm:sqref>
        </x14:conditionalFormatting>
        <x14:conditionalFormatting xmlns:xm="http://schemas.microsoft.com/office/excel/2006/main">
          <x14:cfRule type="dataBar" id="{9AEA42F6-1F93-45DD-B392-77F7580C8734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V15:V18</xm:sqref>
        </x14:conditionalFormatting>
        <x14:conditionalFormatting xmlns:xm="http://schemas.microsoft.com/office/excel/2006/main">
          <x14:cfRule type="dataBar" id="{A37C7B31-316D-4525-82F9-F4CBAEB6B0E2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V20:V23</xm:sqref>
        </x14:conditionalFormatting>
        <x14:conditionalFormatting xmlns:xm="http://schemas.microsoft.com/office/excel/2006/main">
          <x14:cfRule type="dataBar" id="{4613FE44-53F9-4161-8DCF-07DC8D92C8CB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V25:V28</xm:sqref>
        </x14:conditionalFormatting>
        <x14:conditionalFormatting xmlns:xm="http://schemas.microsoft.com/office/excel/2006/main">
          <x14:cfRule type="dataBar" id="{604999FF-A823-4A06-B84D-86EC07198069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V30:V33</xm:sqref>
        </x14:conditionalFormatting>
        <x14:conditionalFormatting xmlns:xm="http://schemas.microsoft.com/office/excel/2006/main">
          <x14:cfRule type="dataBar" id="{4D5DE529-B084-44AA-AC68-FBC215A7E8A1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V35:V38</xm:sqref>
        </x14:conditionalFormatting>
        <x14:conditionalFormatting xmlns:xm="http://schemas.microsoft.com/office/excel/2006/main">
          <x14:cfRule type="dataBar" id="{51D703C3-1552-4D68-A542-D8488FBC8E3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V40:V43</xm:sqref>
        </x14:conditionalFormatting>
        <x14:conditionalFormatting xmlns:xm="http://schemas.microsoft.com/office/excel/2006/main">
          <x14:cfRule type="dataBar" id="{84FE3A39-89EC-46C2-9DCD-592CE9FA98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J45</xm:sqref>
        </x14:conditionalFormatting>
        <x14:conditionalFormatting xmlns:xm="http://schemas.microsoft.com/office/excel/2006/main">
          <x14:cfRule type="dataBar" id="{9D416D6C-FC76-42FB-BD0E-C1EEE48F7D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S45</xm:sqref>
        </x14:conditionalFormatting>
        <x14:conditionalFormatting xmlns:xm="http://schemas.microsoft.com/office/excel/2006/main">
          <x14:cfRule type="dataBar" id="{0ECBA74A-BCCC-4443-B3D1-EF06188184C2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showGridLines="0" showRowColHeaders="0" zoomScaleNormal="100" workbookViewId="0">
      <selection activeCell="L4" sqref="L4"/>
    </sheetView>
  </sheetViews>
  <sheetFormatPr defaultColWidth="9.140625" defaultRowHeight="17.25" x14ac:dyDescent="0.3"/>
  <cols>
    <col min="1" max="1" width="3.42578125" style="3" customWidth="1"/>
    <col min="2" max="2" width="20.7109375" style="5" customWidth="1"/>
    <col min="3" max="5" width="9.7109375" style="1" hidden="1" customWidth="1"/>
    <col min="6" max="6" width="22.7109375" style="5" customWidth="1"/>
    <col min="7" max="7" width="9.140625" style="1"/>
    <col min="8" max="9" width="0.85546875" style="1" customWidth="1"/>
    <col min="10" max="10" width="8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8.7109375" style="1" customWidth="1"/>
    <col min="21" max="21" width="12.7109375" style="1" customWidth="1"/>
    <col min="22" max="22" width="11" style="1" customWidth="1"/>
    <col min="23" max="23" width="8.7109375" style="1" customWidth="1"/>
    <col min="24" max="24" width="13.7109375" style="1" customWidth="1"/>
    <col min="25" max="25" width="9.28515625" style="1" customWidth="1"/>
    <col min="26" max="27" width="8.7109375" style="1" customWidth="1"/>
    <col min="28" max="29" width="10.7109375" style="1" customWidth="1"/>
    <col min="30" max="31" width="8.7109375" style="86" customWidth="1"/>
    <col min="32" max="33" width="9.140625" style="86"/>
    <col min="34" max="16384" width="9.140625" style="1"/>
  </cols>
  <sheetData>
    <row r="1" spans="1:33" ht="3.95" customHeight="1" x14ac:dyDescent="0.3">
      <c r="A1" s="2">
        <f ca="1">TODAY()</f>
        <v>42422</v>
      </c>
      <c r="B1" s="28">
        <f ca="1">IF(WEEKDAY(A1)=2,-3,-1)</f>
        <v>-3</v>
      </c>
      <c r="C1" s="3">
        <f ca="1">DAY(A1+B1)</f>
        <v>19</v>
      </c>
      <c r="D1" s="6">
        <f xml:space="preserve"> RTD("cqg.rtd",,"StudyData",$A$5&amp;A6,"Bar",,"Time",Z4,,"all",,,"False")</f>
        <v>42410.583333333336</v>
      </c>
      <c r="E1" s="7">
        <f xml:space="preserve"> HOUR(D1)</f>
        <v>14</v>
      </c>
      <c r="F1" s="28">
        <f xml:space="preserve"> MINUTE(RTD("cqg.rtd",,"StudyData",$A$5&amp;A6,"Bar",,"Time",Z4,,"all",,,"False"))</f>
        <v>0</v>
      </c>
    </row>
    <row r="2" spans="1:33" ht="21.95" customHeight="1" x14ac:dyDescent="0.3">
      <c r="B2" s="276" t="s">
        <v>11</v>
      </c>
      <c r="C2" s="276"/>
      <c r="D2" s="276"/>
      <c r="E2" s="278">
        <f>RTD("cqg.rtd", ,"SystemInfo", "Linetime")</f>
        <v>42422.391319444447</v>
      </c>
      <c r="F2" s="278"/>
      <c r="G2" s="289"/>
      <c r="H2" s="289"/>
      <c r="I2" s="289"/>
      <c r="J2" s="356" t="s">
        <v>95</v>
      </c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276" t="s">
        <v>35</v>
      </c>
      <c r="Z2" s="276"/>
      <c r="AA2" s="394">
        <f>RTD("cqg.rtd", ,"SystemInfo", "Linetime")+6/24</f>
        <v>42422.641319444447</v>
      </c>
      <c r="AB2" s="394"/>
      <c r="AC2" s="395"/>
      <c r="AD2" s="124"/>
      <c r="AE2" s="125"/>
    </row>
    <row r="3" spans="1:33" ht="21.95" customHeight="1" x14ac:dyDescent="0.3">
      <c r="B3" s="277"/>
      <c r="C3" s="277"/>
      <c r="D3" s="277"/>
      <c r="E3" s="279"/>
      <c r="F3" s="279"/>
      <c r="G3" s="290"/>
      <c r="H3" s="290"/>
      <c r="I3" s="290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277"/>
      <c r="Z3" s="277"/>
      <c r="AA3" s="396"/>
      <c r="AB3" s="396"/>
      <c r="AC3" s="397"/>
      <c r="AD3" s="124"/>
      <c r="AE3" s="125"/>
    </row>
    <row r="4" spans="1:33" ht="20.100000000000001" customHeight="1" x14ac:dyDescent="0.3">
      <c r="B4" s="295" t="s">
        <v>13</v>
      </c>
      <c r="C4" s="296"/>
      <c r="D4" s="296"/>
      <c r="E4" s="297"/>
      <c r="F4" s="10" t="s">
        <v>0</v>
      </c>
      <c r="G4" s="10" t="s">
        <v>1</v>
      </c>
      <c r="H4" s="8"/>
      <c r="I4" s="8"/>
      <c r="J4" s="314" t="s">
        <v>4</v>
      </c>
      <c r="K4" s="314"/>
      <c r="L4" s="13">
        <v>12</v>
      </c>
      <c r="M4" s="12"/>
      <c r="N4" s="291" t="s">
        <v>36</v>
      </c>
      <c r="O4" s="292"/>
      <c r="P4" s="14">
        <v>9</v>
      </c>
      <c r="Q4" s="14">
        <v>11</v>
      </c>
      <c r="R4" s="15">
        <v>13</v>
      </c>
      <c r="S4" s="354" t="s">
        <v>31</v>
      </c>
      <c r="T4" s="302"/>
      <c r="U4" s="303"/>
      <c r="V4" s="436" t="s">
        <v>29</v>
      </c>
      <c r="W4" s="437"/>
      <c r="X4" s="302" t="s">
        <v>37</v>
      </c>
      <c r="Y4" s="303"/>
      <c r="Z4" s="128">
        <v>30</v>
      </c>
      <c r="AA4" s="129" t="s">
        <v>7</v>
      </c>
      <c r="AB4" s="390" t="s">
        <v>33</v>
      </c>
      <c r="AC4" s="391"/>
      <c r="AD4" s="126"/>
      <c r="AE4" s="127"/>
    </row>
    <row r="5" spans="1:33" ht="20.100000000000001" customHeight="1" x14ac:dyDescent="0.3">
      <c r="A5" s="4" t="s">
        <v>94</v>
      </c>
      <c r="B5" s="298"/>
      <c r="C5" s="299"/>
      <c r="D5" s="299"/>
      <c r="E5" s="300"/>
      <c r="F5" s="11" t="s">
        <v>3</v>
      </c>
      <c r="G5" s="11" t="s">
        <v>2</v>
      </c>
      <c r="H5" s="9"/>
      <c r="I5" s="9"/>
      <c r="J5" s="285" t="s">
        <v>5</v>
      </c>
      <c r="K5" s="334"/>
      <c r="L5" s="149" t="s">
        <v>6</v>
      </c>
      <c r="M5" s="134"/>
      <c r="N5" s="352"/>
      <c r="O5" s="353"/>
      <c r="P5" s="135" t="s">
        <v>12</v>
      </c>
      <c r="Q5" s="136">
        <v>12</v>
      </c>
      <c r="R5" s="137" t="str">
        <f>"20"&amp;R4</f>
        <v>2013</v>
      </c>
      <c r="S5" s="355"/>
      <c r="T5" s="304"/>
      <c r="U5" s="305"/>
      <c r="V5" s="438" t="s">
        <v>30</v>
      </c>
      <c r="W5" s="439"/>
      <c r="X5" s="304"/>
      <c r="Y5" s="305"/>
      <c r="Z5" s="346" t="s">
        <v>32</v>
      </c>
      <c r="AA5" s="346"/>
      <c r="AB5" s="392"/>
      <c r="AC5" s="393"/>
      <c r="AD5" s="126"/>
      <c r="AE5" s="127"/>
    </row>
    <row r="6" spans="1:33" ht="13.15" customHeight="1" x14ac:dyDescent="0.3">
      <c r="A6" s="3">
        <v>1</v>
      </c>
      <c r="B6" s="335" t="str">
        <f>RIGHT(RTD("cqg.rtd",,"ContractData",$A$5&amp;A6,"LongDescription"),14)</f>
        <v>Mar 16, Jun 16</v>
      </c>
      <c r="C6" s="31"/>
      <c r="D6" s="31"/>
      <c r="E6" s="31"/>
      <c r="F6" s="337">
        <f>IF(B6="","",RTD("cqg.rtd",,"ContractData",$A$5&amp;A6,"ExpirationDate",,"D"))</f>
        <v>42443</v>
      </c>
      <c r="G6" s="351">
        <f ca="1">F6-$A$1</f>
        <v>21</v>
      </c>
      <c r="H6" s="32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33"/>
      <c r="J6" s="351">
        <f>K6</f>
        <v>3001</v>
      </c>
      <c r="K6" s="324">
        <f>RTD("cqg.rtd", ,"ContractData", $A$5&amp;A6, "T_CVol")</f>
        <v>3001</v>
      </c>
      <c r="L6" s="324">
        <f xml:space="preserve"> RTD("cqg.rtd",,"StudyData", $A$5&amp;A6, "MA", "InputChoice=ContractVol,MAType=Sim,Period="&amp;$L$4&amp;"", "MA",,,"all",,,,"T")</f>
        <v>12899.91666667</v>
      </c>
      <c r="M6" s="138">
        <f>IF(K6&gt;L6,1,0)</f>
        <v>0</v>
      </c>
      <c r="N6" s="324">
        <f>RTD("cqg.rtd", ,"ContractData", $A$5&amp;A6, "Y_CVol")</f>
        <v>9000</v>
      </c>
      <c r="O6" s="325">
        <f>IF(ISERROR(K6/N6),"",K6/N6)</f>
        <v>0.33344444444444443</v>
      </c>
      <c r="P6" s="324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2202</v>
      </c>
      <c r="Q6" s="324"/>
      <c r="R6" s="324"/>
      <c r="S6" s="48" t="str">
        <f>LEFT(B6,6)</f>
        <v>Mar 16</v>
      </c>
      <c r="T6" s="53">
        <f t="shared" ref="T6:T15" si="0">U6</f>
        <v>433262</v>
      </c>
      <c r="U6" s="53">
        <f>'Euribor Calendar Calculations'!F6</f>
        <v>433262</v>
      </c>
      <c r="V6" s="53">
        <f t="shared" ref="V6:V15" si="1">IFERROR(U6-X6,"")</f>
        <v>0</v>
      </c>
      <c r="W6" s="53">
        <f t="shared" ref="W6:W15" si="2">V6</f>
        <v>0</v>
      </c>
      <c r="X6" s="53">
        <f>'Euribor Calendar Calculations'!G6</f>
        <v>433262</v>
      </c>
      <c r="Y6" s="59">
        <f t="shared" ref="Y6:Y15" si="3">IF(ISERROR(U6/X6),"",U6/X6)</f>
        <v>1</v>
      </c>
      <c r="Z6" s="388">
        <f>IF(RTD("cqg.rtd",,"StudyData",$A$5&amp;A6,"Vol","VolType=Exchange,CoCType=Contract","Vol",$Z$4,"0","ALL",,,"TRUE","T")="",0,RTD("cqg.rtd",,"StudyData",$A$5&amp;A6,"Vol","VolType=Exchange,CoCType=Contract","Vol",$Z$4,"0","ALL",,,"TRUE","T"))</f>
        <v>0</v>
      </c>
      <c r="AA6" s="389" t="e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#N/A</v>
      </c>
      <c r="AB6" s="408" t="str">
        <f>B6</f>
        <v>Mar 16, Jun 16</v>
      </c>
      <c r="AC6" s="409"/>
      <c r="AD6" s="87"/>
      <c r="AE6" s="88"/>
      <c r="AF6" s="1"/>
      <c r="AG6" s="1"/>
    </row>
    <row r="7" spans="1:33" ht="13.15" customHeight="1" x14ac:dyDescent="0.3">
      <c r="B7" s="336"/>
      <c r="C7" s="34"/>
      <c r="D7" s="34"/>
      <c r="E7" s="34"/>
      <c r="F7" s="321"/>
      <c r="G7" s="339"/>
      <c r="H7" s="35"/>
      <c r="I7" s="36"/>
      <c r="J7" s="339"/>
      <c r="K7" s="324"/>
      <c r="L7" s="324"/>
      <c r="M7" s="138"/>
      <c r="N7" s="324"/>
      <c r="O7" s="325"/>
      <c r="P7" s="324"/>
      <c r="Q7" s="324"/>
      <c r="R7" s="324"/>
      <c r="S7" s="50" t="str">
        <f>RIGHT(B6,6)</f>
        <v>Jun 16</v>
      </c>
      <c r="T7" s="54">
        <f t="shared" si="0"/>
        <v>467709</v>
      </c>
      <c r="U7" s="54">
        <f>'Euribor Calendar Calculations'!L6</f>
        <v>467709</v>
      </c>
      <c r="V7" s="54">
        <f t="shared" si="1"/>
        <v>0</v>
      </c>
      <c r="W7" s="53">
        <f t="shared" si="2"/>
        <v>0</v>
      </c>
      <c r="X7" s="54">
        <f>'Euribor Calendar Calculations'!M6</f>
        <v>467709</v>
      </c>
      <c r="Y7" s="58">
        <f t="shared" si="3"/>
        <v>1</v>
      </c>
      <c r="Z7" s="388"/>
      <c r="AA7" s="389"/>
      <c r="AB7" s="412"/>
      <c r="AC7" s="413"/>
      <c r="AD7" s="87"/>
      <c r="AE7" s="88"/>
      <c r="AF7" s="1"/>
      <c r="AG7" s="1"/>
    </row>
    <row r="8" spans="1:33" ht="13.15" customHeight="1" x14ac:dyDescent="0.3">
      <c r="A8" s="3">
        <f>A6+1</f>
        <v>2</v>
      </c>
      <c r="B8" s="335" t="str">
        <f>RIGHT(RTD("cqg.rtd",,"ContractData",$A$5&amp;A8,"LongDescription"),14)</f>
        <v>Apr 16, Jul 16</v>
      </c>
      <c r="C8" s="37"/>
      <c r="D8" s="37"/>
      <c r="E8" s="37"/>
      <c r="F8" s="320">
        <f>IF(B8="","",RTD("cqg.rtd",,"ContractData",$A$5&amp;A8,"ExpirationDate",,"D"))</f>
        <v>42478</v>
      </c>
      <c r="G8" s="338">
        <f ca="1">F8-$A$1</f>
        <v>56</v>
      </c>
      <c r="H8" s="35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36"/>
      <c r="J8" s="41">
        <f>K8</f>
        <v>0</v>
      </c>
      <c r="K8" s="324">
        <f>RTD("cqg.rtd", ,"ContractData", $A$5&amp;A8, "T_CVol")</f>
        <v>0</v>
      </c>
      <c r="L8" s="324" t="str">
        <f xml:space="preserve"> RTD("cqg.rtd",,"StudyData", $A$5&amp;A8, "MA", "InputChoice=ContractVol,MAType=Sim,Period="&amp;$L$4&amp;"", "MA",,,"all",,,,"T")</f>
        <v/>
      </c>
      <c r="M8" s="138">
        <f>IF(K8&gt;L8,1,0)</f>
        <v>0</v>
      </c>
      <c r="N8" s="324">
        <f>RTD("cqg.rtd", ,"ContractData", $A$5&amp;A8, "Y_CVol")</f>
        <v>0</v>
      </c>
      <c r="O8" s="325" t="str">
        <f>IF(ISERROR(K8/N8),"",K8/N8)</f>
        <v/>
      </c>
      <c r="P8" s="324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324"/>
      <c r="R8" s="324"/>
      <c r="S8" s="48" t="str">
        <f>LEFT(B8,6)</f>
        <v>Apr 16</v>
      </c>
      <c r="T8" s="53">
        <f t="shared" si="0"/>
        <v>254</v>
      </c>
      <c r="U8" s="53">
        <f>'Euribor Calendar Calculations'!F8</f>
        <v>254</v>
      </c>
      <c r="V8" s="53">
        <f t="shared" si="1"/>
        <v>0</v>
      </c>
      <c r="W8" s="53">
        <f t="shared" si="2"/>
        <v>0</v>
      </c>
      <c r="X8" s="53">
        <f>'Euribor Calendar Calculations'!G8</f>
        <v>254</v>
      </c>
      <c r="Y8" s="59">
        <f t="shared" si="3"/>
        <v>1</v>
      </c>
      <c r="Z8" s="388">
        <f>IF(RTD("cqg.rtd",,"StudyData",$A$5&amp;A8,"Vol","VolType=Exchange,CoCType=Contract","Vol",$Z$4,"0","ALL",,,"TRUE","T")="",0,RTD("cqg.rtd",,"StudyData",$A$5&amp;A8,"Vol","VolType=Exchange,CoCType=Contract","Vol",$Z$4,"0","ALL",,,"TRUE","T"))</f>
        <v>0</v>
      </c>
      <c r="AA8" s="389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0</v>
      </c>
      <c r="AB8" s="408" t="str">
        <f>B8</f>
        <v>Apr 16, Jul 16</v>
      </c>
      <c r="AC8" s="409"/>
      <c r="AD8" s="87"/>
      <c r="AE8" s="88"/>
      <c r="AF8" s="1"/>
      <c r="AG8" s="1"/>
    </row>
    <row r="9" spans="1:33" ht="13.15" customHeight="1" x14ac:dyDescent="0.3">
      <c r="B9" s="336"/>
      <c r="C9" s="37"/>
      <c r="D9" s="37"/>
      <c r="E9" s="37"/>
      <c r="F9" s="321"/>
      <c r="G9" s="339"/>
      <c r="H9" s="35"/>
      <c r="I9" s="36"/>
      <c r="J9" s="42"/>
      <c r="K9" s="324"/>
      <c r="L9" s="324"/>
      <c r="M9" s="138"/>
      <c r="N9" s="324"/>
      <c r="O9" s="325"/>
      <c r="P9" s="324"/>
      <c r="Q9" s="324"/>
      <c r="R9" s="324"/>
      <c r="S9" s="50" t="str">
        <f>RIGHT(B8,6)</f>
        <v>Jul 16</v>
      </c>
      <c r="T9" s="54">
        <f t="shared" si="0"/>
        <v>0</v>
      </c>
      <c r="U9" s="54">
        <f>'Euribor Calendar Calculations'!L8</f>
        <v>0</v>
      </c>
      <c r="V9" s="54">
        <f t="shared" si="1"/>
        <v>0</v>
      </c>
      <c r="W9" s="53">
        <f t="shared" si="2"/>
        <v>0</v>
      </c>
      <c r="X9" s="54">
        <f>'Euribor Calendar Calculations'!M8</f>
        <v>0</v>
      </c>
      <c r="Y9" s="58" t="str">
        <f t="shared" si="3"/>
        <v/>
      </c>
      <c r="Z9" s="388"/>
      <c r="AA9" s="389"/>
      <c r="AB9" s="412"/>
      <c r="AC9" s="413"/>
      <c r="AD9" s="87"/>
      <c r="AE9" s="88"/>
      <c r="AF9" s="1"/>
      <c r="AG9" s="1"/>
    </row>
    <row r="10" spans="1:33" ht="13.15" customHeight="1" x14ac:dyDescent="0.3">
      <c r="A10" s="3">
        <f>A8+1</f>
        <v>3</v>
      </c>
      <c r="B10" s="335" t="str">
        <f>RIGHT(RTD("cqg.rtd",,"ContractData",$A$5&amp;A10,"LongDescription"),14)</f>
        <v>May 16, Aug 16</v>
      </c>
      <c r="C10" s="37"/>
      <c r="D10" s="37"/>
      <c r="E10" s="37"/>
      <c r="F10" s="320">
        <f>IF(B10="","",RTD("cqg.rtd",,"ContractData",$A$5&amp;A10,"ExpirationDate",,"D"))</f>
        <v>42506</v>
      </c>
      <c r="G10" s="338">
        <f ca="1">F10-$A$1</f>
        <v>84</v>
      </c>
      <c r="H10" s="35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0</v>
      </c>
      <c r="I10" s="36"/>
      <c r="J10" s="338">
        <f>K10</f>
        <v>0</v>
      </c>
      <c r="K10" s="324">
        <f>RTD("cqg.rtd", ,"ContractData", $A$5&amp;A10, "T_CVol")</f>
        <v>0</v>
      </c>
      <c r="L10" s="324" t="str">
        <f xml:space="preserve"> RTD("cqg.rtd",,"StudyData", $A$5&amp;A10, "MA", "InputChoice=ContractVol,MAType=Sim,Period="&amp;$L$4&amp;"", "MA",,,"all",,,,"T")</f>
        <v/>
      </c>
      <c r="M10" s="138">
        <f>IF(K10&gt;L10,1,0)</f>
        <v>0</v>
      </c>
      <c r="N10" s="324">
        <f>RTD("cqg.rtd", ,"ContractData", $A$5&amp;A10, "Y_CVol")</f>
        <v>0</v>
      </c>
      <c r="O10" s="325" t="str">
        <f>IF(ISERROR(K10/N10),"",K10/N10)</f>
        <v/>
      </c>
      <c r="P10" s="324" t="str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/>
      </c>
      <c r="Q10" s="324"/>
      <c r="R10" s="324"/>
      <c r="S10" s="48" t="str">
        <f>LEFT(B10,6)</f>
        <v>May 16</v>
      </c>
      <c r="T10" s="53">
        <f t="shared" si="0"/>
        <v>0</v>
      </c>
      <c r="U10" s="53">
        <f>'Euribor Calendar Calculations'!F10</f>
        <v>0</v>
      </c>
      <c r="V10" s="53">
        <f t="shared" si="1"/>
        <v>0</v>
      </c>
      <c r="W10" s="53">
        <f t="shared" si="2"/>
        <v>0</v>
      </c>
      <c r="X10" s="53">
        <f>'Euribor Calendar Calculations'!G10</f>
        <v>0</v>
      </c>
      <c r="Y10" s="59" t="str">
        <f t="shared" si="3"/>
        <v/>
      </c>
      <c r="Z10" s="388">
        <f>IF(RTD("cqg.rtd",,"StudyData",$A$5&amp;A10,"Vol","VolType=Exchange,CoCType=Contract","Vol",$Z$4,"0","ALL",,,"TRUE","T")="",0,RTD("cqg.rtd",,"StudyData",$A$5&amp;A10,"Vol","VolType=Exchange,CoCType=Contract","Vol",$Z$4,"0","ALL",,,"TRUE","T"))</f>
        <v>0</v>
      </c>
      <c r="AA10" s="389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0</v>
      </c>
      <c r="AB10" s="408" t="str">
        <f>B10</f>
        <v>May 16, Aug 16</v>
      </c>
      <c r="AC10" s="409"/>
      <c r="AD10" s="87"/>
      <c r="AE10" s="88"/>
      <c r="AF10" s="1"/>
      <c r="AG10" s="1"/>
    </row>
    <row r="11" spans="1:33" ht="13.15" customHeight="1" x14ac:dyDescent="0.3">
      <c r="B11" s="336"/>
      <c r="C11" s="37"/>
      <c r="D11" s="37"/>
      <c r="E11" s="37"/>
      <c r="F11" s="321"/>
      <c r="G11" s="339"/>
      <c r="H11" s="35"/>
      <c r="I11" s="36"/>
      <c r="J11" s="339"/>
      <c r="K11" s="324"/>
      <c r="L11" s="324"/>
      <c r="M11" s="138"/>
      <c r="N11" s="324"/>
      <c r="O11" s="325"/>
      <c r="P11" s="324"/>
      <c r="Q11" s="324"/>
      <c r="R11" s="324"/>
      <c r="S11" s="50" t="str">
        <f>RIGHT(B10,6)</f>
        <v>Aug 16</v>
      </c>
      <c r="T11" s="54">
        <f t="shared" si="0"/>
        <v>0</v>
      </c>
      <c r="U11" s="54">
        <f>'Euribor Calendar Calculations'!L10</f>
        <v>0</v>
      </c>
      <c r="V11" s="54">
        <f t="shared" si="1"/>
        <v>0</v>
      </c>
      <c r="W11" s="53">
        <f t="shared" si="2"/>
        <v>0</v>
      </c>
      <c r="X11" s="54">
        <f>'Euribor Calendar Calculations'!M10</f>
        <v>0</v>
      </c>
      <c r="Y11" s="58" t="str">
        <f t="shared" si="3"/>
        <v/>
      </c>
      <c r="Z11" s="388"/>
      <c r="AA11" s="389"/>
      <c r="AB11" s="412"/>
      <c r="AC11" s="413"/>
      <c r="AD11" s="87"/>
      <c r="AE11" s="88"/>
      <c r="AF11" s="1"/>
      <c r="AG11" s="1"/>
    </row>
    <row r="12" spans="1:33" ht="13.15" customHeight="1" x14ac:dyDescent="0.3">
      <c r="A12" s="3">
        <f>A10+1</f>
        <v>4</v>
      </c>
      <c r="B12" s="335" t="str">
        <f>RIGHT(RTD("cqg.rtd",,"ContractData",$A$5&amp;A12,"LongDescription"),14)</f>
        <v>Jun 16, Sep 16</v>
      </c>
      <c r="C12" s="37"/>
      <c r="D12" s="37"/>
      <c r="E12" s="37"/>
      <c r="F12" s="320">
        <f>IF(B12="","",RTD("cqg.rtd",,"ContractData",$A$5&amp;A12,"ExpirationDate",,"D"))</f>
        <v>42534</v>
      </c>
      <c r="G12" s="338">
        <f ca="1">F12-$A$1</f>
        <v>112</v>
      </c>
      <c r="H12" s="35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36"/>
      <c r="J12" s="338">
        <f>K12</f>
        <v>9542</v>
      </c>
      <c r="K12" s="324">
        <f>RTD("cqg.rtd", ,"ContractData", $A$5&amp;A12, "T_CVol")</f>
        <v>9542</v>
      </c>
      <c r="L12" s="324">
        <f xml:space="preserve"> RTD("cqg.rtd",,"StudyData", $A$5&amp;A12, "MA", "InputChoice=ContractVol,MAType=Sim,Period="&amp;$L$4&amp;"", "MA",,,"all",,,,"T")</f>
        <v>15243.41666667</v>
      </c>
      <c r="M12" s="138">
        <f>IF(K12&gt;L12,1,0)</f>
        <v>0</v>
      </c>
      <c r="N12" s="324">
        <f>RTD("cqg.rtd", ,"ContractData", $A$5&amp;A12, "Y_CVol")</f>
        <v>10567</v>
      </c>
      <c r="O12" s="325">
        <f>IF(ISERROR(K12/N12),"",K12/N12)</f>
        <v>0.90299990536576136</v>
      </c>
      <c r="P12" s="324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1622</v>
      </c>
      <c r="Q12" s="324"/>
      <c r="R12" s="324"/>
      <c r="S12" s="48" t="str">
        <f>LEFT(B12,6)</f>
        <v>Jun 16</v>
      </c>
      <c r="T12" s="53">
        <f t="shared" si="0"/>
        <v>467709</v>
      </c>
      <c r="U12" s="53">
        <f>'Euribor Calendar Calculations'!F12</f>
        <v>467709</v>
      </c>
      <c r="V12" s="53">
        <f t="shared" si="1"/>
        <v>0</v>
      </c>
      <c r="W12" s="53">
        <f t="shared" si="2"/>
        <v>0</v>
      </c>
      <c r="X12" s="53">
        <f>'Euribor Calendar Calculations'!G12</f>
        <v>467709</v>
      </c>
      <c r="Y12" s="59">
        <f t="shared" si="3"/>
        <v>1</v>
      </c>
      <c r="Z12" s="388">
        <f>IF(RTD("cqg.rtd",,"StudyData",$A$5&amp;A12,"Vol","VolType=Exchange,CoCType=Contract","Vol",$Z$4,"0","ALL",,,"TRUE","T")="",0,RTD("cqg.rtd",,"StudyData",$A$5&amp;A12,"Vol","VolType=Exchange,CoCType=Contract","Vol",$Z$4,"0","ALL",,,"TRUE","T"))</f>
        <v>0</v>
      </c>
      <c r="AA12" s="389" t="e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#N/A</v>
      </c>
      <c r="AB12" s="408" t="str">
        <f>B12</f>
        <v>Jun 16, Sep 16</v>
      </c>
      <c r="AC12" s="409"/>
      <c r="AD12" s="87"/>
      <c r="AE12" s="88"/>
      <c r="AF12" s="1"/>
      <c r="AG12" s="1"/>
    </row>
    <row r="13" spans="1:33" ht="13.15" customHeight="1" x14ac:dyDescent="0.3">
      <c r="B13" s="336"/>
      <c r="C13" s="37"/>
      <c r="D13" s="37"/>
      <c r="E13" s="37"/>
      <c r="F13" s="321"/>
      <c r="G13" s="339"/>
      <c r="H13" s="35"/>
      <c r="I13" s="36"/>
      <c r="J13" s="339"/>
      <c r="K13" s="324"/>
      <c r="L13" s="324"/>
      <c r="M13" s="138"/>
      <c r="N13" s="324"/>
      <c r="O13" s="325"/>
      <c r="P13" s="324"/>
      <c r="Q13" s="324"/>
      <c r="R13" s="324"/>
      <c r="S13" s="50" t="str">
        <f>RIGHT(B12,6)</f>
        <v>Sep 16</v>
      </c>
      <c r="T13" s="54">
        <f t="shared" si="0"/>
        <v>441999</v>
      </c>
      <c r="U13" s="54">
        <f>'Euribor Calendar Calculations'!L12</f>
        <v>441999</v>
      </c>
      <c r="V13" s="54">
        <f t="shared" si="1"/>
        <v>0</v>
      </c>
      <c r="W13" s="53">
        <f t="shared" si="2"/>
        <v>0</v>
      </c>
      <c r="X13" s="54">
        <f>'Euribor Calendar Calculations'!M12</f>
        <v>441999</v>
      </c>
      <c r="Y13" s="58">
        <f t="shared" si="3"/>
        <v>1</v>
      </c>
      <c r="Z13" s="388"/>
      <c r="AA13" s="389"/>
      <c r="AB13" s="412"/>
      <c r="AC13" s="413"/>
      <c r="AD13" s="87"/>
      <c r="AE13" s="88"/>
      <c r="AF13" s="1"/>
      <c r="AG13" s="1"/>
    </row>
    <row r="14" spans="1:33" ht="13.15" customHeight="1" x14ac:dyDescent="0.3">
      <c r="A14" s="3">
        <f>A12+1</f>
        <v>5</v>
      </c>
      <c r="B14" s="349" t="str">
        <f>RIGHT(RTD("cqg.rtd",,"ContractData",$A$5&amp;A14,"LongDescription"),14)</f>
        <v>Sep 16, Dec 16</v>
      </c>
      <c r="C14" s="37"/>
      <c r="D14" s="37"/>
      <c r="E14" s="37"/>
      <c r="F14" s="327">
        <f>IF(B14="","",RTD("cqg.rtd",,"ContractData",$A$5&amp;A14,"ExpirationDate",,"D"))</f>
        <v>42632</v>
      </c>
      <c r="G14" s="338">
        <f ca="1">F14-$A$1</f>
        <v>210</v>
      </c>
      <c r="H14" s="63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45"/>
      <c r="J14" s="144">
        <f>K14</f>
        <v>55228</v>
      </c>
      <c r="K14" s="324">
        <f>RTD("cqg.rtd", ,"ContractData", $A$5&amp;A14, "T_CVol")</f>
        <v>55228</v>
      </c>
      <c r="L14" s="324">
        <f xml:space="preserve"> RTD("cqg.rtd",,"StudyData", $A$5&amp;A14, "MA", "InputChoice=ContractVol,MAType=Sim,Period="&amp;$L$4&amp;"", "MA",,,"all",,,,"T")</f>
        <v>15353.66666667</v>
      </c>
      <c r="M14" s="138">
        <f>IF(K14&gt;L14,1,0)</f>
        <v>1</v>
      </c>
      <c r="N14" s="324">
        <f>RTD("cqg.rtd", ,"ContractData", $A$5&amp;A14, "Y_CVol")</f>
        <v>17620</v>
      </c>
      <c r="O14" s="325">
        <f>IF(ISERROR(K14/N14),"",K14/N14)</f>
        <v>3.1343927355278094</v>
      </c>
      <c r="P14" s="324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669</v>
      </c>
      <c r="Q14" s="324"/>
      <c r="R14" s="324"/>
      <c r="S14" s="48" t="str">
        <f>LEFT(B14,6)</f>
        <v>Sep 16</v>
      </c>
      <c r="T14" s="53">
        <f t="shared" si="0"/>
        <v>441999</v>
      </c>
      <c r="U14" s="53">
        <f>'Euribor Calendar Calculations'!F14</f>
        <v>441999</v>
      </c>
      <c r="V14" s="53">
        <f t="shared" si="1"/>
        <v>0</v>
      </c>
      <c r="W14" s="53">
        <f t="shared" si="2"/>
        <v>0</v>
      </c>
      <c r="X14" s="53">
        <f>'Euribor Calendar Calculations'!G14</f>
        <v>441999</v>
      </c>
      <c r="Y14" s="59">
        <f t="shared" si="3"/>
        <v>1</v>
      </c>
      <c r="Z14" s="388">
        <f>IF(RTD("cqg.rtd",,"StudyData",$A$5&amp;A14,"Vol","VolType=Exchange,CoCType=Contract","Vol",$Z$4,"0","ALL",,,"TRUE","T")="",0,RTD("cqg.rtd",,"StudyData",$A$5&amp;A14,"Vol","VolType=Exchange,CoCType=Contract","Vol",$Z$4,"0","ALL",,,"TRUE","T"))</f>
        <v>0</v>
      </c>
      <c r="AA14" s="389" t="e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>#N/A</v>
      </c>
      <c r="AB14" s="408" t="str">
        <f>B14</f>
        <v>Sep 16, Dec 16</v>
      </c>
      <c r="AC14" s="409"/>
      <c r="AD14" s="87"/>
      <c r="AE14" s="88"/>
      <c r="AF14" s="1"/>
      <c r="AG14" s="1"/>
    </row>
    <row r="15" spans="1:33" ht="13.15" customHeight="1" x14ac:dyDescent="0.3">
      <c r="B15" s="350"/>
      <c r="C15" s="106"/>
      <c r="D15" s="106"/>
      <c r="E15" s="106"/>
      <c r="F15" s="348"/>
      <c r="G15" s="347"/>
      <c r="H15" s="64"/>
      <c r="I15" s="38"/>
      <c r="J15" s="147"/>
      <c r="K15" s="324"/>
      <c r="L15" s="324"/>
      <c r="M15" s="138"/>
      <c r="N15" s="324"/>
      <c r="O15" s="325"/>
      <c r="P15" s="324"/>
      <c r="Q15" s="324"/>
      <c r="R15" s="324"/>
      <c r="S15" s="108" t="str">
        <f>RIGHT(B14,6)</f>
        <v>Dec 16</v>
      </c>
      <c r="T15" s="109">
        <f t="shared" si="0"/>
        <v>409052</v>
      </c>
      <c r="U15" s="109">
        <f>'Euribor Calendar Calculations'!L14</f>
        <v>409052</v>
      </c>
      <c r="V15" s="54">
        <f t="shared" si="1"/>
        <v>0</v>
      </c>
      <c r="W15" s="110">
        <f t="shared" si="2"/>
        <v>0</v>
      </c>
      <c r="X15" s="109">
        <f>'Euribor Calendar Calculations'!M14</f>
        <v>409052</v>
      </c>
      <c r="Y15" s="111">
        <f t="shared" si="3"/>
        <v>1</v>
      </c>
      <c r="Z15" s="388"/>
      <c r="AA15" s="389"/>
      <c r="AB15" s="410"/>
      <c r="AC15" s="411"/>
      <c r="AD15" s="87"/>
      <c r="AE15" s="88"/>
      <c r="AF15" s="1"/>
      <c r="AG15" s="1"/>
    </row>
    <row r="16" spans="1:33" ht="8.1" customHeight="1" x14ac:dyDescent="0.3">
      <c r="B16" s="122"/>
      <c r="C16" s="20"/>
      <c r="D16" s="20"/>
      <c r="E16" s="20"/>
      <c r="F16" s="29"/>
      <c r="G16" s="20"/>
      <c r="H16" s="115"/>
      <c r="I16" s="20"/>
      <c r="J16" s="20"/>
      <c r="K16" s="93"/>
      <c r="L16" s="93"/>
      <c r="M16" s="95"/>
      <c r="N16" s="93"/>
      <c r="O16" s="96"/>
      <c r="P16" s="97"/>
      <c r="Q16" s="97"/>
      <c r="R16" s="97"/>
      <c r="S16" s="47"/>
      <c r="T16" s="20"/>
      <c r="U16" s="60"/>
      <c r="V16" s="60"/>
      <c r="W16" s="60"/>
      <c r="X16" s="60"/>
      <c r="Y16" s="60"/>
      <c r="Z16" s="102"/>
      <c r="AA16" s="103"/>
      <c r="AB16" s="130"/>
      <c r="AC16" s="131"/>
      <c r="AD16" s="105"/>
      <c r="AE16" s="90"/>
      <c r="AF16" s="1"/>
      <c r="AG16" s="1"/>
    </row>
    <row r="17" spans="1:33" ht="13.15" customHeight="1" x14ac:dyDescent="0.3">
      <c r="A17" s="3">
        <f>A14+1</f>
        <v>6</v>
      </c>
      <c r="B17" s="342" t="str">
        <f>RIGHT(RTD("cqg.rtd",,"ContractData",$A$5&amp;A17,"LongDescription"),14)</f>
        <v>Dec 16, Mar 17</v>
      </c>
      <c r="C17" s="21"/>
      <c r="D17" s="21"/>
      <c r="E17" s="21"/>
      <c r="F17" s="341">
        <f>IF(B17="","",RTD("cqg.rtd",,"ContractData",$A$5&amp;A17,"ExpirationDate",,"D"))</f>
        <v>42723</v>
      </c>
      <c r="G17" s="340">
        <f ca="1">F17-$A$1</f>
        <v>301</v>
      </c>
      <c r="H17" s="16"/>
      <c r="I17" s="17"/>
      <c r="J17" s="142">
        <f>K17</f>
        <v>11961</v>
      </c>
      <c r="K17" s="324">
        <f>RTD("cqg.rtd", ,"ContractData", $A$5&amp;A17, "T_CVol")</f>
        <v>11961</v>
      </c>
      <c r="L17" s="326">
        <f xml:space="preserve"> RTD("cqg.rtd",,"StudyData", $A$5&amp;A17, "MA", "InputChoice=ContractVol,MAType=Sim,Period="&amp;$L$4&amp;"", "MA",,,"all",,,,"T")</f>
        <v>6015.9166666700003</v>
      </c>
      <c r="M17" s="120">
        <f>IF(K17&gt;L17,1,0)</f>
        <v>1</v>
      </c>
      <c r="N17" s="326">
        <f>RTD("cqg.rtd", ,"ContractData", $A$5&amp;A17, "Y_CVol")</f>
        <v>4239</v>
      </c>
      <c r="O17" s="325">
        <f>IF(ISERROR(K17/N17),"",K17/N17)</f>
        <v>2.8216560509554141</v>
      </c>
      <c r="P17" s="324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455</v>
      </c>
      <c r="Q17" s="324"/>
      <c r="R17" s="324"/>
      <c r="S17" s="112" t="str">
        <f>LEFT(B17,6)</f>
        <v>Dec 16</v>
      </c>
      <c r="T17" s="113">
        <f t="shared" ref="T17:T24" si="4">U17</f>
        <v>409052</v>
      </c>
      <c r="U17" s="113">
        <f>'Euribor Calendar Calculations'!F16</f>
        <v>409052</v>
      </c>
      <c r="V17" s="53">
        <f t="shared" ref="V17:V24" si="5">IFERROR(U17-X17,"")</f>
        <v>0</v>
      </c>
      <c r="W17" s="113">
        <f t="shared" ref="W17:W24" si="6">V17</f>
        <v>0</v>
      </c>
      <c r="X17" s="113">
        <f>'Euribor Calendar Calculations'!G16</f>
        <v>409052</v>
      </c>
      <c r="Y17" s="114">
        <f t="shared" ref="Y17:Y24" si="7">IF(ISERROR(U17/X17),"",U17/X17)</f>
        <v>1</v>
      </c>
      <c r="Z17" s="389">
        <f>IF(RTD("cqg.rtd",,"StudyData",$A$5&amp;A17,"Vol","VolType=Exchange,CoCType=Contract","Vol",$Z$4,"0","ALL",,,"TRUE","T")="",0,RTD("cqg.rtd",,"StudyData",$A$5&amp;A17,"Vol","VolType=Exchange,CoCType=Contract","Vol",$Z$4,"0","ALL",,,"TRUE","T"))</f>
        <v>200</v>
      </c>
      <c r="AA17" s="389" t="e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LocalMinute("&amp;$A$5&amp;$A17&amp;")="&amp;$F$1&amp;")","Bar",,"Vol",$Z$4,"0"))</f>
        <v>#N/A</v>
      </c>
      <c r="AB17" s="362" t="str">
        <f>B17</f>
        <v>Dec 16, Mar 17</v>
      </c>
      <c r="AC17" s="402"/>
      <c r="AD17" s="87"/>
      <c r="AE17" s="88"/>
      <c r="AF17" s="1"/>
      <c r="AG17" s="1"/>
    </row>
    <row r="18" spans="1:33" ht="13.15" customHeight="1" x14ac:dyDescent="0.3">
      <c r="B18" s="343"/>
      <c r="C18" s="21"/>
      <c r="D18" s="21"/>
      <c r="E18" s="21"/>
      <c r="F18" s="321"/>
      <c r="G18" s="319"/>
      <c r="H18" s="16"/>
      <c r="I18" s="17"/>
      <c r="J18" s="141"/>
      <c r="K18" s="324"/>
      <c r="L18" s="326"/>
      <c r="M18" s="120"/>
      <c r="N18" s="326"/>
      <c r="O18" s="325"/>
      <c r="P18" s="324"/>
      <c r="Q18" s="324"/>
      <c r="R18" s="324"/>
      <c r="S18" s="51" t="str">
        <f>RIGHT(B17,6)</f>
        <v>Mar 17</v>
      </c>
      <c r="T18" s="54">
        <f t="shared" si="4"/>
        <v>357099</v>
      </c>
      <c r="U18" s="54">
        <f>'Euribor Calendar Calculations'!L16</f>
        <v>357099</v>
      </c>
      <c r="V18" s="54">
        <f t="shared" si="5"/>
        <v>0</v>
      </c>
      <c r="W18" s="53">
        <f t="shared" si="6"/>
        <v>0</v>
      </c>
      <c r="X18" s="54">
        <f>'Euribor Calendar Calculations'!M16</f>
        <v>357099</v>
      </c>
      <c r="Y18" s="58">
        <f t="shared" si="7"/>
        <v>1</v>
      </c>
      <c r="Z18" s="389"/>
      <c r="AA18" s="389"/>
      <c r="AB18" s="363"/>
      <c r="AC18" s="403"/>
      <c r="AD18" s="87"/>
      <c r="AE18" s="88"/>
      <c r="AF18" s="1"/>
      <c r="AG18" s="1"/>
    </row>
    <row r="19" spans="1:33" ht="13.15" customHeight="1" x14ac:dyDescent="0.3">
      <c r="A19" s="3">
        <f>A17+1</f>
        <v>7</v>
      </c>
      <c r="B19" s="344" t="str">
        <f>RIGHT(RTD("cqg.rtd",,"ContractData",$A$5&amp;A19,"LongDescription"),14)</f>
        <v>Mar 17, Jun 17</v>
      </c>
      <c r="C19" s="23"/>
      <c r="D19" s="23"/>
      <c r="E19" s="23"/>
      <c r="F19" s="320">
        <f>IF(B19="","",RTD("cqg.rtd",,"ContractData",$A$5&amp;A19,"ExpirationDate",,"D"))</f>
        <v>42807</v>
      </c>
      <c r="G19" s="318">
        <f ca="1">F19-$A$1</f>
        <v>385</v>
      </c>
      <c r="H19" s="16"/>
      <c r="I19" s="17"/>
      <c r="J19" s="140">
        <f>K19</f>
        <v>7914</v>
      </c>
      <c r="K19" s="324">
        <f>RTD("cqg.rtd", ,"ContractData", $A$5&amp;A19, "T_CVol")</f>
        <v>7914</v>
      </c>
      <c r="L19" s="326">
        <f xml:space="preserve"> RTD("cqg.rtd",,"StudyData", $A$5&amp;A19, "MA", "InputChoice=ContractVol,MAType=Sim,Period="&amp;$L$4&amp;"", "MA",,,"all",,,,"T")</f>
        <v>3553.3333333300002</v>
      </c>
      <c r="M19" s="120">
        <f>IF(K19&gt;L19,1,0)</f>
        <v>1</v>
      </c>
      <c r="N19" s="326">
        <f>RTD("cqg.rtd", ,"ContractData", $A$5&amp;A19, "Y_CVol")</f>
        <v>316</v>
      </c>
      <c r="O19" s="325">
        <f>IF(ISERROR(K19/N19),"",K19/N19)</f>
        <v>25.044303797468356</v>
      </c>
      <c r="P19" s="324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354</v>
      </c>
      <c r="Q19" s="324"/>
      <c r="R19" s="324"/>
      <c r="S19" s="49" t="str">
        <f>LEFT(B19,6)</f>
        <v>Mar 17</v>
      </c>
      <c r="T19" s="53">
        <f t="shared" si="4"/>
        <v>357099</v>
      </c>
      <c r="U19" s="53">
        <f>'Euribor Calendar Calculations'!F18</f>
        <v>357099</v>
      </c>
      <c r="V19" s="53">
        <f t="shared" si="5"/>
        <v>0</v>
      </c>
      <c r="W19" s="53">
        <f t="shared" si="6"/>
        <v>0</v>
      </c>
      <c r="X19" s="53">
        <f>'Euribor Calendar Calculations'!G18</f>
        <v>357099</v>
      </c>
      <c r="Y19" s="59">
        <f t="shared" si="7"/>
        <v>1</v>
      </c>
      <c r="Z19" s="389">
        <f>IF(RTD("cqg.rtd",,"StudyData",$A$5&amp;A19,"Vol","VolType=Exchange,CoCType=Contract","Vol",$Z$4,"0","ALL",,,"TRUE","T")="",0,RTD("cqg.rtd",,"StudyData",$A$5&amp;A19,"Vol","VolType=Exchange,CoCType=Contract","Vol",$Z$4,"0","ALL",,,"TRUE","T"))</f>
        <v>0</v>
      </c>
      <c r="AA19" s="389" t="e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#N/A</v>
      </c>
      <c r="AB19" s="362" t="str">
        <f>B19</f>
        <v>Mar 17, Jun 17</v>
      </c>
      <c r="AC19" s="402"/>
      <c r="AD19" s="87"/>
      <c r="AE19" s="88"/>
      <c r="AF19" s="1"/>
      <c r="AG19" s="1"/>
    </row>
    <row r="20" spans="1:33" ht="13.15" customHeight="1" x14ac:dyDescent="0.3">
      <c r="B20" s="343"/>
      <c r="C20" s="23"/>
      <c r="D20" s="23"/>
      <c r="E20" s="23"/>
      <c r="F20" s="321"/>
      <c r="G20" s="319"/>
      <c r="H20" s="16"/>
      <c r="I20" s="17"/>
      <c r="J20" s="141"/>
      <c r="K20" s="324"/>
      <c r="L20" s="326"/>
      <c r="M20" s="120"/>
      <c r="N20" s="326"/>
      <c r="O20" s="325"/>
      <c r="P20" s="324"/>
      <c r="Q20" s="324"/>
      <c r="R20" s="324"/>
      <c r="S20" s="51" t="str">
        <f>RIGHT(B19,6)</f>
        <v>Jun 17</v>
      </c>
      <c r="T20" s="54">
        <f t="shared" si="4"/>
        <v>330405</v>
      </c>
      <c r="U20" s="54">
        <f>'Euribor Calendar Calculations'!L18</f>
        <v>330405</v>
      </c>
      <c r="V20" s="54">
        <f t="shared" si="5"/>
        <v>0</v>
      </c>
      <c r="W20" s="53">
        <f t="shared" si="6"/>
        <v>0</v>
      </c>
      <c r="X20" s="54">
        <f>'Euribor Calendar Calculations'!M18</f>
        <v>330405</v>
      </c>
      <c r="Y20" s="58">
        <f t="shared" si="7"/>
        <v>1</v>
      </c>
      <c r="Z20" s="389"/>
      <c r="AA20" s="389"/>
      <c r="AB20" s="363"/>
      <c r="AC20" s="403"/>
      <c r="AD20" s="87"/>
      <c r="AE20" s="88"/>
      <c r="AF20" s="1"/>
      <c r="AG20" s="1"/>
    </row>
    <row r="21" spans="1:33" ht="13.15" customHeight="1" x14ac:dyDescent="0.3">
      <c r="A21" s="3">
        <f>A19+1</f>
        <v>8</v>
      </c>
      <c r="B21" s="344" t="str">
        <f>RIGHT(RTD("cqg.rtd",,"ContractData",$A$5&amp;A21,"LongDescription"),14)</f>
        <v>Jun 17, Sep 17</v>
      </c>
      <c r="C21" s="23"/>
      <c r="D21" s="23"/>
      <c r="E21" s="23"/>
      <c r="F21" s="320">
        <f>IF(B21="","",RTD("cqg.rtd",,"ContractData",$A$5&amp;A21,"ExpirationDate",,"D"))</f>
        <v>42905</v>
      </c>
      <c r="G21" s="318">
        <f ca="1">F21-$A$1</f>
        <v>483</v>
      </c>
      <c r="H21" s="16"/>
      <c r="I21" s="17"/>
      <c r="J21" s="140">
        <f>K21</f>
        <v>4747</v>
      </c>
      <c r="K21" s="324">
        <f>RTD("cqg.rtd", ,"ContractData", $A$5&amp;A21, "T_CVol")</f>
        <v>4747</v>
      </c>
      <c r="L21" s="326">
        <f xml:space="preserve"> RTD("cqg.rtd",,"StudyData", $A$5&amp;A21, "MA", "InputChoice=ContractVol,MAType=Sim,Period="&amp;$L$4&amp;"", "MA",,,"all",,,,"T")</f>
        <v>5834.3333333299997</v>
      </c>
      <c r="M21" s="120">
        <f>IF(K21&gt;L21,1,0)</f>
        <v>0</v>
      </c>
      <c r="N21" s="326">
        <f>RTD("cqg.rtd", ,"ContractData", $A$5&amp;A21, "Y_CVol")</f>
        <v>12605</v>
      </c>
      <c r="O21" s="325">
        <f>IF(ISERROR(K21/N21),"",K21/N21)</f>
        <v>0.37659658865529549</v>
      </c>
      <c r="P21" s="324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84</v>
      </c>
      <c r="Q21" s="324"/>
      <c r="R21" s="324"/>
      <c r="S21" s="49" t="str">
        <f>LEFT(B21,6)</f>
        <v>Jun 17</v>
      </c>
      <c r="T21" s="53">
        <f t="shared" si="4"/>
        <v>330405</v>
      </c>
      <c r="U21" s="53">
        <f>'Euribor Calendar Calculations'!F20</f>
        <v>330405</v>
      </c>
      <c r="V21" s="53">
        <f t="shared" si="5"/>
        <v>0</v>
      </c>
      <c r="W21" s="53">
        <f t="shared" si="6"/>
        <v>0</v>
      </c>
      <c r="X21" s="53">
        <f>'Euribor Calendar Calculations'!G20</f>
        <v>330405</v>
      </c>
      <c r="Y21" s="59">
        <f t="shared" si="7"/>
        <v>1</v>
      </c>
      <c r="Z21" s="389">
        <f>IF(RTD("cqg.rtd",,"StudyData",$A$5&amp;A21,"Vol","VolType=Exchange,CoCType=Contract","Vol",$Z$4,"0","ALL",,,"TRUE","T")="",0,RTD("cqg.rtd",,"StudyData",$A$5&amp;A21,"Vol","VolType=Exchange,CoCType=Contract","Vol",$Z$4,"0","ALL",,,"TRUE","T"))</f>
        <v>0</v>
      </c>
      <c r="AA21" s="389" t="e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#N/A</v>
      </c>
      <c r="AB21" s="362" t="str">
        <f>B21</f>
        <v>Jun 17, Sep 17</v>
      </c>
      <c r="AC21" s="402"/>
      <c r="AD21" s="87"/>
      <c r="AE21" s="88"/>
      <c r="AF21" s="1"/>
      <c r="AG21" s="1"/>
    </row>
    <row r="22" spans="1:33" ht="13.15" customHeight="1" x14ac:dyDescent="0.3">
      <c r="B22" s="343"/>
      <c r="C22" s="23"/>
      <c r="D22" s="23"/>
      <c r="E22" s="23"/>
      <c r="F22" s="321"/>
      <c r="G22" s="319"/>
      <c r="H22" s="16"/>
      <c r="I22" s="17"/>
      <c r="J22" s="141"/>
      <c r="K22" s="324"/>
      <c r="L22" s="326"/>
      <c r="M22" s="120"/>
      <c r="N22" s="326"/>
      <c r="O22" s="325"/>
      <c r="P22" s="324"/>
      <c r="Q22" s="324"/>
      <c r="R22" s="324"/>
      <c r="S22" s="51" t="str">
        <f>RIGHT(B21,6)</f>
        <v>Sep 17</v>
      </c>
      <c r="T22" s="54">
        <f t="shared" si="4"/>
        <v>243780</v>
      </c>
      <c r="U22" s="54">
        <f>'Euribor Calendar Calculations'!L20</f>
        <v>243780</v>
      </c>
      <c r="V22" s="54">
        <f t="shared" si="5"/>
        <v>0</v>
      </c>
      <c r="W22" s="53">
        <f t="shared" si="6"/>
        <v>0</v>
      </c>
      <c r="X22" s="54">
        <f>'Euribor Calendar Calculations'!M20</f>
        <v>243780</v>
      </c>
      <c r="Y22" s="58">
        <f t="shared" si="7"/>
        <v>1</v>
      </c>
      <c r="Z22" s="389"/>
      <c r="AA22" s="389"/>
      <c r="AB22" s="363"/>
      <c r="AC22" s="403"/>
      <c r="AD22" s="87"/>
      <c r="AE22" s="88"/>
      <c r="AF22" s="1"/>
      <c r="AG22" s="1"/>
    </row>
    <row r="23" spans="1:33" ht="13.15" customHeight="1" x14ac:dyDescent="0.3">
      <c r="A23" s="3">
        <f>A21+1</f>
        <v>9</v>
      </c>
      <c r="B23" s="362" t="str">
        <f>RIGHT(RTD("cqg.rtd",,"ContractData",$A$5&amp;A23,"LongDescription"),14)</f>
        <v>Sep 17, Dec 17</v>
      </c>
      <c r="C23" s="23"/>
      <c r="D23" s="23"/>
      <c r="E23" s="23"/>
      <c r="F23" s="327">
        <f>IF(B23="","",RTD("cqg.rtd",,"ContractData",$A$5&amp;A23,"ExpirationDate",,"D"))</f>
        <v>42996</v>
      </c>
      <c r="G23" s="318">
        <f ca="1">F23-$A$1</f>
        <v>574</v>
      </c>
      <c r="H23" s="64"/>
      <c r="I23" s="44"/>
      <c r="J23" s="140">
        <f>K23</f>
        <v>0</v>
      </c>
      <c r="K23" s="324">
        <f>RTD("cqg.rtd", ,"ContractData", $A$5&amp;A23, "T_CVol")</f>
        <v>0</v>
      </c>
      <c r="L23" s="326">
        <f xml:space="preserve"> RTD("cqg.rtd",,"StudyData", $A$5&amp;A23, "MA", "InputChoice=ContractVol,MAType=Sim,Period="&amp;$L$4&amp;"", "MA",,,"all",,,,"T")</f>
        <v>4511.9166666700003</v>
      </c>
      <c r="M23" s="120">
        <f>IF(K23&gt;L23,1,0)</f>
        <v>0</v>
      </c>
      <c r="N23" s="326">
        <f>RTD("cqg.rtd", ,"ContractData", $A$5&amp;A23, "Y_CVol")</f>
        <v>777</v>
      </c>
      <c r="O23" s="325">
        <f>IF(ISERROR(K23/N23),"",K23/N23)</f>
        <v>0</v>
      </c>
      <c r="P23" s="324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62</v>
      </c>
      <c r="Q23" s="324"/>
      <c r="R23" s="324"/>
      <c r="S23" s="49" t="str">
        <f>LEFT(B23,6)</f>
        <v>Sep 17</v>
      </c>
      <c r="T23" s="53">
        <f t="shared" si="4"/>
        <v>243780</v>
      </c>
      <c r="U23" s="53">
        <f>'Euribor Calendar Calculations'!F22</f>
        <v>243780</v>
      </c>
      <c r="V23" s="53">
        <f t="shared" si="5"/>
        <v>0</v>
      </c>
      <c r="W23" s="53">
        <f t="shared" si="6"/>
        <v>0</v>
      </c>
      <c r="X23" s="53">
        <f>'Euribor Calendar Calculations'!G22</f>
        <v>243780</v>
      </c>
      <c r="Y23" s="59">
        <f t="shared" si="7"/>
        <v>1</v>
      </c>
      <c r="Z23" s="389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389" t="e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#N/A</v>
      </c>
      <c r="AB23" s="362" t="str">
        <f>B23</f>
        <v>Sep 17, Dec 17</v>
      </c>
      <c r="AC23" s="402"/>
      <c r="AD23" s="87"/>
      <c r="AE23" s="88"/>
      <c r="AF23" s="1"/>
      <c r="AG23" s="1"/>
    </row>
    <row r="24" spans="1:33" ht="13.15" customHeight="1" x14ac:dyDescent="0.3">
      <c r="B24" s="363"/>
      <c r="C24" s="40"/>
      <c r="D24" s="40"/>
      <c r="E24" s="40"/>
      <c r="F24" s="328"/>
      <c r="G24" s="319"/>
      <c r="H24" s="64"/>
      <c r="I24" s="30"/>
      <c r="J24" s="141"/>
      <c r="K24" s="324"/>
      <c r="L24" s="326"/>
      <c r="M24" s="120"/>
      <c r="N24" s="326"/>
      <c r="O24" s="325"/>
      <c r="P24" s="324"/>
      <c r="Q24" s="324"/>
      <c r="R24" s="324"/>
      <c r="S24" s="51" t="str">
        <f>RIGHT(B23,6)</f>
        <v>Dec 17</v>
      </c>
      <c r="T24" s="54">
        <f t="shared" si="4"/>
        <v>246708</v>
      </c>
      <c r="U24" s="54">
        <f>'Euribor Calendar Calculations'!L22</f>
        <v>246708</v>
      </c>
      <c r="V24" s="54">
        <f t="shared" si="5"/>
        <v>0</v>
      </c>
      <c r="W24" s="53">
        <f t="shared" si="6"/>
        <v>0</v>
      </c>
      <c r="X24" s="54">
        <f>'Euribor Calendar Calculations'!M22</f>
        <v>246708</v>
      </c>
      <c r="Y24" s="58">
        <f t="shared" si="7"/>
        <v>1</v>
      </c>
      <c r="Z24" s="389"/>
      <c r="AA24" s="389"/>
      <c r="AB24" s="363"/>
      <c r="AC24" s="403"/>
      <c r="AD24" s="87"/>
      <c r="AE24" s="88"/>
      <c r="AF24" s="1"/>
      <c r="AG24" s="1"/>
    </row>
    <row r="25" spans="1:33" ht="8.1" customHeight="1" x14ac:dyDescent="0.3">
      <c r="B25" s="122"/>
      <c r="C25" s="20"/>
      <c r="D25" s="20"/>
      <c r="E25" s="20"/>
      <c r="F25" s="29"/>
      <c r="G25" s="20"/>
      <c r="H25" s="115"/>
      <c r="I25" s="20"/>
      <c r="J25" s="20"/>
      <c r="K25" s="93"/>
      <c r="L25" s="93"/>
      <c r="M25" s="95"/>
      <c r="N25" s="93"/>
      <c r="O25" s="96"/>
      <c r="P25" s="97"/>
      <c r="Q25" s="97"/>
      <c r="R25" s="97"/>
      <c r="S25" s="47"/>
      <c r="T25" s="20"/>
      <c r="U25" s="60"/>
      <c r="V25" s="60"/>
      <c r="W25" s="60"/>
      <c r="X25" s="60"/>
      <c r="Y25" s="60"/>
      <c r="Z25" s="102"/>
      <c r="AA25" s="103"/>
      <c r="AB25" s="130"/>
      <c r="AC25" s="131"/>
      <c r="AD25" s="89"/>
      <c r="AE25" s="90"/>
      <c r="AF25" s="1"/>
      <c r="AG25" s="1"/>
    </row>
    <row r="26" spans="1:33" ht="13.15" customHeight="1" x14ac:dyDescent="0.3">
      <c r="A26" s="3">
        <f>A23+1</f>
        <v>10</v>
      </c>
      <c r="B26" s="322" t="str">
        <f>RIGHT(RTD("cqg.rtd",,"ContractData",$A$5&amp;A26,"LongDescription"),14)</f>
        <v>Dec 17, Mar 18</v>
      </c>
      <c r="C26" s="24"/>
      <c r="D26" s="24"/>
      <c r="E26" s="24"/>
      <c r="F26" s="320">
        <f>IF(B26="","",RTD("cqg.rtd",,"ContractData",$A$5&amp;A26,"ExpirationDate",,"D"))</f>
        <v>43087</v>
      </c>
      <c r="G26" s="318">
        <f ca="1">F26-$A$1</f>
        <v>665</v>
      </c>
      <c r="H26" s="16"/>
      <c r="I26" s="17"/>
      <c r="J26" s="18">
        <f>K26</f>
        <v>746</v>
      </c>
      <c r="K26" s="324">
        <f>RTD("cqg.rtd", ,"ContractData", $A$5&amp;A26, "T_CVol")</f>
        <v>746</v>
      </c>
      <c r="L26" s="326">
        <f xml:space="preserve"> RTD("cqg.rtd",,"StudyData", $A$5&amp;A26, "MA", "InputChoice=ContractVol,MAType=Sim,Period="&amp;$L$4&amp;"", "MA",,,"all",,,,"T")</f>
        <v>3777.5</v>
      </c>
      <c r="M26" s="120">
        <f>IF(K26&gt;L26,1,0)</f>
        <v>0</v>
      </c>
      <c r="N26" s="326">
        <f>RTD("cqg.rtd", ,"ContractData", $A$5&amp;A26, "Y_CVol")</f>
        <v>553</v>
      </c>
      <c r="O26" s="325">
        <f>IF(ISERROR(K26/N26),"",K26/N26)</f>
        <v>1.349005424954792</v>
      </c>
      <c r="P26" s="324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78</v>
      </c>
      <c r="Q26" s="324"/>
      <c r="R26" s="324"/>
      <c r="S26" s="49" t="str">
        <f>LEFT(B26,6)</f>
        <v>Dec 17</v>
      </c>
      <c r="T26" s="53">
        <f t="shared" ref="T26:T33" si="8">U26</f>
        <v>246708</v>
      </c>
      <c r="U26" s="53">
        <f>'Euribor Calendar Calculations'!F24</f>
        <v>246708</v>
      </c>
      <c r="V26" s="53">
        <f t="shared" ref="V26:V33" si="9">IFERROR(U26-X26,"")</f>
        <v>0</v>
      </c>
      <c r="W26" s="53">
        <f t="shared" ref="W26:W33" si="10">V26</f>
        <v>0</v>
      </c>
      <c r="X26" s="53">
        <f>'Euribor Calendar Calculations'!G24</f>
        <v>246708</v>
      </c>
      <c r="Y26" s="59">
        <f t="shared" ref="Y26:Y33" si="11">IF(ISERROR(U26/X26),"",U26/X26)</f>
        <v>1</v>
      </c>
      <c r="Z26" s="431">
        <f>IF(RTD("cqg.rtd",,"StudyData",$A$5&amp;A26,"Vol","VolType=Exchange,CoCType=Contract","Vol",$Z$4,"0","ALL",,,"TRUE","T")="",0,RTD("cqg.rtd",,"StudyData",$A$5&amp;A26,"Vol","VolType=Exchange,CoCType=Contract","Vol",$Z$4,"0","ALL",,,"TRUE","T"))</f>
        <v>1</v>
      </c>
      <c r="AA26" s="431" t="e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LocalMinute("&amp;$A$5&amp;$A26&amp;")="&amp;$F$1&amp;")","Bar",,"Vol",$Z$4,"0"))</f>
        <v>#N/A</v>
      </c>
      <c r="AB26" s="329" t="str">
        <f>B26</f>
        <v>Dec 17, Mar 18</v>
      </c>
      <c r="AC26" s="400"/>
      <c r="AD26" s="87"/>
      <c r="AE26" s="88"/>
      <c r="AF26" s="1"/>
      <c r="AG26" s="1"/>
    </row>
    <row r="27" spans="1:33" ht="13.15" customHeight="1" x14ac:dyDescent="0.3">
      <c r="B27" s="323"/>
      <c r="C27" s="24"/>
      <c r="D27" s="24"/>
      <c r="E27" s="24"/>
      <c r="F27" s="321"/>
      <c r="G27" s="319"/>
      <c r="H27" s="16"/>
      <c r="I27" s="17"/>
      <c r="J27" s="22"/>
      <c r="K27" s="324"/>
      <c r="L27" s="326"/>
      <c r="M27" s="120"/>
      <c r="N27" s="326"/>
      <c r="O27" s="325"/>
      <c r="P27" s="324"/>
      <c r="Q27" s="324"/>
      <c r="R27" s="324"/>
      <c r="S27" s="51" t="str">
        <f>RIGHT(B26,6)</f>
        <v>Mar 18</v>
      </c>
      <c r="T27" s="54">
        <f t="shared" si="8"/>
        <v>140139</v>
      </c>
      <c r="U27" s="54">
        <f>'Euribor Calendar Calculations'!L24</f>
        <v>140139</v>
      </c>
      <c r="V27" s="54">
        <f t="shared" si="9"/>
        <v>0</v>
      </c>
      <c r="W27" s="53">
        <f t="shared" si="10"/>
        <v>0</v>
      </c>
      <c r="X27" s="54">
        <f>'Euribor Calendar Calculations'!M24</f>
        <v>140139</v>
      </c>
      <c r="Y27" s="58">
        <f t="shared" si="11"/>
        <v>1</v>
      </c>
      <c r="Z27" s="431"/>
      <c r="AA27" s="431"/>
      <c r="AB27" s="330"/>
      <c r="AC27" s="401"/>
      <c r="AD27" s="87"/>
      <c r="AE27" s="88"/>
      <c r="AF27" s="1"/>
      <c r="AG27" s="1"/>
    </row>
    <row r="28" spans="1:33" ht="13.15" customHeight="1" x14ac:dyDescent="0.3">
      <c r="A28" s="3">
        <f>A26+1</f>
        <v>11</v>
      </c>
      <c r="B28" s="322" t="str">
        <f>RIGHT(RTD("cqg.rtd",,"ContractData",$A$5&amp;A28,"LongDescription"),14)</f>
        <v>Mar 18, Jun 18</v>
      </c>
      <c r="C28" s="24"/>
      <c r="D28" s="24"/>
      <c r="E28" s="24"/>
      <c r="F28" s="320">
        <f>IF(B28="","",RTD("cqg.rtd",,"ContractData",$A$5&amp;A28,"ExpirationDate",,"D"))</f>
        <v>43178</v>
      </c>
      <c r="G28" s="318">
        <f ca="1">F28-$A$1</f>
        <v>756</v>
      </c>
      <c r="H28" s="16"/>
      <c r="I28" s="17"/>
      <c r="J28" s="18">
        <f>K28</f>
        <v>4490</v>
      </c>
      <c r="K28" s="324">
        <f>RTD("cqg.rtd", ,"ContractData", $A$5&amp;A28, "T_CVol")</f>
        <v>4490</v>
      </c>
      <c r="L28" s="326">
        <f xml:space="preserve"> RTD("cqg.rtd",,"StudyData", $A$5&amp;A28, "MA", "InputChoice=ContractVol,MAType=Sim,Period="&amp;$L$4&amp;"", "MA",,,"all",,,,"T")</f>
        <v>3867.1666666699998</v>
      </c>
      <c r="M28" s="120">
        <f>IF(K28&gt;L28,1,0)</f>
        <v>1</v>
      </c>
      <c r="N28" s="326">
        <f>RTD("cqg.rtd", ,"ContractData", $A$5&amp;A28, "Y_CVol")</f>
        <v>2590</v>
      </c>
      <c r="O28" s="325">
        <f>IF(ISERROR(K28/N28),"",K28/N28)</f>
        <v>1.7335907335907337</v>
      </c>
      <c r="P28" s="324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31</v>
      </c>
      <c r="Q28" s="324"/>
      <c r="R28" s="324"/>
      <c r="S28" s="49" t="str">
        <f>LEFT(B28,6)</f>
        <v>Mar 18</v>
      </c>
      <c r="T28" s="53">
        <f t="shared" si="8"/>
        <v>140139</v>
      </c>
      <c r="U28" s="53">
        <f>'Euribor Calendar Calculations'!F26</f>
        <v>140139</v>
      </c>
      <c r="V28" s="53">
        <f t="shared" si="9"/>
        <v>0</v>
      </c>
      <c r="W28" s="53">
        <f t="shared" si="10"/>
        <v>0</v>
      </c>
      <c r="X28" s="53">
        <f>'Euribor Calendar Calculations'!G26</f>
        <v>140139</v>
      </c>
      <c r="Y28" s="59">
        <f t="shared" si="11"/>
        <v>1</v>
      </c>
      <c r="Z28" s="431">
        <f>IF(RTD("cqg.rtd",,"StudyData",$A$5&amp;A28,"Vol","VolType=Exchange,CoCType=Contract","Vol",$Z$4,"0","ALL",,,"TRUE","T")="",0,RTD("cqg.rtd",,"StudyData",$A$5&amp;A28,"Vol","VolType=Exchange,CoCType=Contract","Vol",$Z$4,"0","ALL",,,"TRUE","T"))</f>
        <v>3</v>
      </c>
      <c r="AA28" s="431" t="e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LocalMinute("&amp;$A$5&amp;$A28&amp;")="&amp;$F$1&amp;")","Bar",,"Vol",$Z$4,"0"))</f>
        <v>#N/A</v>
      </c>
      <c r="AB28" s="329" t="str">
        <f>B28</f>
        <v>Mar 18, Jun 18</v>
      </c>
      <c r="AC28" s="400"/>
      <c r="AD28" s="87"/>
      <c r="AE28" s="88"/>
      <c r="AF28" s="1"/>
      <c r="AG28" s="1"/>
    </row>
    <row r="29" spans="1:33" ht="13.15" customHeight="1" x14ac:dyDescent="0.3">
      <c r="B29" s="323"/>
      <c r="C29" s="24"/>
      <c r="D29" s="24"/>
      <c r="E29" s="24"/>
      <c r="F29" s="321"/>
      <c r="G29" s="319"/>
      <c r="H29" s="16"/>
      <c r="I29" s="17"/>
      <c r="J29" s="22"/>
      <c r="K29" s="324"/>
      <c r="L29" s="326"/>
      <c r="M29" s="120"/>
      <c r="N29" s="326"/>
      <c r="O29" s="325"/>
      <c r="P29" s="324"/>
      <c r="Q29" s="324"/>
      <c r="R29" s="324"/>
      <c r="S29" s="51" t="str">
        <f>RIGHT(B28,6)</f>
        <v>Jun 18</v>
      </c>
      <c r="T29" s="54">
        <f t="shared" si="8"/>
        <v>152029</v>
      </c>
      <c r="U29" s="54">
        <f>'Euribor Calendar Calculations'!L26</f>
        <v>152029</v>
      </c>
      <c r="V29" s="54">
        <f t="shared" si="9"/>
        <v>0</v>
      </c>
      <c r="W29" s="53">
        <f t="shared" si="10"/>
        <v>0</v>
      </c>
      <c r="X29" s="54">
        <f>'Euribor Calendar Calculations'!M26</f>
        <v>152029</v>
      </c>
      <c r="Y29" s="58">
        <f t="shared" si="11"/>
        <v>1</v>
      </c>
      <c r="Z29" s="431"/>
      <c r="AA29" s="431"/>
      <c r="AB29" s="330"/>
      <c r="AC29" s="401"/>
      <c r="AD29" s="87"/>
      <c r="AE29" s="88"/>
      <c r="AF29" s="1"/>
      <c r="AG29" s="1"/>
    </row>
    <row r="30" spans="1:33" ht="13.15" customHeight="1" x14ac:dyDescent="0.3">
      <c r="A30" s="3">
        <f>A28+1</f>
        <v>12</v>
      </c>
      <c r="B30" s="322" t="str">
        <f>RIGHT(RTD("cqg.rtd",,"ContractData",$A$5&amp;A30,"LongDescription"),14)</f>
        <v>Jun 18, Sep 18</v>
      </c>
      <c r="C30" s="24"/>
      <c r="D30" s="24"/>
      <c r="E30" s="24"/>
      <c r="F30" s="320">
        <f>IF(B30="","",RTD("cqg.rtd",,"ContractData",$A$5&amp;A30,"ExpirationDate",,"D"))</f>
        <v>43269</v>
      </c>
      <c r="G30" s="318">
        <f ca="1">F30-$A$1</f>
        <v>847</v>
      </c>
      <c r="H30" s="16"/>
      <c r="I30" s="17"/>
      <c r="J30" s="140">
        <f>K30</f>
        <v>454</v>
      </c>
      <c r="K30" s="324">
        <f>RTD("cqg.rtd", ,"ContractData", $A$5&amp;A30, "T_CVol")</f>
        <v>454</v>
      </c>
      <c r="L30" s="326">
        <f xml:space="preserve"> RTD("cqg.rtd",,"StudyData", $A$5&amp;A30, "MA", "InputChoice=ContractVol,MAType=Sim,Period="&amp;$L$4&amp;"", "MA",,,"all",,,,"T")</f>
        <v>2865.0833333300002</v>
      </c>
      <c r="M30" s="120">
        <f>IF(K30&gt;L30,1,0)</f>
        <v>0</v>
      </c>
      <c r="N30" s="326">
        <f>RTD("cqg.rtd", ,"ContractData", $A$5&amp;A30, "Y_CVol")</f>
        <v>170</v>
      </c>
      <c r="O30" s="325">
        <f>IF(ISERROR(K30/N30),"",K30/N30)</f>
        <v>2.6705882352941175</v>
      </c>
      <c r="P30" s="324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>23</v>
      </c>
      <c r="Q30" s="324"/>
      <c r="R30" s="324"/>
      <c r="S30" s="49" t="str">
        <f>LEFT(B30,6)</f>
        <v>Jun 18</v>
      </c>
      <c r="T30" s="53">
        <f t="shared" si="8"/>
        <v>152029</v>
      </c>
      <c r="U30" s="53">
        <f>'Euribor Calendar Calculations'!F28</f>
        <v>152029</v>
      </c>
      <c r="V30" s="53">
        <f t="shared" si="9"/>
        <v>0</v>
      </c>
      <c r="W30" s="53">
        <f t="shared" si="10"/>
        <v>0</v>
      </c>
      <c r="X30" s="53">
        <f>'Euribor Calendar Calculations'!G28</f>
        <v>152029</v>
      </c>
      <c r="Y30" s="59">
        <f t="shared" si="11"/>
        <v>1</v>
      </c>
      <c r="Z30" s="431">
        <f>IF(RTD("cqg.rtd",,"StudyData",$A$5&amp;A30,"Vol","VolType=Exchange,CoCType=Contract","Vol",$Z$4,"0","ALL",,,"TRUE","T")="",0,RTD("cqg.rtd",,"StudyData",$A$5&amp;A30,"Vol","VolType=Exchange,CoCType=Contract","Vol",$Z$4,"0","ALL",,,"TRUE","T"))</f>
        <v>0</v>
      </c>
      <c r="AA30" s="431" t="e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LocalMinute("&amp;$A$5&amp;$A30&amp;")="&amp;$F$1&amp;")","Bar",,"Vol",$Z$4,"0"))</f>
        <v>#N/A</v>
      </c>
      <c r="AB30" s="329" t="str">
        <f>B30</f>
        <v>Jun 18, Sep 18</v>
      </c>
      <c r="AC30" s="400"/>
      <c r="AD30" s="87"/>
      <c r="AE30" s="88"/>
      <c r="AF30" s="1"/>
      <c r="AG30" s="1"/>
    </row>
    <row r="31" spans="1:33" ht="13.15" customHeight="1" x14ac:dyDescent="0.3">
      <c r="B31" s="323"/>
      <c r="C31" s="24"/>
      <c r="D31" s="24"/>
      <c r="E31" s="24"/>
      <c r="F31" s="321"/>
      <c r="G31" s="319"/>
      <c r="H31" s="16"/>
      <c r="I31" s="17"/>
      <c r="J31" s="141"/>
      <c r="K31" s="324"/>
      <c r="L31" s="326"/>
      <c r="M31" s="120"/>
      <c r="N31" s="326"/>
      <c r="O31" s="325"/>
      <c r="P31" s="324"/>
      <c r="Q31" s="324"/>
      <c r="R31" s="324"/>
      <c r="S31" s="51" t="str">
        <f>RIGHT(B30,6)</f>
        <v>Sep 18</v>
      </c>
      <c r="T31" s="54">
        <f t="shared" si="8"/>
        <v>135549</v>
      </c>
      <c r="U31" s="54">
        <f>'Euribor Calendar Calculations'!L28</f>
        <v>135549</v>
      </c>
      <c r="V31" s="54">
        <f t="shared" si="9"/>
        <v>0</v>
      </c>
      <c r="W31" s="53">
        <f t="shared" si="10"/>
        <v>0</v>
      </c>
      <c r="X31" s="54">
        <f>'Euribor Calendar Calculations'!M28</f>
        <v>135549</v>
      </c>
      <c r="Y31" s="58">
        <f t="shared" si="11"/>
        <v>1</v>
      </c>
      <c r="Z31" s="431"/>
      <c r="AA31" s="431"/>
      <c r="AB31" s="330"/>
      <c r="AC31" s="401"/>
      <c r="AD31" s="87"/>
      <c r="AE31" s="88"/>
      <c r="AF31" s="1"/>
      <c r="AG31" s="1"/>
    </row>
    <row r="32" spans="1:33" ht="13.15" customHeight="1" x14ac:dyDescent="0.3">
      <c r="A32" s="3">
        <f>A30+1</f>
        <v>13</v>
      </c>
      <c r="B32" s="329" t="str">
        <f>RIGHT(RTD("cqg.rtd",,"ContractData",$A$5&amp;A32,"LongDescription"),14)</f>
        <v>Sep 18, Dec 18</v>
      </c>
      <c r="C32" s="24"/>
      <c r="D32" s="24"/>
      <c r="E32" s="24"/>
      <c r="F32" s="327">
        <f>IF(B32="","",RTD("cqg.rtd",,"ContractData",$A$5&amp;A32,"ExpirationDate",,"D"))</f>
        <v>43360</v>
      </c>
      <c r="G32" s="318">
        <f ca="1">F32-$A$1</f>
        <v>938</v>
      </c>
      <c r="H32" s="64"/>
      <c r="I32" s="44"/>
      <c r="J32" s="140">
        <f>K32</f>
        <v>106</v>
      </c>
      <c r="K32" s="324">
        <f>RTD("cqg.rtd", ,"ContractData", $A$5&amp;A32, "T_CVol")</f>
        <v>106</v>
      </c>
      <c r="L32" s="326">
        <f xml:space="preserve"> RTD("cqg.rtd",,"StudyData", $A$5&amp;A32, "MA", "InputChoice=ContractVol,MAType=Sim,Period="&amp;$L$4&amp;"", "MA",,,"all",,,,"T")</f>
        <v>2223.1666666699998</v>
      </c>
      <c r="M32" s="120">
        <f>IF(K32&gt;L32,1,0)</f>
        <v>0</v>
      </c>
      <c r="N32" s="326">
        <f>RTD("cqg.rtd", ,"ContractData", $A$5&amp;A32, "Y_CVol")</f>
        <v>993</v>
      </c>
      <c r="O32" s="325">
        <f>IF(ISERROR(K32/N32),"",K32/N32)</f>
        <v>0.1067472306143001</v>
      </c>
      <c r="P32" s="324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7</v>
      </c>
      <c r="Q32" s="324"/>
      <c r="R32" s="324"/>
      <c r="S32" s="49" t="str">
        <f>LEFT(B32,6)</f>
        <v>Sep 18</v>
      </c>
      <c r="T32" s="53">
        <f t="shared" si="8"/>
        <v>135549</v>
      </c>
      <c r="U32" s="53">
        <f>'Euribor Calendar Calculations'!F30</f>
        <v>135549</v>
      </c>
      <c r="V32" s="53">
        <f t="shared" si="9"/>
        <v>0</v>
      </c>
      <c r="W32" s="53">
        <f t="shared" si="10"/>
        <v>0</v>
      </c>
      <c r="X32" s="53">
        <f>'Euribor Calendar Calculations'!G30</f>
        <v>135549</v>
      </c>
      <c r="Y32" s="59">
        <f t="shared" si="11"/>
        <v>1</v>
      </c>
      <c r="Z32" s="431">
        <f>IF(RTD("cqg.rtd",,"StudyData",$A$5&amp;A32,"Vol","VolType=Exchange,CoCType=Contract","Vol",$Z$4,"0","ALL",,,"TRUE","T")="",0,RTD("cqg.rtd",,"StudyData",$A$5&amp;A32,"Vol","VolType=Exchange,CoCType=Contract","Vol",$Z$4,"0","ALL",,,"TRUE","T"))</f>
        <v>27</v>
      </c>
      <c r="AA32" s="431" t="e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#N/A</v>
      </c>
      <c r="AB32" s="329" t="str">
        <f>B32</f>
        <v>Sep 18, Dec 18</v>
      </c>
      <c r="AC32" s="400"/>
      <c r="AD32" s="87"/>
      <c r="AE32" s="88"/>
      <c r="AF32" s="1"/>
      <c r="AG32" s="1"/>
    </row>
    <row r="33" spans="1:33" ht="13.15" customHeight="1" x14ac:dyDescent="0.3">
      <c r="B33" s="330"/>
      <c r="C33" s="52"/>
      <c r="D33" s="52"/>
      <c r="E33" s="52"/>
      <c r="F33" s="328"/>
      <c r="G33" s="319"/>
      <c r="H33" s="64"/>
      <c r="I33" s="30"/>
      <c r="J33" s="141"/>
      <c r="K33" s="324"/>
      <c r="L33" s="326"/>
      <c r="M33" s="120"/>
      <c r="N33" s="326"/>
      <c r="O33" s="325"/>
      <c r="P33" s="324"/>
      <c r="Q33" s="324"/>
      <c r="R33" s="324"/>
      <c r="S33" s="51" t="str">
        <f>RIGHT(B32,6)</f>
        <v>Dec 18</v>
      </c>
      <c r="T33" s="54">
        <f t="shared" si="8"/>
        <v>112642</v>
      </c>
      <c r="U33" s="54">
        <f>'Euribor Calendar Calculations'!L30</f>
        <v>112642</v>
      </c>
      <c r="V33" s="54">
        <f t="shared" si="9"/>
        <v>0</v>
      </c>
      <c r="W33" s="53">
        <f t="shared" si="10"/>
        <v>0</v>
      </c>
      <c r="X33" s="54">
        <f>'Euribor Calendar Calculations'!M30</f>
        <v>112642</v>
      </c>
      <c r="Y33" s="58">
        <f t="shared" si="11"/>
        <v>1</v>
      </c>
      <c r="Z33" s="431"/>
      <c r="AA33" s="431"/>
      <c r="AB33" s="330"/>
      <c r="AC33" s="401"/>
      <c r="AD33" s="87"/>
      <c r="AE33" s="88"/>
      <c r="AF33" s="1"/>
      <c r="AG33" s="1"/>
    </row>
    <row r="34" spans="1:33" ht="8.1" customHeight="1" x14ac:dyDescent="0.3">
      <c r="B34" s="122"/>
      <c r="C34" s="20"/>
      <c r="D34" s="20"/>
      <c r="E34" s="20"/>
      <c r="F34" s="29"/>
      <c r="G34" s="20"/>
      <c r="H34" s="115"/>
      <c r="I34" s="20"/>
      <c r="J34" s="20"/>
      <c r="K34" s="93"/>
      <c r="L34" s="93"/>
      <c r="M34" s="95"/>
      <c r="N34" s="93"/>
      <c r="O34" s="96"/>
      <c r="P34" s="97"/>
      <c r="Q34" s="97"/>
      <c r="R34" s="97"/>
      <c r="S34" s="47"/>
      <c r="T34" s="20"/>
      <c r="U34" s="60"/>
      <c r="V34" s="60"/>
      <c r="W34" s="60"/>
      <c r="X34" s="60"/>
      <c r="Y34" s="60"/>
      <c r="Z34" s="102"/>
      <c r="AA34" s="103"/>
      <c r="AB34" s="130"/>
      <c r="AC34" s="131"/>
      <c r="AD34" s="89"/>
      <c r="AE34" s="90"/>
      <c r="AF34" s="1"/>
      <c r="AG34" s="1"/>
    </row>
    <row r="35" spans="1:33" ht="13.15" customHeight="1" x14ac:dyDescent="0.3">
      <c r="A35" s="3">
        <f>A32+1</f>
        <v>14</v>
      </c>
      <c r="B35" s="359" t="str">
        <f>RIGHT(RTD("cqg.rtd",,"ContractData",$A$5&amp;A35,"LongDescription"),14)</f>
        <v>Dec 18, Mar 19</v>
      </c>
      <c r="C35" s="25"/>
      <c r="D35" s="25"/>
      <c r="E35" s="25"/>
      <c r="F35" s="320">
        <f>IF(B35="","",RTD("cqg.rtd",,"ContractData",$A$5&amp;A35,"ExpirationDate",,"D"))</f>
        <v>43451</v>
      </c>
      <c r="G35" s="318">
        <f ca="1">F35-$A$1</f>
        <v>1029</v>
      </c>
      <c r="H35" s="16"/>
      <c r="I35" s="17"/>
      <c r="J35" s="140">
        <f>K35</f>
        <v>52</v>
      </c>
      <c r="K35" s="324">
        <f>RTD("cqg.rtd", ,"ContractData", $A$5&amp;A35, "T_CVol")</f>
        <v>52</v>
      </c>
      <c r="L35" s="326">
        <f xml:space="preserve"> RTD("cqg.rtd",,"StudyData", $A$5&amp;A35, "MA", "InputChoice=ContractVol,MAType=Sim,Period="&amp;$L$4&amp;"", "MA",,,"all",,,,"T")</f>
        <v>2266</v>
      </c>
      <c r="M35" s="120">
        <f>IF(K35&gt;L35,1,0)</f>
        <v>0</v>
      </c>
      <c r="N35" s="326">
        <f>RTD("cqg.rtd", ,"ContractData", $A$5&amp;A35, "Y_CVol")</f>
        <v>1881</v>
      </c>
      <c r="O35" s="325">
        <f>IF(ISERROR(K35/N35),"",K35/N35)</f>
        <v>2.764486975013291E-2</v>
      </c>
      <c r="P35" s="324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324"/>
      <c r="R35" s="324"/>
      <c r="S35" s="49" t="str">
        <f>LEFT(B35,6)</f>
        <v>Dec 18</v>
      </c>
      <c r="T35" s="53">
        <f t="shared" ref="T35:T42" si="12">U35</f>
        <v>112642</v>
      </c>
      <c r="U35" s="53">
        <f>'Euribor Calendar Calculations'!F32</f>
        <v>112642</v>
      </c>
      <c r="V35" s="53">
        <f t="shared" ref="V35:V42" si="13">IFERROR(U35-X35,"")</f>
        <v>0</v>
      </c>
      <c r="W35" s="53">
        <f t="shared" ref="W35:W42" si="14">V35</f>
        <v>0</v>
      </c>
      <c r="X35" s="53">
        <f>'Euribor Calendar Calculations'!G32</f>
        <v>112642</v>
      </c>
      <c r="Y35" s="59">
        <f t="shared" ref="Y35:Y42" si="15">IF(ISERROR(U35/X35),"",U35/X35)</f>
        <v>1</v>
      </c>
      <c r="Z35" s="389">
        <f>IF(RTD("cqg.rtd",,"StudyData",$A$5&amp;A35,"Vol","VolType=Exchange,CoCType=Contract","Vol",$Z$4,"0","ALL",,,"TRUE","T")="",0,RTD("cqg.rtd",,"StudyData",$A$5&amp;A35,"Vol","VolType=Exchange,CoCType=Contract","Vol",$Z$4,"0","ALL",,,"TRUE","T"))</f>
        <v>0</v>
      </c>
      <c r="AA35" s="389" t="e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LocalMinute("&amp;$A$5&amp;$A35&amp;")="&amp;$F$1&amp;")","Bar",,"Vol",$Z$4,"0"))</f>
        <v>#N/A</v>
      </c>
      <c r="AB35" s="366" t="str">
        <f>B35</f>
        <v>Dec 18, Mar 19</v>
      </c>
      <c r="AC35" s="398"/>
      <c r="AD35" s="87"/>
      <c r="AE35" s="88"/>
      <c r="AF35" s="1"/>
      <c r="AG35" s="1"/>
    </row>
    <row r="36" spans="1:33" ht="13.15" customHeight="1" x14ac:dyDescent="0.3">
      <c r="B36" s="360"/>
      <c r="C36" s="25"/>
      <c r="D36" s="25"/>
      <c r="E36" s="25"/>
      <c r="F36" s="321"/>
      <c r="G36" s="319"/>
      <c r="H36" s="16"/>
      <c r="I36" s="17"/>
      <c r="J36" s="141"/>
      <c r="K36" s="324"/>
      <c r="L36" s="326"/>
      <c r="M36" s="120"/>
      <c r="N36" s="326"/>
      <c r="O36" s="325"/>
      <c r="P36" s="324"/>
      <c r="Q36" s="324"/>
      <c r="R36" s="324"/>
      <c r="S36" s="51" t="str">
        <f>RIGHT(B35,6)</f>
        <v>Mar 19</v>
      </c>
      <c r="T36" s="54">
        <f t="shared" si="12"/>
        <v>92404</v>
      </c>
      <c r="U36" s="54">
        <f>'Euribor Calendar Calculations'!L32</f>
        <v>92404</v>
      </c>
      <c r="V36" s="54">
        <f t="shared" si="13"/>
        <v>0</v>
      </c>
      <c r="W36" s="53">
        <f t="shared" si="14"/>
        <v>0</v>
      </c>
      <c r="X36" s="54">
        <f>'Euribor Calendar Calculations'!M32</f>
        <v>92404</v>
      </c>
      <c r="Y36" s="58">
        <f t="shared" si="15"/>
        <v>1</v>
      </c>
      <c r="Z36" s="389"/>
      <c r="AA36" s="389"/>
      <c r="AB36" s="367"/>
      <c r="AC36" s="399"/>
      <c r="AD36" s="87"/>
      <c r="AE36" s="88"/>
      <c r="AF36" s="1"/>
      <c r="AG36" s="1"/>
    </row>
    <row r="37" spans="1:33" ht="13.15" customHeight="1" x14ac:dyDescent="0.3">
      <c r="A37" s="3">
        <f>A35+1</f>
        <v>15</v>
      </c>
      <c r="B37" s="359" t="str">
        <f>RIGHT(RTD("cqg.rtd",,"ContractData",$A$5&amp;A37,"LongDescription"),14)</f>
        <v>Mar 19, Jun 19</v>
      </c>
      <c r="C37" s="25"/>
      <c r="D37" s="25"/>
      <c r="E37" s="25"/>
      <c r="F37" s="320">
        <f>IF(B37="","",RTD("cqg.rtd",,"ContractData",$A$5&amp;A37,"ExpirationDate",,"D"))</f>
        <v>43542</v>
      </c>
      <c r="G37" s="318">
        <f ca="1">F37-$A$1</f>
        <v>1120</v>
      </c>
      <c r="H37" s="16"/>
      <c r="I37" s="17"/>
      <c r="J37" s="140">
        <f>K37</f>
        <v>1110</v>
      </c>
      <c r="K37" s="324">
        <f>RTD("cqg.rtd", ,"ContractData", $A$5&amp;A37, "T_CVol")</f>
        <v>1110</v>
      </c>
      <c r="L37" s="326">
        <f xml:space="preserve"> RTD("cqg.rtd",,"StudyData", $A$5&amp;A37, "MA", "InputChoice=ContractVol,MAType=Sim,Period="&amp;$L$4&amp;"", "MA",,,"all",,,,"T")</f>
        <v>1353.66666667</v>
      </c>
      <c r="M37" s="120">
        <f>IF(K37&gt;L37,1,0)</f>
        <v>0</v>
      </c>
      <c r="N37" s="326">
        <f>RTD("cqg.rtd", ,"ContractData", $A$5&amp;A37, "Y_CVol")</f>
        <v>771</v>
      </c>
      <c r="O37" s="325">
        <f>IF(ISERROR(K37/N37),"",K37/N37)</f>
        <v>1.4396887159533074</v>
      </c>
      <c r="P37" s="324" t="str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/>
      </c>
      <c r="Q37" s="324"/>
      <c r="R37" s="324"/>
      <c r="S37" s="49" t="str">
        <f>LEFT(B37,6)</f>
        <v>Mar 19</v>
      </c>
      <c r="T37" s="53">
        <f t="shared" si="12"/>
        <v>92404</v>
      </c>
      <c r="U37" s="53">
        <f>'Euribor Calendar Calculations'!F34</f>
        <v>92404</v>
      </c>
      <c r="V37" s="53">
        <f t="shared" si="13"/>
        <v>0</v>
      </c>
      <c r="W37" s="53">
        <f t="shared" si="14"/>
        <v>0</v>
      </c>
      <c r="X37" s="53">
        <f>'Euribor Calendar Calculations'!G34</f>
        <v>92404</v>
      </c>
      <c r="Y37" s="59">
        <f t="shared" si="15"/>
        <v>1</v>
      </c>
      <c r="Z37" s="389">
        <f>IF(RTD("cqg.rtd",,"StudyData",$A$5&amp;A37,"Vol","VolType=Exchange,CoCType=Contract","Vol",$Z$4,"0","ALL",,,"TRUE","T")="",0,RTD("cqg.rtd",,"StudyData",$A$5&amp;A37,"Vol","VolType=Exchange,CoCType=Contract","Vol",$Z$4,"0","ALL",,,"TRUE","T"))</f>
        <v>0</v>
      </c>
      <c r="AA37" s="389" t="e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LocalMinute("&amp;$A$5&amp;$A37&amp;")="&amp;$F$1&amp;")","Bar",,"Vol",$Z$4,"0"))</f>
        <v>#N/A</v>
      </c>
      <c r="AB37" s="366" t="str">
        <f>B37</f>
        <v>Mar 19, Jun 19</v>
      </c>
      <c r="AC37" s="398"/>
      <c r="AD37" s="87"/>
      <c r="AE37" s="88"/>
      <c r="AF37" s="1"/>
      <c r="AG37" s="1"/>
    </row>
    <row r="38" spans="1:33" ht="13.15" customHeight="1" x14ac:dyDescent="0.3">
      <c r="B38" s="360"/>
      <c r="C38" s="25"/>
      <c r="D38" s="25"/>
      <c r="E38" s="25"/>
      <c r="F38" s="321"/>
      <c r="G38" s="319"/>
      <c r="H38" s="16"/>
      <c r="I38" s="17"/>
      <c r="J38" s="141"/>
      <c r="K38" s="324"/>
      <c r="L38" s="326"/>
      <c r="M38" s="120"/>
      <c r="N38" s="326"/>
      <c r="O38" s="325"/>
      <c r="P38" s="324"/>
      <c r="Q38" s="324"/>
      <c r="R38" s="324"/>
      <c r="S38" s="51" t="str">
        <f>RIGHT(B37,6)</f>
        <v>Jun 19</v>
      </c>
      <c r="T38" s="54">
        <f t="shared" si="12"/>
        <v>50885</v>
      </c>
      <c r="U38" s="54">
        <f>'Euribor Calendar Calculations'!L34</f>
        <v>50885</v>
      </c>
      <c r="V38" s="54">
        <f t="shared" si="13"/>
        <v>0</v>
      </c>
      <c r="W38" s="53">
        <f t="shared" si="14"/>
        <v>0</v>
      </c>
      <c r="X38" s="54">
        <f>'Euribor Calendar Calculations'!M34</f>
        <v>50885</v>
      </c>
      <c r="Y38" s="58">
        <f t="shared" si="15"/>
        <v>1</v>
      </c>
      <c r="Z38" s="389"/>
      <c r="AA38" s="389"/>
      <c r="AB38" s="367"/>
      <c r="AC38" s="399"/>
      <c r="AD38" s="87"/>
      <c r="AE38" s="88"/>
      <c r="AF38" s="1"/>
      <c r="AG38" s="1"/>
    </row>
    <row r="39" spans="1:33" ht="13.15" customHeight="1" x14ac:dyDescent="0.3">
      <c r="A39" s="3">
        <f>A37+1</f>
        <v>16</v>
      </c>
      <c r="B39" s="359" t="str">
        <f>RIGHT(RTD("cqg.rtd",,"ContractData",$A$5&amp;A39,"LongDescription"),14)</f>
        <v>Jun 19, Sep 19</v>
      </c>
      <c r="C39" s="25"/>
      <c r="D39" s="25"/>
      <c r="E39" s="25"/>
      <c r="F39" s="320">
        <f>IF(B39="","",RTD("cqg.rtd",,"ContractData",$A$5&amp;A39,"ExpirationDate",,"D"))</f>
        <v>43633</v>
      </c>
      <c r="G39" s="318">
        <f ca="1">F39-$A$1</f>
        <v>1211</v>
      </c>
      <c r="H39" s="16"/>
      <c r="I39" s="17"/>
      <c r="J39" s="140">
        <f>K39</f>
        <v>23</v>
      </c>
      <c r="K39" s="324">
        <f>RTD("cqg.rtd", ,"ContractData", $A$5&amp;A39, "T_CVol")</f>
        <v>23</v>
      </c>
      <c r="L39" s="326">
        <f xml:space="preserve"> RTD("cqg.rtd",,"StudyData", $A$5&amp;A39, "MA", "InputChoice=ContractVol,MAType=Sim,Period="&amp;$L$4&amp;"", "MA",,,"all",,,,"T")</f>
        <v>1109.25</v>
      </c>
      <c r="M39" s="120">
        <f>IF(K39&gt;L39,1,0)</f>
        <v>0</v>
      </c>
      <c r="N39" s="326">
        <f>RTD("cqg.rtd", ,"ContractData", $A$5&amp;A39, "Y_CVol")</f>
        <v>1057</v>
      </c>
      <c r="O39" s="325">
        <f>IF(ISERROR(K39/N39),"",K39/N39)</f>
        <v>2.1759697256385997E-2</v>
      </c>
      <c r="P39" s="324" t="str">
        <f xml:space="preserve"> RTD("cqg.rtd",,"StudyData", "(MA("&amp;$A$5&amp;A39&amp;",Period:="&amp;$Q$5&amp;",MAType:=Sim,InputChoice:=ContractVol) when LocalYear("&amp;$A$5&amp;A39&amp;")="&amp;$R$5&amp;" And (LocalMonth("&amp;$A$5&amp;A39&amp;")="&amp;$P$4&amp;" And LocalDay("&amp;$A$5&amp;A39&amp;")="&amp;$Q$4&amp;" ))", "Bar", "", "Close","D", "0", "all", "", "","False",,)</f>
        <v/>
      </c>
      <c r="Q39" s="324"/>
      <c r="R39" s="324"/>
      <c r="S39" s="49" t="str">
        <f>LEFT(B39,6)</f>
        <v>Jun 19</v>
      </c>
      <c r="T39" s="53">
        <f t="shared" si="12"/>
        <v>50885</v>
      </c>
      <c r="U39" s="53">
        <f>'Euribor Calendar Calculations'!F36</f>
        <v>50885</v>
      </c>
      <c r="V39" s="53">
        <f t="shared" si="13"/>
        <v>0</v>
      </c>
      <c r="W39" s="53">
        <f t="shared" si="14"/>
        <v>0</v>
      </c>
      <c r="X39" s="53">
        <f>'Euribor Calendar Calculations'!G36</f>
        <v>50885</v>
      </c>
      <c r="Y39" s="59">
        <f t="shared" si="15"/>
        <v>1</v>
      </c>
      <c r="Z39" s="389">
        <f>IF(RTD("cqg.rtd",,"StudyData",$A$5&amp;A39,"Vol","VolType=Exchange,CoCType=Contract","Vol",$Z$4,"0","ALL",,,"TRUE","T")="",0,RTD("cqg.rtd",,"StudyData",$A$5&amp;A39,"Vol","VolType=Exchange,CoCType=Contract","Vol",$Z$4,"0","ALL",,,"TRUE","T"))</f>
        <v>0</v>
      </c>
      <c r="AA39" s="389" t="e">
        <f ca="1">IF(B39="","",RTD("cqg.rtd",,"StudyData","Vol("&amp;$A$5&amp;A39&amp;") when (LocalDay("&amp;$A$5&amp;A39&amp;")="&amp;$C$1&amp;" and LocalHour("&amp;$A$5&amp;A39&amp;")="&amp;$E$1&amp;" and LocalMinute("&amp;$A$5&amp;$A39&amp;")="&amp;$F$1&amp;")","Bar",,"Vol",$Z$4,"0"))</f>
        <v>#N/A</v>
      </c>
      <c r="AB39" s="366" t="str">
        <f>B39</f>
        <v>Jun 19, Sep 19</v>
      </c>
      <c r="AC39" s="398"/>
      <c r="AD39" s="87"/>
      <c r="AE39" s="88"/>
      <c r="AF39" s="1"/>
      <c r="AG39" s="1"/>
    </row>
    <row r="40" spans="1:33" ht="13.15" customHeight="1" x14ac:dyDescent="0.3">
      <c r="B40" s="360"/>
      <c r="C40" s="25"/>
      <c r="D40" s="25"/>
      <c r="E40" s="25"/>
      <c r="F40" s="321"/>
      <c r="G40" s="319"/>
      <c r="H40" s="16"/>
      <c r="I40" s="17"/>
      <c r="J40" s="141"/>
      <c r="K40" s="324"/>
      <c r="L40" s="326"/>
      <c r="M40" s="120"/>
      <c r="N40" s="326"/>
      <c r="O40" s="325"/>
      <c r="P40" s="324"/>
      <c r="Q40" s="324"/>
      <c r="R40" s="324"/>
      <c r="S40" s="51" t="str">
        <f>RIGHT(B39,6)</f>
        <v>Sep 19</v>
      </c>
      <c r="T40" s="54">
        <f t="shared" si="12"/>
        <v>34580</v>
      </c>
      <c r="U40" s="54">
        <f>'Euribor Calendar Calculations'!L36</f>
        <v>34580</v>
      </c>
      <c r="V40" s="54">
        <f t="shared" si="13"/>
        <v>0</v>
      </c>
      <c r="W40" s="53">
        <f t="shared" si="14"/>
        <v>0</v>
      </c>
      <c r="X40" s="54">
        <f>'Euribor Calendar Calculations'!M36</f>
        <v>34580</v>
      </c>
      <c r="Y40" s="58">
        <f t="shared" si="15"/>
        <v>1</v>
      </c>
      <c r="Z40" s="389"/>
      <c r="AA40" s="389"/>
      <c r="AB40" s="367"/>
      <c r="AC40" s="399"/>
      <c r="AD40" s="87"/>
      <c r="AE40" s="88"/>
      <c r="AF40" s="1"/>
      <c r="AG40" s="1"/>
    </row>
    <row r="41" spans="1:33" ht="13.15" customHeight="1" x14ac:dyDescent="0.3">
      <c r="A41" s="3">
        <f>A39+1</f>
        <v>17</v>
      </c>
      <c r="B41" s="366" t="str">
        <f>RIGHT(RTD("cqg.rtd",,"ContractData",$A$5&amp;A41,"LongDescription"),14)</f>
        <v>Sep 19, Dec 19</v>
      </c>
      <c r="C41" s="25"/>
      <c r="D41" s="25"/>
      <c r="E41" s="25"/>
      <c r="F41" s="327">
        <f>IF(B41="","",RTD("cqg.rtd",,"ContractData",$A$5&amp;A41,"ExpirationDate",,"D"))</f>
        <v>43724</v>
      </c>
      <c r="G41" s="318">
        <f ca="1">F41-$A$1</f>
        <v>1302</v>
      </c>
      <c r="H41" s="64"/>
      <c r="I41" s="44"/>
      <c r="J41" s="140">
        <f>K41</f>
        <v>69</v>
      </c>
      <c r="K41" s="324">
        <f>RTD("cqg.rtd", ,"ContractData", $A$5&amp;A41, "T_CVol")</f>
        <v>69</v>
      </c>
      <c r="L41" s="326">
        <f xml:space="preserve"> RTD("cqg.rtd",,"StudyData", $A$5&amp;A41, "MA", "InputChoice=ContractVol,MAType=Sim,Period="&amp;$L$4&amp;"", "MA",,,"all",,,,"T")</f>
        <v>624.08333332999996</v>
      </c>
      <c r="M41" s="120">
        <f>IF(K41&gt;L41,1,0)</f>
        <v>0</v>
      </c>
      <c r="N41" s="326">
        <f>RTD("cqg.rtd", ,"ContractData", $A$5&amp;A41, "Y_CVol")</f>
        <v>376</v>
      </c>
      <c r="O41" s="325">
        <f>IF(ISERROR(K41/N41),"",K41/N41)</f>
        <v>0.18351063829787234</v>
      </c>
      <c r="P41" s="324" t="str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/>
      </c>
      <c r="Q41" s="324"/>
      <c r="R41" s="324"/>
      <c r="S41" s="49" t="str">
        <f>LEFT(B41,6)</f>
        <v>Sep 19</v>
      </c>
      <c r="T41" s="53">
        <f t="shared" si="12"/>
        <v>34580</v>
      </c>
      <c r="U41" s="53">
        <f>'Euribor Calendar Calculations'!F38</f>
        <v>34580</v>
      </c>
      <c r="V41" s="53">
        <f t="shared" si="13"/>
        <v>0</v>
      </c>
      <c r="W41" s="53">
        <f t="shared" si="14"/>
        <v>0</v>
      </c>
      <c r="X41" s="53">
        <f>'Euribor Calendar Calculations'!G38</f>
        <v>34580</v>
      </c>
      <c r="Y41" s="59">
        <f t="shared" si="15"/>
        <v>1</v>
      </c>
      <c r="Z41" s="389">
        <f>IF(RTD("cqg.rtd",,"StudyData",$A$5&amp;A41,"Vol","VolType=Exchange,CoCType=Contract","Vol",$Z$4,"0","ALL",,,"TRUE","T")="",0,RTD("cqg.rtd",,"StudyData",$A$5&amp;A41,"Vol","VolType=Exchange,CoCType=Contract","Vol",$Z$4,"0","ALL",,,"TRUE","T"))</f>
        <v>0</v>
      </c>
      <c r="AA41" s="389" t="e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LocalMinute("&amp;$A$5&amp;$A41&amp;")="&amp;$F$1&amp;")","Bar",,"Vol",$Z$4,"0"))</f>
        <v>#N/A</v>
      </c>
      <c r="AB41" s="366" t="str">
        <f>B41</f>
        <v>Sep 19, Dec 19</v>
      </c>
      <c r="AC41" s="398"/>
      <c r="AD41" s="87"/>
      <c r="AE41" s="88"/>
      <c r="AF41" s="1"/>
      <c r="AG41" s="1"/>
    </row>
    <row r="42" spans="1:33" ht="13.15" customHeight="1" x14ac:dyDescent="0.3">
      <c r="B42" s="367"/>
      <c r="C42" s="61"/>
      <c r="D42" s="61"/>
      <c r="E42" s="61"/>
      <c r="F42" s="328"/>
      <c r="G42" s="319"/>
      <c r="H42" s="62"/>
      <c r="I42" s="22"/>
      <c r="J42" s="57"/>
      <c r="K42" s="324"/>
      <c r="L42" s="326"/>
      <c r="M42" s="120"/>
      <c r="N42" s="326"/>
      <c r="O42" s="325"/>
      <c r="P42" s="324"/>
      <c r="Q42" s="324"/>
      <c r="R42" s="324"/>
      <c r="S42" s="51" t="str">
        <f>RIGHT(B41,6)</f>
        <v>Dec 19</v>
      </c>
      <c r="T42" s="54">
        <f t="shared" si="12"/>
        <v>13490</v>
      </c>
      <c r="U42" s="54">
        <f>'Euribor Calendar Calculations'!L38</f>
        <v>13490</v>
      </c>
      <c r="V42" s="54">
        <f t="shared" si="13"/>
        <v>0</v>
      </c>
      <c r="W42" s="53">
        <f t="shared" si="14"/>
        <v>0</v>
      </c>
      <c r="X42" s="54">
        <f>'Euribor Calendar Calculations'!M38</f>
        <v>13490</v>
      </c>
      <c r="Y42" s="58">
        <f t="shared" si="15"/>
        <v>1</v>
      </c>
      <c r="Z42" s="389"/>
      <c r="AA42" s="389"/>
      <c r="AB42" s="367"/>
      <c r="AC42" s="399"/>
      <c r="AD42" s="87"/>
      <c r="AE42" s="88"/>
      <c r="AF42" s="1"/>
      <c r="AG42" s="1"/>
    </row>
    <row r="43" spans="1:33" ht="8.1" customHeight="1" x14ac:dyDescent="0.3">
      <c r="B43" s="122"/>
      <c r="C43" s="20"/>
      <c r="D43" s="20"/>
      <c r="E43" s="20"/>
      <c r="F43" s="29"/>
      <c r="G43" s="20"/>
      <c r="H43" s="115"/>
      <c r="I43" s="20"/>
      <c r="J43" s="20"/>
      <c r="K43" s="93"/>
      <c r="L43" s="93"/>
      <c r="M43" s="95"/>
      <c r="N43" s="93"/>
      <c r="O43" s="96"/>
      <c r="P43" s="97"/>
      <c r="Q43" s="97"/>
      <c r="R43" s="97"/>
      <c r="S43" s="47"/>
      <c r="T43" s="20"/>
      <c r="U43" s="60"/>
      <c r="V43" s="60"/>
      <c r="W43" s="60"/>
      <c r="X43" s="60"/>
      <c r="Y43" s="60"/>
      <c r="Z43" s="102"/>
      <c r="AA43" s="103"/>
      <c r="AB43" s="130"/>
      <c r="AC43" s="131"/>
      <c r="AD43" s="89"/>
      <c r="AE43" s="90"/>
      <c r="AF43" s="1"/>
      <c r="AG43" s="1"/>
    </row>
    <row r="44" spans="1:33" ht="13.15" customHeight="1" x14ac:dyDescent="0.3">
      <c r="A44" s="3">
        <f>A41+1</f>
        <v>18</v>
      </c>
      <c r="B44" s="364" t="str">
        <f>RIGHT(RTD("cqg.rtd",,"ContractData",$A$5&amp;A44,"LongDescription"),14)</f>
        <v>Dec 19, Mar 20</v>
      </c>
      <c r="C44" s="65"/>
      <c r="D44" s="65"/>
      <c r="E44" s="65"/>
      <c r="F44" s="320">
        <f>IF(B44="","",RTD("cqg.rtd",,"ContractData",$A$5&amp;A44,"ExpirationDate",,"D"))</f>
        <v>43815</v>
      </c>
      <c r="G44" s="318">
        <f ca="1">F44-$A$1</f>
        <v>1393</v>
      </c>
      <c r="H44" s="66"/>
      <c r="I44" s="67"/>
      <c r="J44" s="140">
        <f>K44</f>
        <v>484</v>
      </c>
      <c r="K44" s="324">
        <f>RTD("cqg.rtd", ,"ContractData", $A$5&amp;A44, "T_CVol")</f>
        <v>484</v>
      </c>
      <c r="L44" s="326">
        <f xml:space="preserve"> RTD("cqg.rtd",,"StudyData", $A$5&amp;A44, "MA", "InputChoice=ContractVol,MAType=Sim,Period="&amp;$L$4&amp;"", "MA",,,"all",,,,"T")</f>
        <v>646.75</v>
      </c>
      <c r="M44" s="139">
        <f>IF(K44&gt;L44,1,0)</f>
        <v>0</v>
      </c>
      <c r="N44" s="326">
        <f>RTD("cqg.rtd", ,"ContractData", $A$5&amp;A44, "Y_CVol")</f>
        <v>409</v>
      </c>
      <c r="O44" s="325">
        <f>IF(ISERROR(K44/N44),"",K44/N44)</f>
        <v>1.1833740831295843</v>
      </c>
      <c r="P44" s="324" t="str">
        <f xml:space="preserve"> RTD("cqg.rtd",,"StudyData", "(MA("&amp;$A$5&amp;A44&amp;",Period:="&amp;$Q$5&amp;",MAType:=Sim,InputChoice:=ContractVol) when LocalYear("&amp;$A$5&amp;A44&amp;")="&amp;$R$5&amp;" And (LocalMonth("&amp;$A$5&amp;A44&amp;")="&amp;$P$4&amp;" And LocalDay("&amp;$A$5&amp;A44&amp;")="&amp;$Q$4&amp;" ))", "Bar", "", "Close","D", "0", "all", "", "","False",,)</f>
        <v/>
      </c>
      <c r="Q44" s="324"/>
      <c r="R44" s="324"/>
      <c r="S44" s="49" t="str">
        <f>LEFT(B44,6)</f>
        <v>Dec 19</v>
      </c>
      <c r="T44" s="53">
        <f t="shared" ref="T44:T51" si="16">U44</f>
        <v>13490</v>
      </c>
      <c r="U44" s="53">
        <f>'Euribor Calendar Calculations'!F40</f>
        <v>13490</v>
      </c>
      <c r="V44" s="53">
        <f t="shared" ref="V44:V51" si="17">IFERROR(U44-X44,"")</f>
        <v>0</v>
      </c>
      <c r="W44" s="53">
        <f t="shared" ref="W44:W51" si="18">V44</f>
        <v>0</v>
      </c>
      <c r="X44" s="53">
        <f>'Euribor Calendar Calculations'!G40</f>
        <v>13490</v>
      </c>
      <c r="Y44" s="59">
        <f t="shared" ref="Y44:Y51" si="19">IF(ISERROR(U44/X44),"",U44/X44)</f>
        <v>1</v>
      </c>
      <c r="Z44" s="389">
        <f>IF(RTD("cqg.rtd",,"StudyData",$A$5&amp;A44,"Vol","VolType=Exchange,CoCType=Contract","Vol",$Z$4,"0","ALL",,,"TRUE","T")="",0,RTD("cqg.rtd",,"StudyData",$A$5&amp;A44,"Vol","VolType=Exchange,CoCType=Contract","Vol",$Z$4,"0","ALL",,,"TRUE","T"))</f>
        <v>1</v>
      </c>
      <c r="AA44" s="389">
        <f ca="1">IF(B44="","",RTD("cqg.rtd",,"StudyData","Vol("&amp;$A$5&amp;A44&amp;") when (LocalDay("&amp;$A$5&amp;A44&amp;")="&amp;$C$1&amp;" and LocalHour("&amp;$A$5&amp;A44&amp;")="&amp;$E$1&amp;" and LocalMinute("&amp;$A$5&amp;$A44&amp;")="&amp;$F$1&amp;")","Bar",,"Vol",$Z$4,"0"))</f>
        <v>5</v>
      </c>
      <c r="AB44" s="368" t="str">
        <f>B44</f>
        <v>Dec 19, Mar 20</v>
      </c>
      <c r="AC44" s="406"/>
      <c r="AD44" s="91"/>
      <c r="AE44" s="92"/>
      <c r="AF44" s="1"/>
      <c r="AG44" s="1"/>
    </row>
    <row r="45" spans="1:33" ht="13.15" customHeight="1" x14ac:dyDescent="0.3">
      <c r="B45" s="365"/>
      <c r="C45" s="65"/>
      <c r="D45" s="65"/>
      <c r="E45" s="65"/>
      <c r="F45" s="321"/>
      <c r="G45" s="319"/>
      <c r="H45" s="66"/>
      <c r="I45" s="67"/>
      <c r="J45" s="141"/>
      <c r="K45" s="324"/>
      <c r="L45" s="326"/>
      <c r="M45" s="139"/>
      <c r="N45" s="326"/>
      <c r="O45" s="325"/>
      <c r="P45" s="324"/>
      <c r="Q45" s="324"/>
      <c r="R45" s="324"/>
      <c r="S45" s="51" t="str">
        <f>RIGHT(B44,6)</f>
        <v>Mar 20</v>
      </c>
      <c r="T45" s="54">
        <f t="shared" si="16"/>
        <v>9934</v>
      </c>
      <c r="U45" s="54">
        <f>'Euribor Calendar Calculations'!L40</f>
        <v>9934</v>
      </c>
      <c r="V45" s="54">
        <f t="shared" si="17"/>
        <v>0</v>
      </c>
      <c r="W45" s="53">
        <f t="shared" si="18"/>
        <v>0</v>
      </c>
      <c r="X45" s="54">
        <f>'Euribor Calendar Calculations'!M40</f>
        <v>9934</v>
      </c>
      <c r="Y45" s="58">
        <f t="shared" si="19"/>
        <v>1</v>
      </c>
      <c r="Z45" s="389"/>
      <c r="AA45" s="389"/>
      <c r="AB45" s="369"/>
      <c r="AC45" s="407"/>
      <c r="AD45" s="91"/>
      <c r="AE45" s="92"/>
      <c r="AF45" s="1"/>
      <c r="AG45" s="1"/>
    </row>
    <row r="46" spans="1:33" ht="13.15" customHeight="1" x14ac:dyDescent="0.3">
      <c r="A46" s="3">
        <f>A44+1</f>
        <v>19</v>
      </c>
      <c r="B46" s="364" t="str">
        <f>RIGHT(RTD("cqg.rtd",,"ContractData",$A$5&amp;A46,"LongDescription"),14)</f>
        <v>Mar 20, Jun 20</v>
      </c>
      <c r="C46" s="65"/>
      <c r="D46" s="65"/>
      <c r="E46" s="65"/>
      <c r="F46" s="320">
        <f>IF(B46="","",RTD("cqg.rtd",,"ContractData",$A$5&amp;A46,"ExpirationDate",,"D"))</f>
        <v>43906</v>
      </c>
      <c r="G46" s="318">
        <f ca="1">F46-$A$1</f>
        <v>1484</v>
      </c>
      <c r="H46" s="66"/>
      <c r="I46" s="67"/>
      <c r="J46" s="140">
        <f>K46</f>
        <v>54</v>
      </c>
      <c r="K46" s="324">
        <f>RTD("cqg.rtd", ,"ContractData", $A$5&amp;A46, "T_CVol")</f>
        <v>54</v>
      </c>
      <c r="L46" s="326">
        <f xml:space="preserve"> RTD("cqg.rtd",,"StudyData", $A$5&amp;A46, "MA", "InputChoice=ContractVol,MAType=Sim,Period="&amp;$L$4&amp;"", "MA",,,"all",,,,"T")</f>
        <v>193</v>
      </c>
      <c r="M46" s="139">
        <f>IF(K46&gt;L46,1,0)</f>
        <v>0</v>
      </c>
      <c r="N46" s="326">
        <f>RTD("cqg.rtd", ,"ContractData", $A$5&amp;A46, "Y_CVol")</f>
        <v>102</v>
      </c>
      <c r="O46" s="325">
        <f>IF(ISERROR(K46/N46),"",K46/N46)</f>
        <v>0.52941176470588236</v>
      </c>
      <c r="P46" s="324" t="str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/>
      </c>
      <c r="Q46" s="324"/>
      <c r="R46" s="324"/>
      <c r="S46" s="49" t="str">
        <f>LEFT(B46,6)</f>
        <v>Mar 20</v>
      </c>
      <c r="T46" s="53">
        <f t="shared" si="16"/>
        <v>9934</v>
      </c>
      <c r="U46" s="53">
        <f>'Euribor Calendar Calculations'!F42</f>
        <v>9934</v>
      </c>
      <c r="V46" s="53">
        <f t="shared" si="17"/>
        <v>0</v>
      </c>
      <c r="W46" s="53">
        <f t="shared" si="18"/>
        <v>0</v>
      </c>
      <c r="X46" s="53">
        <f>'Euribor Calendar Calculations'!G42</f>
        <v>9934</v>
      </c>
      <c r="Y46" s="59">
        <f t="shared" si="19"/>
        <v>1</v>
      </c>
      <c r="Z46" s="389">
        <f>IF(RTD("cqg.rtd",,"StudyData",$A$5&amp;A46,"Vol","VolType=Exchange,CoCType=Contract","Vol",$Z$4,"0","ALL",,,"TRUE","T")="",0,RTD("cqg.rtd",,"StudyData",$A$5&amp;A46,"Vol","VolType=Exchange,CoCType=Contract","Vol",$Z$4,"0","ALL",,,"TRUE","T"))</f>
        <v>0</v>
      </c>
      <c r="AA46" s="389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LocalMinute("&amp;$A$5&amp;$A46&amp;")="&amp;$F$1&amp;")","Bar",,"Vol",$Z$4,"0"))</f>
        <v>0</v>
      </c>
      <c r="AB46" s="368" t="str">
        <f>B46</f>
        <v>Mar 20, Jun 20</v>
      </c>
      <c r="AC46" s="406"/>
      <c r="AD46" s="91"/>
      <c r="AE46" s="92"/>
      <c r="AF46" s="1"/>
      <c r="AG46" s="1"/>
    </row>
    <row r="47" spans="1:33" ht="13.15" customHeight="1" x14ac:dyDescent="0.3">
      <c r="B47" s="365"/>
      <c r="C47" s="65"/>
      <c r="D47" s="65"/>
      <c r="E47" s="65"/>
      <c r="F47" s="321"/>
      <c r="G47" s="319"/>
      <c r="H47" s="66"/>
      <c r="I47" s="67"/>
      <c r="J47" s="141"/>
      <c r="K47" s="324"/>
      <c r="L47" s="326"/>
      <c r="M47" s="139"/>
      <c r="N47" s="326"/>
      <c r="O47" s="325"/>
      <c r="P47" s="324"/>
      <c r="Q47" s="324"/>
      <c r="R47" s="324"/>
      <c r="S47" s="51" t="str">
        <f>RIGHT(B46,6)</f>
        <v>Jun 20</v>
      </c>
      <c r="T47" s="54">
        <f t="shared" si="16"/>
        <v>5966</v>
      </c>
      <c r="U47" s="54">
        <f>'Euribor Calendar Calculations'!L42</f>
        <v>5966</v>
      </c>
      <c r="V47" s="54">
        <f t="shared" si="17"/>
        <v>0</v>
      </c>
      <c r="W47" s="53">
        <f t="shared" si="18"/>
        <v>0</v>
      </c>
      <c r="X47" s="54">
        <f>'Euribor Calendar Calculations'!M42</f>
        <v>5966</v>
      </c>
      <c r="Y47" s="58">
        <f t="shared" si="19"/>
        <v>1</v>
      </c>
      <c r="Z47" s="389"/>
      <c r="AA47" s="389"/>
      <c r="AB47" s="369"/>
      <c r="AC47" s="407"/>
      <c r="AD47" s="91"/>
      <c r="AE47" s="92"/>
      <c r="AF47" s="1"/>
      <c r="AG47" s="1"/>
    </row>
    <row r="48" spans="1:33" ht="13.15" customHeight="1" x14ac:dyDescent="0.3">
      <c r="A48" s="3">
        <f>A46+1</f>
        <v>20</v>
      </c>
      <c r="B48" s="364" t="str">
        <f>RIGHT(RTD("cqg.rtd",,"ContractData",$A$5&amp;A48,"LongDescription"),14)</f>
        <v>Jun 20, Sep 20</v>
      </c>
      <c r="C48" s="65"/>
      <c r="D48" s="65"/>
      <c r="E48" s="65"/>
      <c r="F48" s="320">
        <f>IF(B48="","",RTD("cqg.rtd",,"ContractData",$A$5&amp;A48,"ExpirationDate",,"D"))</f>
        <v>43997</v>
      </c>
      <c r="G48" s="318">
        <f ca="1">F48-$A$1</f>
        <v>1575</v>
      </c>
      <c r="H48" s="66"/>
      <c r="I48" s="67"/>
      <c r="J48" s="140">
        <f>K48</f>
        <v>0</v>
      </c>
      <c r="K48" s="324">
        <f>RTD("cqg.rtd", ,"ContractData", $A$5&amp;A48, "T_CVol")</f>
        <v>0</v>
      </c>
      <c r="L48" s="326">
        <f xml:space="preserve"> RTD("cqg.rtd",,"StudyData", $A$5&amp;A48, "MA", "InputChoice=ContractVol,MAType=Sim,Period="&amp;$L$4&amp;"", "MA",,,"all",,,,"T")</f>
        <v>92.5</v>
      </c>
      <c r="M48" s="139">
        <f>IF(K48&gt;L48,1,0)</f>
        <v>0</v>
      </c>
      <c r="N48" s="326">
        <f>RTD("cqg.rtd", ,"ContractData", $A$5&amp;A48, "Y_CVol")</f>
        <v>70</v>
      </c>
      <c r="O48" s="325">
        <f>IF(ISERROR(K48/N48),"",K48/N48)</f>
        <v>0</v>
      </c>
      <c r="P48" s="324" t="str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/>
      </c>
      <c r="Q48" s="324"/>
      <c r="R48" s="324"/>
      <c r="S48" s="49" t="str">
        <f>LEFT(B48,6)</f>
        <v>Jun 20</v>
      </c>
      <c r="T48" s="53">
        <f t="shared" si="16"/>
        <v>5966</v>
      </c>
      <c r="U48" s="53">
        <f>'Euribor Calendar Calculations'!F44</f>
        <v>5966</v>
      </c>
      <c r="V48" s="53">
        <f t="shared" si="17"/>
        <v>0</v>
      </c>
      <c r="W48" s="53">
        <f t="shared" si="18"/>
        <v>0</v>
      </c>
      <c r="X48" s="53">
        <f>'Euribor Calendar Calculations'!G44</f>
        <v>5966</v>
      </c>
      <c r="Y48" s="59">
        <f t="shared" si="19"/>
        <v>1</v>
      </c>
      <c r="Z48" s="389">
        <f>IF(RTD("cqg.rtd",,"StudyData",$A$5&amp;A48,"Vol","VolType=Exchange,CoCType=Contract","Vol",$Z$4,"0","ALL",,,"TRUE","T")="",0,RTD("cqg.rtd",,"StudyData",$A$5&amp;A48,"Vol","VolType=Exchange,CoCType=Contract","Vol",$Z$4,"0","ALL",,,"TRUE","T"))</f>
        <v>0</v>
      </c>
      <c r="AA48" s="389">
        <f ca="1">IF(B48="","",RTD("cqg.rtd",,"StudyData","Vol("&amp;$A$5&amp;A48&amp;") when (LocalDay("&amp;$A$5&amp;A48&amp;")="&amp;$C$1&amp;" and LocalHour("&amp;$A$5&amp;A48&amp;")="&amp;$E$1&amp;" and LocalMinute("&amp;$A$5&amp;$A48&amp;")="&amp;$F$1&amp;")","Bar",,"Vol",$Z$4,"0"))</f>
        <v>20</v>
      </c>
      <c r="AB48" s="368" t="str">
        <f>B48</f>
        <v>Jun 20, Sep 20</v>
      </c>
      <c r="AC48" s="406"/>
      <c r="AD48" s="91"/>
      <c r="AE48" s="92"/>
      <c r="AF48" s="1"/>
      <c r="AG48" s="1"/>
    </row>
    <row r="49" spans="1:33" ht="13.15" customHeight="1" x14ac:dyDescent="0.3">
      <c r="B49" s="365"/>
      <c r="C49" s="65"/>
      <c r="D49" s="65"/>
      <c r="E49" s="65"/>
      <c r="F49" s="341"/>
      <c r="G49" s="340"/>
      <c r="H49" s="66"/>
      <c r="I49" s="67"/>
      <c r="J49" s="141"/>
      <c r="K49" s="324"/>
      <c r="L49" s="326"/>
      <c r="M49" s="139"/>
      <c r="N49" s="326"/>
      <c r="O49" s="325"/>
      <c r="P49" s="324"/>
      <c r="Q49" s="324"/>
      <c r="R49" s="324"/>
      <c r="S49" s="51" t="str">
        <f>RIGHT(B48,6)</f>
        <v>Sep 20</v>
      </c>
      <c r="T49" s="54">
        <f t="shared" si="16"/>
        <v>3365</v>
      </c>
      <c r="U49" s="54">
        <f>'Euribor Calendar Calculations'!L44</f>
        <v>3365</v>
      </c>
      <c r="V49" s="54">
        <f t="shared" si="17"/>
        <v>0</v>
      </c>
      <c r="W49" s="53">
        <f t="shared" si="18"/>
        <v>0</v>
      </c>
      <c r="X49" s="54">
        <f>'Euribor Calendar Calculations'!M44</f>
        <v>3365</v>
      </c>
      <c r="Y49" s="58">
        <f t="shared" si="19"/>
        <v>1</v>
      </c>
      <c r="Z49" s="389"/>
      <c r="AA49" s="389"/>
      <c r="AB49" s="369"/>
      <c r="AC49" s="407"/>
      <c r="AD49" s="91"/>
      <c r="AE49" s="92"/>
      <c r="AF49" s="1"/>
      <c r="AG49" s="1"/>
    </row>
    <row r="50" spans="1:33" ht="13.15" customHeight="1" x14ac:dyDescent="0.3">
      <c r="A50" s="3">
        <f>A48+1</f>
        <v>21</v>
      </c>
      <c r="B50" s="368" t="str">
        <f>RIGHT(RTD("cqg.rtd",,"ContractData",$A$5&amp;A50,"LongDescription"),14)</f>
        <v>Sep 20, Dec 20</v>
      </c>
      <c r="C50" s="65"/>
      <c r="D50" s="65"/>
      <c r="E50" s="70"/>
      <c r="F50" s="320">
        <f>IF(B50="","",RTD("cqg.rtd",,"ContractData",$A$5&amp;A50,"ExpirationDate",,"D"))</f>
        <v>44088</v>
      </c>
      <c r="G50" s="318">
        <f ca="1">F50-$A$1</f>
        <v>1666</v>
      </c>
      <c r="H50" s="71"/>
      <c r="I50" s="67"/>
      <c r="J50" s="140">
        <f>K50</f>
        <v>0</v>
      </c>
      <c r="K50" s="324">
        <f>RTD("cqg.rtd", ,"ContractData", $A$5&amp;A50, "T_CVol")</f>
        <v>0</v>
      </c>
      <c r="L50" s="326">
        <f xml:space="preserve"> RTD("cqg.rtd",,"StudyData", $A$5&amp;A50, "MA", "InputChoice=ContractVol,MAType=Sim,Period="&amp;$L$4&amp;"", "MA",,,"all",,,,"T")</f>
        <v>100.16666667</v>
      </c>
      <c r="M50" s="139">
        <f>IF(K50&gt;L50,1,0)</f>
        <v>0</v>
      </c>
      <c r="N50" s="326">
        <f>RTD("cqg.rtd", ,"ContractData", $A$5&amp;A50, "Y_CVol")</f>
        <v>0</v>
      </c>
      <c r="O50" s="325" t="str">
        <f>IF(ISERROR(K50/N50),"",K50/N50)</f>
        <v/>
      </c>
      <c r="P50" s="324" t="str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/>
      </c>
      <c r="Q50" s="324"/>
      <c r="R50" s="324"/>
      <c r="S50" s="49" t="str">
        <f>LEFT(B50,6)</f>
        <v>Sep 20</v>
      </c>
      <c r="T50" s="53">
        <f t="shared" si="16"/>
        <v>3365</v>
      </c>
      <c r="U50" s="53">
        <f>'Euribor Calendar Calculations'!F46</f>
        <v>3365</v>
      </c>
      <c r="V50" s="53">
        <f t="shared" si="17"/>
        <v>0</v>
      </c>
      <c r="W50" s="53">
        <f t="shared" si="18"/>
        <v>0</v>
      </c>
      <c r="X50" s="53">
        <f>'Euribor Calendar Calculations'!G46</f>
        <v>3365</v>
      </c>
      <c r="Y50" s="59">
        <f t="shared" si="19"/>
        <v>1</v>
      </c>
      <c r="Z50" s="389">
        <f>IF(RTD("cqg.rtd",,"StudyData",$A$5&amp;A50,"Vol","VolType=Exchange,CoCType=Contract","Vol",$Z$4,"0","ALL",,,"TRUE","T")="",0,RTD("cqg.rtd",,"StudyData",$A$5&amp;A50,"Vol","VolType=Exchange,CoCType=Contract","Vol",$Z$4,"0","ALL",,,"TRUE","T"))</f>
        <v>0</v>
      </c>
      <c r="AA50" s="389">
        <f ca="1">IF(B50="","",RTD("cqg.rtd",,"StudyData","Vol("&amp;$A$5&amp;A50&amp;") when (LocalDay("&amp;$A$5&amp;A50&amp;")="&amp;$C$1&amp;" and LocalHour("&amp;$A$5&amp;A50&amp;")="&amp;$E$1&amp;" and LocalMinute("&amp;$A$5&amp;$A50&amp;")="&amp;$F$1&amp;")","Bar",,"Vol",$Z$4,"0"))</f>
        <v>0</v>
      </c>
      <c r="AB50" s="368" t="str">
        <f>B50</f>
        <v>Sep 20, Dec 20</v>
      </c>
      <c r="AC50" s="406"/>
      <c r="AD50" s="91"/>
      <c r="AE50" s="92"/>
      <c r="AF50" s="1"/>
      <c r="AG50" s="1"/>
    </row>
    <row r="51" spans="1:33" ht="13.15" customHeight="1" x14ac:dyDescent="0.3">
      <c r="B51" s="369"/>
      <c r="C51" s="68"/>
      <c r="D51" s="68"/>
      <c r="E51" s="68"/>
      <c r="F51" s="321"/>
      <c r="G51" s="319"/>
      <c r="H51" s="69"/>
      <c r="I51" s="78"/>
      <c r="J51" s="141"/>
      <c r="K51" s="324"/>
      <c r="L51" s="326"/>
      <c r="M51" s="139"/>
      <c r="N51" s="326"/>
      <c r="O51" s="325"/>
      <c r="P51" s="324"/>
      <c r="Q51" s="324"/>
      <c r="R51" s="324"/>
      <c r="S51" s="51" t="str">
        <f>RIGHT(B50,6)</f>
        <v>Dec 20</v>
      </c>
      <c r="T51" s="54">
        <f t="shared" si="16"/>
        <v>1776</v>
      </c>
      <c r="U51" s="54">
        <f>'Euribor Calendar Calculations'!L46</f>
        <v>1776</v>
      </c>
      <c r="V51" s="54">
        <f t="shared" si="17"/>
        <v>0</v>
      </c>
      <c r="W51" s="53">
        <f t="shared" si="18"/>
        <v>0</v>
      </c>
      <c r="X51" s="54">
        <f>'Euribor Calendar Calculations'!M46</f>
        <v>1776</v>
      </c>
      <c r="Y51" s="58">
        <f t="shared" si="19"/>
        <v>1</v>
      </c>
      <c r="Z51" s="389"/>
      <c r="AA51" s="389"/>
      <c r="AB51" s="369"/>
      <c r="AC51" s="407"/>
      <c r="AD51" s="91"/>
      <c r="AE51" s="92"/>
      <c r="AF51" s="1"/>
      <c r="AG51" s="1"/>
    </row>
    <row r="52" spans="1:33" ht="8.1" customHeight="1" x14ac:dyDescent="0.3">
      <c r="B52" s="122"/>
      <c r="C52" s="20"/>
      <c r="D52" s="20"/>
      <c r="E52" s="20"/>
      <c r="F52" s="29"/>
      <c r="G52" s="20"/>
      <c r="H52" s="115"/>
      <c r="I52" s="20"/>
      <c r="J52" s="20"/>
      <c r="K52" s="93"/>
      <c r="L52" s="93"/>
      <c r="M52" s="95"/>
      <c r="N52" s="93"/>
      <c r="O52" s="96"/>
      <c r="P52" s="97"/>
      <c r="Q52" s="97"/>
      <c r="R52" s="97"/>
      <c r="S52" s="47"/>
      <c r="T52" s="20"/>
      <c r="U52" s="60"/>
      <c r="V52" s="60"/>
      <c r="W52" s="60"/>
      <c r="X52" s="60"/>
      <c r="Y52" s="60"/>
      <c r="Z52" s="102"/>
      <c r="AA52" s="103"/>
      <c r="AB52" s="130"/>
      <c r="AC52" s="131"/>
      <c r="AD52" s="89"/>
      <c r="AE52" s="90"/>
      <c r="AF52" s="1"/>
      <c r="AG52" s="1"/>
    </row>
    <row r="53" spans="1:33" ht="13.15" customHeight="1" x14ac:dyDescent="0.3">
      <c r="A53" s="3">
        <f>A50+1</f>
        <v>22</v>
      </c>
      <c r="B53" s="370" t="str">
        <f>RIGHT(RTD("cqg.rtd",,"ContractData",$A$5&amp;A53,"LongDescription"),14)</f>
        <v>Oct 20, Jan 21</v>
      </c>
      <c r="C53" s="72"/>
      <c r="D53" s="72"/>
      <c r="E53" s="72"/>
      <c r="F53" s="320">
        <f>IF(B53="","",RTD("cqg.rtd",,"ContractData",$A$5&amp;A53,"ExpirationDate",,"D"))</f>
        <v>44123</v>
      </c>
      <c r="G53" s="318">
        <f ca="1">F53-$A$1</f>
        <v>1701</v>
      </c>
      <c r="H53" s="66"/>
      <c r="I53" s="67"/>
      <c r="J53" s="18">
        <f>K53</f>
        <v>0</v>
      </c>
      <c r="K53" s="324">
        <f>RTD("cqg.rtd", ,"ContractData", $A$5&amp;A53, "T_CVol")</f>
        <v>0</v>
      </c>
      <c r="L53" s="326" t="str">
        <f xml:space="preserve"> RTD("cqg.rtd",,"StudyData", $A$5&amp;A53, "MA", "InputChoice=ContractVol,MAType=Sim,Period="&amp;$L$4&amp;"", "MA",,,"all",,,,"T")</f>
        <v/>
      </c>
      <c r="M53" s="139">
        <f>IF(K53&gt;L53,1,0)</f>
        <v>0</v>
      </c>
      <c r="N53" s="326">
        <f>RTD("cqg.rtd", ,"ContractData", $A$5&amp;A53, "Y_CVol")</f>
        <v>0</v>
      </c>
      <c r="O53" s="325" t="str">
        <f>IF(ISERROR(K53/N53),"",K53/N53)</f>
        <v/>
      </c>
      <c r="P53" s="324" t="str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/>
      </c>
      <c r="Q53" s="324"/>
      <c r="R53" s="324"/>
      <c r="S53" s="49" t="str">
        <f>LEFT(B53,6)</f>
        <v>Oct 20</v>
      </c>
      <c r="T53" s="53" t="str">
        <f t="shared" ref="T53:T60" si="20">U53</f>
        <v/>
      </c>
      <c r="U53" s="53" t="str">
        <f>'Euribor Calendar Calculations'!F48</f>
        <v/>
      </c>
      <c r="V53" s="53" t="str">
        <f t="shared" ref="V53:V60" si="21">IFERROR(U53-X53,"")</f>
        <v/>
      </c>
      <c r="W53" s="53" t="str">
        <f t="shared" ref="W53:W60" si="22">V53</f>
        <v/>
      </c>
      <c r="X53" s="53" t="str">
        <f>'Euribor Calendar Calculations'!G48</f>
        <v/>
      </c>
      <c r="Y53" s="59" t="str">
        <f t="shared" ref="Y53:Y60" si="23">IF(ISERROR(U53/X53),"",U53/X53)</f>
        <v/>
      </c>
      <c r="Z53" s="389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389" t="str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/>
      </c>
      <c r="AB53" s="372" t="str">
        <f>B53</f>
        <v>Oct 20, Jan 21</v>
      </c>
      <c r="AC53" s="404"/>
      <c r="AD53" s="87"/>
      <c r="AE53" s="88"/>
      <c r="AF53" s="1"/>
      <c r="AG53" s="1"/>
    </row>
    <row r="54" spans="1:33" ht="13.15" customHeight="1" x14ac:dyDescent="0.3">
      <c r="B54" s="371"/>
      <c r="C54" s="72"/>
      <c r="D54" s="72"/>
      <c r="E54" s="72"/>
      <c r="F54" s="321"/>
      <c r="G54" s="319"/>
      <c r="H54" s="66"/>
      <c r="I54" s="67"/>
      <c r="J54" s="22"/>
      <c r="K54" s="324"/>
      <c r="L54" s="326"/>
      <c r="M54" s="139"/>
      <c r="N54" s="326"/>
      <c r="O54" s="325"/>
      <c r="P54" s="324"/>
      <c r="Q54" s="324"/>
      <c r="R54" s="324"/>
      <c r="S54" s="51" t="str">
        <f>RIGHT(B53,6)</f>
        <v>Jan 21</v>
      </c>
      <c r="T54" s="54" t="e">
        <f t="shared" si="20"/>
        <v>#N/A</v>
      </c>
      <c r="U54" s="54" t="e">
        <f>'Euribor Calendar Calculations'!L48</f>
        <v>#N/A</v>
      </c>
      <c r="V54" s="54" t="str">
        <f t="shared" si="21"/>
        <v/>
      </c>
      <c r="W54" s="53" t="str">
        <f t="shared" si="22"/>
        <v/>
      </c>
      <c r="X54" s="54" t="e">
        <f>'Euribor Calendar Calculations'!M48</f>
        <v>#N/A</v>
      </c>
      <c r="Y54" s="59" t="str">
        <f t="shared" si="23"/>
        <v/>
      </c>
      <c r="Z54" s="389"/>
      <c r="AA54" s="389"/>
      <c r="AB54" s="373"/>
      <c r="AC54" s="405"/>
      <c r="AD54" s="87"/>
      <c r="AE54" s="88"/>
      <c r="AF54" s="1"/>
      <c r="AG54" s="1"/>
    </row>
    <row r="55" spans="1:33" ht="13.15" customHeight="1" x14ac:dyDescent="0.3">
      <c r="A55" s="3">
        <f>A53+1</f>
        <v>23</v>
      </c>
      <c r="B55" s="370" t="str">
        <f>RIGHT(RTD("cqg.rtd",,"ContractData",$A$5&amp;A55,"LongDescription"),14)</f>
        <v>Nov 20, Feb 21</v>
      </c>
      <c r="C55" s="72"/>
      <c r="D55" s="72"/>
      <c r="E55" s="72"/>
      <c r="F55" s="320">
        <f>IF(B55="","",RTD("cqg.rtd",,"ContractData",$A$5&amp;A55,"ExpirationDate",,"D"))</f>
        <v>44151</v>
      </c>
      <c r="G55" s="318">
        <f ca="1">F55-$A$1</f>
        <v>1729</v>
      </c>
      <c r="H55" s="66"/>
      <c r="I55" s="67"/>
      <c r="J55" s="18">
        <f>K55</f>
        <v>0</v>
      </c>
      <c r="K55" s="324">
        <f>RTD("cqg.rtd", ,"ContractData", $A$5&amp;A55, "T_CVol")</f>
        <v>0</v>
      </c>
      <c r="L55" s="326" t="str">
        <f xml:space="preserve"> RTD("cqg.rtd",,"StudyData", $A$5&amp;A55, "MA", "InputChoice=ContractVol,MAType=Sim,Period="&amp;$L$4&amp;"", "MA",,,"all",,,,"T")</f>
        <v/>
      </c>
      <c r="M55" s="139">
        <f>IF(K55&gt;L55,1,0)</f>
        <v>0</v>
      </c>
      <c r="N55" s="326">
        <f>RTD("cqg.rtd", ,"ContractData", $A$5&amp;A55, "Y_CVol")</f>
        <v>0</v>
      </c>
      <c r="O55" s="325" t="str">
        <f>IF(ISERROR(K55/N55),"",K55/N55)</f>
        <v/>
      </c>
      <c r="P55" s="324" t="str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/>
      </c>
      <c r="Q55" s="324"/>
      <c r="R55" s="324"/>
      <c r="S55" s="49" t="str">
        <f>LEFT(B55,6)</f>
        <v>Nov 20</v>
      </c>
      <c r="T55" s="53" t="str">
        <f t="shared" si="20"/>
        <v/>
      </c>
      <c r="U55" s="53" t="str">
        <f>'Euribor Calendar Calculations'!F50</f>
        <v/>
      </c>
      <c r="V55" s="53" t="str">
        <f t="shared" si="21"/>
        <v/>
      </c>
      <c r="W55" s="53" t="str">
        <f t="shared" si="22"/>
        <v/>
      </c>
      <c r="X55" s="53" t="str">
        <f>'Euribor Calendar Calculations'!G50</f>
        <v/>
      </c>
      <c r="Y55" s="59" t="str">
        <f t="shared" si="23"/>
        <v/>
      </c>
      <c r="Z55" s="389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389" t="str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/>
      </c>
      <c r="AB55" s="372" t="str">
        <f>B55</f>
        <v>Nov 20, Feb 21</v>
      </c>
      <c r="AC55" s="404"/>
      <c r="AD55" s="87"/>
      <c r="AE55" s="88"/>
      <c r="AF55" s="1"/>
      <c r="AG55" s="1"/>
    </row>
    <row r="56" spans="1:33" ht="13.15" customHeight="1" x14ac:dyDescent="0.3">
      <c r="B56" s="371"/>
      <c r="C56" s="72"/>
      <c r="D56" s="72"/>
      <c r="E56" s="72"/>
      <c r="F56" s="321"/>
      <c r="G56" s="319"/>
      <c r="H56" s="66"/>
      <c r="I56" s="67"/>
      <c r="J56" s="22"/>
      <c r="K56" s="324"/>
      <c r="L56" s="326"/>
      <c r="M56" s="139"/>
      <c r="N56" s="326"/>
      <c r="O56" s="325"/>
      <c r="P56" s="324"/>
      <c r="Q56" s="324"/>
      <c r="R56" s="324"/>
      <c r="S56" s="51" t="str">
        <f>RIGHT(B55,6)</f>
        <v>Feb 21</v>
      </c>
      <c r="T56" s="54" t="e">
        <f t="shared" si="20"/>
        <v>#N/A</v>
      </c>
      <c r="U56" s="54" t="e">
        <f>'Euribor Calendar Calculations'!L50</f>
        <v>#N/A</v>
      </c>
      <c r="V56" s="54" t="str">
        <f t="shared" si="21"/>
        <v/>
      </c>
      <c r="W56" s="53" t="str">
        <f t="shared" si="22"/>
        <v/>
      </c>
      <c r="X56" s="54" t="e">
        <f>'Euribor Calendar Calculations'!M50</f>
        <v>#N/A</v>
      </c>
      <c r="Y56" s="59" t="str">
        <f t="shared" si="23"/>
        <v/>
      </c>
      <c r="Z56" s="389"/>
      <c r="AA56" s="389"/>
      <c r="AB56" s="373"/>
      <c r="AC56" s="405"/>
      <c r="AD56" s="87"/>
      <c r="AE56" s="88"/>
      <c r="AF56" s="1"/>
      <c r="AG56" s="1"/>
    </row>
    <row r="57" spans="1:33" ht="13.15" customHeight="1" x14ac:dyDescent="0.3">
      <c r="A57" s="3">
        <f>A55+1</f>
        <v>24</v>
      </c>
      <c r="B57" s="370" t="str">
        <f>RIGHT(RTD("cqg.rtd",,"ContractData",$A$5&amp;A57,"LongDescription"),14)</f>
        <v>Dec 20, Mar 21</v>
      </c>
      <c r="C57" s="72"/>
      <c r="D57" s="72"/>
      <c r="E57" s="72"/>
      <c r="F57" s="320">
        <f>IF(B57="","",RTD("cqg.rtd",,"ContractData",$A$5&amp;A57,"ExpirationDate",,"D"))</f>
        <v>44179</v>
      </c>
      <c r="G57" s="318">
        <f ca="1">F57-$A$1</f>
        <v>1757</v>
      </c>
      <c r="H57" s="66"/>
      <c r="I57" s="67"/>
      <c r="J57" s="140">
        <f>K57</f>
        <v>0</v>
      </c>
      <c r="K57" s="324">
        <f>RTD("cqg.rtd", ,"ContractData", $A$5&amp;A57, "T_CVol")</f>
        <v>0</v>
      </c>
      <c r="L57" s="326">
        <f xml:space="preserve"> RTD("cqg.rtd",,"StudyData", $A$5&amp;A57, "MA", "InputChoice=ContractVol,MAType=Sim,Period="&amp;$L$4&amp;"", "MA",,,"all",,,,"T")</f>
        <v>40.833333330000002</v>
      </c>
      <c r="M57" s="139">
        <f>IF(K57&gt;L57,1,0)</f>
        <v>0</v>
      </c>
      <c r="N57" s="326">
        <f>RTD("cqg.rtd", ,"ContractData", $A$5&amp;A57, "Y_CVol")</f>
        <v>0</v>
      </c>
      <c r="O57" s="325" t="str">
        <f>IF(ISERROR(K57/N57),"",K57/N57)</f>
        <v/>
      </c>
      <c r="P57" s="324" t="str">
        <f xml:space="preserve"> RTD("cqg.rtd",,"StudyData", "(MA("&amp;$A$5&amp;A57&amp;",Period:="&amp;$Q$5&amp;",MAType:=Sim,InputChoice:=ContractVol) when LocalYear("&amp;$A$5&amp;A57&amp;")="&amp;$R$5&amp;" And (LocalMonth("&amp;$A$5&amp;A57&amp;")="&amp;$P$4&amp;" And LocalDay("&amp;$A$5&amp;A57&amp;")="&amp;$Q$4&amp;" ))", "Bar", "", "Close","D", "0", "all", "", "","False",,)</f>
        <v/>
      </c>
      <c r="Q57" s="324"/>
      <c r="R57" s="324"/>
      <c r="S57" s="49" t="str">
        <f>LEFT(B57,6)</f>
        <v>Dec 20</v>
      </c>
      <c r="T57" s="53">
        <f t="shared" si="20"/>
        <v>1776</v>
      </c>
      <c r="U57" s="53">
        <f>'Euribor Calendar Calculations'!F52</f>
        <v>1776</v>
      </c>
      <c r="V57" s="53">
        <f t="shared" si="21"/>
        <v>0</v>
      </c>
      <c r="W57" s="53">
        <f t="shared" si="22"/>
        <v>0</v>
      </c>
      <c r="X57" s="53">
        <f>'Euribor Calendar Calculations'!G52</f>
        <v>1776</v>
      </c>
      <c r="Y57" s="59">
        <f t="shared" si="23"/>
        <v>1</v>
      </c>
      <c r="Z57" s="389">
        <f>IF(RTD("cqg.rtd",,"StudyData",$A$5&amp;A57,"Vol","VolType=Exchange,CoCType=Contract","Vol",$Z$4,"0","ALL",,,"TRUE","T")="",0,RTD("cqg.rtd",,"StudyData",$A$5&amp;A57,"Vol","VolType=Exchange,CoCType=Contract","Vol",$Z$4,"0","ALL",,,"TRUE","T"))</f>
        <v>0</v>
      </c>
      <c r="AA57" s="389">
        <f ca="1">IF(B57="","",RTD("cqg.rtd",,"StudyData","Vol("&amp;$A$5&amp;A57&amp;") when (LocalDay("&amp;$A$5&amp;A57&amp;")="&amp;$C$1&amp;" and LocalHour("&amp;$A$5&amp;A57&amp;")="&amp;$E$1&amp;" and LocalMinute("&amp;$A$5&amp;$A57&amp;")="&amp;$F$1&amp;")","Bar",,"Vol",$Z$4,"0"))</f>
        <v>0</v>
      </c>
      <c r="AB57" s="372" t="str">
        <f>B57</f>
        <v>Dec 20, Mar 21</v>
      </c>
      <c r="AC57" s="404"/>
      <c r="AD57" s="87"/>
      <c r="AE57" s="88"/>
      <c r="AF57" s="1"/>
      <c r="AG57" s="1"/>
    </row>
    <row r="58" spans="1:33" ht="13.15" customHeight="1" x14ac:dyDescent="0.3">
      <c r="B58" s="371"/>
      <c r="C58" s="72"/>
      <c r="D58" s="72"/>
      <c r="E58" s="72"/>
      <c r="F58" s="341"/>
      <c r="G58" s="340"/>
      <c r="H58" s="66"/>
      <c r="I58" s="67"/>
      <c r="J58" s="141"/>
      <c r="K58" s="324"/>
      <c r="L58" s="326"/>
      <c r="M58" s="139"/>
      <c r="N58" s="326"/>
      <c r="O58" s="325"/>
      <c r="P58" s="324"/>
      <c r="Q58" s="324"/>
      <c r="R58" s="324"/>
      <c r="S58" s="51" t="str">
        <f>RIGHT(B57,6)</f>
        <v>Mar 21</v>
      </c>
      <c r="T58" s="54">
        <f t="shared" si="20"/>
        <v>432</v>
      </c>
      <c r="U58" s="54">
        <f>'Euribor Calendar Calculations'!L52</f>
        <v>432</v>
      </c>
      <c r="V58" s="54">
        <f t="shared" si="21"/>
        <v>0</v>
      </c>
      <c r="W58" s="53">
        <f t="shared" si="22"/>
        <v>0</v>
      </c>
      <c r="X58" s="54">
        <f>'Euribor Calendar Calculations'!M52</f>
        <v>432</v>
      </c>
      <c r="Y58" s="59">
        <f t="shared" si="23"/>
        <v>1</v>
      </c>
      <c r="Z58" s="389"/>
      <c r="AA58" s="389"/>
      <c r="AB58" s="373"/>
      <c r="AC58" s="405"/>
      <c r="AD58" s="87"/>
      <c r="AE58" s="88"/>
      <c r="AF58" s="1"/>
      <c r="AG58" s="1"/>
    </row>
    <row r="59" spans="1:33" ht="13.15" customHeight="1" x14ac:dyDescent="0.3">
      <c r="A59" s="3">
        <f>A57+1</f>
        <v>25</v>
      </c>
      <c r="B59" s="372" t="str">
        <f>RIGHT(RTD("cqg.rtd",,"ContractData",$A$5&amp;A59,"LongDescription"),14)</f>
        <v>Jan 21, Apr 21</v>
      </c>
      <c r="C59" s="72"/>
      <c r="D59" s="72"/>
      <c r="E59" s="74"/>
      <c r="F59" s="320">
        <f>IF(B59="","",RTD("cqg.rtd",,"ContractData",$A$5&amp;A59,"ExpirationDate",,"D"))</f>
        <v>44214</v>
      </c>
      <c r="G59" s="318">
        <f ca="1">F59-$A$1</f>
        <v>1792</v>
      </c>
      <c r="H59" s="71"/>
      <c r="I59" s="67"/>
      <c r="J59" s="140">
        <f>K59</f>
        <v>0</v>
      </c>
      <c r="K59" s="324">
        <f>RTD("cqg.rtd", ,"ContractData", $A$5&amp;A59, "T_CVol")</f>
        <v>0</v>
      </c>
      <c r="L59" s="326" t="str">
        <f xml:space="preserve"> RTD("cqg.rtd",,"StudyData", $A$5&amp;A59, "MA", "InputChoice=ContractVol,MAType=Sim,Period="&amp;$L$4&amp;"", "MA",,,"all",,,,"T")</f>
        <v/>
      </c>
      <c r="M59" s="139">
        <f>IF(K59&gt;L59,1,0)</f>
        <v>0</v>
      </c>
      <c r="N59" s="326">
        <f>RTD("cqg.rtd", ,"ContractData", $A$5&amp;A59, "Y_CVol")</f>
        <v>0</v>
      </c>
      <c r="O59" s="325" t="str">
        <f>IF(ISERROR(K59/N59),"",K59/N59)</f>
        <v/>
      </c>
      <c r="P59" s="324" t="str">
        <f xml:space="preserve"> RTD("cqg.rtd",,"StudyData", "(MA("&amp;$A$5&amp;A59&amp;",Period:="&amp;$Q$5&amp;",MAType:=Sim,InputChoice:=ContractVol) when LocalYear("&amp;$A$5&amp;A59&amp;")="&amp;$R$5&amp;" And (LocalMonth("&amp;$A$5&amp;A59&amp;")="&amp;$P$4&amp;" And LocalDay("&amp;$A$5&amp;A59&amp;")="&amp;$Q$4&amp;" ))", "Bar", "", "Close","D", "0", "all", "", "","False",,)</f>
        <v/>
      </c>
      <c r="Q59" s="324"/>
      <c r="R59" s="324"/>
      <c r="S59" s="49" t="str">
        <f>LEFT(B59,6)</f>
        <v>Jan 21</v>
      </c>
      <c r="T59" s="53" t="str">
        <f t="shared" si="20"/>
        <v/>
      </c>
      <c r="U59" s="53" t="str">
        <f>'Euribor Calendar Calculations'!F54</f>
        <v/>
      </c>
      <c r="V59" s="53" t="str">
        <f t="shared" si="21"/>
        <v/>
      </c>
      <c r="W59" s="53" t="str">
        <f t="shared" si="22"/>
        <v/>
      </c>
      <c r="X59" s="53" t="str">
        <f>'Euribor Calendar Calculations'!G54</f>
        <v/>
      </c>
      <c r="Y59" s="59" t="str">
        <f t="shared" si="23"/>
        <v/>
      </c>
      <c r="Z59" s="389">
        <f>IF(RTD("cqg.rtd",,"StudyData",$A$5&amp;A59,"Vol","VolType=Exchange,CoCType=Contract","Vol",$Z$4,"0","ALL",,,"TRUE","T")="",0,RTD("cqg.rtd",,"StudyData",$A$5&amp;A59,"Vol","VolType=Exchange,CoCType=Contract","Vol",$Z$4,"0","ALL",,,"TRUE","T"))</f>
        <v>0</v>
      </c>
      <c r="AA59" s="389" t="str">
        <f ca="1">IF(B59="","",RTD("cqg.rtd",,"StudyData","Vol("&amp;$A$5&amp;A59&amp;") when (LocalDay("&amp;$A$5&amp;A59&amp;")="&amp;$C$1&amp;" and LocalHour("&amp;$A$5&amp;A59&amp;")="&amp;$E$1&amp;" and LocalMinute("&amp;$A$5&amp;$A59&amp;")="&amp;$F$1&amp;")","Bar",,"Vol",$Z$4,"0"))</f>
        <v/>
      </c>
      <c r="AB59" s="372" t="str">
        <f>B59</f>
        <v>Jan 21, Apr 21</v>
      </c>
      <c r="AC59" s="404"/>
      <c r="AD59" s="87"/>
      <c r="AE59" s="88"/>
      <c r="AF59" s="1"/>
      <c r="AG59" s="1"/>
    </row>
    <row r="60" spans="1:33" ht="13.15" customHeight="1" x14ac:dyDescent="0.3">
      <c r="B60" s="373"/>
      <c r="C60" s="73"/>
      <c r="D60" s="73"/>
      <c r="E60" s="73"/>
      <c r="F60" s="321"/>
      <c r="G60" s="319"/>
      <c r="H60" s="69"/>
      <c r="I60" s="78"/>
      <c r="J60" s="57"/>
      <c r="K60" s="324"/>
      <c r="L60" s="326"/>
      <c r="M60" s="139"/>
      <c r="N60" s="326"/>
      <c r="O60" s="325"/>
      <c r="P60" s="324"/>
      <c r="Q60" s="324"/>
      <c r="R60" s="324"/>
      <c r="S60" s="51" t="str">
        <f>RIGHT(B59,6)</f>
        <v>Apr 21</v>
      </c>
      <c r="T60" s="54" t="e">
        <f t="shared" si="20"/>
        <v>#N/A</v>
      </c>
      <c r="U60" s="54" t="e">
        <f>'Euribor Calendar Calculations'!L54</f>
        <v>#N/A</v>
      </c>
      <c r="V60" s="54" t="str">
        <f t="shared" si="21"/>
        <v/>
      </c>
      <c r="W60" s="53" t="str">
        <f t="shared" si="22"/>
        <v/>
      </c>
      <c r="X60" s="54" t="e">
        <f>'Euribor Calendar Calculations'!M54</f>
        <v>#N/A</v>
      </c>
      <c r="Y60" s="59" t="str">
        <f t="shared" si="23"/>
        <v/>
      </c>
      <c r="Z60" s="389"/>
      <c r="AA60" s="389"/>
      <c r="AB60" s="373"/>
      <c r="AC60" s="405"/>
      <c r="AD60" s="87"/>
      <c r="AE60" s="88"/>
      <c r="AF60" s="1"/>
      <c r="AG60" s="1"/>
    </row>
    <row r="61" spans="1:33" ht="8.1" customHeight="1" x14ac:dyDescent="0.3">
      <c r="B61" s="122"/>
      <c r="C61" s="20"/>
      <c r="D61" s="20"/>
      <c r="E61" s="20"/>
      <c r="F61" s="29"/>
      <c r="G61" s="20"/>
      <c r="H61" s="115"/>
      <c r="I61" s="20"/>
      <c r="J61" s="20"/>
      <c r="K61" s="93"/>
      <c r="L61" s="93"/>
      <c r="M61" s="95"/>
      <c r="N61" s="93"/>
      <c r="O61" s="96"/>
      <c r="P61" s="97"/>
      <c r="Q61" s="97"/>
      <c r="R61" s="97"/>
      <c r="S61" s="47"/>
      <c r="T61" s="20"/>
      <c r="U61" s="60"/>
      <c r="V61" s="60"/>
      <c r="W61" s="60"/>
      <c r="X61" s="60"/>
      <c r="Y61" s="60"/>
      <c r="Z61" s="102"/>
      <c r="AA61" s="103"/>
      <c r="AB61" s="130"/>
      <c r="AC61" s="131"/>
      <c r="AD61" s="89"/>
      <c r="AE61" s="90"/>
      <c r="AF61" s="1"/>
      <c r="AG61" s="1"/>
    </row>
    <row r="62" spans="1:33" ht="13.15" customHeight="1" x14ac:dyDescent="0.3">
      <c r="A62" s="3">
        <f>A59+1</f>
        <v>26</v>
      </c>
      <c r="B62" s="378" t="str">
        <f>RIGHT(RTD("cqg.rtd",,"ContractData",$A$5&amp;A62,"LongDescription"),14)</f>
        <v>Feb 21, May 21</v>
      </c>
      <c r="C62" s="77"/>
      <c r="D62" s="26"/>
      <c r="E62" s="76"/>
      <c r="F62" s="320">
        <f>IF(B62="","",RTD("cqg.rtd",,"ContractData",$A$5&amp;A62,"ExpirationDate",,"D"))</f>
        <v>44242</v>
      </c>
      <c r="G62" s="376">
        <f ca="1">F62-$A$1</f>
        <v>1820</v>
      </c>
      <c r="H62" s="64"/>
      <c r="I62" s="17"/>
      <c r="J62" s="19">
        <f>K62</f>
        <v>0</v>
      </c>
      <c r="K62" s="324">
        <f>RTD("cqg.rtd", ,"ContractData", $A$5&amp;A62, "T_CVol")</f>
        <v>0</v>
      </c>
      <c r="L62" s="374" t="str">
        <f xml:space="preserve"> RTD("cqg.rtd",,"StudyData", $A$5&amp;A62, "MA", "InputChoice=ContractVol,MAType=Sim,Period="&amp;$L$4&amp;"", "MA",,,"all",,,,"T")</f>
        <v/>
      </c>
      <c r="M62" s="120">
        <f>IF(K62&gt;L62,1,0)</f>
        <v>0</v>
      </c>
      <c r="N62" s="374">
        <f>RTD("cqg.rtd", ,"ContractData", $A$5&amp;A62, "Y_CVol")</f>
        <v>0</v>
      </c>
      <c r="O62" s="375" t="str">
        <f>IF(ISERROR(K62/N62),"",K62/N62)</f>
        <v/>
      </c>
      <c r="P62" s="374" t="str">
        <f xml:space="preserve"> RTD("cqg.rtd",,"StudyData", "(MA("&amp;$A$5&amp;A62&amp;",Period:="&amp;$Q$5&amp;",MAType:=Sim,InputChoice:=ContractVol) when LocalYear("&amp;$A$5&amp;A62&amp;")="&amp;$R$5&amp;" And (LocalMonth("&amp;$A$5&amp;A62&amp;")="&amp;$P$4&amp;" And LocalDay("&amp;$A$5&amp;A62&amp;")="&amp;$Q$4&amp;" ))", "Bar", "", "Close","D", "0", "all", "", "","False",,)</f>
        <v/>
      </c>
      <c r="Q62" s="374"/>
      <c r="R62" s="374"/>
      <c r="S62" s="49" t="str">
        <f>LEFT(B62,6)</f>
        <v>Feb 21</v>
      </c>
      <c r="T62" s="53" t="str">
        <f t="shared" ref="T62:T69" si="24">U62</f>
        <v/>
      </c>
      <c r="U62" s="53" t="str">
        <f>'Euribor Calendar Calculations'!F56</f>
        <v/>
      </c>
      <c r="V62" s="53" t="str">
        <f t="shared" ref="V62:V69" si="25">IFERROR(U62-X62,"")</f>
        <v/>
      </c>
      <c r="W62" s="53" t="str">
        <f t="shared" ref="W62:W69" si="26">V62</f>
        <v/>
      </c>
      <c r="X62" s="53" t="str">
        <f>'Euribor Calendar Calculations'!G56</f>
        <v/>
      </c>
      <c r="Y62" s="59" t="str">
        <f t="shared" ref="Y62:Y69" si="27">IF(ISERROR(U62/X62),"",U62/X62)</f>
        <v/>
      </c>
      <c r="Z62" s="389">
        <f>IF(RTD("cqg.rtd",,"StudyData",$A$5&amp;A62,"Vol","VolType=Exchange,CoCType=Contract","Vol",$Z$4,"0","ALL",,,"TRUE","T")="",0,RTD("cqg.rtd",,"StudyData",$A$5&amp;A62,"Vol","VolType=Exchange,CoCType=Contract","Vol",$Z$4,"0","ALL",,,"TRUE","T"))</f>
        <v>0</v>
      </c>
      <c r="AA62" s="389" t="str">
        <f ca="1">IF(B62="","",RTD("cqg.rtd",,"StudyData","Vol("&amp;$A$5&amp;A62&amp;") when (LocalDay("&amp;$A$5&amp;A62&amp;")="&amp;$C$1&amp;" and LocalHour("&amp;$A$5&amp;A62&amp;")="&amp;$E$1&amp;" and LocalMinute("&amp;$A$5&amp;$A62&amp;")="&amp;$F$1&amp;")","Bar",,"Vol",$Z$4,"0"))</f>
        <v/>
      </c>
      <c r="AB62" s="427" t="str">
        <f>B62</f>
        <v>Feb 21, May 21</v>
      </c>
      <c r="AC62" s="428"/>
      <c r="AD62" s="87"/>
      <c r="AE62" s="88"/>
      <c r="AF62" s="1"/>
      <c r="AG62" s="1"/>
    </row>
    <row r="63" spans="1:33" ht="13.15" customHeight="1" x14ac:dyDescent="0.3">
      <c r="B63" s="379"/>
      <c r="C63" s="77"/>
      <c r="D63" s="26"/>
      <c r="E63" s="76"/>
      <c r="F63" s="321"/>
      <c r="G63" s="377"/>
      <c r="H63" s="64"/>
      <c r="I63" s="17"/>
      <c r="J63" s="22"/>
      <c r="K63" s="324"/>
      <c r="L63" s="374"/>
      <c r="M63" s="120"/>
      <c r="N63" s="374"/>
      <c r="O63" s="375"/>
      <c r="P63" s="374"/>
      <c r="Q63" s="374"/>
      <c r="R63" s="374"/>
      <c r="S63" s="51" t="str">
        <f>RIGHT(B62,6)</f>
        <v>May 21</v>
      </c>
      <c r="T63" s="54" t="e">
        <f t="shared" si="24"/>
        <v>#N/A</v>
      </c>
      <c r="U63" s="54" t="e">
        <f>'Euribor Calendar Calculations'!L56</f>
        <v>#N/A</v>
      </c>
      <c r="V63" s="54" t="str">
        <f t="shared" si="25"/>
        <v/>
      </c>
      <c r="W63" s="53" t="str">
        <f t="shared" si="26"/>
        <v/>
      </c>
      <c r="X63" s="54" t="e">
        <f>'Euribor Calendar Calculations'!M56</f>
        <v>#N/A</v>
      </c>
      <c r="Y63" s="59" t="str">
        <f t="shared" si="27"/>
        <v/>
      </c>
      <c r="Z63" s="389"/>
      <c r="AA63" s="389"/>
      <c r="AB63" s="429"/>
      <c r="AC63" s="430"/>
      <c r="AD63" s="87"/>
      <c r="AE63" s="88"/>
      <c r="AF63" s="1"/>
      <c r="AG63" s="1"/>
    </row>
    <row r="64" spans="1:33" ht="13.15" customHeight="1" x14ac:dyDescent="0.3">
      <c r="A64" s="3">
        <f>A62+1</f>
        <v>27</v>
      </c>
      <c r="B64" s="378" t="str">
        <f>RIGHT(RTD("cqg.rtd",,"ContractData",$A$5&amp;A64,"LongDescription"),14)</f>
        <v>Mar 21, Jun 21</v>
      </c>
      <c r="C64" s="77"/>
      <c r="D64" s="26"/>
      <c r="E64" s="76"/>
      <c r="F64" s="320">
        <f>IF(B64="","",RTD("cqg.rtd",,"ContractData",$A$5&amp;A64,"ExpirationDate",,"D"))</f>
        <v>44270</v>
      </c>
      <c r="G64" s="376">
        <f ca="1">F64-$A$1</f>
        <v>1848</v>
      </c>
      <c r="H64" s="64"/>
      <c r="I64" s="17"/>
      <c r="J64" s="19">
        <f>K64</f>
        <v>0</v>
      </c>
      <c r="K64" s="324">
        <f>RTD("cqg.rtd", ,"ContractData", $A$5&amp;A64, "T_CVol")</f>
        <v>0</v>
      </c>
      <c r="L64" s="374">
        <f xml:space="preserve"> RTD("cqg.rtd",,"StudyData", $A$5&amp;A64, "MA", "InputChoice=ContractVol,MAType=Sim,Period="&amp;$L$4&amp;"", "MA",,,"all",,,,"T")</f>
        <v>66.5</v>
      </c>
      <c r="M64" s="120">
        <f>IF(K64&gt;L64,1,0)</f>
        <v>0</v>
      </c>
      <c r="N64" s="374">
        <f>RTD("cqg.rtd", ,"ContractData", $A$5&amp;A64, "Y_CVol")</f>
        <v>0</v>
      </c>
      <c r="O64" s="375" t="str">
        <f>IF(ISERROR(K64/N64),"",K64/N64)</f>
        <v/>
      </c>
      <c r="P64" s="374" t="str">
        <f xml:space="preserve"> RTD("cqg.rtd",,"StudyData", "(MA("&amp;$A$5&amp;A64&amp;",Period:="&amp;$Q$5&amp;",MAType:=Sim,InputChoice:=ContractVol) when LocalYear("&amp;$A$5&amp;A64&amp;")="&amp;$R$5&amp;" And (LocalMonth("&amp;$A$5&amp;A64&amp;")="&amp;$P$4&amp;" And LocalDay("&amp;$A$5&amp;A64&amp;")="&amp;$Q$4&amp;" ))", "Bar", "", "Close","D", "0", "all", "", "","False",,)</f>
        <v/>
      </c>
      <c r="Q64" s="374"/>
      <c r="R64" s="374"/>
      <c r="S64" s="49" t="str">
        <f>LEFT(B64,6)</f>
        <v>Mar 21</v>
      </c>
      <c r="T64" s="53">
        <f t="shared" si="24"/>
        <v>432</v>
      </c>
      <c r="U64" s="53">
        <f>'Euribor Calendar Calculations'!F58</f>
        <v>432</v>
      </c>
      <c r="V64" s="53">
        <f t="shared" si="25"/>
        <v>0</v>
      </c>
      <c r="W64" s="53">
        <f t="shared" si="26"/>
        <v>0</v>
      </c>
      <c r="X64" s="53">
        <f>'Euribor Calendar Calculations'!G58</f>
        <v>432</v>
      </c>
      <c r="Y64" s="59">
        <f t="shared" si="27"/>
        <v>1</v>
      </c>
      <c r="Z64" s="389">
        <f>IF(RTD("cqg.rtd",,"StudyData",$A$5&amp;A64,"Vol","VolType=Exchange,CoCType=Contract","Vol",$Z$4,"0","ALL",,,"TRUE","T")="",0,RTD("cqg.rtd",,"StudyData",$A$5&amp;A64,"Vol","VolType=Exchange,CoCType=Contract","Vol",$Z$4,"0","ALL",,,"TRUE","T"))</f>
        <v>0</v>
      </c>
      <c r="AA64" s="389">
        <f ca="1">IF(B64="","",RTD("cqg.rtd",,"StudyData","Vol("&amp;$A$5&amp;A64&amp;") when (LocalDay("&amp;$A$5&amp;A64&amp;")="&amp;$C$1&amp;" and LocalHour("&amp;$A$5&amp;A64&amp;")="&amp;$E$1&amp;" and LocalMinute("&amp;$A$5&amp;$A64&amp;")="&amp;$F$1&amp;")","Bar",,"Vol",$Z$4,"0"))</f>
        <v>0</v>
      </c>
      <c r="AB64" s="427" t="str">
        <f>B64</f>
        <v>Mar 21, Jun 21</v>
      </c>
      <c r="AC64" s="428"/>
      <c r="AD64" s="87"/>
      <c r="AE64" s="88"/>
      <c r="AF64" s="1"/>
      <c r="AG64" s="1"/>
    </row>
    <row r="65" spans="1:33" ht="13.15" customHeight="1" x14ac:dyDescent="0.3">
      <c r="B65" s="379"/>
      <c r="C65" s="77"/>
      <c r="D65" s="26"/>
      <c r="E65" s="76"/>
      <c r="F65" s="321"/>
      <c r="G65" s="377"/>
      <c r="H65" s="64"/>
      <c r="I65" s="17"/>
      <c r="J65" s="22"/>
      <c r="K65" s="324"/>
      <c r="L65" s="374"/>
      <c r="M65" s="120"/>
      <c r="N65" s="374"/>
      <c r="O65" s="375"/>
      <c r="P65" s="374"/>
      <c r="Q65" s="374"/>
      <c r="R65" s="374"/>
      <c r="S65" s="51" t="str">
        <f>RIGHT(B64,6)</f>
        <v>Jun 21</v>
      </c>
      <c r="T65" s="54">
        <f t="shared" si="24"/>
        <v>608</v>
      </c>
      <c r="U65" s="54">
        <f>'Euribor Calendar Calculations'!L58</f>
        <v>608</v>
      </c>
      <c r="V65" s="54">
        <f t="shared" si="25"/>
        <v>0</v>
      </c>
      <c r="W65" s="53">
        <f t="shared" si="26"/>
        <v>0</v>
      </c>
      <c r="X65" s="54">
        <f>'Euribor Calendar Calculations'!M58</f>
        <v>608</v>
      </c>
      <c r="Y65" s="59">
        <f t="shared" si="27"/>
        <v>1</v>
      </c>
      <c r="Z65" s="389"/>
      <c r="AA65" s="389"/>
      <c r="AB65" s="429"/>
      <c r="AC65" s="430"/>
      <c r="AD65" s="87"/>
      <c r="AE65" s="88"/>
      <c r="AF65" s="1"/>
      <c r="AG65" s="1"/>
    </row>
    <row r="66" spans="1:33" ht="13.15" customHeight="1" x14ac:dyDescent="0.3">
      <c r="A66" s="3">
        <f>A64+1</f>
        <v>28</v>
      </c>
      <c r="B66" s="378" t="str">
        <f>RIGHT(RTD("cqg.rtd",,"ContractData",$A$5&amp;A66,"LongDescription"),14)</f>
        <v>Apr 21, Jul 21</v>
      </c>
      <c r="C66" s="77"/>
      <c r="D66" s="26"/>
      <c r="E66" s="76"/>
      <c r="F66" s="320">
        <f>IF(B66="","",RTD("cqg.rtd",,"ContractData",$A$5&amp;A66,"ExpirationDate",,"D"))</f>
        <v>44305</v>
      </c>
      <c r="G66" s="376">
        <f ca="1">F66-$A$1</f>
        <v>1883</v>
      </c>
      <c r="H66" s="64"/>
      <c r="I66" s="17"/>
      <c r="J66" s="19">
        <f>K66</f>
        <v>0</v>
      </c>
      <c r="K66" s="324">
        <f>RTD("cqg.rtd", ,"ContractData", $A$5&amp;A66, "T_CVol")</f>
        <v>0</v>
      </c>
      <c r="L66" s="374" t="str">
        <f xml:space="preserve"> RTD("cqg.rtd",,"StudyData", $A$5&amp;A66, "MA", "InputChoice=ContractVol,MAType=Sim,Period="&amp;$L$4&amp;"", "MA",,,"all",,,,"T")</f>
        <v/>
      </c>
      <c r="M66" s="120">
        <f>IF(K66&gt;L66,1,0)</f>
        <v>0</v>
      </c>
      <c r="N66" s="374">
        <f>RTD("cqg.rtd", ,"ContractData", $A$5&amp;A66, "Y_CVol")</f>
        <v>0</v>
      </c>
      <c r="O66" s="375" t="str">
        <f>IF(ISERROR(K66/N66),"",K66/N66)</f>
        <v/>
      </c>
      <c r="P66" s="374" t="str">
        <f xml:space="preserve"> RTD("cqg.rtd",,"StudyData", "(MA("&amp;$A$5&amp;A66&amp;",Period:="&amp;$Q$5&amp;",MAType:=Sim,InputChoice:=ContractVol) when LocalYear("&amp;$A$5&amp;A66&amp;")="&amp;$R$5&amp;" And (LocalMonth("&amp;$A$5&amp;A66&amp;")="&amp;$P$4&amp;" And LocalDay("&amp;$A$5&amp;A66&amp;")="&amp;$Q$4&amp;" ))", "Bar", "", "Close","D", "0", "all", "", "","False",,)</f>
        <v/>
      </c>
      <c r="Q66" s="374"/>
      <c r="R66" s="374"/>
      <c r="S66" s="49" t="str">
        <f>LEFT(B66,6)</f>
        <v>Apr 21</v>
      </c>
      <c r="T66" s="53" t="str">
        <f t="shared" si="24"/>
        <v/>
      </c>
      <c r="U66" s="53" t="str">
        <f>'Euribor Calendar Calculations'!F60</f>
        <v/>
      </c>
      <c r="V66" s="53" t="str">
        <f t="shared" si="25"/>
        <v/>
      </c>
      <c r="W66" s="53" t="str">
        <f t="shared" si="26"/>
        <v/>
      </c>
      <c r="X66" s="53" t="str">
        <f>'Euribor Calendar Calculations'!G60</f>
        <v/>
      </c>
      <c r="Y66" s="59" t="str">
        <f t="shared" si="27"/>
        <v/>
      </c>
      <c r="Z66" s="389">
        <f>IF(RTD("cqg.rtd",,"StudyData",$A$5&amp;A66,"Vol","VolType=Exchange,CoCType=Contract","Vol",$Z$4,"0","ALL",,,"TRUE","T")="",0,RTD("cqg.rtd",,"StudyData",$A$5&amp;A66,"Vol","VolType=Exchange,CoCType=Contract","Vol",$Z$4,"0","ALL",,,"TRUE","T"))</f>
        <v>0</v>
      </c>
      <c r="AA66" s="389" t="str">
        <f ca="1">IF(B66="","",RTD("cqg.rtd",,"StudyData","Vol("&amp;$A$5&amp;A66&amp;") when (LocalDay("&amp;$A$5&amp;A66&amp;")="&amp;$C$1&amp;" and LocalHour("&amp;$A$5&amp;A66&amp;")="&amp;$E$1&amp;" and LocalMinute("&amp;$A$5&amp;$A66&amp;")="&amp;$F$1&amp;")","Bar",,"Vol",$Z$4,"0"))</f>
        <v/>
      </c>
      <c r="AB66" s="427" t="str">
        <f>B66</f>
        <v>Apr 21, Jul 21</v>
      </c>
      <c r="AC66" s="428"/>
      <c r="AD66" s="87"/>
      <c r="AE66" s="88"/>
      <c r="AF66" s="1"/>
      <c r="AG66" s="1"/>
    </row>
    <row r="67" spans="1:33" ht="13.15" customHeight="1" x14ac:dyDescent="0.3">
      <c r="B67" s="379"/>
      <c r="C67" s="77"/>
      <c r="D67" s="26"/>
      <c r="E67" s="76"/>
      <c r="F67" s="321"/>
      <c r="G67" s="377"/>
      <c r="H67" s="64"/>
      <c r="I67" s="17"/>
      <c r="J67" s="22"/>
      <c r="K67" s="324"/>
      <c r="L67" s="374"/>
      <c r="M67" s="120"/>
      <c r="N67" s="374"/>
      <c r="O67" s="375"/>
      <c r="P67" s="374"/>
      <c r="Q67" s="374"/>
      <c r="R67" s="374"/>
      <c r="S67" s="51" t="str">
        <f>RIGHT(B66,6)</f>
        <v>Jul 21</v>
      </c>
      <c r="T67" s="54" t="e">
        <f t="shared" si="24"/>
        <v>#N/A</v>
      </c>
      <c r="U67" s="54" t="e">
        <f>'Euribor Calendar Calculations'!L60</f>
        <v>#N/A</v>
      </c>
      <c r="V67" s="54" t="str">
        <f t="shared" si="25"/>
        <v/>
      </c>
      <c r="W67" s="53" t="str">
        <f t="shared" si="26"/>
        <v/>
      </c>
      <c r="X67" s="54" t="e">
        <f>'Euribor Calendar Calculations'!M60</f>
        <v>#N/A</v>
      </c>
      <c r="Y67" s="59" t="str">
        <f t="shared" si="27"/>
        <v/>
      </c>
      <c r="Z67" s="389"/>
      <c r="AA67" s="389"/>
      <c r="AB67" s="429"/>
      <c r="AC67" s="430"/>
      <c r="AD67" s="87"/>
      <c r="AE67" s="88"/>
      <c r="AF67" s="1"/>
      <c r="AG67" s="1"/>
    </row>
    <row r="68" spans="1:33" ht="13.15" customHeight="1" x14ac:dyDescent="0.3">
      <c r="A68" s="3">
        <f>A66+1</f>
        <v>29</v>
      </c>
      <c r="B68" s="378" t="str">
        <f>RIGHT(RTD("cqg.rtd",,"ContractData",$A$5&amp;A68,"LongDescription"),14)</f>
        <v>May 21, Aug 21</v>
      </c>
      <c r="C68" s="77"/>
      <c r="D68" s="26"/>
      <c r="E68" s="76"/>
      <c r="F68" s="320">
        <f>IF(B68="","",RTD("cqg.rtd",,"ContractData",$A$5&amp;A68,"ExpirationDate",,"D"))</f>
        <v>44333</v>
      </c>
      <c r="G68" s="376">
        <f ca="1">F68-$A$1</f>
        <v>1911</v>
      </c>
      <c r="H68" s="64"/>
      <c r="I68" s="17"/>
      <c r="J68" s="19">
        <f>K68</f>
        <v>0</v>
      </c>
      <c r="K68" s="324">
        <f>RTD("cqg.rtd", ,"ContractData", $A$5&amp;A68, "T_CVol")</f>
        <v>0</v>
      </c>
      <c r="L68" s="374" t="str">
        <f xml:space="preserve"> RTD("cqg.rtd",,"StudyData", $A$5&amp;A68, "MA", "InputChoice=ContractVol,MAType=Sim,Period="&amp;$L$4&amp;"", "MA",,,"all",,,,"T")</f>
        <v/>
      </c>
      <c r="M68" s="120">
        <f>IF(K68&gt;L68,1,0)</f>
        <v>0</v>
      </c>
      <c r="N68" s="374">
        <f>RTD("cqg.rtd", ,"ContractData", $A$5&amp;A68, "Y_CVol")</f>
        <v>0</v>
      </c>
      <c r="O68" s="375" t="str">
        <f>IF(ISERROR(K68/N68),"",K68/N68)</f>
        <v/>
      </c>
      <c r="P68" s="374" t="str">
        <f xml:space="preserve"> RTD("cqg.rtd",,"StudyData", "(MA("&amp;$A$5&amp;A68&amp;",Period:="&amp;$Q$5&amp;",MAType:=Sim,InputChoice:=ContractVol) when LocalYear("&amp;$A$5&amp;A68&amp;")="&amp;$R$5&amp;" And (LocalMonth("&amp;$A$5&amp;A68&amp;")="&amp;$P$4&amp;" And LocalDay("&amp;$A$5&amp;A68&amp;")="&amp;$Q$4&amp;" ))", "Bar", "", "Close","D", "0", "all", "", "","False",,)</f>
        <v/>
      </c>
      <c r="Q68" s="374"/>
      <c r="R68" s="374"/>
      <c r="S68" s="49" t="str">
        <f>LEFT(B68,6)</f>
        <v>May 21</v>
      </c>
      <c r="T68" s="53" t="str">
        <f t="shared" si="24"/>
        <v/>
      </c>
      <c r="U68" s="53" t="str">
        <f>'Euribor Calendar Calculations'!F62</f>
        <v/>
      </c>
      <c r="V68" s="53" t="str">
        <f t="shared" si="25"/>
        <v/>
      </c>
      <c r="W68" s="53" t="str">
        <f t="shared" si="26"/>
        <v/>
      </c>
      <c r="X68" s="53" t="str">
        <f>'Euribor Calendar Calculations'!G62</f>
        <v/>
      </c>
      <c r="Y68" s="59" t="str">
        <f t="shared" si="27"/>
        <v/>
      </c>
      <c r="Z68" s="389">
        <f>IF(RTD("cqg.rtd",,"StudyData",$A$5&amp;A68,"Vol","VolType=Exchange,CoCType=Contract","Vol",$Z$4,"0","ALL",,,"TRUE","T")="",0,RTD("cqg.rtd",,"StudyData",$A$5&amp;A68,"Vol","VolType=Exchange,CoCType=Contract","Vol",$Z$4,"0","ALL",,,"TRUE","T"))</f>
        <v>0</v>
      </c>
      <c r="AA68" s="432" t="str">
        <f ca="1">IF(B68="","",RTD("cqg.rtd",,"StudyData","Vol("&amp;$A$5&amp;A68&amp;") when (LocalDay("&amp;$A$5&amp;A68&amp;")="&amp;$C$1&amp;" and LocalHour("&amp;$A$5&amp;A68&amp;")="&amp;$E$1&amp;" and LocalMinute("&amp;$A$5&amp;$A68&amp;")="&amp;$F$1&amp;")","Bar",,"Vol",$Z$4,"0"))</f>
        <v/>
      </c>
      <c r="AB68" s="427" t="str">
        <f>B68</f>
        <v>May 21, Aug 21</v>
      </c>
      <c r="AC68" s="428"/>
      <c r="AD68" s="87"/>
      <c r="AE68" s="88"/>
      <c r="AF68" s="1"/>
      <c r="AG68" s="1"/>
    </row>
    <row r="69" spans="1:33" ht="13.15" customHeight="1" x14ac:dyDescent="0.3">
      <c r="B69" s="379"/>
      <c r="C69" s="75"/>
      <c r="D69" s="75"/>
      <c r="E69" s="75"/>
      <c r="F69" s="321"/>
      <c r="G69" s="377"/>
      <c r="H69" s="62"/>
      <c r="I69" s="22"/>
      <c r="J69" s="22"/>
      <c r="K69" s="324"/>
      <c r="L69" s="374"/>
      <c r="M69" s="120"/>
      <c r="N69" s="374"/>
      <c r="O69" s="375"/>
      <c r="P69" s="374"/>
      <c r="Q69" s="374"/>
      <c r="R69" s="374"/>
      <c r="S69" s="51" t="str">
        <f>RIGHT(B68,6)</f>
        <v>Aug 21</v>
      </c>
      <c r="T69" s="54">
        <f t="shared" si="24"/>
        <v>0</v>
      </c>
      <c r="U69" s="54">
        <f>'Euribor Calendar Calculations'!L62</f>
        <v>0</v>
      </c>
      <c r="V69" s="54">
        <f t="shared" si="25"/>
        <v>0</v>
      </c>
      <c r="W69" s="53">
        <f t="shared" si="26"/>
        <v>0</v>
      </c>
      <c r="X69" s="54">
        <f>'Euribor Calendar Calculations'!M62</f>
        <v>0</v>
      </c>
      <c r="Y69" s="59" t="str">
        <f t="shared" si="27"/>
        <v/>
      </c>
      <c r="Z69" s="389"/>
      <c r="AA69" s="433"/>
      <c r="AB69" s="429"/>
      <c r="AC69" s="430"/>
      <c r="AD69" s="87"/>
      <c r="AE69" s="88"/>
      <c r="AF69" s="1"/>
      <c r="AG69" s="1"/>
    </row>
    <row r="70" spans="1:33" ht="8.1" customHeight="1" x14ac:dyDescent="0.3">
      <c r="B70" s="122"/>
      <c r="C70" s="20"/>
      <c r="D70" s="20"/>
      <c r="E70" s="20"/>
      <c r="F70" s="29"/>
      <c r="G70" s="20"/>
      <c r="H70" s="115"/>
      <c r="I70" s="20"/>
      <c r="J70" s="20"/>
      <c r="K70" s="93"/>
      <c r="L70" s="93"/>
      <c r="M70" s="95"/>
      <c r="N70" s="93"/>
      <c r="O70" s="96"/>
      <c r="P70" s="97"/>
      <c r="Q70" s="97"/>
      <c r="R70" s="97"/>
      <c r="S70" s="47"/>
      <c r="T70" s="20"/>
      <c r="U70" s="60"/>
      <c r="V70" s="60"/>
      <c r="W70" s="60"/>
      <c r="X70" s="60"/>
      <c r="Y70" s="60"/>
      <c r="Z70" s="102"/>
      <c r="AA70" s="103"/>
      <c r="AB70" s="130"/>
      <c r="AC70" s="131"/>
      <c r="AD70" s="89"/>
      <c r="AE70" s="90"/>
      <c r="AF70" s="1"/>
      <c r="AG70" s="1"/>
    </row>
    <row r="71" spans="1:33" ht="13.15" customHeight="1" x14ac:dyDescent="0.3">
      <c r="A71" s="3">
        <f>A68+1</f>
        <v>30</v>
      </c>
      <c r="B71" s="380" t="str">
        <f>RIGHT(RTD("cqg.rtd",,"ContractData",$A$5&amp;A71,"LongDescription"),14)</f>
        <v>Jun 21, Sep 21</v>
      </c>
      <c r="C71" s="79"/>
      <c r="D71" s="79"/>
      <c r="E71" s="79"/>
      <c r="F71" s="320">
        <f>IF(B71="","",RTD("cqg.rtd",,"ContractData",$A$5&amp;A71,"ExpirationDate",,"D"))</f>
        <v>44361</v>
      </c>
      <c r="G71" s="318">
        <f ca="1">F71-$A$1</f>
        <v>1939</v>
      </c>
      <c r="H71" s="80"/>
      <c r="I71" s="142"/>
      <c r="J71" s="19">
        <f>K71</f>
        <v>0</v>
      </c>
      <c r="K71" s="324">
        <f>RTD("cqg.rtd", ,"ContractData", $A$5&amp;A71, "T_CVol")</f>
        <v>0</v>
      </c>
      <c r="L71" s="326">
        <f xml:space="preserve"> RTD("cqg.rtd",,"StudyData", $A$5&amp;A71, "MA", "InputChoice=ContractVol,MAType=Sim,Period="&amp;$L$4&amp;"", "MA",,,"all",,,,"T")</f>
        <v>46.416666669999998</v>
      </c>
      <c r="M71" s="99">
        <f>IF(K71&gt;L71,1,0)</f>
        <v>0</v>
      </c>
      <c r="N71" s="326">
        <f>RTD("cqg.rtd", ,"ContractData", $A$5&amp;A71, "Y_CVol")</f>
        <v>0</v>
      </c>
      <c r="O71" s="325" t="str">
        <f>IF(ISERROR(K71/N71),"",K71/N71)</f>
        <v/>
      </c>
      <c r="P71" s="324" t="str">
        <f xml:space="preserve"> RTD("cqg.rtd",,"StudyData", "(MA("&amp;$A$5&amp;A71&amp;",Period:="&amp;$Q$5&amp;",MAType:=Sim,InputChoice:=ContractVol) when LocalYear("&amp;$A$5&amp;A71&amp;")="&amp;$R$5&amp;" And (LocalMonth("&amp;$A$5&amp;A71&amp;")="&amp;$P$4&amp;" And LocalDay("&amp;$A$5&amp;A71&amp;")="&amp;$Q$4&amp;" ))", "Bar", "", "Close","D", "0", "all", "", "","False",,)</f>
        <v/>
      </c>
      <c r="Q71" s="324"/>
      <c r="R71" s="324"/>
      <c r="S71" s="49" t="str">
        <f>LEFT(B71,6)</f>
        <v>Jun 21</v>
      </c>
      <c r="T71" s="53">
        <f t="shared" ref="T71:T78" si="28">U71</f>
        <v>608</v>
      </c>
      <c r="U71" s="53">
        <f>'Euribor Calendar Calculations'!F64</f>
        <v>608</v>
      </c>
      <c r="V71" s="53">
        <f t="shared" ref="V71:V78" si="29">IFERROR(U71-X71,"")</f>
        <v>0</v>
      </c>
      <c r="W71" s="53">
        <f t="shared" ref="W71:W78" si="30">V71</f>
        <v>0</v>
      </c>
      <c r="X71" s="53">
        <f>'Euribor Calendar Calculations'!G64</f>
        <v>608</v>
      </c>
      <c r="Y71" s="59">
        <f t="shared" ref="Y71:Y78" si="31">IF(ISERROR(U71/X71),"",U71/X71)</f>
        <v>1</v>
      </c>
      <c r="Z71" s="389">
        <f>IF(RTD("cqg.rtd",,"StudyData",$A$5&amp;A71,"Vol","VolType=Exchange,CoCType=Contract","Vol",$Z$4,"0","ALL",,,"TRUE","T")="",0,RTD("cqg.rtd",,"StudyData",$A$5&amp;A71,"Vol","VolType=Exchange,CoCType=Contract","Vol",$Z$4,"0","ALL",,,"TRUE","T"))</f>
        <v>0</v>
      </c>
      <c r="AA71" s="389">
        <f ca="1">IF(B71="","",RTD("cqg.rtd",,"StudyData","Vol("&amp;$A$5&amp;A71&amp;") when (LocalDay("&amp;$A$5&amp;A71&amp;")="&amp;$C$1&amp;" and LocalHour("&amp;$A$5&amp;A71&amp;")="&amp;$E$1&amp;" and LocalMinute("&amp;$A$5&amp;$A71&amp;")="&amp;$F$1&amp;")","Bar",,"Vol",$Z$4,"0"))</f>
        <v>0</v>
      </c>
      <c r="AB71" s="423" t="str">
        <f>B71</f>
        <v>Jun 21, Sep 21</v>
      </c>
      <c r="AC71" s="424"/>
      <c r="AD71" s="87"/>
      <c r="AE71" s="88"/>
      <c r="AF71" s="1"/>
      <c r="AG71" s="1"/>
    </row>
    <row r="72" spans="1:33" ht="13.15" customHeight="1" x14ac:dyDescent="0.3">
      <c r="B72" s="380"/>
      <c r="C72" s="79"/>
      <c r="D72" s="79"/>
      <c r="E72" s="79"/>
      <c r="F72" s="321"/>
      <c r="G72" s="319"/>
      <c r="H72" s="80"/>
      <c r="I72" s="142"/>
      <c r="J72" s="22"/>
      <c r="K72" s="324"/>
      <c r="L72" s="326"/>
      <c r="M72" s="99"/>
      <c r="N72" s="326"/>
      <c r="O72" s="325"/>
      <c r="P72" s="324"/>
      <c r="Q72" s="324"/>
      <c r="R72" s="324"/>
      <c r="S72" s="51" t="str">
        <f>RIGHT(B71,6)</f>
        <v>Sep 21</v>
      </c>
      <c r="T72" s="54">
        <f t="shared" si="28"/>
        <v>192</v>
      </c>
      <c r="U72" s="54">
        <f>'Euribor Calendar Calculations'!L64</f>
        <v>192</v>
      </c>
      <c r="V72" s="54">
        <f t="shared" si="29"/>
        <v>0</v>
      </c>
      <c r="W72" s="53">
        <f t="shared" si="30"/>
        <v>0</v>
      </c>
      <c r="X72" s="54">
        <f>'Euribor Calendar Calculations'!M64</f>
        <v>192</v>
      </c>
      <c r="Y72" s="59">
        <f t="shared" si="31"/>
        <v>1</v>
      </c>
      <c r="Z72" s="389"/>
      <c r="AA72" s="389"/>
      <c r="AB72" s="425"/>
      <c r="AC72" s="426"/>
      <c r="AD72" s="87"/>
      <c r="AE72" s="88"/>
      <c r="AF72" s="1"/>
      <c r="AG72" s="1"/>
    </row>
    <row r="73" spans="1:33" ht="13.15" customHeight="1" x14ac:dyDescent="0.3">
      <c r="A73" s="3">
        <f>A71+1</f>
        <v>31</v>
      </c>
      <c r="B73" s="380" t="str">
        <f>RIGHT(RTD("cqg.rtd",,"ContractData",$A$5&amp;A73,"LongDescription"),14)</f>
        <v>Jul 21, Oct 21</v>
      </c>
      <c r="C73" s="79"/>
      <c r="D73" s="79"/>
      <c r="E73" s="79"/>
      <c r="F73" s="320">
        <f>IF(B73="","",RTD("cqg.rtd",,"ContractData",$A$5&amp;A73,"ExpirationDate",,"D"))</f>
        <v>44396</v>
      </c>
      <c r="G73" s="318">
        <f ca="1">F73-$A$1</f>
        <v>1974</v>
      </c>
      <c r="H73" s="80"/>
      <c r="I73" s="142"/>
      <c r="J73" s="19">
        <f>K73</f>
        <v>0</v>
      </c>
      <c r="K73" s="324">
        <f>RTD("cqg.rtd", ,"ContractData", $A$5&amp;A73, "T_CVol")</f>
        <v>0</v>
      </c>
      <c r="L73" s="326" t="str">
        <f xml:space="preserve"> RTD("cqg.rtd",,"StudyData", $A$5&amp;A73, "MA", "InputChoice=ContractVol,MAType=Sim,Period="&amp;$L$4&amp;"", "MA",,,"all",,,,"T")</f>
        <v/>
      </c>
      <c r="M73" s="99">
        <f>IF(K73&gt;L73,1,0)</f>
        <v>0</v>
      </c>
      <c r="N73" s="326">
        <f>RTD("cqg.rtd", ,"ContractData", $A$5&amp;A73, "Y_CVol")</f>
        <v>0</v>
      </c>
      <c r="O73" s="325" t="str">
        <f>IF(ISERROR(K73/N73),"",K73/N73)</f>
        <v/>
      </c>
      <c r="P73" s="324" t="str">
        <f xml:space="preserve"> RTD("cqg.rtd",,"StudyData", "(MA("&amp;$A$5&amp;A73&amp;",Period:="&amp;$Q$5&amp;",MAType:=Sim,InputChoice:=ContractVol) when LocalYear("&amp;$A$5&amp;A73&amp;")="&amp;$R$5&amp;" And (LocalMonth("&amp;$A$5&amp;A73&amp;")="&amp;$P$4&amp;" And LocalDay("&amp;$A$5&amp;A73&amp;")="&amp;$Q$4&amp;" ))", "Bar", "", "Close","D", "0", "all", "", "","False",,)</f>
        <v/>
      </c>
      <c r="Q73" s="324"/>
      <c r="R73" s="324"/>
      <c r="S73" s="49" t="str">
        <f>LEFT(B73,6)</f>
        <v>Jul 21</v>
      </c>
      <c r="T73" s="53" t="str">
        <f t="shared" si="28"/>
        <v/>
      </c>
      <c r="U73" s="53" t="str">
        <f>'Euribor Calendar Calculations'!F66</f>
        <v/>
      </c>
      <c r="V73" s="53" t="str">
        <f t="shared" si="29"/>
        <v/>
      </c>
      <c r="W73" s="53" t="str">
        <f t="shared" si="30"/>
        <v/>
      </c>
      <c r="X73" s="53" t="str">
        <f>'Euribor Calendar Calculations'!G66</f>
        <v/>
      </c>
      <c r="Y73" s="59" t="str">
        <f t="shared" si="31"/>
        <v/>
      </c>
      <c r="Z73" s="389">
        <f>IF(RTD("cqg.rtd",,"StudyData",$A$5&amp;A73,"Vol","VolType=Exchange,CoCType=Contract","Vol",$Z$4,"0","ALL",,,"TRUE","T")="",0,RTD("cqg.rtd",,"StudyData",$A$5&amp;A73,"Vol","VolType=Exchange,CoCType=Contract","Vol",$Z$4,"0","ALL",,,"TRUE","T"))</f>
        <v>0</v>
      </c>
      <c r="AA73" s="389" t="str">
        <f ca="1">IF(B73="","",RTD("cqg.rtd",,"StudyData","Vol("&amp;$A$5&amp;A73&amp;") when (LocalDay("&amp;$A$5&amp;A73&amp;")="&amp;$C$1&amp;" and LocalHour("&amp;$A$5&amp;A73&amp;")="&amp;$E$1&amp;" and LocalMinute("&amp;$A$5&amp;$A73&amp;")="&amp;$F$1&amp;")","Bar",,"Vol",$Z$4,"0"))</f>
        <v/>
      </c>
      <c r="AB73" s="423" t="str">
        <f>B73</f>
        <v>Jul 21, Oct 21</v>
      </c>
      <c r="AC73" s="424"/>
      <c r="AD73" s="87"/>
      <c r="AE73" s="88"/>
      <c r="AF73" s="1"/>
      <c r="AG73" s="1"/>
    </row>
    <row r="74" spans="1:33" ht="13.15" customHeight="1" x14ac:dyDescent="0.3">
      <c r="B74" s="380"/>
      <c r="C74" s="79"/>
      <c r="D74" s="79"/>
      <c r="E74" s="79"/>
      <c r="F74" s="321"/>
      <c r="G74" s="319"/>
      <c r="H74" s="80"/>
      <c r="I74" s="142"/>
      <c r="J74" s="22"/>
      <c r="K74" s="324"/>
      <c r="L74" s="326"/>
      <c r="M74" s="99"/>
      <c r="N74" s="326"/>
      <c r="O74" s="325"/>
      <c r="P74" s="324"/>
      <c r="Q74" s="324"/>
      <c r="R74" s="324"/>
      <c r="S74" s="51" t="str">
        <f>RIGHT(B73,6)</f>
        <v>Oct 21</v>
      </c>
      <c r="T74" s="54">
        <f t="shared" si="28"/>
        <v>0</v>
      </c>
      <c r="U74" s="54">
        <f>'Euribor Calendar Calculations'!L66</f>
        <v>0</v>
      </c>
      <c r="V74" s="54">
        <f t="shared" si="29"/>
        <v>0</v>
      </c>
      <c r="W74" s="53">
        <f t="shared" si="30"/>
        <v>0</v>
      </c>
      <c r="X74" s="54">
        <f>'Euribor Calendar Calculations'!M66</f>
        <v>0</v>
      </c>
      <c r="Y74" s="59" t="str">
        <f t="shared" si="31"/>
        <v/>
      </c>
      <c r="Z74" s="389"/>
      <c r="AA74" s="389"/>
      <c r="AB74" s="425"/>
      <c r="AC74" s="426"/>
      <c r="AD74" s="87"/>
      <c r="AE74" s="88"/>
      <c r="AF74" s="1"/>
      <c r="AG74" s="1"/>
    </row>
    <row r="75" spans="1:33" ht="13.15" customHeight="1" x14ac:dyDescent="0.3">
      <c r="A75" s="3">
        <f>A73+1</f>
        <v>32</v>
      </c>
      <c r="B75" s="380" t="str">
        <f>RIGHT(RTD("cqg.rtd",,"ContractData",$A$5&amp;A75,"LongDescription"),14)</f>
        <v>Aug 21, Nov 21</v>
      </c>
      <c r="C75" s="79"/>
      <c r="D75" s="79"/>
      <c r="E75" s="79"/>
      <c r="F75" s="320">
        <f>IF(B75="","",RTD("cqg.rtd",,"ContractData",$A$5&amp;A75,"ExpirationDate",,"D"))</f>
        <v>44424</v>
      </c>
      <c r="G75" s="318">
        <f ca="1">F75-$A$1</f>
        <v>2002</v>
      </c>
      <c r="H75" s="80"/>
      <c r="I75" s="142"/>
      <c r="J75" s="19">
        <f>K75</f>
        <v>0</v>
      </c>
      <c r="K75" s="324">
        <f>RTD("cqg.rtd", ,"ContractData", $A$5&amp;A75, "T_CVol")</f>
        <v>0</v>
      </c>
      <c r="L75" s="326" t="str">
        <f xml:space="preserve"> RTD("cqg.rtd",,"StudyData", $A$5&amp;A75, "MA", "InputChoice=ContractVol,MAType=Sim,Period="&amp;$L$4&amp;"", "MA",,,"all",,,,"T")</f>
        <v/>
      </c>
      <c r="M75" s="99">
        <f>IF(K75&gt;L75,1,0)</f>
        <v>0</v>
      </c>
      <c r="N75" s="326">
        <f>RTD("cqg.rtd", ,"ContractData", $A$5&amp;A75, "Y_CVol")</f>
        <v>0</v>
      </c>
      <c r="O75" s="325" t="str">
        <f>IF(ISERROR(K75/N75),"",K75/N75)</f>
        <v/>
      </c>
      <c r="P75" s="324" t="str">
        <f xml:space="preserve"> RTD("cqg.rtd",,"StudyData", "(MA("&amp;$A$5&amp;A75&amp;",Period:="&amp;$Q$5&amp;",MAType:=Sim,InputChoice:=ContractVol) when LocalYear("&amp;$A$5&amp;A75&amp;")="&amp;$R$5&amp;" And (LocalMonth("&amp;$A$5&amp;A75&amp;")="&amp;$P$4&amp;" And LocalDay("&amp;$A$5&amp;A75&amp;")="&amp;$Q$4&amp;" ))", "Bar", "", "Close","D", "0", "all", "", "","False",,)</f>
        <v/>
      </c>
      <c r="Q75" s="324"/>
      <c r="R75" s="324"/>
      <c r="S75" s="49" t="str">
        <f>LEFT(B75,6)</f>
        <v>Aug 21</v>
      </c>
      <c r="T75" s="53">
        <f t="shared" si="28"/>
        <v>0</v>
      </c>
      <c r="U75" s="53">
        <f>'Euribor Calendar Calculations'!F68</f>
        <v>0</v>
      </c>
      <c r="V75" s="53">
        <f t="shared" si="29"/>
        <v>0</v>
      </c>
      <c r="W75" s="53">
        <f t="shared" si="30"/>
        <v>0</v>
      </c>
      <c r="X75" s="53">
        <f>'Euribor Calendar Calculations'!G68</f>
        <v>0</v>
      </c>
      <c r="Y75" s="59" t="str">
        <f t="shared" si="31"/>
        <v/>
      </c>
      <c r="Z75" s="389">
        <f>IF(RTD("cqg.rtd",,"StudyData",$A$5&amp;A75,"Vol","VolType=Exchange,CoCType=Contract","Vol",$Z$4,"0","ALL",,,"TRUE","T")="",0,RTD("cqg.rtd",,"StudyData",$A$5&amp;A75,"Vol","VolType=Exchange,CoCType=Contract","Vol",$Z$4,"0","ALL",,,"TRUE","T"))</f>
        <v>0</v>
      </c>
      <c r="AA75" s="432" t="str">
        <f ca="1">IF(B75="","",RTD("cqg.rtd",,"StudyData","Vol("&amp;$A$5&amp;A75&amp;") when (LocalDay("&amp;$A$5&amp;A75&amp;")="&amp;$C$1&amp;" and LocalHour("&amp;$A$5&amp;A75&amp;")="&amp;$E$1&amp;" and LocalMinute("&amp;$A$5&amp;$A75&amp;")="&amp;$F$1&amp;")","Bar",,"Vol",$Z$4,"0"))</f>
        <v/>
      </c>
      <c r="AB75" s="423" t="str">
        <f>B75</f>
        <v>Aug 21, Nov 21</v>
      </c>
      <c r="AC75" s="424"/>
      <c r="AD75" s="87"/>
      <c r="AE75" s="88"/>
      <c r="AF75" s="1"/>
      <c r="AG75" s="1"/>
    </row>
    <row r="76" spans="1:33" ht="13.15" customHeight="1" x14ac:dyDescent="0.3">
      <c r="B76" s="380"/>
      <c r="C76" s="79"/>
      <c r="D76" s="79"/>
      <c r="E76" s="79"/>
      <c r="F76" s="341"/>
      <c r="G76" s="340"/>
      <c r="H76" s="80"/>
      <c r="I76" s="142"/>
      <c r="J76" s="22"/>
      <c r="K76" s="324"/>
      <c r="L76" s="326"/>
      <c r="M76" s="99"/>
      <c r="N76" s="326"/>
      <c r="O76" s="325"/>
      <c r="P76" s="324"/>
      <c r="Q76" s="324"/>
      <c r="R76" s="324"/>
      <c r="S76" s="51" t="str">
        <f>RIGHT(B75,6)</f>
        <v>Nov 21</v>
      </c>
      <c r="T76" s="54">
        <f t="shared" si="28"/>
        <v>0</v>
      </c>
      <c r="U76" s="54">
        <f>'Euribor Calendar Calculations'!L68</f>
        <v>0</v>
      </c>
      <c r="V76" s="54">
        <f t="shared" si="29"/>
        <v>0</v>
      </c>
      <c r="W76" s="53">
        <f t="shared" si="30"/>
        <v>0</v>
      </c>
      <c r="X76" s="54">
        <f>'Euribor Calendar Calculations'!M68</f>
        <v>0</v>
      </c>
      <c r="Y76" s="59" t="str">
        <f t="shared" si="31"/>
        <v/>
      </c>
      <c r="Z76" s="389"/>
      <c r="AA76" s="433"/>
      <c r="AB76" s="425"/>
      <c r="AC76" s="426"/>
      <c r="AD76" s="87"/>
      <c r="AE76" s="88"/>
      <c r="AF76" s="1"/>
      <c r="AG76" s="1"/>
    </row>
    <row r="77" spans="1:33" ht="13.15" customHeight="1" x14ac:dyDescent="0.3">
      <c r="A77" s="3">
        <f>A75+1</f>
        <v>33</v>
      </c>
      <c r="B77" s="381" t="str">
        <f>RIGHT(RTD("cqg.rtd",,"ContractData",$A$5&amp;A77,"LongDescription"),14)</f>
        <v>Sep 21, Dec 21</v>
      </c>
      <c r="C77" s="79"/>
      <c r="D77" s="79"/>
      <c r="E77" s="84"/>
      <c r="F77" s="320">
        <f>IF(B77="","",RTD("cqg.rtd",,"ContractData",$A$5&amp;A77,"ExpirationDate",,"D"))</f>
        <v>44452</v>
      </c>
      <c r="G77" s="318">
        <f ca="1">F77-$A$1</f>
        <v>2030</v>
      </c>
      <c r="H77" s="85"/>
      <c r="I77" s="142"/>
      <c r="J77" s="19">
        <f>K77</f>
        <v>0</v>
      </c>
      <c r="K77" s="324">
        <f>RTD("cqg.rtd", ,"ContractData", $A$5&amp;A77, "T_CVol")</f>
        <v>0</v>
      </c>
      <c r="L77" s="326">
        <f xml:space="preserve"> RTD("cqg.rtd",,"StudyData", $A$5&amp;A77, "MA", "InputChoice=ContractVol,MAType=Sim,Period="&amp;$L$4&amp;"", "MA",,,"all",,,,"T")</f>
        <v>26.833333329999999</v>
      </c>
      <c r="M77" s="99">
        <f>IF(K77&gt;L77,1,0)</f>
        <v>0</v>
      </c>
      <c r="N77" s="326">
        <f>RTD("cqg.rtd", ,"ContractData", $A$5&amp;A77, "Y_CVol")</f>
        <v>0</v>
      </c>
      <c r="O77" s="325" t="str">
        <f>IF(ISERROR(K77/N77),"",K77/N77)</f>
        <v/>
      </c>
      <c r="P77" s="324" t="str">
        <f xml:space="preserve"> RTD("cqg.rtd",,"StudyData", "(MA("&amp;$A$5&amp;A77&amp;",Period:="&amp;$Q$5&amp;",MAType:=Sim,InputChoice:=ContractVol) when LocalYear("&amp;$A$5&amp;A77&amp;")="&amp;$R$5&amp;" And (LocalMonth("&amp;$A$5&amp;A77&amp;")="&amp;$P$4&amp;" And LocalDay("&amp;$A$5&amp;A77&amp;")="&amp;$Q$4&amp;" ))", "Bar", "", "Close","D", "0", "all", "", "","False",,)</f>
        <v/>
      </c>
      <c r="Q77" s="324"/>
      <c r="R77" s="324"/>
      <c r="S77" s="49" t="str">
        <f>LEFT(B77,6)</f>
        <v>Sep 21</v>
      </c>
      <c r="T77" s="53">
        <f t="shared" si="28"/>
        <v>192</v>
      </c>
      <c r="U77" s="53">
        <f>'Euribor Calendar Calculations'!F70</f>
        <v>192</v>
      </c>
      <c r="V77" s="53">
        <f t="shared" si="29"/>
        <v>0</v>
      </c>
      <c r="W77" s="53">
        <f t="shared" si="30"/>
        <v>0</v>
      </c>
      <c r="X77" s="53">
        <f>'Euribor Calendar Calculations'!G70</f>
        <v>192</v>
      </c>
      <c r="Y77" s="59">
        <f t="shared" si="31"/>
        <v>1</v>
      </c>
      <c r="Z77" s="389">
        <f>IF(RTD("cqg.rtd",,"StudyData",$A$5&amp;A77,"Vol","VolType=Exchange,CoCType=Contract","Vol",$Z$4,"0","ALL",,,"TRUE","T")="",0,RTD("cqg.rtd",,"StudyData",$A$5&amp;A77,"Vol","VolType=Exchange,CoCType=Contract","Vol",$Z$4,"0","ALL",,,"TRUE","T"))</f>
        <v>0</v>
      </c>
      <c r="AA77" s="389">
        <f ca="1">IF(B77="","",RTD("cqg.rtd",,"StudyData","Vol("&amp;$A$5&amp;A77&amp;") when (LocalDay("&amp;$A$5&amp;A77&amp;")="&amp;$C$1&amp;" and LocalHour("&amp;$A$5&amp;A77&amp;")="&amp;$E$1&amp;" and LocalMinute("&amp;$A$5&amp;$A77&amp;")="&amp;$F$1&amp;")","Bar",,"Vol",$Z$4,"0"))</f>
        <v>0</v>
      </c>
      <c r="AB77" s="423" t="str">
        <f>B77</f>
        <v>Sep 21, Dec 21</v>
      </c>
      <c r="AC77" s="424"/>
      <c r="AD77" s="87"/>
      <c r="AE77" s="88"/>
      <c r="AF77" s="1"/>
      <c r="AG77" s="1"/>
    </row>
    <row r="78" spans="1:33" ht="13.15" customHeight="1" x14ac:dyDescent="0.3">
      <c r="B78" s="381"/>
      <c r="C78" s="82"/>
      <c r="D78" s="82"/>
      <c r="E78" s="82"/>
      <c r="F78" s="321"/>
      <c r="G78" s="319"/>
      <c r="H78" s="83"/>
      <c r="I78" s="141"/>
      <c r="J78" s="22"/>
      <c r="K78" s="324"/>
      <c r="L78" s="326"/>
      <c r="M78" s="99"/>
      <c r="N78" s="326"/>
      <c r="O78" s="325"/>
      <c r="P78" s="324"/>
      <c r="Q78" s="324"/>
      <c r="R78" s="324"/>
      <c r="S78" s="51" t="str">
        <f>RIGHT(B77,6)</f>
        <v>Dec 21</v>
      </c>
      <c r="T78" s="54">
        <f t="shared" si="28"/>
        <v>55</v>
      </c>
      <c r="U78" s="54">
        <f>'Euribor Calendar Calculations'!L70</f>
        <v>55</v>
      </c>
      <c r="V78" s="54">
        <f t="shared" si="29"/>
        <v>0</v>
      </c>
      <c r="W78" s="53">
        <f t="shared" si="30"/>
        <v>0</v>
      </c>
      <c r="X78" s="54">
        <f>'Euribor Calendar Calculations'!M70</f>
        <v>55</v>
      </c>
      <c r="Y78" s="59">
        <f t="shared" si="31"/>
        <v>1</v>
      </c>
      <c r="Z78" s="389"/>
      <c r="AA78" s="389"/>
      <c r="AB78" s="425"/>
      <c r="AC78" s="426"/>
      <c r="AD78" s="87"/>
      <c r="AE78" s="88"/>
      <c r="AF78" s="1"/>
      <c r="AG78" s="1"/>
    </row>
    <row r="79" spans="1:33" ht="8.1" customHeight="1" x14ac:dyDescent="0.3">
      <c r="B79" s="122"/>
      <c r="C79" s="20"/>
      <c r="D79" s="20"/>
      <c r="E79" s="20"/>
      <c r="F79" s="29"/>
      <c r="G79" s="20"/>
      <c r="H79" s="115"/>
      <c r="I79" s="20"/>
      <c r="J79" s="20"/>
      <c r="K79" s="93"/>
      <c r="L79" s="93"/>
      <c r="M79" s="95"/>
      <c r="N79" s="93"/>
      <c r="O79" s="96"/>
      <c r="P79" s="97"/>
      <c r="Q79" s="97"/>
      <c r="R79" s="97"/>
      <c r="S79" s="47"/>
      <c r="T79" s="20"/>
      <c r="U79" s="60"/>
      <c r="V79" s="60"/>
      <c r="W79" s="60"/>
      <c r="X79" s="60"/>
      <c r="Y79" s="60"/>
      <c r="Z79" s="102"/>
      <c r="AA79" s="103"/>
      <c r="AB79" s="130"/>
      <c r="AC79" s="131"/>
      <c r="AD79" s="89"/>
      <c r="AE79" s="90"/>
      <c r="AF79" s="1"/>
      <c r="AG79" s="1"/>
    </row>
    <row r="80" spans="1:33" ht="13.15" customHeight="1" x14ac:dyDescent="0.3">
      <c r="A80" s="3">
        <f>A77+1</f>
        <v>34</v>
      </c>
      <c r="B80" s="383" t="str">
        <f>RIGHT(RTD("cqg.rtd",,"ContractData",$A$5&amp;A80,"LongDescription"),14)</f>
        <v>Oct 21, Jan 22</v>
      </c>
      <c r="C80" s="98"/>
      <c r="D80" s="98"/>
      <c r="E80" s="98"/>
      <c r="F80" s="382">
        <f>IF(B80="","",RTD("cqg.rtd",,"ContractData",$A$5&amp;A80,"ExpirationDate",,"D"))</f>
        <v>44487</v>
      </c>
      <c r="G80" s="326">
        <f ca="1">F80-$A$1</f>
        <v>2065</v>
      </c>
      <c r="H80" s="100"/>
      <c r="I80" s="140"/>
      <c r="J80" s="19">
        <f>K80</f>
        <v>0</v>
      </c>
      <c r="K80" s="324">
        <f>RTD("cqg.rtd", ,"ContractData", $A$5&amp;A80, "T_CVol")</f>
        <v>0</v>
      </c>
      <c r="L80" s="326" t="str">
        <f xml:space="preserve"> RTD("cqg.rtd",,"StudyData", $A$5&amp;A80, "MA", "InputChoice=ContractVol,MAType=Sim,Period="&amp;$L$4&amp;"", "MA",,,"all",,,,"T")</f>
        <v/>
      </c>
      <c r="M80" s="99">
        <f>IF(K80&gt;L80,1,0)</f>
        <v>0</v>
      </c>
      <c r="N80" s="326">
        <f>RTD("cqg.rtd", ,"ContractData", $A$5&amp;A80, "Y_CVol")</f>
        <v>0</v>
      </c>
      <c r="O80" s="325" t="str">
        <f>IF(ISERROR(K80/N80),"",K80/N80)</f>
        <v/>
      </c>
      <c r="P80" s="324" t="str">
        <f xml:space="preserve"> RTD("cqg.rtd",,"StudyData", "(MA("&amp;$A$5&amp;A80&amp;",Period:="&amp;$Q$5&amp;",MAType:=Sim,InputChoice:=ContractVol) when LocalYear("&amp;$A$5&amp;A80&amp;")="&amp;$R$5&amp;" And (LocalMonth("&amp;$A$5&amp;A80&amp;")="&amp;$P$4&amp;" And LocalDay("&amp;$A$5&amp;A80&amp;")="&amp;$Q$4&amp;" ))", "Bar", "", "Close","D", "0", "all", "", "","False",,)</f>
        <v/>
      </c>
      <c r="Q80" s="324"/>
      <c r="R80" s="324"/>
      <c r="S80" s="49" t="str">
        <f>LEFT(B80,6)</f>
        <v>Oct 21</v>
      </c>
      <c r="T80" s="53">
        <f t="shared" ref="T80:T87" si="32">U80</f>
        <v>0</v>
      </c>
      <c r="U80" s="53">
        <f>'Euribor Calendar Calculations'!F72</f>
        <v>0</v>
      </c>
      <c r="V80" s="53">
        <f t="shared" ref="V80:V87" si="33">IFERROR(U80-X80,"")</f>
        <v>0</v>
      </c>
      <c r="W80" s="53">
        <f t="shared" ref="W80:W87" si="34">V80</f>
        <v>0</v>
      </c>
      <c r="X80" s="53">
        <f>'Euribor Calendar Calculations'!G72</f>
        <v>0</v>
      </c>
      <c r="Y80" s="59" t="str">
        <f t="shared" ref="Y80:Y87" si="35">IF(ISERROR(U80/X80),"",U80/X80)</f>
        <v/>
      </c>
      <c r="Z80" s="389">
        <f>IF(RTD("cqg.rtd",,"StudyData",$A$5&amp;A80,"Vol","VolType=Exchange,CoCType=Contract","Vol",$Z$4,"0","ALL",,,"TRUE","T")="",0,RTD("cqg.rtd",,"StudyData",$A$5&amp;A80,"Vol","VolType=Exchange,CoCType=Contract","Vol",$Z$4,"0","ALL",,,"TRUE","T"))</f>
        <v>0</v>
      </c>
      <c r="AA80" s="389" t="str">
        <f ca="1">IF(B80="","",RTD("cqg.rtd",,"StudyData","Vol("&amp;$A$5&amp;A80&amp;") when (LocalDay("&amp;$A$5&amp;A80&amp;")="&amp;$C$1&amp;" and LocalHour("&amp;$A$5&amp;A80&amp;")="&amp;$E$1&amp;" and LocalMinute("&amp;$A$5&amp;$A80&amp;")="&amp;$F$1&amp;")","Bar",,"Vol",$Z$4,"0"))</f>
        <v/>
      </c>
      <c r="AB80" s="419" t="str">
        <f>B80</f>
        <v>Oct 21, Jan 22</v>
      </c>
      <c r="AC80" s="420"/>
      <c r="AD80" s="91"/>
      <c r="AE80" s="92"/>
      <c r="AF80" s="1"/>
      <c r="AG80" s="1"/>
    </row>
    <row r="81" spans="1:33" ht="13.15" customHeight="1" x14ac:dyDescent="0.3">
      <c r="B81" s="383"/>
      <c r="C81" s="98"/>
      <c r="D81" s="98"/>
      <c r="E81" s="98"/>
      <c r="F81" s="382"/>
      <c r="G81" s="326"/>
      <c r="H81" s="80"/>
      <c r="I81" s="142"/>
      <c r="J81" s="22"/>
      <c r="K81" s="324"/>
      <c r="L81" s="326"/>
      <c r="M81" s="99"/>
      <c r="N81" s="326"/>
      <c r="O81" s="325"/>
      <c r="P81" s="324"/>
      <c r="Q81" s="324"/>
      <c r="R81" s="324"/>
      <c r="S81" s="51" t="str">
        <f>RIGHT(B80,6)</f>
        <v>Jan 22</v>
      </c>
      <c r="T81" s="54">
        <f t="shared" si="32"/>
        <v>0</v>
      </c>
      <c r="U81" s="54">
        <f>'Euribor Calendar Calculations'!L72</f>
        <v>0</v>
      </c>
      <c r="V81" s="54">
        <f t="shared" si="33"/>
        <v>0</v>
      </c>
      <c r="W81" s="53">
        <f t="shared" si="34"/>
        <v>0</v>
      </c>
      <c r="X81" s="54">
        <f>'Euribor Calendar Calculations'!M72</f>
        <v>0</v>
      </c>
      <c r="Y81" s="59" t="str">
        <f t="shared" si="35"/>
        <v/>
      </c>
      <c r="Z81" s="389"/>
      <c r="AA81" s="389"/>
      <c r="AB81" s="421"/>
      <c r="AC81" s="422"/>
      <c r="AD81" s="91"/>
      <c r="AE81" s="92"/>
      <c r="AF81" s="1"/>
      <c r="AG81" s="1"/>
    </row>
    <row r="82" spans="1:33" ht="13.15" customHeight="1" x14ac:dyDescent="0.3">
      <c r="A82" s="3">
        <f>A80+1</f>
        <v>35</v>
      </c>
      <c r="B82" s="383" t="str">
        <f>RIGHT(RTD("cqg.rtd",,"ContractData",$A$5&amp;A82,"LongDescription"),14)</f>
        <v>Nov 21, Feb 22</v>
      </c>
      <c r="C82" s="98"/>
      <c r="D82" s="98"/>
      <c r="E82" s="98"/>
      <c r="F82" s="382">
        <f>IF(B82="","",RTD("cqg.rtd",,"ContractData",$A$5&amp;A82,"ExpirationDate",,"D"))</f>
        <v>44515</v>
      </c>
      <c r="G82" s="326">
        <f ca="1">F82-$A$1</f>
        <v>2093</v>
      </c>
      <c r="H82" s="80"/>
      <c r="I82" s="142"/>
      <c r="J82" s="19">
        <f>K82</f>
        <v>0</v>
      </c>
      <c r="K82" s="324">
        <f>RTD("cqg.rtd", ,"ContractData", $A$5&amp;A82, "T_CVol")</f>
        <v>0</v>
      </c>
      <c r="L82" s="326" t="str">
        <f xml:space="preserve"> RTD("cqg.rtd",,"StudyData", $A$5&amp;A82, "MA", "InputChoice=ContractVol,MAType=Sim,Period="&amp;$L$4&amp;"", "MA",,,"all",,,,"T")</f>
        <v/>
      </c>
      <c r="M82" s="99">
        <f>IF(K82&gt;L82,1,0)</f>
        <v>0</v>
      </c>
      <c r="N82" s="326">
        <f>RTD("cqg.rtd", ,"ContractData", $A$5&amp;A82, "Y_CVol")</f>
        <v>0</v>
      </c>
      <c r="O82" s="325" t="str">
        <f>IF(ISERROR(K82/N82),"",K82/N82)</f>
        <v/>
      </c>
      <c r="P82" s="324" t="str">
        <f xml:space="preserve"> RTD("cqg.rtd",,"StudyData", "(MA("&amp;$A$5&amp;A82&amp;",Period:="&amp;$Q$5&amp;",MAType:=Sim,InputChoice:=ContractVol) when LocalYear("&amp;$A$5&amp;A82&amp;")="&amp;$R$5&amp;" And (LocalMonth("&amp;$A$5&amp;A82&amp;")="&amp;$P$4&amp;" And LocalDay("&amp;$A$5&amp;A82&amp;")="&amp;$Q$4&amp;" ))", "Bar", "", "Close","D", "0", "all", "", "","False",,)</f>
        <v/>
      </c>
      <c r="Q82" s="324"/>
      <c r="R82" s="324"/>
      <c r="S82" s="49" t="str">
        <f>LEFT(B82,6)</f>
        <v>Nov 21</v>
      </c>
      <c r="T82" s="53">
        <f t="shared" si="32"/>
        <v>0</v>
      </c>
      <c r="U82" s="53">
        <f>'Euribor Calendar Calculations'!F74</f>
        <v>0</v>
      </c>
      <c r="V82" s="53">
        <f t="shared" si="33"/>
        <v>0</v>
      </c>
      <c r="W82" s="53">
        <f t="shared" si="34"/>
        <v>0</v>
      </c>
      <c r="X82" s="53">
        <f>'Euribor Calendar Calculations'!G74</f>
        <v>0</v>
      </c>
      <c r="Y82" s="59" t="str">
        <f t="shared" si="35"/>
        <v/>
      </c>
      <c r="Z82" s="389">
        <f>IF(RTD("cqg.rtd",,"StudyData",$A$5&amp;A82,"Vol","VolType=Exchange,CoCType=Contract","Vol",$Z$4,"0","ALL",,,"TRUE","T")="",0,RTD("cqg.rtd",,"StudyData",$A$5&amp;A82,"Vol","VolType=Exchange,CoCType=Contract","Vol",$Z$4,"0","ALL",,,"TRUE","T"))</f>
        <v>0</v>
      </c>
      <c r="AA82" s="389" t="str">
        <f ca="1">IF(B82="","",RTD("cqg.rtd",,"StudyData","Vol("&amp;$A$5&amp;A82&amp;") when (LocalDay("&amp;$A$5&amp;A82&amp;")="&amp;$C$1&amp;" and LocalHour("&amp;$A$5&amp;A82&amp;")="&amp;$E$1&amp;" and LocalMinute("&amp;$A$5&amp;$A82&amp;")="&amp;$F$1&amp;")","Bar",,"Vol",$Z$4,"0"))</f>
        <v/>
      </c>
      <c r="AB82" s="419" t="str">
        <f>B82</f>
        <v>Nov 21, Feb 22</v>
      </c>
      <c r="AC82" s="420"/>
      <c r="AD82" s="91"/>
      <c r="AE82" s="92"/>
      <c r="AF82" s="1"/>
      <c r="AG82" s="1"/>
    </row>
    <row r="83" spans="1:33" ht="13.15" customHeight="1" x14ac:dyDescent="0.3">
      <c r="B83" s="383"/>
      <c r="C83" s="98"/>
      <c r="D83" s="98"/>
      <c r="E83" s="98"/>
      <c r="F83" s="382"/>
      <c r="G83" s="326"/>
      <c r="H83" s="80"/>
      <c r="I83" s="142"/>
      <c r="J83" s="22"/>
      <c r="K83" s="324"/>
      <c r="L83" s="326"/>
      <c r="M83" s="99"/>
      <c r="N83" s="326"/>
      <c r="O83" s="325"/>
      <c r="P83" s="324"/>
      <c r="Q83" s="324"/>
      <c r="R83" s="324"/>
      <c r="S83" s="51" t="str">
        <f>RIGHT(B82,6)</f>
        <v>Feb 22</v>
      </c>
      <c r="T83" s="54">
        <f t="shared" si="32"/>
        <v>0</v>
      </c>
      <c r="U83" s="54">
        <f>'Euribor Calendar Calculations'!L74</f>
        <v>0</v>
      </c>
      <c r="V83" s="54">
        <f t="shared" si="33"/>
        <v>0</v>
      </c>
      <c r="W83" s="53">
        <f t="shared" si="34"/>
        <v>0</v>
      </c>
      <c r="X83" s="54">
        <f>'Euribor Calendar Calculations'!M74</f>
        <v>0</v>
      </c>
      <c r="Y83" s="59" t="str">
        <f t="shared" si="35"/>
        <v/>
      </c>
      <c r="Z83" s="389"/>
      <c r="AA83" s="389"/>
      <c r="AB83" s="421"/>
      <c r="AC83" s="422"/>
      <c r="AD83" s="91"/>
      <c r="AE83" s="92"/>
      <c r="AF83" s="1"/>
      <c r="AG83" s="1"/>
    </row>
    <row r="84" spans="1:33" ht="13.15" customHeight="1" x14ac:dyDescent="0.3">
      <c r="A84" s="3">
        <f>A82+1</f>
        <v>36</v>
      </c>
      <c r="B84" s="383" t="str">
        <f>RIGHT(RTD("cqg.rtd",,"ContractData",$A$5&amp;A84,"LongDescription"),14)</f>
        <v>Jan 22, Apr 22</v>
      </c>
      <c r="C84" s="98"/>
      <c r="D84" s="98"/>
      <c r="E84" s="98"/>
      <c r="F84" s="382">
        <f>IF(B84="","",RTD("cqg.rtd",,"ContractData",$A$5&amp;A84,"ExpirationDate",,"D"))</f>
        <v>44578</v>
      </c>
      <c r="G84" s="326">
        <f ca="1">F84-$A$1</f>
        <v>2156</v>
      </c>
      <c r="H84" s="80"/>
      <c r="I84" s="142"/>
      <c r="J84" s="19">
        <f>K84</f>
        <v>0</v>
      </c>
      <c r="K84" s="324">
        <f>RTD("cqg.rtd", ,"ContractData", $A$5&amp;A84, "T_CVol")</f>
        <v>0</v>
      </c>
      <c r="L84" s="326" t="str">
        <f xml:space="preserve"> RTD("cqg.rtd",,"StudyData", $A$5&amp;A84, "MA", "InputChoice=ContractVol,MAType=Sim,Period="&amp;$L$4&amp;"", "MA",,,"all",,,,"T")</f>
        <v/>
      </c>
      <c r="M84" s="99">
        <f>IF(K84&gt;L84,1,0)</f>
        <v>0</v>
      </c>
      <c r="N84" s="326">
        <f>RTD("cqg.rtd", ,"ContractData", $A$5&amp;A84, "Y_CVol")</f>
        <v>0</v>
      </c>
      <c r="O84" s="325" t="str">
        <f>IF(ISERROR(K84/N84),"",K84/N84)</f>
        <v/>
      </c>
      <c r="P84" s="324" t="str">
        <f xml:space="preserve"> RTD("cqg.rtd",,"StudyData", "(MA("&amp;$A$5&amp;A84&amp;",Period:="&amp;$Q$5&amp;",MAType:=Sim,InputChoice:=ContractVol) when LocalYear("&amp;$A$5&amp;A84&amp;")="&amp;$R$5&amp;" And (LocalMonth("&amp;$A$5&amp;A84&amp;")="&amp;$P$4&amp;" And LocalDay("&amp;$A$5&amp;A84&amp;")="&amp;$Q$4&amp;" ))", "Bar", "", "Close","D", "0", "all", "", "","False",,)</f>
        <v/>
      </c>
      <c r="Q84" s="324"/>
      <c r="R84" s="324"/>
      <c r="S84" s="49" t="str">
        <f>LEFT(B84,6)</f>
        <v>Jan 22</v>
      </c>
      <c r="T84" s="53">
        <f t="shared" si="32"/>
        <v>0</v>
      </c>
      <c r="U84" s="53">
        <f>'Euribor Calendar Calculations'!F76</f>
        <v>0</v>
      </c>
      <c r="V84" s="53">
        <f t="shared" si="33"/>
        <v>0</v>
      </c>
      <c r="W84" s="53">
        <f t="shared" si="34"/>
        <v>0</v>
      </c>
      <c r="X84" s="53">
        <f>'Euribor Calendar Calculations'!G76</f>
        <v>0</v>
      </c>
      <c r="Y84" s="59" t="str">
        <f t="shared" si="35"/>
        <v/>
      </c>
      <c r="Z84" s="389">
        <f>IF(RTD("cqg.rtd",,"StudyData",$A$5&amp;A84,"Vol","VolType=Exchange,CoCType=Contract","Vol",$Z$4,"0","ALL",,,"TRUE","T")="",0,RTD("cqg.rtd",,"StudyData",$A$5&amp;A84,"Vol","VolType=Exchange,CoCType=Contract","Vol",$Z$4,"0","ALL",,,"TRUE","T"))</f>
        <v>0</v>
      </c>
      <c r="AA84" s="389" t="str">
        <f ca="1">IF(B84="","",RTD("cqg.rtd",,"StudyData","Vol("&amp;$A$5&amp;A84&amp;") when (LocalDay("&amp;$A$5&amp;A84&amp;")="&amp;$C$1&amp;" and LocalHour("&amp;$A$5&amp;A84&amp;")="&amp;$E$1&amp;" and LocalMinute("&amp;$A$5&amp;$A84&amp;")="&amp;$F$1&amp;")","Bar",,"Vol",$Z$4,"0"))</f>
        <v/>
      </c>
      <c r="AB84" s="419" t="str">
        <f>B84</f>
        <v>Jan 22, Apr 22</v>
      </c>
      <c r="AC84" s="420"/>
      <c r="AD84" s="91"/>
      <c r="AE84" s="92"/>
      <c r="AF84" s="1"/>
      <c r="AG84" s="1"/>
    </row>
    <row r="85" spans="1:33" ht="13.15" customHeight="1" x14ac:dyDescent="0.3">
      <c r="B85" s="383"/>
      <c r="C85" s="98"/>
      <c r="D85" s="98"/>
      <c r="E85" s="98"/>
      <c r="F85" s="382"/>
      <c r="G85" s="326"/>
      <c r="H85" s="80"/>
      <c r="I85" s="142"/>
      <c r="J85" s="22"/>
      <c r="K85" s="324"/>
      <c r="L85" s="326"/>
      <c r="M85" s="99"/>
      <c r="N85" s="326"/>
      <c r="O85" s="325"/>
      <c r="P85" s="324"/>
      <c r="Q85" s="324"/>
      <c r="R85" s="324"/>
      <c r="S85" s="51" t="str">
        <f>RIGHT(B84,6)</f>
        <v>Apr 22</v>
      </c>
      <c r="T85" s="54" t="e">
        <f t="shared" si="32"/>
        <v>#N/A</v>
      </c>
      <c r="U85" s="54" t="e">
        <f>'Euribor Calendar Calculations'!L76</f>
        <v>#N/A</v>
      </c>
      <c r="V85" s="54" t="str">
        <f t="shared" si="33"/>
        <v/>
      </c>
      <c r="W85" s="53" t="str">
        <f t="shared" si="34"/>
        <v/>
      </c>
      <c r="X85" s="54" t="e">
        <f>'Euribor Calendar Calculations'!M76</f>
        <v>#N/A</v>
      </c>
      <c r="Y85" s="59" t="str">
        <f t="shared" si="35"/>
        <v/>
      </c>
      <c r="Z85" s="389"/>
      <c r="AA85" s="389"/>
      <c r="AB85" s="421"/>
      <c r="AC85" s="422"/>
      <c r="AD85" s="91"/>
      <c r="AE85" s="92"/>
      <c r="AF85" s="1"/>
      <c r="AG85" s="1"/>
    </row>
    <row r="86" spans="1:33" ht="13.15" customHeight="1" x14ac:dyDescent="0.3">
      <c r="A86" s="3">
        <f>A84+1</f>
        <v>37</v>
      </c>
      <c r="B86" s="383" t="str">
        <f>RIGHT(RTD("cqg.rtd",,"ContractData",$A$5&amp;A86,"LongDescription"),14)</f>
        <v>Feb 22, May 22</v>
      </c>
      <c r="C86" s="98"/>
      <c r="D86" s="98"/>
      <c r="E86" s="98"/>
      <c r="F86" s="382">
        <f>IF(B86="","",RTD("cqg.rtd",,"ContractData",$A$5&amp;A86,"ExpirationDate",,"D"))</f>
        <v>44606</v>
      </c>
      <c r="G86" s="326">
        <f ca="1">F86-$A$1</f>
        <v>2184</v>
      </c>
      <c r="H86" s="80"/>
      <c r="I86" s="142"/>
      <c r="J86" s="19">
        <f>K86</f>
        <v>0</v>
      </c>
      <c r="K86" s="324">
        <f>RTD("cqg.rtd", ,"ContractData", $A$5&amp;A86, "T_CVol")</f>
        <v>0</v>
      </c>
      <c r="L86" s="326" t="str">
        <f xml:space="preserve"> RTD("cqg.rtd",,"StudyData", $A$5&amp;A86, "MA", "InputChoice=ContractVol,MAType=Sim,Period="&amp;$L$4&amp;"", "MA",,,"all",,,,"T")</f>
        <v/>
      </c>
      <c r="M86" s="99">
        <f>IF(K86&gt;L86,1,0)</f>
        <v>0</v>
      </c>
      <c r="N86" s="326">
        <f>RTD("cqg.rtd", ,"ContractData", $A$5&amp;A86, "Y_CVol")</f>
        <v>0</v>
      </c>
      <c r="O86" s="325" t="str">
        <f>IF(ISERROR(K86/N86),"",K86/N86)</f>
        <v/>
      </c>
      <c r="P86" s="324" t="str">
        <f xml:space="preserve"> RTD("cqg.rtd",,"StudyData", "(MA("&amp;$A$5&amp;A86&amp;",Period:="&amp;$Q$5&amp;",MAType:=Sim,InputChoice:=ContractVol) when LocalYear("&amp;$A$5&amp;A86&amp;")="&amp;$R$5&amp;" And (LocalMonth("&amp;$A$5&amp;A86&amp;")="&amp;$P$4&amp;" And LocalDay("&amp;$A$5&amp;A86&amp;")="&amp;$Q$4&amp;" ))", "Bar", "", "Close","D", "0", "all", "", "","False",,)</f>
        <v/>
      </c>
      <c r="Q86" s="324"/>
      <c r="R86" s="324"/>
      <c r="S86" s="49" t="str">
        <f>LEFT(B86,6)</f>
        <v>Feb 22</v>
      </c>
      <c r="T86" s="53">
        <f t="shared" si="32"/>
        <v>0</v>
      </c>
      <c r="U86" s="53">
        <f>'Euribor Calendar Calculations'!F78</f>
        <v>0</v>
      </c>
      <c r="V86" s="53">
        <f t="shared" si="33"/>
        <v>0</v>
      </c>
      <c r="W86" s="53">
        <f t="shared" si="34"/>
        <v>0</v>
      </c>
      <c r="X86" s="53">
        <f>'Euribor Calendar Calculations'!G78</f>
        <v>0</v>
      </c>
      <c r="Y86" s="59" t="str">
        <f t="shared" si="35"/>
        <v/>
      </c>
      <c r="Z86" s="389">
        <f>IF(RTD("cqg.rtd",,"StudyData",$A$5&amp;A86,"Vol","VolType=Exchange,CoCType=Contract","Vol",$Z$4,"0","ALL",,,"TRUE","T")="",0,RTD("cqg.rtd",,"StudyData",$A$5&amp;A86,"Vol","VolType=Exchange,CoCType=Contract","Vol",$Z$4,"0","ALL",,,"TRUE","T"))</f>
        <v>0</v>
      </c>
      <c r="AA86" s="389" t="str">
        <f ca="1">IF(B86="","",RTD("cqg.rtd",,"StudyData","Vol("&amp;$A$5&amp;A86&amp;") when (LocalDay("&amp;$A$5&amp;A86&amp;")="&amp;$C$1&amp;" and LocalHour("&amp;$A$5&amp;A86&amp;")="&amp;$E$1&amp;" and LocalMinute("&amp;$A$5&amp;$A86&amp;")="&amp;$F$1&amp;")","Bar",,"Vol",$Z$4,"0"))</f>
        <v/>
      </c>
      <c r="AB86" s="419" t="str">
        <f>B86</f>
        <v>Feb 22, May 22</v>
      </c>
      <c r="AC86" s="420"/>
      <c r="AD86" s="91"/>
      <c r="AE86" s="92"/>
      <c r="AF86" s="1"/>
      <c r="AG86" s="1"/>
    </row>
    <row r="87" spans="1:33" ht="13.15" customHeight="1" x14ac:dyDescent="0.3">
      <c r="B87" s="383"/>
      <c r="C87" s="98"/>
      <c r="D87" s="98"/>
      <c r="E87" s="98"/>
      <c r="F87" s="382"/>
      <c r="G87" s="326"/>
      <c r="H87" s="101"/>
      <c r="I87" s="141"/>
      <c r="J87" s="22"/>
      <c r="K87" s="324"/>
      <c r="L87" s="326"/>
      <c r="M87" s="99"/>
      <c r="N87" s="326"/>
      <c r="O87" s="325"/>
      <c r="P87" s="324"/>
      <c r="Q87" s="324"/>
      <c r="R87" s="324"/>
      <c r="S87" s="51" t="str">
        <f>RIGHT(B86,6)</f>
        <v>May 22</v>
      </c>
      <c r="T87" s="54" t="e">
        <f t="shared" si="32"/>
        <v>#N/A</v>
      </c>
      <c r="U87" s="54" t="e">
        <f>'Euribor Calendar Calculations'!L78</f>
        <v>#N/A</v>
      </c>
      <c r="V87" s="54" t="str">
        <f t="shared" si="33"/>
        <v/>
      </c>
      <c r="W87" s="53" t="str">
        <f t="shared" si="34"/>
        <v/>
      </c>
      <c r="X87" s="54" t="e">
        <f>'Euribor Calendar Calculations'!M78</f>
        <v>#N/A</v>
      </c>
      <c r="Y87" s="59" t="str">
        <f t="shared" si="35"/>
        <v/>
      </c>
      <c r="Z87" s="389"/>
      <c r="AA87" s="389"/>
      <c r="AB87" s="421"/>
      <c r="AC87" s="422"/>
      <c r="AD87" s="91"/>
      <c r="AE87" s="92"/>
      <c r="AF87" s="1"/>
      <c r="AG87" s="1"/>
    </row>
    <row r="88" spans="1:33" ht="8.1" customHeight="1" x14ac:dyDescent="0.3">
      <c r="B88" s="122"/>
      <c r="C88" s="20"/>
      <c r="D88" s="20"/>
      <c r="E88" s="20"/>
      <c r="F88" s="29"/>
      <c r="G88" s="20"/>
      <c r="H88" s="115"/>
      <c r="I88" s="20"/>
      <c r="J88" s="20"/>
      <c r="K88" s="93"/>
      <c r="L88" s="93"/>
      <c r="M88" s="95"/>
      <c r="N88" s="93"/>
      <c r="O88" s="96"/>
      <c r="P88" s="97"/>
      <c r="Q88" s="97"/>
      <c r="R88" s="97"/>
      <c r="S88" s="47"/>
      <c r="T88" s="20"/>
      <c r="U88" s="60"/>
      <c r="V88" s="60"/>
      <c r="W88" s="60"/>
      <c r="X88" s="60"/>
      <c r="Y88" s="60"/>
      <c r="Z88" s="102"/>
      <c r="AA88" s="103"/>
      <c r="AB88" s="130"/>
      <c r="AC88" s="131"/>
      <c r="AD88" s="89"/>
      <c r="AE88" s="90"/>
      <c r="AF88" s="1"/>
      <c r="AG88" s="1"/>
    </row>
    <row r="89" spans="1:33" ht="13.15" customHeight="1" x14ac:dyDescent="0.3">
      <c r="A89" s="3">
        <f>A86+1</f>
        <v>38</v>
      </c>
      <c r="B89" s="384" t="str">
        <f>RIGHT(RTD("cqg.rtd",,"ContractData",$A$5&amp;A89,"LongDescription"),14)</f>
        <v>Apr 22, Jul 22</v>
      </c>
      <c r="C89" s="104"/>
      <c r="D89" s="104"/>
      <c r="E89" s="104"/>
      <c r="F89" s="320">
        <f>IF(B89="","",RTD("cqg.rtd",,"ContractData",$A$5&amp;A89,"ExpirationDate",,"D"))</f>
        <v>44669</v>
      </c>
      <c r="G89" s="318">
        <f ca="1">F89-$A$1</f>
        <v>2247</v>
      </c>
      <c r="H89" s="100"/>
      <c r="I89" s="140"/>
      <c r="J89" s="140">
        <f>K89</f>
        <v>0</v>
      </c>
      <c r="K89" s="324">
        <f>RTD("cqg.rtd", ,"ContractData", $A$5&amp;A89, "T_CVol")</f>
        <v>0</v>
      </c>
      <c r="L89" s="326" t="str">
        <f xml:space="preserve"> RTD("cqg.rtd",,"StudyData", $A$5&amp;A89, "MA", "InputChoice=ContractVol,MAType=Sim,Period="&amp;$L$4&amp;"", "MA",,,"all",,,,"T")</f>
        <v/>
      </c>
      <c r="M89" s="99">
        <f>IF(K89&gt;L89,1,0)</f>
        <v>0</v>
      </c>
      <c r="N89" s="326">
        <f>RTD("cqg.rtd", ,"ContractData", $A$5&amp;A89, "Y_CVol")</f>
        <v>0</v>
      </c>
      <c r="O89" s="325" t="str">
        <f>IF(ISERROR(K89/N89),"",K89/N89)</f>
        <v/>
      </c>
      <c r="P89" s="324" t="str">
        <f xml:space="preserve"> RTD("cqg.rtd",,"StudyData", "(MA("&amp;$A$5&amp;A89&amp;",Period:="&amp;$Q$5&amp;",MAType:=Sim,InputChoice:=ContractVol) when LocalYear("&amp;$A$5&amp;A89&amp;")="&amp;$R$5&amp;" And (LocalMonth("&amp;$A$5&amp;A89&amp;")="&amp;$P$4&amp;" And LocalDay("&amp;$A$5&amp;A89&amp;")="&amp;$Q$4&amp;" ))", "Bar", "", "Close","D", "0", "all", "", "","False",,)</f>
        <v/>
      </c>
      <c r="Q89" s="324"/>
      <c r="R89" s="324"/>
      <c r="S89" s="49" t="str">
        <f>LEFT(B89,6)</f>
        <v>Apr 22</v>
      </c>
      <c r="T89" s="53" t="str">
        <f>U89</f>
        <v/>
      </c>
      <c r="U89" s="53" t="str">
        <f>'Euribor Calendar Calculations'!F80</f>
        <v/>
      </c>
      <c r="V89" s="53" t="str">
        <f>IFERROR(U89-X89,"")</f>
        <v/>
      </c>
      <c r="W89" s="53" t="str">
        <f>V89</f>
        <v/>
      </c>
      <c r="X89" s="53" t="str">
        <f>'Euribor Calendar Calculations'!G80</f>
        <v/>
      </c>
      <c r="Y89" s="59" t="str">
        <f>IF(ISERROR(U89/X89),"",U89/X89)</f>
        <v/>
      </c>
      <c r="Z89" s="389">
        <f>IF(RTD("cqg.rtd",,"StudyData",$A$5&amp;A89,"Vol","VolType=Exchange,CoCType=Contract","Vol",$Z$4,"0","ALL",,,"TRUE","T")="",0,RTD("cqg.rtd",,"StudyData",$A$5&amp;A89,"Vol","VolType=Exchange,CoCType=Contract","Vol",$Z$4,"0","ALL",,,"TRUE","T"))</f>
        <v>0</v>
      </c>
      <c r="AA89" s="389" t="str">
        <f ca="1">IF(B89="","",RTD("cqg.rtd",,"StudyData","Vol("&amp;$A$5&amp;A89&amp;") when (LocalDay("&amp;$A$5&amp;A89&amp;")="&amp;$C$1&amp;" and LocalHour("&amp;$A$5&amp;A89&amp;")="&amp;$E$1&amp;" and LocalMinute("&amp;$A$5&amp;$A89&amp;")="&amp;$F$1&amp;")","Bar",,"Vol",$Z$4,"0"))</f>
        <v/>
      </c>
      <c r="AB89" s="414" t="str">
        <f>B89</f>
        <v>Apr 22, Jul 22</v>
      </c>
      <c r="AC89" s="415"/>
      <c r="AD89" s="87"/>
      <c r="AE89" s="88"/>
      <c r="AF89" s="1"/>
      <c r="AG89" s="1"/>
    </row>
    <row r="90" spans="1:33" ht="13.15" customHeight="1" x14ac:dyDescent="0.3">
      <c r="B90" s="385"/>
      <c r="C90" s="104"/>
      <c r="D90" s="104"/>
      <c r="E90" s="104"/>
      <c r="F90" s="321"/>
      <c r="G90" s="319"/>
      <c r="H90" s="80"/>
      <c r="I90" s="142"/>
      <c r="J90" s="141"/>
      <c r="K90" s="324"/>
      <c r="L90" s="326"/>
      <c r="M90" s="99"/>
      <c r="N90" s="326"/>
      <c r="O90" s="325"/>
      <c r="P90" s="324"/>
      <c r="Q90" s="324"/>
      <c r="R90" s="324"/>
      <c r="S90" s="51" t="str">
        <f>RIGHT(B89,6)</f>
        <v>Jul 22</v>
      </c>
      <c r="T90" s="54" t="e">
        <f>U90</f>
        <v>#N/A</v>
      </c>
      <c r="U90" s="54" t="e">
        <f>'Euribor Calendar Calculations'!L80</f>
        <v>#N/A</v>
      </c>
      <c r="V90" s="54" t="str">
        <f>IFERROR(U90-X90,"")</f>
        <v/>
      </c>
      <c r="W90" s="53" t="str">
        <f>V90</f>
        <v/>
      </c>
      <c r="X90" s="54" t="e">
        <f>'Euribor Calendar Calculations'!M80</f>
        <v>#N/A</v>
      </c>
      <c r="Y90" s="59" t="str">
        <f>IF(ISERROR(U90/X90),"",U90/X90)</f>
        <v/>
      </c>
      <c r="Z90" s="389"/>
      <c r="AA90" s="389"/>
      <c r="AB90" s="416"/>
      <c r="AC90" s="418"/>
      <c r="AD90" s="87"/>
      <c r="AE90" s="88"/>
      <c r="AF90" s="1"/>
      <c r="AG90" s="1"/>
    </row>
    <row r="91" spans="1:33" x14ac:dyDescent="0.3">
      <c r="B91" s="332" t="s">
        <v>93</v>
      </c>
      <c r="C91" s="333"/>
      <c r="D91" s="333"/>
      <c r="E91" s="333"/>
      <c r="F91" s="333"/>
      <c r="G91" s="333"/>
      <c r="H91" s="333"/>
      <c r="I91" s="333"/>
      <c r="J91" s="333"/>
      <c r="K91" s="116"/>
      <c r="L91" s="116" t="s">
        <v>8</v>
      </c>
      <c r="M91" s="143"/>
      <c r="N91" s="345">
        <f>RTD("cqg.rtd", ,"SystemInfo", "Linetime")</f>
        <v>42422.391319444447</v>
      </c>
      <c r="O91" s="345"/>
      <c r="P91" s="119"/>
      <c r="Q91" s="119"/>
      <c r="R91" s="331" t="s">
        <v>9</v>
      </c>
      <c r="S91" s="311"/>
      <c r="T91" s="275">
        <f>RTD("cqg.rtd", ,"SystemInfo", "Linetime")+1/24</f>
        <v>42422.432986111111</v>
      </c>
      <c r="U91" s="275"/>
      <c r="V91" s="308" t="s">
        <v>10</v>
      </c>
      <c r="W91" s="308"/>
      <c r="X91" s="308"/>
      <c r="Y91" s="275">
        <f>RTD("cqg.rtd", ,"SystemInfo", "Linetime")+6/24</f>
        <v>42422.641319444447</v>
      </c>
      <c r="Z91" s="345"/>
      <c r="AA91" s="307"/>
      <c r="AB91" s="307"/>
      <c r="AC91" s="132"/>
      <c r="AD91" s="87"/>
      <c r="AE91" s="88"/>
    </row>
    <row r="100" spans="18:18" x14ac:dyDescent="0.3">
      <c r="R100" s="5"/>
    </row>
    <row r="101" spans="18:18" ht="17.25" customHeight="1" x14ac:dyDescent="0.3">
      <c r="R101" s="5"/>
    </row>
    <row r="102" spans="18:18" ht="17.25" customHeight="1" x14ac:dyDescent="0.3">
      <c r="R102" s="5"/>
    </row>
    <row r="103" spans="18:18" x14ac:dyDescent="0.3">
      <c r="R103" s="5"/>
    </row>
    <row r="104" spans="18:18" x14ac:dyDescent="0.3">
      <c r="R104" s="5"/>
    </row>
  </sheetData>
  <sheetProtection algorithmName="SHA-512" hashValue="ItBbj1TWQC5HhRC1nOCvtwnQXFsu5XvNdMZhijSkcV4+xskpvULjSky98M518fVTT7f3CVBEBaEn4RKE+LI3wg==" saltValue="GrK87ARc+7cuzxUMKxlj2g==" spinCount="100000" sheet="1" objects="1" scenarios="1" selectLockedCells="1"/>
  <mergeCells count="444">
    <mergeCell ref="AA68:AA69"/>
    <mergeCell ref="Z77:Z78"/>
    <mergeCell ref="AA35:AA36"/>
    <mergeCell ref="AA89:AA90"/>
    <mergeCell ref="Z75:Z76"/>
    <mergeCell ref="Z73:Z74"/>
    <mergeCell ref="Z71:Z72"/>
    <mergeCell ref="AA66:AA67"/>
    <mergeCell ref="AA75:AA76"/>
    <mergeCell ref="Z89:Z90"/>
    <mergeCell ref="AA86:AA87"/>
    <mergeCell ref="AA84:AA85"/>
    <mergeCell ref="AA77:AA78"/>
    <mergeCell ref="AA82:AA83"/>
    <mergeCell ref="AA80:AA81"/>
    <mergeCell ref="Z86:Z87"/>
    <mergeCell ref="Z84:Z85"/>
    <mergeCell ref="Z82:Z83"/>
    <mergeCell ref="Z80:Z81"/>
    <mergeCell ref="AA62:AA63"/>
    <mergeCell ref="Z68:Z69"/>
    <mergeCell ref="Z66:Z67"/>
    <mergeCell ref="Z64:Z65"/>
    <mergeCell ref="Z62:Z63"/>
    <mergeCell ref="AA73:AA74"/>
    <mergeCell ref="AA71:AA72"/>
    <mergeCell ref="AB53:AC54"/>
    <mergeCell ref="AB50:AC51"/>
    <mergeCell ref="AB48:AC49"/>
    <mergeCell ref="Z23:Z24"/>
    <mergeCell ref="Z21:Z22"/>
    <mergeCell ref="Z19:Z20"/>
    <mergeCell ref="Z17:Z18"/>
    <mergeCell ref="AA32:AA33"/>
    <mergeCell ref="AA30:AA31"/>
    <mergeCell ref="AA28:AA29"/>
    <mergeCell ref="AA26:AA27"/>
    <mergeCell ref="Z32:Z33"/>
    <mergeCell ref="Z30:Z31"/>
    <mergeCell ref="AA23:AA24"/>
    <mergeCell ref="Z53:Z54"/>
    <mergeCell ref="AA50:AA51"/>
    <mergeCell ref="AA48:AA49"/>
    <mergeCell ref="Z28:Z29"/>
    <mergeCell ref="Z26:Z27"/>
    <mergeCell ref="Z41:Z42"/>
    <mergeCell ref="Z39:Z40"/>
    <mergeCell ref="Z37:Z38"/>
    <mergeCell ref="Z35:Z36"/>
    <mergeCell ref="AA37:AA38"/>
    <mergeCell ref="AB73:AC74"/>
    <mergeCell ref="AB71:AC72"/>
    <mergeCell ref="AB68:AC69"/>
    <mergeCell ref="AB66:AC67"/>
    <mergeCell ref="AB64:AC65"/>
    <mergeCell ref="AB17:AC18"/>
    <mergeCell ref="AA21:AA22"/>
    <mergeCell ref="AA19:AA20"/>
    <mergeCell ref="AA17:AA18"/>
    <mergeCell ref="AB46:AC47"/>
    <mergeCell ref="AB44:AC45"/>
    <mergeCell ref="AB41:AC42"/>
    <mergeCell ref="AB39:AC40"/>
    <mergeCell ref="AB59:AC60"/>
    <mergeCell ref="AB57:AC58"/>
    <mergeCell ref="AA44:AA45"/>
    <mergeCell ref="AA46:AA47"/>
    <mergeCell ref="AA64:AA65"/>
    <mergeCell ref="AB62:AC63"/>
    <mergeCell ref="AA59:AA60"/>
    <mergeCell ref="AA57:AA58"/>
    <mergeCell ref="AA55:AA56"/>
    <mergeCell ref="AA53:AA54"/>
    <mergeCell ref="AA41:AA42"/>
    <mergeCell ref="AB89:AC90"/>
    <mergeCell ref="AB86:AC87"/>
    <mergeCell ref="AB84:AC85"/>
    <mergeCell ref="AB82:AC83"/>
    <mergeCell ref="AB80:AC81"/>
    <mergeCell ref="AB55:AC56"/>
    <mergeCell ref="AA2:AC3"/>
    <mergeCell ref="AB37:AC38"/>
    <mergeCell ref="AB35:AC36"/>
    <mergeCell ref="AB32:AC33"/>
    <mergeCell ref="AB30:AC31"/>
    <mergeCell ref="AB28:AC29"/>
    <mergeCell ref="AB26:AC27"/>
    <mergeCell ref="AB23:AC24"/>
    <mergeCell ref="AB21:AC22"/>
    <mergeCell ref="AB19:AC20"/>
    <mergeCell ref="AB14:AC15"/>
    <mergeCell ref="AB12:AC13"/>
    <mergeCell ref="AB10:AC11"/>
    <mergeCell ref="AB8:AC9"/>
    <mergeCell ref="AB6:AC7"/>
    <mergeCell ref="AB4:AC5"/>
    <mergeCell ref="AB77:AC78"/>
    <mergeCell ref="AB75:AC76"/>
    <mergeCell ref="AA14:AA15"/>
    <mergeCell ref="AA12:AA13"/>
    <mergeCell ref="AA10:AA11"/>
    <mergeCell ref="AA8:AA9"/>
    <mergeCell ref="AA6:AA7"/>
    <mergeCell ref="G82:G83"/>
    <mergeCell ref="F82:F83"/>
    <mergeCell ref="G77:G78"/>
    <mergeCell ref="F77:F78"/>
    <mergeCell ref="F62:F63"/>
    <mergeCell ref="P68:R69"/>
    <mergeCell ref="O68:O69"/>
    <mergeCell ref="N68:N69"/>
    <mergeCell ref="L68:L69"/>
    <mergeCell ref="K68:K69"/>
    <mergeCell ref="G68:G69"/>
    <mergeCell ref="F68:F69"/>
    <mergeCell ref="P55:R56"/>
    <mergeCell ref="O55:O56"/>
    <mergeCell ref="N55:N56"/>
    <mergeCell ref="L55:L56"/>
    <mergeCell ref="K55:K56"/>
    <mergeCell ref="AA39:AA40"/>
    <mergeCell ref="Z59:Z60"/>
    <mergeCell ref="B84:B85"/>
    <mergeCell ref="O89:O90"/>
    <mergeCell ref="N89:N90"/>
    <mergeCell ref="L89:L90"/>
    <mergeCell ref="K89:K90"/>
    <mergeCell ref="G89:G90"/>
    <mergeCell ref="F89:F90"/>
    <mergeCell ref="B89:B90"/>
    <mergeCell ref="P84:R85"/>
    <mergeCell ref="Z50:Z51"/>
    <mergeCell ref="Z48:Z49"/>
    <mergeCell ref="Z46:Z47"/>
    <mergeCell ref="Z44:Z45"/>
    <mergeCell ref="P89:R90"/>
    <mergeCell ref="P82:R83"/>
    <mergeCell ref="O82:O83"/>
    <mergeCell ref="N82:N83"/>
    <mergeCell ref="L82:L83"/>
    <mergeCell ref="Z57:Z58"/>
    <mergeCell ref="Z55:Z56"/>
    <mergeCell ref="O84:O85"/>
    <mergeCell ref="N84:N85"/>
    <mergeCell ref="L84:L85"/>
    <mergeCell ref="K84:K85"/>
    <mergeCell ref="G84:G85"/>
    <mergeCell ref="B80:B81"/>
    <mergeCell ref="P80:R81"/>
    <mergeCell ref="P86:R87"/>
    <mergeCell ref="O86:O87"/>
    <mergeCell ref="N86:N87"/>
    <mergeCell ref="L86:L87"/>
    <mergeCell ref="K86:K87"/>
    <mergeCell ref="G86:G87"/>
    <mergeCell ref="F86:F87"/>
    <mergeCell ref="B86:B87"/>
    <mergeCell ref="O80:O81"/>
    <mergeCell ref="N80:N81"/>
    <mergeCell ref="L80:L81"/>
    <mergeCell ref="K80:K81"/>
    <mergeCell ref="G80:G81"/>
    <mergeCell ref="F80:F81"/>
    <mergeCell ref="B82:B83"/>
    <mergeCell ref="K82:K83"/>
    <mergeCell ref="F84:F85"/>
    <mergeCell ref="B77:B78"/>
    <mergeCell ref="P77:R78"/>
    <mergeCell ref="O77:O78"/>
    <mergeCell ref="N77:N78"/>
    <mergeCell ref="L77:L78"/>
    <mergeCell ref="K77:K78"/>
    <mergeCell ref="N73:N74"/>
    <mergeCell ref="L73:L74"/>
    <mergeCell ref="K73:K74"/>
    <mergeCell ref="G73:G74"/>
    <mergeCell ref="F73:F74"/>
    <mergeCell ref="B73:B74"/>
    <mergeCell ref="B71:B72"/>
    <mergeCell ref="P71:R72"/>
    <mergeCell ref="O75:O76"/>
    <mergeCell ref="N75:N76"/>
    <mergeCell ref="L75:L76"/>
    <mergeCell ref="K75:K76"/>
    <mergeCell ref="G75:G76"/>
    <mergeCell ref="F75:F76"/>
    <mergeCell ref="B75:B76"/>
    <mergeCell ref="O73:O74"/>
    <mergeCell ref="P73:R74"/>
    <mergeCell ref="P75:R76"/>
    <mergeCell ref="O71:O72"/>
    <mergeCell ref="N71:N72"/>
    <mergeCell ref="L71:L72"/>
    <mergeCell ref="K71:K72"/>
    <mergeCell ref="G71:G72"/>
    <mergeCell ref="F71:F72"/>
    <mergeCell ref="P62:R63"/>
    <mergeCell ref="O62:O63"/>
    <mergeCell ref="N62:N63"/>
    <mergeCell ref="L62:L63"/>
    <mergeCell ref="K62:K63"/>
    <mergeCell ref="G62:G63"/>
    <mergeCell ref="F66:F67"/>
    <mergeCell ref="P64:R65"/>
    <mergeCell ref="O64:O65"/>
    <mergeCell ref="N64:N65"/>
    <mergeCell ref="L64:L65"/>
    <mergeCell ref="K64:K65"/>
    <mergeCell ref="G64:G65"/>
    <mergeCell ref="F64:F65"/>
    <mergeCell ref="B68:B69"/>
    <mergeCell ref="P59:R60"/>
    <mergeCell ref="O59:O60"/>
    <mergeCell ref="N59:N60"/>
    <mergeCell ref="L59:L60"/>
    <mergeCell ref="K59:K60"/>
    <mergeCell ref="G59:G60"/>
    <mergeCell ref="F57:F58"/>
    <mergeCell ref="B57:B58"/>
    <mergeCell ref="B64:B65"/>
    <mergeCell ref="P66:R67"/>
    <mergeCell ref="O66:O67"/>
    <mergeCell ref="N66:N67"/>
    <mergeCell ref="L66:L67"/>
    <mergeCell ref="K66:K67"/>
    <mergeCell ref="G66:G67"/>
    <mergeCell ref="F59:F60"/>
    <mergeCell ref="B59:B60"/>
    <mergeCell ref="B62:B63"/>
    <mergeCell ref="B66:B67"/>
    <mergeCell ref="G55:G56"/>
    <mergeCell ref="F55:F56"/>
    <mergeCell ref="P57:R58"/>
    <mergeCell ref="O57:O58"/>
    <mergeCell ref="N57:N58"/>
    <mergeCell ref="L57:L58"/>
    <mergeCell ref="K57:K58"/>
    <mergeCell ref="G57:G58"/>
    <mergeCell ref="B55:B56"/>
    <mergeCell ref="P53:R54"/>
    <mergeCell ref="O53:O54"/>
    <mergeCell ref="N53:N54"/>
    <mergeCell ref="L53:L54"/>
    <mergeCell ref="K53:K54"/>
    <mergeCell ref="G53:G54"/>
    <mergeCell ref="F53:F54"/>
    <mergeCell ref="B53:B54"/>
    <mergeCell ref="P48:R49"/>
    <mergeCell ref="B50:B51"/>
    <mergeCell ref="P50:R51"/>
    <mergeCell ref="O50:O51"/>
    <mergeCell ref="N50:N51"/>
    <mergeCell ref="L50:L51"/>
    <mergeCell ref="K50:K51"/>
    <mergeCell ref="G50:G51"/>
    <mergeCell ref="F50:F51"/>
    <mergeCell ref="P46:R47"/>
    <mergeCell ref="O46:O47"/>
    <mergeCell ref="N46:N47"/>
    <mergeCell ref="L46:L47"/>
    <mergeCell ref="K46:K47"/>
    <mergeCell ref="G46:G47"/>
    <mergeCell ref="B41:B42"/>
    <mergeCell ref="O48:O49"/>
    <mergeCell ref="N48:N49"/>
    <mergeCell ref="L48:L49"/>
    <mergeCell ref="K48:K49"/>
    <mergeCell ref="G48:G49"/>
    <mergeCell ref="F48:F49"/>
    <mergeCell ref="B48:B49"/>
    <mergeCell ref="F46:F47"/>
    <mergeCell ref="B46:B47"/>
    <mergeCell ref="P44:R45"/>
    <mergeCell ref="L44:L45"/>
    <mergeCell ref="K44:K45"/>
    <mergeCell ref="G44:G45"/>
    <mergeCell ref="F44:F45"/>
    <mergeCell ref="B44:B45"/>
    <mergeCell ref="O44:O45"/>
    <mergeCell ref="N44:N45"/>
    <mergeCell ref="G37:G38"/>
    <mergeCell ref="F37:F38"/>
    <mergeCell ref="B37:B38"/>
    <mergeCell ref="P41:R42"/>
    <mergeCell ref="O41:O42"/>
    <mergeCell ref="N41:N42"/>
    <mergeCell ref="L41:L42"/>
    <mergeCell ref="K41:K42"/>
    <mergeCell ref="G41:G42"/>
    <mergeCell ref="F41:F42"/>
    <mergeCell ref="P37:R38"/>
    <mergeCell ref="O37:O38"/>
    <mergeCell ref="N37:N38"/>
    <mergeCell ref="L37:L38"/>
    <mergeCell ref="K37:K38"/>
    <mergeCell ref="G21:G22"/>
    <mergeCell ref="F21:F22"/>
    <mergeCell ref="B21:B22"/>
    <mergeCell ref="G23:G24"/>
    <mergeCell ref="F23:F24"/>
    <mergeCell ref="B23:B24"/>
    <mergeCell ref="B39:B40"/>
    <mergeCell ref="V5:W5"/>
    <mergeCell ref="P35:R36"/>
    <mergeCell ref="O35:O36"/>
    <mergeCell ref="N35:N36"/>
    <mergeCell ref="L35:L36"/>
    <mergeCell ref="K35:K36"/>
    <mergeCell ref="G35:G36"/>
    <mergeCell ref="F35:F36"/>
    <mergeCell ref="B35:B36"/>
    <mergeCell ref="O39:O40"/>
    <mergeCell ref="N39:N40"/>
    <mergeCell ref="L39:L40"/>
    <mergeCell ref="K39:K40"/>
    <mergeCell ref="G39:G40"/>
    <mergeCell ref="F39:F40"/>
    <mergeCell ref="G14:G15"/>
    <mergeCell ref="F14:F15"/>
    <mergeCell ref="P23:R24"/>
    <mergeCell ref="O23:O24"/>
    <mergeCell ref="N23:N24"/>
    <mergeCell ref="L23:L24"/>
    <mergeCell ref="K23:K24"/>
    <mergeCell ref="P21:R22"/>
    <mergeCell ref="O21:O22"/>
    <mergeCell ref="N21:N22"/>
    <mergeCell ref="O8:O9"/>
    <mergeCell ref="P8:R9"/>
    <mergeCell ref="N10:N11"/>
    <mergeCell ref="Y2:Z3"/>
    <mergeCell ref="S4:U5"/>
    <mergeCell ref="J2:X3"/>
    <mergeCell ref="O12:O13"/>
    <mergeCell ref="N12:N13"/>
    <mergeCell ref="L12:L13"/>
    <mergeCell ref="P10:R11"/>
    <mergeCell ref="P14:R15"/>
    <mergeCell ref="O14:O15"/>
    <mergeCell ref="N14:N15"/>
    <mergeCell ref="L14:L15"/>
    <mergeCell ref="N4:O5"/>
    <mergeCell ref="N6:N7"/>
    <mergeCell ref="O6:O7"/>
    <mergeCell ref="P6:R7"/>
    <mergeCell ref="N8:N9"/>
    <mergeCell ref="P12:R13"/>
    <mergeCell ref="K14:K15"/>
    <mergeCell ref="V4:W4"/>
    <mergeCell ref="Z14:Z15"/>
    <mergeCell ref="Z12:Z13"/>
    <mergeCell ref="Z10:Z11"/>
    <mergeCell ref="Z8:Z9"/>
    <mergeCell ref="Z6:Z7"/>
    <mergeCell ref="G2:I3"/>
    <mergeCell ref="G6:G7"/>
    <mergeCell ref="J6:J7"/>
    <mergeCell ref="K6:K7"/>
    <mergeCell ref="L6:L7"/>
    <mergeCell ref="L10:L11"/>
    <mergeCell ref="O10:O11"/>
    <mergeCell ref="K8:K9"/>
    <mergeCell ref="L8:L9"/>
    <mergeCell ref="Z5:AA5"/>
    <mergeCell ref="X4:Y5"/>
    <mergeCell ref="T91:U91"/>
    <mergeCell ref="B4:E5"/>
    <mergeCell ref="F10:F11"/>
    <mergeCell ref="G10:G11"/>
    <mergeCell ref="J10:J11"/>
    <mergeCell ref="K10:K11"/>
    <mergeCell ref="F8:F9"/>
    <mergeCell ref="G8:G9"/>
    <mergeCell ref="F19:F20"/>
    <mergeCell ref="B19:B20"/>
    <mergeCell ref="P17:R18"/>
    <mergeCell ref="O17:O18"/>
    <mergeCell ref="AA91:AB91"/>
    <mergeCell ref="Y91:Z91"/>
    <mergeCell ref="V91:X91"/>
    <mergeCell ref="L21:L22"/>
    <mergeCell ref="K21:K22"/>
    <mergeCell ref="N91:O91"/>
    <mergeCell ref="N17:N18"/>
    <mergeCell ref="L17:L18"/>
    <mergeCell ref="P39:R40"/>
    <mergeCell ref="K17:K18"/>
    <mergeCell ref="G12:G13"/>
    <mergeCell ref="G17:G18"/>
    <mergeCell ref="F17:F18"/>
    <mergeCell ref="B17:B18"/>
    <mergeCell ref="P19:R20"/>
    <mergeCell ref="O19:O20"/>
    <mergeCell ref="N19:N20"/>
    <mergeCell ref="L19:L20"/>
    <mergeCell ref="K19:K20"/>
    <mergeCell ref="G19:G20"/>
    <mergeCell ref="B14:B15"/>
    <mergeCell ref="F12:F13"/>
    <mergeCell ref="B12:B13"/>
    <mergeCell ref="K12:K13"/>
    <mergeCell ref="J12:J13"/>
    <mergeCell ref="B2:D3"/>
    <mergeCell ref="E2:F3"/>
    <mergeCell ref="R91:S91"/>
    <mergeCell ref="B91:J91"/>
    <mergeCell ref="J4:K4"/>
    <mergeCell ref="J5:K5"/>
    <mergeCell ref="B6:B7"/>
    <mergeCell ref="B8:B9"/>
    <mergeCell ref="F6:F7"/>
    <mergeCell ref="B10:B11"/>
    <mergeCell ref="B28:B29"/>
    <mergeCell ref="P26:R27"/>
    <mergeCell ref="O26:O27"/>
    <mergeCell ref="N26:N27"/>
    <mergeCell ref="L26:L27"/>
    <mergeCell ref="K26:K27"/>
    <mergeCell ref="G26:G27"/>
    <mergeCell ref="F26:F27"/>
    <mergeCell ref="B26:B27"/>
    <mergeCell ref="P28:R29"/>
    <mergeCell ref="O28:O29"/>
    <mergeCell ref="N28:N29"/>
    <mergeCell ref="L28:L29"/>
    <mergeCell ref="K28:K29"/>
    <mergeCell ref="G28:G29"/>
    <mergeCell ref="F28:F29"/>
    <mergeCell ref="B32:B33"/>
    <mergeCell ref="P30:R31"/>
    <mergeCell ref="O30:O31"/>
    <mergeCell ref="N30:N31"/>
    <mergeCell ref="L30:L31"/>
    <mergeCell ref="K30:K31"/>
    <mergeCell ref="G30:G31"/>
    <mergeCell ref="F30:F31"/>
    <mergeCell ref="B30:B31"/>
    <mergeCell ref="P32:R33"/>
    <mergeCell ref="O32:O33"/>
    <mergeCell ref="N32:N33"/>
    <mergeCell ref="L32:L33"/>
    <mergeCell ref="K32:K33"/>
    <mergeCell ref="G32:G33"/>
    <mergeCell ref="F32:F33"/>
  </mergeCells>
  <conditionalFormatting sqref="K6">
    <cfRule type="expression" dxfId="252" priority="168">
      <formula>M6=1</formula>
    </cfRule>
  </conditionalFormatting>
  <conditionalFormatting sqref="B6:E6 B8 C7:E7 B10 B12 B14">
    <cfRule type="expression" dxfId="251" priority="167">
      <formula>H6=1</formula>
    </cfRule>
  </conditionalFormatting>
  <conditionalFormatting sqref="C8:E9">
    <cfRule type="expression" dxfId="250" priority="166">
      <formula>I8=1</formula>
    </cfRule>
  </conditionalFormatting>
  <conditionalFormatting sqref="C10:E11">
    <cfRule type="expression" dxfId="249" priority="165">
      <formula>I10=1</formula>
    </cfRule>
  </conditionalFormatting>
  <conditionalFormatting sqref="C12:E13">
    <cfRule type="expression" dxfId="248" priority="164">
      <formula>I12=1</formula>
    </cfRule>
  </conditionalFormatting>
  <conditionalFormatting sqref="C14:E15">
    <cfRule type="expression" dxfId="247" priority="163">
      <formula>I14=1</formula>
    </cfRule>
  </conditionalFormatting>
  <conditionalFormatting sqref="Z6 Z75">
    <cfRule type="expression" dxfId="246" priority="162">
      <formula>Z6&gt;AA6</formula>
    </cfRule>
  </conditionalFormatting>
  <conditionalFormatting sqref="AB23 AB21 AB19 AB17">
    <cfRule type="expression" dxfId="245" priority="169">
      <formula>#REF!&lt;9</formula>
    </cfRule>
  </conditionalFormatting>
  <conditionalFormatting sqref="AD16">
    <cfRule type="colorScale" priority="16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4">
    <cfRule type="colorScale" priority="16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3">
    <cfRule type="colorScale" priority="15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2">
    <cfRule type="colorScale" priority="15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61">
    <cfRule type="colorScale" priority="15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0">
    <cfRule type="colorScale" priority="15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9">
    <cfRule type="colorScale" priority="155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88">
    <cfRule type="colorScale" priority="15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 AD6:AE7">
    <cfRule type="expression" dxfId="244" priority="153">
      <formula>H6=1</formula>
    </cfRule>
  </conditionalFormatting>
  <conditionalFormatting sqref="AB8 AD8:AE9">
    <cfRule type="expression" dxfId="243" priority="152">
      <formula>H8=1</formula>
    </cfRule>
  </conditionalFormatting>
  <conditionalFormatting sqref="AB10 AD10:AE11">
    <cfRule type="expression" dxfId="242" priority="151">
      <formula>H10=1</formula>
    </cfRule>
  </conditionalFormatting>
  <conditionalFormatting sqref="AB12 AD12:AE13">
    <cfRule type="expression" dxfId="241" priority="150">
      <formula>H12=1</formula>
    </cfRule>
  </conditionalFormatting>
  <conditionalFormatting sqref="AB14 AD14:AE15">
    <cfRule type="expression" dxfId="240" priority="149">
      <formula>H14=1</formula>
    </cfRule>
  </conditionalFormatting>
  <conditionalFormatting sqref="J17:J24">
    <cfRule type="dataBar" priority="14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{E5F2512C-FEB3-438D-B27D-4B03E475C10C}</x14:id>
        </ext>
      </extLst>
    </cfRule>
  </conditionalFormatting>
  <conditionalFormatting sqref="J26:J33">
    <cfRule type="dataBar" priority="14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{9961C78B-89F0-464E-A688-5FA67CDABD37}</x14:id>
        </ext>
      </extLst>
    </cfRule>
  </conditionalFormatting>
  <conditionalFormatting sqref="J62:J69">
    <cfRule type="dataBar" priority="1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{AC2A8449-3C65-42D7-8195-CDB452E0351F}</x14:id>
        </ext>
      </extLst>
    </cfRule>
  </conditionalFormatting>
  <conditionalFormatting sqref="O17:O24">
    <cfRule type="colorScale" priority="14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26:O33">
    <cfRule type="colorScale" priority="14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35:O42">
    <cfRule type="colorScale" priority="14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44:O51">
    <cfRule type="colorScale" priority="142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53:O60">
    <cfRule type="colorScale" priority="14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62:O69">
    <cfRule type="colorScale" priority="14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71:O78">
    <cfRule type="colorScale" priority="13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80:O87">
    <cfRule type="colorScale" priority="13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8">
    <cfRule type="expression" dxfId="239" priority="137">
      <formula>Z8&gt;AA8</formula>
    </cfRule>
  </conditionalFormatting>
  <conditionalFormatting sqref="Z10">
    <cfRule type="expression" dxfId="238" priority="136">
      <formula>Z10&gt;AA10</formula>
    </cfRule>
  </conditionalFormatting>
  <conditionalFormatting sqref="Z12">
    <cfRule type="expression" dxfId="237" priority="135">
      <formula>Z12&gt;AA12</formula>
    </cfRule>
  </conditionalFormatting>
  <conditionalFormatting sqref="Z14">
    <cfRule type="expression" dxfId="236" priority="134">
      <formula>Z14&gt;AA14</formula>
    </cfRule>
  </conditionalFormatting>
  <conditionalFormatting sqref="Z17">
    <cfRule type="expression" dxfId="235" priority="133">
      <formula>Z17&gt;AA17</formula>
    </cfRule>
  </conditionalFormatting>
  <conditionalFormatting sqref="Z19">
    <cfRule type="expression" dxfId="234" priority="132">
      <formula>Z19&gt;AA19</formula>
    </cfRule>
  </conditionalFormatting>
  <conditionalFormatting sqref="Z21">
    <cfRule type="expression" dxfId="233" priority="131">
      <formula>Z21&gt;AA21</formula>
    </cfRule>
  </conditionalFormatting>
  <conditionalFormatting sqref="Z23">
    <cfRule type="expression" dxfId="232" priority="130">
      <formula>Z23&gt;AA23</formula>
    </cfRule>
  </conditionalFormatting>
  <conditionalFormatting sqref="Z26">
    <cfRule type="expression" dxfId="231" priority="129">
      <formula>Z26&gt;AA26</formula>
    </cfRule>
  </conditionalFormatting>
  <conditionalFormatting sqref="Z28">
    <cfRule type="expression" dxfId="230" priority="128">
      <formula>Z28&gt;AA28</formula>
    </cfRule>
  </conditionalFormatting>
  <conditionalFormatting sqref="Z30">
    <cfRule type="expression" dxfId="229" priority="127">
      <formula>Z30&gt;AA30</formula>
    </cfRule>
  </conditionalFormatting>
  <conditionalFormatting sqref="Z32">
    <cfRule type="expression" dxfId="228" priority="126">
      <formula>Z32&gt;AA32</formula>
    </cfRule>
  </conditionalFormatting>
  <conditionalFormatting sqref="Z35">
    <cfRule type="expression" dxfId="227" priority="125">
      <formula>Z35&gt;AA35</formula>
    </cfRule>
  </conditionalFormatting>
  <conditionalFormatting sqref="Z37">
    <cfRule type="expression" dxfId="226" priority="124">
      <formula>Z37&gt;AA37</formula>
    </cfRule>
  </conditionalFormatting>
  <conditionalFormatting sqref="Z39">
    <cfRule type="expression" dxfId="225" priority="123">
      <formula>Z39&gt;AA39</formula>
    </cfRule>
  </conditionalFormatting>
  <conditionalFormatting sqref="Z41">
    <cfRule type="expression" dxfId="224" priority="122">
      <formula>Z41&gt;AA41</formula>
    </cfRule>
  </conditionalFormatting>
  <conditionalFormatting sqref="Z44">
    <cfRule type="expression" dxfId="223" priority="121">
      <formula>Z44&gt;AA44</formula>
    </cfRule>
  </conditionalFormatting>
  <conditionalFormatting sqref="Z46">
    <cfRule type="expression" dxfId="222" priority="120">
      <formula>Z46&gt;AA46</formula>
    </cfRule>
  </conditionalFormatting>
  <conditionalFormatting sqref="Z48">
    <cfRule type="expression" dxfId="221" priority="119">
      <formula>Z48&gt;AA48</formula>
    </cfRule>
  </conditionalFormatting>
  <conditionalFormatting sqref="Z50">
    <cfRule type="expression" dxfId="220" priority="118">
      <formula>Z50&gt;AA50</formula>
    </cfRule>
  </conditionalFormatting>
  <conditionalFormatting sqref="Z53">
    <cfRule type="expression" dxfId="219" priority="117">
      <formula>Z53&gt;AA53</formula>
    </cfRule>
  </conditionalFormatting>
  <conditionalFormatting sqref="Z55">
    <cfRule type="expression" dxfId="218" priority="116">
      <formula>Z55&gt;AA55</formula>
    </cfRule>
  </conditionalFormatting>
  <conditionalFormatting sqref="Z57">
    <cfRule type="expression" dxfId="217" priority="115">
      <formula>Z57&gt;AA57</formula>
    </cfRule>
  </conditionalFormatting>
  <conditionalFormatting sqref="Z59">
    <cfRule type="expression" dxfId="216" priority="114">
      <formula>Z59&gt;AA59</formula>
    </cfRule>
  </conditionalFormatting>
  <conditionalFormatting sqref="Z62">
    <cfRule type="expression" dxfId="215" priority="113">
      <formula>Z62&gt;AA62</formula>
    </cfRule>
  </conditionalFormatting>
  <conditionalFormatting sqref="Z64">
    <cfRule type="expression" dxfId="214" priority="112">
      <formula>Z64&gt;AA64</formula>
    </cfRule>
  </conditionalFormatting>
  <conditionalFormatting sqref="Z66">
    <cfRule type="expression" dxfId="213" priority="111">
      <formula>Z66&gt;AA66</formula>
    </cfRule>
  </conditionalFormatting>
  <conditionalFormatting sqref="Z68">
    <cfRule type="expression" dxfId="212" priority="110">
      <formula>Z68&gt;AA68</formula>
    </cfRule>
  </conditionalFormatting>
  <conditionalFormatting sqref="Z71">
    <cfRule type="expression" dxfId="211" priority="109">
      <formula>Z71&gt;AA71</formula>
    </cfRule>
  </conditionalFormatting>
  <conditionalFormatting sqref="Z73">
    <cfRule type="expression" dxfId="210" priority="108">
      <formula>Z73&gt;AA73</formula>
    </cfRule>
  </conditionalFormatting>
  <conditionalFormatting sqref="Z77">
    <cfRule type="expression" dxfId="209" priority="107">
      <formula>Z77&gt;AA77</formula>
    </cfRule>
  </conditionalFormatting>
  <conditionalFormatting sqref="Z80">
    <cfRule type="expression" dxfId="208" priority="106">
      <formula>Z80&gt;AA80</formula>
    </cfRule>
  </conditionalFormatting>
  <conditionalFormatting sqref="Z82">
    <cfRule type="expression" dxfId="207" priority="105">
      <formula>Z82&gt;AA82</formula>
    </cfRule>
  </conditionalFormatting>
  <conditionalFormatting sqref="Z84">
    <cfRule type="expression" dxfId="206" priority="104">
      <formula>Z84&gt;AA84</formula>
    </cfRule>
  </conditionalFormatting>
  <conditionalFormatting sqref="Z86">
    <cfRule type="expression" dxfId="205" priority="103">
      <formula>Z86&gt;AA86</formula>
    </cfRule>
  </conditionalFormatting>
  <conditionalFormatting sqref="Z89">
    <cfRule type="expression" dxfId="204" priority="102">
      <formula>Z89&gt;AA89</formula>
    </cfRule>
  </conditionalFormatting>
  <conditionalFormatting sqref="J6:J14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{889C672B-59B8-4BC8-B8D6-E1A33F60C11A}</x14:id>
        </ext>
      </extLst>
    </cfRule>
  </conditionalFormatting>
  <conditionalFormatting sqref="O6:O15">
    <cfRule type="colorScale" priority="17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:T15">
    <cfRule type="dataBar" priority="1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{088587FE-545F-4B97-B2BC-9B7B33BC44A1}</x14:id>
        </ext>
      </extLst>
    </cfRule>
  </conditionalFormatting>
  <conditionalFormatting sqref="T17:T24">
    <cfRule type="dataBar" priority="1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{7D06E15F-F7F5-4B8F-8B55-F1D1B394F1CB}</x14:id>
        </ext>
      </extLst>
    </cfRule>
  </conditionalFormatting>
  <conditionalFormatting sqref="W6:W15">
    <cfRule type="dataBar" priority="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{E573EF4B-7AD4-4662-B71F-D4F6DAB0A0BB}</x14:id>
        </ext>
      </extLst>
    </cfRule>
  </conditionalFormatting>
  <conditionalFormatting sqref="Y6:Y15">
    <cfRule type="colorScale" priority="9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17:W24">
    <cfRule type="dataBar" priority="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{B140622E-5E1B-4203-B9BB-FF8DE6524093}</x14:id>
        </ext>
      </extLst>
    </cfRule>
  </conditionalFormatting>
  <conditionalFormatting sqref="Y17:Y24">
    <cfRule type="colorScale" priority="9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6:Y33">
    <cfRule type="colorScale" priority="9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26:T33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{5CD39EA4-9662-42EE-A295-10435DD0274A}</x14:id>
        </ext>
      </extLst>
    </cfRule>
  </conditionalFormatting>
  <conditionalFormatting sqref="W26:W33">
    <cfRule type="dataBar" priority="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{9D3AF920-1881-440C-883A-AF95FA7ABBEA}</x14:id>
        </ext>
      </extLst>
    </cfRule>
  </conditionalFormatting>
  <conditionalFormatting sqref="S35:S42">
    <cfRule type="top10" dxfId="203" priority="92" rank="3"/>
  </conditionalFormatting>
  <conditionalFormatting sqref="Y35:Y42">
    <cfRule type="colorScale" priority="9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35:T42">
    <cfRule type="dataBar" priority="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{787C898B-385C-4302-A2B7-BFC766E17299}</x14:id>
        </ext>
      </extLst>
    </cfRule>
  </conditionalFormatting>
  <conditionalFormatting sqref="W35:W42">
    <cfRule type="dataBar" priority="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{96DDFD26-A631-4E35-BCFE-118FAB8F0861}</x14:id>
        </ext>
      </extLst>
    </cfRule>
  </conditionalFormatting>
  <conditionalFormatting sqref="S44:S51">
    <cfRule type="top10" dxfId="202" priority="88" rank="3"/>
  </conditionalFormatting>
  <conditionalFormatting sqref="T44:T51">
    <cfRule type="dataBar" priority="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{5188812B-4C5F-4690-9987-3432EA4FBA96}</x14:id>
        </ext>
      </extLst>
    </cfRule>
  </conditionalFormatting>
  <conditionalFormatting sqref="W44:W51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{4CCDF209-4A2E-4582-9B31-AF44DADA3E0E}</x14:id>
        </ext>
      </extLst>
    </cfRule>
  </conditionalFormatting>
  <conditionalFormatting sqref="Y44:Y51">
    <cfRule type="colorScale" priority="8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S53:S60">
    <cfRule type="top10" dxfId="201" priority="84" rank="3"/>
  </conditionalFormatting>
  <conditionalFormatting sqref="W53:W60">
    <cfRule type="dataBar" priority="8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{381B04A4-07DB-4844-8AFC-66A27B41D8CA}</x14:id>
        </ext>
      </extLst>
    </cfRule>
  </conditionalFormatting>
  <conditionalFormatting sqref="Y53:Y60">
    <cfRule type="colorScale" priority="82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J53:J60">
    <cfRule type="dataBar" priority="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{B96FC45E-B5B1-4802-9405-6CC5E3D11985}</x14:id>
        </ext>
      </extLst>
    </cfRule>
  </conditionalFormatting>
  <conditionalFormatting sqref="J44:J51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{21E15D52-BF5B-4DB7-8B3E-309690D64023}</x14:id>
        </ext>
      </extLst>
    </cfRule>
  </conditionalFormatting>
  <conditionalFormatting sqref="J35:J42">
    <cfRule type="dataBar" priority="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{93CF5C2E-D281-4A24-A017-5FA5A5E00A83}</x14:id>
        </ext>
      </extLst>
    </cfRule>
  </conditionalFormatting>
  <conditionalFormatting sqref="S62:S69">
    <cfRule type="top10" dxfId="200" priority="78" rank="3"/>
  </conditionalFormatting>
  <conditionalFormatting sqref="Y62:Y69">
    <cfRule type="colorScale" priority="7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62:W69">
    <cfRule type="dataBar" priority="7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{1A84B4B7-6ED4-4E0A-8EC1-6E2A2AD4CFA5}</x14:id>
        </ext>
      </extLst>
    </cfRule>
  </conditionalFormatting>
  <conditionalFormatting sqref="T53:T60">
    <cfRule type="dataBar" priority="7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{4261F369-FAFC-4129-9F27-C39F8868F12F}</x14:id>
        </ext>
      </extLst>
    </cfRule>
  </conditionalFormatting>
  <conditionalFormatting sqref="T62:T69">
    <cfRule type="dataBar" priority="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{420020EA-D305-43CD-AD46-DE5299B8BFFF}</x14:id>
        </ext>
      </extLst>
    </cfRule>
  </conditionalFormatting>
  <conditionalFormatting sqref="S6:S24 S26:S33">
    <cfRule type="top10" dxfId="199" priority="172" rank="3"/>
  </conditionalFormatting>
  <conditionalFormatting sqref="S71:S78">
    <cfRule type="top10" dxfId="198" priority="73" rank="3"/>
  </conditionalFormatting>
  <conditionalFormatting sqref="Y71:Y78">
    <cfRule type="colorScale" priority="72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71:W78">
    <cfRule type="dataBar" priority="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{FD789C7F-C163-44EB-8415-20E9FA1CE653}</x14:id>
        </ext>
      </extLst>
    </cfRule>
  </conditionalFormatting>
  <conditionalFormatting sqref="J71:J78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{81CED0D5-6F43-4A4F-9456-E13393A7C2AA}</x14:id>
        </ext>
      </extLst>
    </cfRule>
  </conditionalFormatting>
  <conditionalFormatting sqref="J80:J87">
    <cfRule type="dataBar" priority="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{C56555C4-6D06-4E41-AE4B-8293CDDB9EF2}</x14:id>
        </ext>
      </extLst>
    </cfRule>
  </conditionalFormatting>
  <conditionalFormatting sqref="S80:S87">
    <cfRule type="top10" dxfId="197" priority="68" rank="3"/>
  </conditionalFormatting>
  <conditionalFormatting sqref="W80:W81">
    <cfRule type="dataBar" priority="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{8EE6CD24-19E9-4852-BD4C-C9640859F158}</x14:id>
        </ext>
      </extLst>
    </cfRule>
  </conditionalFormatting>
  <conditionalFormatting sqref="Y80:Y87">
    <cfRule type="colorScale" priority="6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82:W87">
    <cfRule type="dataBar" priority="6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{E63E33AA-9DB0-427C-901C-3366A24D8520}</x14:id>
        </ext>
      </extLst>
    </cfRule>
  </conditionalFormatting>
  <conditionalFormatting sqref="T71:T78">
    <cfRule type="dataBar" priority="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{5DE007D7-64E0-4B18-B52A-EEB849EAFD49}</x14:id>
        </ext>
      </extLst>
    </cfRule>
  </conditionalFormatting>
  <conditionalFormatting sqref="T80:T87">
    <cfRule type="dataBar" priority="6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{6870A153-408D-475D-BD8B-AE6B7FA76F8B}</x14:id>
        </ext>
      </extLst>
    </cfRule>
  </conditionalFormatting>
  <conditionalFormatting sqref="W89:W90">
    <cfRule type="dataBar" priority="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{4785832B-664A-42D9-B40E-D860250AAF1D}</x14:id>
        </ext>
      </extLst>
    </cfRule>
  </conditionalFormatting>
  <conditionalFormatting sqref="K25">
    <cfRule type="expression" dxfId="196" priority="59">
      <formula>M25=1</formula>
    </cfRule>
  </conditionalFormatting>
  <conditionalFormatting sqref="K25">
    <cfRule type="top10" dxfId="195" priority="60" rank="1"/>
  </conditionalFormatting>
  <conditionalFormatting sqref="S25">
    <cfRule type="top10" dxfId="194" priority="61" rank="3"/>
  </conditionalFormatting>
  <conditionalFormatting sqref="K34">
    <cfRule type="expression" dxfId="193" priority="56">
      <formula>M34=1</formula>
    </cfRule>
  </conditionalFormatting>
  <conditionalFormatting sqref="K34">
    <cfRule type="top10" dxfId="192" priority="57" rank="1"/>
  </conditionalFormatting>
  <conditionalFormatting sqref="S34">
    <cfRule type="top10" dxfId="191" priority="58" rank="3"/>
  </conditionalFormatting>
  <conditionalFormatting sqref="K43">
    <cfRule type="expression" dxfId="190" priority="53">
      <formula>M43=1</formula>
    </cfRule>
  </conditionalFormatting>
  <conditionalFormatting sqref="K43">
    <cfRule type="top10" dxfId="189" priority="54" rank="1"/>
  </conditionalFormatting>
  <conditionalFormatting sqref="S43">
    <cfRule type="top10" dxfId="188" priority="55" rank="3"/>
  </conditionalFormatting>
  <conditionalFormatting sqref="K52">
    <cfRule type="expression" dxfId="187" priority="50">
      <formula>M52=1</formula>
    </cfRule>
  </conditionalFormatting>
  <conditionalFormatting sqref="K52">
    <cfRule type="top10" dxfId="186" priority="51" rank="1"/>
  </conditionalFormatting>
  <conditionalFormatting sqref="S52">
    <cfRule type="top10" dxfId="185" priority="52" rank="3"/>
  </conditionalFormatting>
  <conditionalFormatting sqref="K61">
    <cfRule type="expression" dxfId="184" priority="47">
      <formula>M61=1</formula>
    </cfRule>
  </conditionalFormatting>
  <conditionalFormatting sqref="K61">
    <cfRule type="top10" dxfId="183" priority="48" rank="1"/>
  </conditionalFormatting>
  <conditionalFormatting sqref="S61">
    <cfRule type="top10" dxfId="182" priority="49" rank="3"/>
  </conditionalFormatting>
  <conditionalFormatting sqref="K70">
    <cfRule type="expression" dxfId="181" priority="44">
      <formula>M70=1</formula>
    </cfRule>
  </conditionalFormatting>
  <conditionalFormatting sqref="K70">
    <cfRule type="top10" dxfId="180" priority="45" rank="1"/>
  </conditionalFormatting>
  <conditionalFormatting sqref="S70">
    <cfRule type="top10" dxfId="179" priority="46" rank="3"/>
  </conditionalFormatting>
  <conditionalFormatting sqref="K79">
    <cfRule type="expression" dxfId="178" priority="41">
      <formula>M79=1</formula>
    </cfRule>
  </conditionalFormatting>
  <conditionalFormatting sqref="K79">
    <cfRule type="top10" dxfId="177" priority="42" rank="1"/>
  </conditionalFormatting>
  <conditionalFormatting sqref="S79">
    <cfRule type="top10" dxfId="176" priority="43" rank="3"/>
  </conditionalFormatting>
  <conditionalFormatting sqref="K88">
    <cfRule type="expression" dxfId="175" priority="38">
      <formula>M88=1</formula>
    </cfRule>
  </conditionalFormatting>
  <conditionalFormatting sqref="K88">
    <cfRule type="top10" dxfId="174" priority="39" rank="1"/>
  </conditionalFormatting>
  <conditionalFormatting sqref="S88">
    <cfRule type="top10" dxfId="173" priority="40" rank="3"/>
  </conditionalFormatting>
  <conditionalFormatting sqref="K82">
    <cfRule type="expression" dxfId="172" priority="37">
      <formula>M82=1</formula>
    </cfRule>
  </conditionalFormatting>
  <conditionalFormatting sqref="K84">
    <cfRule type="expression" dxfId="171" priority="36">
      <formula>M84=1</formula>
    </cfRule>
  </conditionalFormatting>
  <conditionalFormatting sqref="K86">
    <cfRule type="expression" dxfId="170" priority="35">
      <formula>M86=1</formula>
    </cfRule>
  </conditionalFormatting>
  <conditionalFormatting sqref="K89">
    <cfRule type="expression" dxfId="169" priority="34">
      <formula>M89=1</formula>
    </cfRule>
  </conditionalFormatting>
  <conditionalFormatting sqref="K8">
    <cfRule type="expression" dxfId="168" priority="33">
      <formula>M8=1</formula>
    </cfRule>
  </conditionalFormatting>
  <conditionalFormatting sqref="K10">
    <cfRule type="expression" dxfId="167" priority="32">
      <formula>M10=1</formula>
    </cfRule>
  </conditionalFormatting>
  <conditionalFormatting sqref="K12">
    <cfRule type="expression" dxfId="166" priority="31">
      <formula>M12=1</formula>
    </cfRule>
  </conditionalFormatting>
  <conditionalFormatting sqref="K14">
    <cfRule type="expression" dxfId="165" priority="30">
      <formula>M14=1</formula>
    </cfRule>
  </conditionalFormatting>
  <conditionalFormatting sqref="K17">
    <cfRule type="expression" dxfId="164" priority="29">
      <formula>M17=1</formula>
    </cfRule>
  </conditionalFormatting>
  <conditionalFormatting sqref="K19">
    <cfRule type="expression" dxfId="163" priority="28">
      <formula>M19=1</formula>
    </cfRule>
  </conditionalFormatting>
  <conditionalFormatting sqref="K21">
    <cfRule type="expression" dxfId="162" priority="27">
      <formula>M21=1</formula>
    </cfRule>
  </conditionalFormatting>
  <conditionalFormatting sqref="K23">
    <cfRule type="expression" dxfId="161" priority="26">
      <formula>M23=1</formula>
    </cfRule>
  </conditionalFormatting>
  <conditionalFormatting sqref="K26">
    <cfRule type="expression" dxfId="160" priority="25">
      <formula>M26=1</formula>
    </cfRule>
  </conditionalFormatting>
  <conditionalFormatting sqref="K28">
    <cfRule type="expression" dxfId="159" priority="24">
      <formula>M28=1</formula>
    </cfRule>
  </conditionalFormatting>
  <conditionalFormatting sqref="K30">
    <cfRule type="expression" dxfId="158" priority="23">
      <formula>M30=1</formula>
    </cfRule>
  </conditionalFormatting>
  <conditionalFormatting sqref="K32">
    <cfRule type="expression" dxfId="157" priority="22">
      <formula>M32=1</formula>
    </cfRule>
  </conditionalFormatting>
  <conditionalFormatting sqref="K35">
    <cfRule type="expression" dxfId="156" priority="21">
      <formula>M35=1</formula>
    </cfRule>
  </conditionalFormatting>
  <conditionalFormatting sqref="K37">
    <cfRule type="expression" dxfId="155" priority="20">
      <formula>M37=1</formula>
    </cfRule>
  </conditionalFormatting>
  <conditionalFormatting sqref="K39">
    <cfRule type="expression" dxfId="154" priority="19">
      <formula>M39=1</formula>
    </cfRule>
  </conditionalFormatting>
  <conditionalFormatting sqref="K41">
    <cfRule type="expression" dxfId="153" priority="18">
      <formula>M41=1</formula>
    </cfRule>
  </conditionalFormatting>
  <conditionalFormatting sqref="K44">
    <cfRule type="expression" dxfId="152" priority="17">
      <formula>M44=1</formula>
    </cfRule>
  </conditionalFormatting>
  <conditionalFormatting sqref="K46">
    <cfRule type="expression" dxfId="151" priority="16">
      <formula>M46=1</formula>
    </cfRule>
  </conditionalFormatting>
  <conditionalFormatting sqref="K48">
    <cfRule type="expression" dxfId="150" priority="15">
      <formula>M48=1</formula>
    </cfRule>
  </conditionalFormatting>
  <conditionalFormatting sqref="K50">
    <cfRule type="expression" dxfId="149" priority="14">
      <formula>M50=1</formula>
    </cfRule>
  </conditionalFormatting>
  <conditionalFormatting sqref="K53">
    <cfRule type="expression" dxfId="148" priority="13">
      <formula>M53=1</formula>
    </cfRule>
  </conditionalFormatting>
  <conditionalFormatting sqref="K55">
    <cfRule type="expression" dxfId="147" priority="12">
      <formula>M55=1</formula>
    </cfRule>
  </conditionalFormatting>
  <conditionalFormatting sqref="K57">
    <cfRule type="expression" dxfId="146" priority="11">
      <formula>M57=1</formula>
    </cfRule>
  </conditionalFormatting>
  <conditionalFormatting sqref="K59">
    <cfRule type="expression" dxfId="145" priority="10">
      <formula>M59=1</formula>
    </cfRule>
  </conditionalFormatting>
  <conditionalFormatting sqref="K62">
    <cfRule type="expression" dxfId="144" priority="9">
      <formula>M62=1</formula>
    </cfRule>
  </conditionalFormatting>
  <conditionalFormatting sqref="K64">
    <cfRule type="expression" dxfId="143" priority="8">
      <formula>M64=1</formula>
    </cfRule>
  </conditionalFormatting>
  <conditionalFormatting sqref="K66">
    <cfRule type="expression" dxfId="142" priority="7">
      <formula>M66=1</formula>
    </cfRule>
  </conditionalFormatting>
  <conditionalFormatting sqref="K68">
    <cfRule type="expression" dxfId="141" priority="6">
      <formula>M68=1</formula>
    </cfRule>
  </conditionalFormatting>
  <conditionalFormatting sqref="K71">
    <cfRule type="expression" dxfId="140" priority="5">
      <formula>M71=1</formula>
    </cfRule>
  </conditionalFormatting>
  <conditionalFormatting sqref="K73">
    <cfRule type="expression" dxfId="139" priority="4">
      <formula>M73=1</formula>
    </cfRule>
  </conditionalFormatting>
  <conditionalFormatting sqref="K75">
    <cfRule type="expression" dxfId="138" priority="3">
      <formula>M75=1</formula>
    </cfRule>
  </conditionalFormatting>
  <conditionalFormatting sqref="K77">
    <cfRule type="expression" dxfId="137" priority="2">
      <formula>M77=1</formula>
    </cfRule>
  </conditionalFormatting>
  <conditionalFormatting sqref="K80">
    <cfRule type="expression" dxfId="136" priority="1">
      <formula>M80=1</formula>
    </cfRule>
  </conditionalFormatting>
  <conditionalFormatting sqref="J89:J90">
    <cfRule type="dataBar" priority="1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{33A22299-8F99-40F1-9071-CF6747400292}</x14:id>
        </ext>
      </extLst>
    </cfRule>
  </conditionalFormatting>
  <conditionalFormatting sqref="O89:O90">
    <cfRule type="colorScale" priority="17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L6:L90">
    <cfRule type="top10" dxfId="135" priority="175" rank="1"/>
  </conditionalFormatting>
  <conditionalFormatting sqref="S89:S90">
    <cfRule type="top10" dxfId="134" priority="176" rank="3"/>
  </conditionalFormatting>
  <conditionalFormatting sqref="Y89:Y90">
    <cfRule type="colorScale" priority="17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9:T90">
    <cfRule type="dataBar" priority="1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{44F1D874-34EA-4F76-8F0D-74B62594FE03}</x14:id>
        </ext>
      </extLst>
    </cfRule>
  </conditionalFormatting>
  <conditionalFormatting sqref="K6:K90">
    <cfRule type="top10" dxfId="133" priority="179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F2512C-FEB3-438D-B27D-4B03E475C1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J17:J24</xm:sqref>
        </x14:conditionalFormatting>
        <x14:conditionalFormatting xmlns:xm="http://schemas.microsoft.com/office/excel/2006/main">
          <x14:cfRule type="dataBar" id="{9961C78B-89F0-464E-A688-5FA67CDABD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J26:J33</xm:sqref>
        </x14:conditionalFormatting>
        <x14:conditionalFormatting xmlns:xm="http://schemas.microsoft.com/office/excel/2006/main">
          <x14:cfRule type="dataBar" id="{AC2A8449-3C65-42D7-8195-CDB452E035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J62:J69</xm:sqref>
        </x14:conditionalFormatting>
        <x14:conditionalFormatting xmlns:xm="http://schemas.microsoft.com/office/excel/2006/main">
          <x14:cfRule type="dataBar" id="{889C672B-59B8-4BC8-B8D6-E1A33F60C1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J6:J14</xm:sqref>
        </x14:conditionalFormatting>
        <x14:conditionalFormatting xmlns:xm="http://schemas.microsoft.com/office/excel/2006/main">
          <x14:cfRule type="dataBar" id="{088587FE-545F-4B97-B2BC-9B7B33BC44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7D06E15F-F7F5-4B8F-8B55-F1D1B394F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T17:T24</xm:sqref>
        </x14:conditionalFormatting>
        <x14:conditionalFormatting xmlns:xm="http://schemas.microsoft.com/office/excel/2006/main">
          <x14:cfRule type="dataBar" id="{E573EF4B-7AD4-4662-B71F-D4F6DAB0A0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B140622E-5E1B-4203-B9BB-FF8DE65240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W17:W24</xm:sqref>
        </x14:conditionalFormatting>
        <x14:conditionalFormatting xmlns:xm="http://schemas.microsoft.com/office/excel/2006/main">
          <x14:cfRule type="dataBar" id="{5CD39EA4-9662-42EE-A295-10435DD027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T26:T33</xm:sqref>
        </x14:conditionalFormatting>
        <x14:conditionalFormatting xmlns:xm="http://schemas.microsoft.com/office/excel/2006/main">
          <x14:cfRule type="dataBar" id="{9D3AF920-1881-440C-883A-AF95FA7AB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W26:W33</xm:sqref>
        </x14:conditionalFormatting>
        <x14:conditionalFormatting xmlns:xm="http://schemas.microsoft.com/office/excel/2006/main">
          <x14:cfRule type="dataBar" id="{787C898B-385C-4302-A2B7-BFC766E172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T35:T42</xm:sqref>
        </x14:conditionalFormatting>
        <x14:conditionalFormatting xmlns:xm="http://schemas.microsoft.com/office/excel/2006/main">
          <x14:cfRule type="dataBar" id="{96DDFD26-A631-4E35-BCFE-118FAB8F08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W35:W42</xm:sqref>
        </x14:conditionalFormatting>
        <x14:conditionalFormatting xmlns:xm="http://schemas.microsoft.com/office/excel/2006/main">
          <x14:cfRule type="dataBar" id="{5188812B-4C5F-4690-9987-3432EA4FBA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T44:T51</xm:sqref>
        </x14:conditionalFormatting>
        <x14:conditionalFormatting xmlns:xm="http://schemas.microsoft.com/office/excel/2006/main">
          <x14:cfRule type="dataBar" id="{4CCDF209-4A2E-4582-9B31-AF44DADA3E0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W44:W51</xm:sqref>
        </x14:conditionalFormatting>
        <x14:conditionalFormatting xmlns:xm="http://schemas.microsoft.com/office/excel/2006/main">
          <x14:cfRule type="dataBar" id="{381B04A4-07DB-4844-8AFC-66A27B41D8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W53:W60</xm:sqref>
        </x14:conditionalFormatting>
        <x14:conditionalFormatting xmlns:xm="http://schemas.microsoft.com/office/excel/2006/main">
          <x14:cfRule type="dataBar" id="{B96FC45E-B5B1-4802-9405-6CC5E3D119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J53:J60</xm:sqref>
        </x14:conditionalFormatting>
        <x14:conditionalFormatting xmlns:xm="http://schemas.microsoft.com/office/excel/2006/main">
          <x14:cfRule type="dataBar" id="{21E15D52-BF5B-4DB7-8B3E-309690D640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J44:J51</xm:sqref>
        </x14:conditionalFormatting>
        <x14:conditionalFormatting xmlns:xm="http://schemas.microsoft.com/office/excel/2006/main">
          <x14:cfRule type="dataBar" id="{93CF5C2E-D281-4A24-A017-5FA5A5E00A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J35:J42</xm:sqref>
        </x14:conditionalFormatting>
        <x14:conditionalFormatting xmlns:xm="http://schemas.microsoft.com/office/excel/2006/main">
          <x14:cfRule type="dataBar" id="{1A84B4B7-6ED4-4E0A-8EC1-6E2A2AD4CF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W62:W69</xm:sqref>
        </x14:conditionalFormatting>
        <x14:conditionalFormatting xmlns:xm="http://schemas.microsoft.com/office/excel/2006/main">
          <x14:cfRule type="dataBar" id="{4261F369-FAFC-4129-9F27-C39F8868F1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T53:T60</xm:sqref>
        </x14:conditionalFormatting>
        <x14:conditionalFormatting xmlns:xm="http://schemas.microsoft.com/office/excel/2006/main">
          <x14:cfRule type="dataBar" id="{420020EA-D305-43CD-AD46-DE5299B8B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T62:T69</xm:sqref>
        </x14:conditionalFormatting>
        <x14:conditionalFormatting xmlns:xm="http://schemas.microsoft.com/office/excel/2006/main">
          <x14:cfRule type="dataBar" id="{FD789C7F-C163-44EB-8415-20E9FA1CE6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W71:W78</xm:sqref>
        </x14:conditionalFormatting>
        <x14:conditionalFormatting xmlns:xm="http://schemas.microsoft.com/office/excel/2006/main">
          <x14:cfRule type="dataBar" id="{81CED0D5-6F43-4A4F-9456-E13393A7C2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J71:J78</xm:sqref>
        </x14:conditionalFormatting>
        <x14:conditionalFormatting xmlns:xm="http://schemas.microsoft.com/office/excel/2006/main">
          <x14:cfRule type="dataBar" id="{C56555C4-6D06-4E41-AE4B-8293CDDB9E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J80:J87</xm:sqref>
        </x14:conditionalFormatting>
        <x14:conditionalFormatting xmlns:xm="http://schemas.microsoft.com/office/excel/2006/main">
          <x14:cfRule type="dataBar" id="{8EE6CD24-19E9-4852-BD4C-C9640859F1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W80:W81</xm:sqref>
        </x14:conditionalFormatting>
        <x14:conditionalFormatting xmlns:xm="http://schemas.microsoft.com/office/excel/2006/main">
          <x14:cfRule type="dataBar" id="{E63E33AA-9DB0-427C-901C-3366A24D85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W82:W87</xm:sqref>
        </x14:conditionalFormatting>
        <x14:conditionalFormatting xmlns:xm="http://schemas.microsoft.com/office/excel/2006/main">
          <x14:cfRule type="dataBar" id="{5DE007D7-64E0-4B18-B52A-EEB849EAFD4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T71:T78</xm:sqref>
        </x14:conditionalFormatting>
        <x14:conditionalFormatting xmlns:xm="http://schemas.microsoft.com/office/excel/2006/main">
          <x14:cfRule type="dataBar" id="{6870A153-408D-475D-BD8B-AE6B7FA76F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T80:T87</xm:sqref>
        </x14:conditionalFormatting>
        <x14:conditionalFormatting xmlns:xm="http://schemas.microsoft.com/office/excel/2006/main">
          <x14:cfRule type="dataBar" id="{4785832B-664A-42D9-B40E-D860250AAF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W89:W90</xm:sqref>
        </x14:conditionalFormatting>
        <x14:conditionalFormatting xmlns:xm="http://schemas.microsoft.com/office/excel/2006/main">
          <x14:cfRule type="dataBar" id="{33A22299-8F99-40F1-9071-CF67474002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J89:J90</xm:sqref>
        </x14:conditionalFormatting>
        <x14:conditionalFormatting xmlns:xm="http://schemas.microsoft.com/office/excel/2006/main">
          <x14:cfRule type="dataBar" id="{44F1D874-34EA-4F76-8F0D-74B62594FE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T89:T90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80"/>
  <sheetViews>
    <sheetView showRowColHeaders="0" workbookViewId="0">
      <selection activeCell="A3" sqref="A3"/>
    </sheetView>
  </sheetViews>
  <sheetFormatPr defaultColWidth="8.85546875" defaultRowHeight="15" x14ac:dyDescent="0.25"/>
  <cols>
    <col min="1" max="16384" width="8.85546875" style="273"/>
  </cols>
  <sheetData>
    <row r="5" spans="1:20" x14ac:dyDescent="0.25">
      <c r="A5" s="273" t="s">
        <v>94</v>
      </c>
      <c r="E5" s="273" t="s">
        <v>90</v>
      </c>
      <c r="F5" s="273" t="s">
        <v>15</v>
      </c>
      <c r="G5" s="273" t="s">
        <v>16</v>
      </c>
      <c r="K5" s="273" t="s">
        <v>90</v>
      </c>
      <c r="L5" s="273" t="s">
        <v>15</v>
      </c>
      <c r="M5" s="273" t="s">
        <v>16</v>
      </c>
    </row>
    <row r="6" spans="1:20" x14ac:dyDescent="0.25">
      <c r="A6" s="273">
        <v>1</v>
      </c>
      <c r="B6" s="274" t="str">
        <f>RTD("cqg.rtd",,"ContractData",$A$5&amp;A6,"Symbol")</f>
        <v>QEAS3H6</v>
      </c>
      <c r="C6" s="273" t="str">
        <f>RIGHT(B6,2)</f>
        <v>H6</v>
      </c>
      <c r="D6" s="273" t="str">
        <f>LEFT(C6,1)</f>
        <v>H</v>
      </c>
      <c r="E6" s="273" t="str">
        <f>$E$5&amp;C6</f>
        <v>QEAH6</v>
      </c>
      <c r="F6" s="273">
        <f>IFERROR(RTD("cqg.rtd", ,"ContractData",E6, "COI"),"")</f>
        <v>433262</v>
      </c>
      <c r="G6" s="273">
        <f>IFERROR(RTD("cqg.rtd", ,"ContractData",E6, "POI"),"")</f>
        <v>433262</v>
      </c>
      <c r="H6" s="273" t="str">
        <f>RIGHT(RTD("cqg.rtd", ,"ContractData",B6, "LongDescription"),2)</f>
        <v>16</v>
      </c>
      <c r="I6" s="273">
        <f>IF(D6="F",1,IF(D6="G",2,IF(D6="H",3,IF(D6="J",4,IF(D6="K",5,IF(D6="M",6,IF(D6="N",7,IF(D6="Q",8,IF(D6="U",9,IF(D6="V",10,IF(D6="X",11,IF(D6="Z",12))))))))))))</f>
        <v>3</v>
      </c>
      <c r="J6" s="273" t="str">
        <f>VLOOKUP(I6,$R$6:$T$17,3)</f>
        <v>M</v>
      </c>
      <c r="K6" s="273" t="str">
        <f>$K$5&amp;J6&amp;RIGHT(H6,2)</f>
        <v>QEAM16</v>
      </c>
      <c r="L6" s="273">
        <f>IF(LEFT(RTD("cqg.rtd", ,"ContractData",K6, "COI"),3)="768","",RTD("cqg.rtd", ,"ContractData",K6, "COI"))</f>
        <v>467709</v>
      </c>
      <c r="M6" s="273">
        <f>IF(LEFT(RTD("cqg.rtd", ,"ContractData",K6, "P_OI"),3)="768","",RTD("cqg.rtd", ,"ContractData",K6, "P_OI"))</f>
        <v>467709</v>
      </c>
      <c r="R6" s="273">
        <v>1</v>
      </c>
      <c r="S6" s="273" t="s">
        <v>17</v>
      </c>
      <c r="T6" s="273" t="s">
        <v>18</v>
      </c>
    </row>
    <row r="7" spans="1:20" x14ac:dyDescent="0.25">
      <c r="R7" s="273">
        <v>2</v>
      </c>
      <c r="S7" s="273" t="s">
        <v>19</v>
      </c>
      <c r="T7" s="273" t="s">
        <v>20</v>
      </c>
    </row>
    <row r="8" spans="1:20" x14ac:dyDescent="0.25">
      <c r="A8" s="273">
        <f>A6+1</f>
        <v>2</v>
      </c>
      <c r="B8" s="273" t="str">
        <f>RTD("cqg.rtd",,"ContractData",$A$5&amp;A8,"Symbol")</f>
        <v>QEAS3J6</v>
      </c>
      <c r="C8" s="273" t="str">
        <f>RIGHT(B8,2)</f>
        <v>J6</v>
      </c>
      <c r="D8" s="273" t="str">
        <f>LEFT(C8,1)</f>
        <v>J</v>
      </c>
      <c r="E8" s="273" t="str">
        <f>$E$5&amp;C8</f>
        <v>QEAJ6</v>
      </c>
      <c r="F8" s="273">
        <f>IFERROR(RTD("cqg.rtd", ,"ContractData",E8, "COI"),"")</f>
        <v>254</v>
      </c>
      <c r="G8" s="273">
        <f>IFERROR(RTD("cqg.rtd", ,"ContractData",E8, "POI"),"")</f>
        <v>254</v>
      </c>
      <c r="H8" s="273" t="str">
        <f>RIGHT(RTD("cqg.rtd", ,"ContractData",B8, "LongDescription"),2)</f>
        <v>16</v>
      </c>
      <c r="I8" s="273">
        <f>IF(D8="F",1,IF(D8="G",2,IF(D8="H",3,IF(D8="J",4,IF(D8="K",5,IF(D8="M",6,IF(D8="N",7,IF(D8="Q",8,IF(D8="U",9,IF(D8="V",10,IF(D8="X",11,IF(D8="Z",12))))))))))))</f>
        <v>4</v>
      </c>
      <c r="J8" s="273" t="str">
        <f>VLOOKUP(I8,$R$6:$T$17,3)</f>
        <v>N</v>
      </c>
      <c r="K8" s="273" t="str">
        <f>$K$5&amp;J8&amp;RIGHT(H8,2)</f>
        <v>QEAN16</v>
      </c>
      <c r="L8" s="273">
        <f>IF(LEFT(RTD("cqg.rtd", ,"ContractData",K8, "COI"),3)="768","",RTD("cqg.rtd", ,"ContractData",K8, "COI"))</f>
        <v>0</v>
      </c>
      <c r="M8" s="273">
        <f>IF(LEFT(RTD("cqg.rtd", ,"ContractData",K8, "P_OI"),3)="768","",RTD("cqg.rtd", ,"ContractData",K8, "P_OI"))</f>
        <v>0</v>
      </c>
      <c r="R8" s="273">
        <v>3</v>
      </c>
      <c r="S8" s="273" t="s">
        <v>21</v>
      </c>
      <c r="T8" s="273" t="s">
        <v>22</v>
      </c>
    </row>
    <row r="9" spans="1:20" x14ac:dyDescent="0.25">
      <c r="R9" s="273">
        <v>4</v>
      </c>
      <c r="S9" s="273" t="s">
        <v>18</v>
      </c>
      <c r="T9" s="273" t="s">
        <v>23</v>
      </c>
    </row>
    <row r="10" spans="1:20" x14ac:dyDescent="0.25">
      <c r="A10" s="273">
        <f>A8+1</f>
        <v>3</v>
      </c>
      <c r="B10" s="273" t="str">
        <f>RTD("cqg.rtd",,"ContractData",$A$5&amp;A10,"Symbol")</f>
        <v>QEAS3K6</v>
      </c>
      <c r="C10" s="273" t="str">
        <f>RIGHT(B10,2)</f>
        <v>K6</v>
      </c>
      <c r="D10" s="273" t="str">
        <f>LEFT(C10,1)</f>
        <v>K</v>
      </c>
      <c r="E10" s="273" t="str">
        <f>$E$5&amp;C10</f>
        <v>QEAK6</v>
      </c>
      <c r="F10" s="273">
        <f>IFERROR(RTD("cqg.rtd", ,"ContractData",E10, "COI"),"")</f>
        <v>0</v>
      </c>
      <c r="G10" s="273">
        <f>IFERROR(RTD("cqg.rtd", ,"ContractData",E10, "POI"),"")</f>
        <v>0</v>
      </c>
      <c r="H10" s="273" t="str">
        <f>RIGHT(RTD("cqg.rtd", ,"ContractData",B10, "LongDescription"),2)</f>
        <v>16</v>
      </c>
      <c r="I10" s="273">
        <f>IF(D10="F",1,IF(D10="G",2,IF(D10="H",3,IF(D10="J",4,IF(D10="K",5,IF(D10="M",6,IF(D10="N",7,IF(D10="Q",8,IF(D10="U",9,IF(D10="V",10,IF(D10="X",11,IF(D10="Z",12))))))))))))</f>
        <v>5</v>
      </c>
      <c r="J10" s="273" t="str">
        <f>VLOOKUP(I10,$R$6:$T$17,3)</f>
        <v>Q</v>
      </c>
      <c r="K10" s="273" t="str">
        <f>$K$5&amp;J10&amp;RIGHT(H10,2)</f>
        <v>QEAQ16</v>
      </c>
      <c r="L10" s="273">
        <f>IF(LEFT(RTD("cqg.rtd", ,"ContractData",K10, "COI"),3)="768","",RTD("cqg.rtd", ,"ContractData",K10, "COI"))</f>
        <v>0</v>
      </c>
      <c r="M10" s="273">
        <f>IF(LEFT(RTD("cqg.rtd", ,"ContractData",K10, "P_OI"),3)="768","",RTD("cqg.rtd", ,"ContractData",K10, "P_OI"))</f>
        <v>0</v>
      </c>
      <c r="R10" s="273">
        <v>5</v>
      </c>
      <c r="S10" s="273" t="s">
        <v>20</v>
      </c>
      <c r="T10" s="273" t="s">
        <v>24</v>
      </c>
    </row>
    <row r="11" spans="1:20" x14ac:dyDescent="0.25">
      <c r="R11" s="273">
        <v>6</v>
      </c>
      <c r="S11" s="273" t="s">
        <v>22</v>
      </c>
      <c r="T11" s="273" t="s">
        <v>25</v>
      </c>
    </row>
    <row r="12" spans="1:20" x14ac:dyDescent="0.25">
      <c r="A12" s="273">
        <f>A10+1</f>
        <v>4</v>
      </c>
      <c r="B12" s="273" t="str">
        <f>RTD("cqg.rtd",,"ContractData",$A$5&amp;A12,"Symbol")</f>
        <v>QEAS3M6</v>
      </c>
      <c r="C12" s="273" t="str">
        <f>RIGHT(B12,2)</f>
        <v>M6</v>
      </c>
      <c r="D12" s="273" t="str">
        <f>LEFT(C12,1)</f>
        <v>M</v>
      </c>
      <c r="E12" s="273" t="str">
        <f>$E$5&amp;C12</f>
        <v>QEAM6</v>
      </c>
      <c r="F12" s="273">
        <f>IFERROR(RTD("cqg.rtd", ,"ContractData",E12, "COI"),"")</f>
        <v>467709</v>
      </c>
      <c r="G12" s="273">
        <f>IFERROR(RTD("cqg.rtd", ,"ContractData",E12, "POI"),"")</f>
        <v>467709</v>
      </c>
      <c r="H12" s="273" t="str">
        <f>RIGHT(RTD("cqg.rtd", ,"ContractData",B12, "LongDescription"),2)</f>
        <v>16</v>
      </c>
      <c r="I12" s="273">
        <f>IF(D12="F",1,IF(D12="G",2,IF(D12="H",3,IF(D12="J",4,IF(D12="K",5,IF(D12="M",6,IF(D12="N",7,IF(D12="Q",8,IF(D12="U",9,IF(D12="V",10,IF(D12="X",11,IF(D12="Z",12))))))))))))</f>
        <v>6</v>
      </c>
      <c r="J12" s="273" t="str">
        <f>VLOOKUP(I12,$R$6:$T$17,3)</f>
        <v>U</v>
      </c>
      <c r="K12" s="273" t="str">
        <f>$K$5&amp;J12&amp;RIGHT(H12,2)</f>
        <v>QEAU16</v>
      </c>
      <c r="L12" s="273">
        <f>IF(LEFT(RTD("cqg.rtd", ,"ContractData",K12, "COI"),3)="768","",RTD("cqg.rtd", ,"ContractData",K12, "COI"))</f>
        <v>441999</v>
      </c>
      <c r="M12" s="273">
        <f>IF(LEFT(RTD("cqg.rtd", ,"ContractData",K12, "P_OI"),3)="768","",RTD("cqg.rtd", ,"ContractData",K12, "P_OI"))</f>
        <v>441999</v>
      </c>
      <c r="R12" s="273">
        <v>7</v>
      </c>
      <c r="S12" s="273" t="s">
        <v>23</v>
      </c>
      <c r="T12" s="273" t="s">
        <v>26</v>
      </c>
    </row>
    <row r="13" spans="1:20" x14ac:dyDescent="0.25">
      <c r="R13" s="273">
        <v>8</v>
      </c>
      <c r="S13" s="273" t="s">
        <v>24</v>
      </c>
      <c r="T13" s="273" t="s">
        <v>27</v>
      </c>
    </row>
    <row r="14" spans="1:20" x14ac:dyDescent="0.25">
      <c r="A14" s="273">
        <f>A12+1</f>
        <v>5</v>
      </c>
      <c r="B14" s="273" t="str">
        <f>RTD("cqg.rtd",,"ContractData",$A$5&amp;A14,"Symbol")</f>
        <v>QEAS3U6</v>
      </c>
      <c r="C14" s="273" t="str">
        <f>RIGHT(B14,2)</f>
        <v>U6</v>
      </c>
      <c r="D14" s="273" t="str">
        <f>LEFT(C14,1)</f>
        <v>U</v>
      </c>
      <c r="E14" s="273" t="str">
        <f>$E$5&amp;C14</f>
        <v>QEAU6</v>
      </c>
      <c r="F14" s="273">
        <f>IFERROR(RTD("cqg.rtd", ,"ContractData",E14, "COI"),"")</f>
        <v>441999</v>
      </c>
      <c r="G14" s="273">
        <f>IFERROR(RTD("cqg.rtd", ,"ContractData",E14, "POI"),"")</f>
        <v>441999</v>
      </c>
      <c r="H14" s="273" t="str">
        <f>RIGHT(RTD("cqg.rtd", ,"ContractData",B14, "LongDescription"),2)</f>
        <v>16</v>
      </c>
      <c r="I14" s="273">
        <f>IF(D14="F",1,IF(D14="G",2,IF(D14="H",3,IF(D14="J",4,IF(D14="K",5,IF(D14="M",6,IF(D14="N",7,IF(D14="Q",8,IF(D14="U",9,IF(D14="V",10,IF(D14="X",11,IF(D14="Z",12))))))))))))</f>
        <v>9</v>
      </c>
      <c r="J14" s="273" t="str">
        <f>VLOOKUP(I14,$R$6:$T$17,3)</f>
        <v>Z</v>
      </c>
      <c r="K14" s="273" t="str">
        <f>$K$5&amp;J14&amp;RIGHT(H14,2)</f>
        <v>QEAZ16</v>
      </c>
      <c r="L14" s="273">
        <f>IF(LEFT(RTD("cqg.rtd", ,"ContractData",K14, "COI"),3)="768","",RTD("cqg.rtd", ,"ContractData",K14, "COI"))</f>
        <v>409052</v>
      </c>
      <c r="M14" s="273">
        <f>IF(LEFT(RTD("cqg.rtd", ,"ContractData",K14, "P_OI"),3)="768","",RTD("cqg.rtd", ,"ContractData",K14, "P_OI"))</f>
        <v>409052</v>
      </c>
      <c r="R14" s="273">
        <v>9</v>
      </c>
      <c r="S14" s="273" t="s">
        <v>25</v>
      </c>
      <c r="T14" s="273" t="s">
        <v>28</v>
      </c>
    </row>
    <row r="15" spans="1:20" x14ac:dyDescent="0.25">
      <c r="R15" s="273">
        <v>10</v>
      </c>
      <c r="S15" s="273" t="s">
        <v>26</v>
      </c>
      <c r="T15" s="273" t="s">
        <v>17</v>
      </c>
    </row>
    <row r="16" spans="1:20" x14ac:dyDescent="0.25">
      <c r="A16" s="273">
        <f>A14+1</f>
        <v>6</v>
      </c>
      <c r="B16" s="273" t="str">
        <f>RTD("cqg.rtd",,"ContractData",$A$5&amp;A16,"Symbol")</f>
        <v>QEAS3Z6</v>
      </c>
      <c r="C16" s="273" t="str">
        <f>RIGHT(B16,2)</f>
        <v>Z6</v>
      </c>
      <c r="D16" s="273" t="str">
        <f>LEFT(C16,1)</f>
        <v>Z</v>
      </c>
      <c r="E16" s="273" t="str">
        <f>$E$5&amp;C16</f>
        <v>QEAZ6</v>
      </c>
      <c r="F16" s="273">
        <f>IFERROR(RTD("cqg.rtd", ,"ContractData",E16, "COI"),"")</f>
        <v>409052</v>
      </c>
      <c r="G16" s="273">
        <f>IFERROR(RTD("cqg.rtd", ,"ContractData",E16, "POI"),"")</f>
        <v>409052</v>
      </c>
      <c r="H16" s="273" t="str">
        <f>RIGHT(RTD("cqg.rtd", ,"ContractData",B16, "LongDescription"),2)</f>
        <v>17</v>
      </c>
      <c r="I16" s="273">
        <f>IF(D16="F",1,IF(D16="G",2,IF(D16="H",3,IF(D16="J",4,IF(D16="K",5,IF(D16="M",6,IF(D16="N",7,IF(D16="Q",8,IF(D16="U",9,IF(D16="V",10,IF(D16="X",11,IF(D16="Z",12))))))))))))</f>
        <v>12</v>
      </c>
      <c r="J16" s="273" t="str">
        <f>VLOOKUP(I16,$R$6:$T$17,3)</f>
        <v>H</v>
      </c>
      <c r="K16" s="273" t="str">
        <f>$K$5&amp;J16&amp;RIGHT(H16,2)</f>
        <v>QEAH17</v>
      </c>
      <c r="L16" s="273">
        <f>IF(LEFT(RTD("cqg.rtd", ,"ContractData",K16, "COI"),3)="768","",RTD("cqg.rtd", ,"ContractData",K16, "COI"))</f>
        <v>357099</v>
      </c>
      <c r="M16" s="273">
        <f>IF(LEFT(RTD("cqg.rtd", ,"ContractData",K16, "P_OI"),3)="768","",RTD("cqg.rtd", ,"ContractData",K16, "P_OI"))</f>
        <v>357099</v>
      </c>
      <c r="R16" s="273">
        <v>11</v>
      </c>
      <c r="S16" s="273" t="s">
        <v>27</v>
      </c>
      <c r="T16" s="273" t="s">
        <v>19</v>
      </c>
    </row>
    <row r="17" spans="1:20" x14ac:dyDescent="0.25">
      <c r="R17" s="273">
        <v>12</v>
      </c>
      <c r="S17" s="273" t="s">
        <v>28</v>
      </c>
      <c r="T17" s="273" t="s">
        <v>21</v>
      </c>
    </row>
    <row r="18" spans="1:20" x14ac:dyDescent="0.25">
      <c r="A18" s="273">
        <f>A16+1</f>
        <v>7</v>
      </c>
      <c r="B18" s="273" t="str">
        <f>RTD("cqg.rtd",,"ContractData",$A$5&amp;A18,"Symbol")</f>
        <v>QEAS3H7</v>
      </c>
      <c r="C18" s="273" t="str">
        <f>RIGHT(B18,2)</f>
        <v>H7</v>
      </c>
      <c r="D18" s="273" t="str">
        <f>LEFT(C18,1)</f>
        <v>H</v>
      </c>
      <c r="E18" s="273" t="str">
        <f>$E$5&amp;C18</f>
        <v>QEAH7</v>
      </c>
      <c r="F18" s="273">
        <f>IFERROR(RTD("cqg.rtd", ,"ContractData",E18, "COI"),"")</f>
        <v>357099</v>
      </c>
      <c r="G18" s="273">
        <f>IFERROR(RTD("cqg.rtd", ,"ContractData",E18, "POI"),"")</f>
        <v>357099</v>
      </c>
      <c r="H18" s="273" t="str">
        <f>RIGHT(RTD("cqg.rtd", ,"ContractData",B18, "LongDescription"),2)</f>
        <v>17</v>
      </c>
      <c r="I18" s="273">
        <f>IF(D18="F",1,IF(D18="G",2,IF(D18="H",3,IF(D18="J",4,IF(D18="K",5,IF(D18="M",6,IF(D18="N",7,IF(D18="Q",8,IF(D18="U",9,IF(D18="V",10,IF(D18="X",11,IF(D18="Z",12))))))))))))</f>
        <v>3</v>
      </c>
      <c r="J18" s="273" t="str">
        <f>VLOOKUP(I18,$R$6:$T$17,3)</f>
        <v>M</v>
      </c>
      <c r="K18" s="273" t="str">
        <f>$K$5&amp;J18&amp;RIGHT(H18,2)</f>
        <v>QEAM17</v>
      </c>
      <c r="L18" s="273">
        <f>IF(LEFT(RTD("cqg.rtd", ,"ContractData",K18, "COI"),3)="768","",RTD("cqg.rtd", ,"ContractData",K18, "COI"))</f>
        <v>330405</v>
      </c>
      <c r="M18" s="273">
        <f>IF(LEFT(RTD("cqg.rtd", ,"ContractData",K18, "P_OI"),3)="768","",RTD("cqg.rtd", ,"ContractData",K18, "P_OI"))</f>
        <v>330405</v>
      </c>
    </row>
    <row r="20" spans="1:20" x14ac:dyDescent="0.25">
      <c r="A20" s="273">
        <f>A18+1</f>
        <v>8</v>
      </c>
      <c r="B20" s="273" t="str">
        <f>RTD("cqg.rtd",,"ContractData",$A$5&amp;A20,"Symbol")</f>
        <v>QEAS3M7</v>
      </c>
      <c r="C20" s="273" t="str">
        <f>RIGHT(B20,2)</f>
        <v>M7</v>
      </c>
      <c r="D20" s="273" t="str">
        <f>LEFT(C20,1)</f>
        <v>M</v>
      </c>
      <c r="E20" s="273" t="str">
        <f>$E$5&amp;C20</f>
        <v>QEAM7</v>
      </c>
      <c r="F20" s="273">
        <f>IFERROR(RTD("cqg.rtd", ,"ContractData",E20, "COI"),"")</f>
        <v>330405</v>
      </c>
      <c r="G20" s="273">
        <f>IFERROR(RTD("cqg.rtd", ,"ContractData",E20, "POI"),"")</f>
        <v>330405</v>
      </c>
      <c r="H20" s="273" t="str">
        <f>RIGHT(RTD("cqg.rtd", ,"ContractData",B20, "LongDescription"),2)</f>
        <v>17</v>
      </c>
      <c r="I20" s="273">
        <f>IF(D20="F",1,IF(D20="G",2,IF(D20="H",3,IF(D20="J",4,IF(D20="K",5,IF(D20="M",6,IF(D20="N",7,IF(D20="Q",8,IF(D20="U",9,IF(D20="V",10,IF(D20="X",11,IF(D20="Z",12))))))))))))</f>
        <v>6</v>
      </c>
      <c r="J20" s="273" t="str">
        <f>VLOOKUP(I20,$R$6:$T$17,3)</f>
        <v>U</v>
      </c>
      <c r="K20" s="273" t="str">
        <f>$K$5&amp;J20&amp;RIGHT(H20,2)</f>
        <v>QEAU17</v>
      </c>
      <c r="L20" s="273">
        <f>IF(LEFT(RTD("cqg.rtd", ,"ContractData",K20, "COI"),3)="768","",RTD("cqg.rtd", ,"ContractData",K20, "COI"))</f>
        <v>243780</v>
      </c>
      <c r="M20" s="273">
        <f>IF(LEFT(RTD("cqg.rtd", ,"ContractData",K20, "P_OI"),3)="768","",RTD("cqg.rtd", ,"ContractData",K20, "P_OI"))</f>
        <v>243780</v>
      </c>
    </row>
    <row r="22" spans="1:20" x14ac:dyDescent="0.25">
      <c r="A22" s="273">
        <f>A20+1</f>
        <v>9</v>
      </c>
      <c r="B22" s="273" t="str">
        <f>RTD("cqg.rtd",,"ContractData",$A$5&amp;A22,"Symbol")</f>
        <v>QEAS3U7</v>
      </c>
      <c r="C22" s="273" t="str">
        <f>RIGHT(B22,2)</f>
        <v>U7</v>
      </c>
      <c r="D22" s="273" t="str">
        <f>LEFT(C22,1)</f>
        <v>U</v>
      </c>
      <c r="E22" s="273" t="str">
        <f>$E$5&amp;C22</f>
        <v>QEAU7</v>
      </c>
      <c r="F22" s="273">
        <f>IFERROR(RTD("cqg.rtd", ,"ContractData",E22, "COI"),"")</f>
        <v>243780</v>
      </c>
      <c r="G22" s="273">
        <f>IFERROR(RTD("cqg.rtd", ,"ContractData",E22, "POI"),"")</f>
        <v>243780</v>
      </c>
      <c r="H22" s="273" t="str">
        <f>RIGHT(RTD("cqg.rtd", ,"ContractData",B22, "LongDescription"),2)</f>
        <v>17</v>
      </c>
      <c r="I22" s="273">
        <f>IF(D22="F",1,IF(D22="G",2,IF(D22="H",3,IF(D22="J",4,IF(D22="K",5,IF(D22="M",6,IF(D22="N",7,IF(D22="Q",8,IF(D22="U",9,IF(D22="V",10,IF(D22="X",11,IF(D22="Z",12))))))))))))</f>
        <v>9</v>
      </c>
      <c r="J22" s="273" t="str">
        <f>VLOOKUP(I22,$R$6:$T$17,3)</f>
        <v>Z</v>
      </c>
      <c r="K22" s="273" t="str">
        <f>$K$5&amp;J22&amp;RIGHT(H22,2)</f>
        <v>QEAZ17</v>
      </c>
      <c r="L22" s="273">
        <f>IF(LEFT(RTD("cqg.rtd", ,"ContractData",K22, "COI"),3)="768","",RTD("cqg.rtd", ,"ContractData",K22, "COI"))</f>
        <v>246708</v>
      </c>
      <c r="M22" s="273">
        <f>IF(LEFT(RTD("cqg.rtd", ,"ContractData",K22, "P_OI"),3)="768","",RTD("cqg.rtd", ,"ContractData",K22, "P_OI"))</f>
        <v>246708</v>
      </c>
    </row>
    <row r="24" spans="1:20" x14ac:dyDescent="0.25">
      <c r="A24" s="273">
        <f>A22+1</f>
        <v>10</v>
      </c>
      <c r="B24" s="273" t="str">
        <f>RTD("cqg.rtd",,"ContractData",$A$5&amp;A24,"Symbol")</f>
        <v>QEAS3Z7</v>
      </c>
      <c r="C24" s="273" t="str">
        <f>RIGHT(B24,2)</f>
        <v>Z7</v>
      </c>
      <c r="D24" s="273" t="str">
        <f>LEFT(C24,1)</f>
        <v>Z</v>
      </c>
      <c r="E24" s="273" t="str">
        <f>$E$5&amp;C24</f>
        <v>QEAZ7</v>
      </c>
      <c r="F24" s="273">
        <f>IFERROR(RTD("cqg.rtd", ,"ContractData",E24, "COI"),"")</f>
        <v>246708</v>
      </c>
      <c r="G24" s="273">
        <f>IFERROR(RTD("cqg.rtd", ,"ContractData",E24, "POI"),"")</f>
        <v>246708</v>
      </c>
      <c r="H24" s="273" t="str">
        <f>RIGHT(RTD("cqg.rtd", ,"ContractData",B24, "LongDescription"),2)</f>
        <v>18</v>
      </c>
      <c r="I24" s="273">
        <f>IF(D24="F",1,IF(D24="G",2,IF(D24="H",3,IF(D24="J",4,IF(D24="K",5,IF(D24="M",6,IF(D24="N",7,IF(D24="Q",8,IF(D24="U",9,IF(D24="V",10,IF(D24="X",11,IF(D24="Z",12))))))))))))</f>
        <v>12</v>
      </c>
      <c r="J24" s="273" t="str">
        <f>VLOOKUP(I24,$R$6:$T$17,3)</f>
        <v>H</v>
      </c>
      <c r="K24" s="273" t="str">
        <f>$K$5&amp;J24&amp;RIGHT(H24,2)</f>
        <v>QEAH18</v>
      </c>
      <c r="L24" s="273">
        <f>IF(LEFT(RTD("cqg.rtd", ,"ContractData",K24, "COI"),3)="768","",RTD("cqg.rtd", ,"ContractData",K24, "COI"))</f>
        <v>140139</v>
      </c>
      <c r="M24" s="273">
        <f>IF(LEFT(RTD("cqg.rtd", ,"ContractData",K24, "P_OI"),3)="768","",RTD("cqg.rtd", ,"ContractData",K24, "P_OI"))</f>
        <v>140139</v>
      </c>
    </row>
    <row r="26" spans="1:20" x14ac:dyDescent="0.25">
      <c r="A26" s="273">
        <f>A24+1</f>
        <v>11</v>
      </c>
      <c r="B26" s="273" t="str">
        <f>RTD("cqg.rtd",,"ContractData",$A$5&amp;A26,"Symbol")</f>
        <v>QEAS3H8</v>
      </c>
      <c r="C26" s="273" t="str">
        <f>RIGHT(B26,2)</f>
        <v>H8</v>
      </c>
      <c r="D26" s="273" t="str">
        <f>LEFT(C26,1)</f>
        <v>H</v>
      </c>
      <c r="E26" s="273" t="str">
        <f>$E$5&amp;C26</f>
        <v>QEAH8</v>
      </c>
      <c r="F26" s="273">
        <f>IFERROR(RTD("cqg.rtd", ,"ContractData",E26, "COI"),"")</f>
        <v>140139</v>
      </c>
      <c r="G26" s="273">
        <f>IFERROR(RTD("cqg.rtd", ,"ContractData",E26, "POI"),"")</f>
        <v>140139</v>
      </c>
      <c r="H26" s="273" t="str">
        <f>RIGHT(RTD("cqg.rtd", ,"ContractData",B26, "LongDescription"),2)</f>
        <v>18</v>
      </c>
      <c r="I26" s="273">
        <f>IF(D26="F",1,IF(D26="G",2,IF(D26="H",3,IF(D26="J",4,IF(D26="K",5,IF(D26="M",6,IF(D26="N",7,IF(D26="Q",8,IF(D26="U",9,IF(D26="V",10,IF(D26="X",11,IF(D26="Z",12))))))))))))</f>
        <v>3</v>
      </c>
      <c r="J26" s="273" t="str">
        <f>VLOOKUP(I26,$R$6:$T$17,3)</f>
        <v>M</v>
      </c>
      <c r="K26" s="273" t="str">
        <f>$K$5&amp;J26&amp;RIGHT(H26,2)</f>
        <v>QEAM18</v>
      </c>
      <c r="L26" s="273">
        <f>IF(LEFT(RTD("cqg.rtd", ,"ContractData",K26, "COI"),3)="768","",RTD("cqg.rtd", ,"ContractData",K26, "COI"))</f>
        <v>152029</v>
      </c>
      <c r="M26" s="273">
        <f>IF(LEFT(RTD("cqg.rtd", ,"ContractData",K26, "P_OI"),3)="768","",RTD("cqg.rtd", ,"ContractData",K26, "P_OI"))</f>
        <v>152029</v>
      </c>
    </row>
    <row r="28" spans="1:20" x14ac:dyDescent="0.25">
      <c r="A28" s="273">
        <f>A26+1</f>
        <v>12</v>
      </c>
      <c r="B28" s="273" t="str">
        <f>RTD("cqg.rtd",,"ContractData",$A$5&amp;A28,"Symbol")</f>
        <v>QEAS3M8</v>
      </c>
      <c r="C28" s="273" t="str">
        <f>RIGHT(B28,2)</f>
        <v>M8</v>
      </c>
      <c r="D28" s="273" t="str">
        <f>LEFT(C28,1)</f>
        <v>M</v>
      </c>
      <c r="E28" s="273" t="str">
        <f>$E$5&amp;C28</f>
        <v>QEAM8</v>
      </c>
      <c r="F28" s="273">
        <f>IFERROR(RTD("cqg.rtd", ,"ContractData",E28, "COI"),"")</f>
        <v>152029</v>
      </c>
      <c r="G28" s="273">
        <f>IFERROR(RTD("cqg.rtd", ,"ContractData",E28, "POI"),"")</f>
        <v>152029</v>
      </c>
      <c r="H28" s="273" t="str">
        <f>RIGHT(RTD("cqg.rtd", ,"ContractData",B28, "LongDescription"),2)</f>
        <v>18</v>
      </c>
      <c r="I28" s="273">
        <f>IF(D28="F",1,IF(D28="G",2,IF(D28="H",3,IF(D28="J",4,IF(D28="K",5,IF(D28="M",6,IF(D28="N",7,IF(D28="Q",8,IF(D28="U",9,IF(D28="V",10,IF(D28="X",11,IF(D28="Z",12))))))))))))</f>
        <v>6</v>
      </c>
      <c r="J28" s="273" t="str">
        <f>VLOOKUP(I28,$R$6:$T$17,3)</f>
        <v>U</v>
      </c>
      <c r="K28" s="273" t="str">
        <f>$K$5&amp;J28&amp;RIGHT(H28,2)</f>
        <v>QEAU18</v>
      </c>
      <c r="L28" s="273">
        <f>IF(LEFT(RTD("cqg.rtd", ,"ContractData",K28, "COI"),3)="768","",RTD("cqg.rtd", ,"ContractData",K28, "COI"))</f>
        <v>135549</v>
      </c>
      <c r="M28" s="273">
        <f>IF(LEFT(RTD("cqg.rtd", ,"ContractData",K28, "P_OI"),3)="768","",RTD("cqg.rtd", ,"ContractData",K28, "P_OI"))</f>
        <v>135549</v>
      </c>
    </row>
    <row r="30" spans="1:20" x14ac:dyDescent="0.25">
      <c r="A30" s="273">
        <f>A28+1</f>
        <v>13</v>
      </c>
      <c r="B30" s="273" t="str">
        <f>RTD("cqg.rtd",,"ContractData",$A$5&amp;A30,"Symbol")</f>
        <v>QEAS3U8</v>
      </c>
      <c r="C30" s="273" t="str">
        <f>RIGHT(B30,2)</f>
        <v>U8</v>
      </c>
      <c r="D30" s="273" t="str">
        <f>LEFT(C30,1)</f>
        <v>U</v>
      </c>
      <c r="E30" s="273" t="str">
        <f>$E$5&amp;C30</f>
        <v>QEAU8</v>
      </c>
      <c r="F30" s="273">
        <f>IFERROR(RTD("cqg.rtd", ,"ContractData",E30, "COI"),"")</f>
        <v>135549</v>
      </c>
      <c r="G30" s="273">
        <f>IFERROR(RTD("cqg.rtd", ,"ContractData",E30, "POI"),"")</f>
        <v>135549</v>
      </c>
      <c r="H30" s="273" t="str">
        <f>RIGHT(RTD("cqg.rtd", ,"ContractData",B30, "LongDescription"),2)</f>
        <v>18</v>
      </c>
      <c r="I30" s="273">
        <f>IF(D30="F",1,IF(D30="G",2,IF(D30="H",3,IF(D30="J",4,IF(D30="K",5,IF(D30="M",6,IF(D30="N",7,IF(D30="Q",8,IF(D30="U",9,IF(D30="V",10,IF(D30="X",11,IF(D30="Z",12))))))))))))</f>
        <v>9</v>
      </c>
      <c r="J30" s="273" t="str">
        <f>VLOOKUP(I30,$R$6:$T$17,3)</f>
        <v>Z</v>
      </c>
      <c r="K30" s="273" t="str">
        <f>$K$5&amp;J30&amp;RIGHT(H30,2)</f>
        <v>QEAZ18</v>
      </c>
      <c r="L30" s="273">
        <f>IF(LEFT(RTD("cqg.rtd", ,"ContractData",K30, "COI"),3)="768","",RTD("cqg.rtd", ,"ContractData",K30, "COI"))</f>
        <v>112642</v>
      </c>
      <c r="M30" s="273">
        <f>IF(LEFT(RTD("cqg.rtd", ,"ContractData",K30, "P_OI"),3)="768","",RTD("cqg.rtd", ,"ContractData",K30, "P_OI"))</f>
        <v>112642</v>
      </c>
    </row>
    <row r="32" spans="1:20" x14ac:dyDescent="0.25">
      <c r="A32" s="273">
        <f>A30+1</f>
        <v>14</v>
      </c>
      <c r="B32" s="273" t="str">
        <f>RTD("cqg.rtd",,"ContractData",$A$5&amp;A32,"Symbol")</f>
        <v>QEAS3Z8</v>
      </c>
      <c r="C32" s="273" t="str">
        <f>RIGHT(B32,2)</f>
        <v>Z8</v>
      </c>
      <c r="D32" s="273" t="str">
        <f>LEFT(C32,1)</f>
        <v>Z</v>
      </c>
      <c r="E32" s="273" t="str">
        <f>$E$5&amp;C32</f>
        <v>QEAZ8</v>
      </c>
      <c r="F32" s="273">
        <f>IFERROR(RTD("cqg.rtd", ,"ContractData",E32, "COI"),"")</f>
        <v>112642</v>
      </c>
      <c r="G32" s="273">
        <f>IFERROR(RTD("cqg.rtd", ,"ContractData",E32, "POI"),"")</f>
        <v>112642</v>
      </c>
      <c r="H32" s="273" t="str">
        <f>RIGHT(RTD("cqg.rtd", ,"ContractData",B32, "LongDescription"),2)</f>
        <v>19</v>
      </c>
      <c r="I32" s="273">
        <f>IF(D32="F",1,IF(D32="G",2,IF(D32="H",3,IF(D32="J",4,IF(D32="K",5,IF(D32="M",6,IF(D32="N",7,IF(D32="Q",8,IF(D32="U",9,IF(D32="V",10,IF(D32="X",11,IF(D32="Z",12))))))))))))</f>
        <v>12</v>
      </c>
      <c r="J32" s="273" t="str">
        <f>VLOOKUP(I32,$R$6:$T$17,3)</f>
        <v>H</v>
      </c>
      <c r="K32" s="273" t="str">
        <f>$K$5&amp;J32&amp;RIGHT(H32,2)</f>
        <v>QEAH19</v>
      </c>
      <c r="L32" s="273">
        <f>IF(LEFT(RTD("cqg.rtd", ,"ContractData",K32, "COI"),3)="768","",RTD("cqg.rtd", ,"ContractData",K32, "COI"))</f>
        <v>92404</v>
      </c>
      <c r="M32" s="273">
        <f>IF(LEFT(RTD("cqg.rtd", ,"ContractData",K32, "P_OI"),3)="768","",RTD("cqg.rtd", ,"ContractData",K32, "P_OI"))</f>
        <v>92404</v>
      </c>
    </row>
    <row r="34" spans="1:13" x14ac:dyDescent="0.25">
      <c r="A34" s="273">
        <f>A32+1</f>
        <v>15</v>
      </c>
      <c r="B34" s="273" t="str">
        <f>RTD("cqg.rtd",,"ContractData",$A$5&amp;A34,"Symbol")</f>
        <v>QEAS3H9</v>
      </c>
      <c r="C34" s="273" t="str">
        <f>RIGHT(B34,2)</f>
        <v>H9</v>
      </c>
      <c r="D34" s="273" t="str">
        <f>LEFT(C34,1)</f>
        <v>H</v>
      </c>
      <c r="E34" s="273" t="str">
        <f>$E$5&amp;C34</f>
        <v>QEAH9</v>
      </c>
      <c r="F34" s="273">
        <f>IFERROR(RTD("cqg.rtd", ,"ContractData",E34, "COI"),"")</f>
        <v>92404</v>
      </c>
      <c r="G34" s="273">
        <f>IFERROR(RTD("cqg.rtd", ,"ContractData",E34, "POI"),"")</f>
        <v>92404</v>
      </c>
      <c r="H34" s="273" t="str">
        <f>RIGHT(RTD("cqg.rtd", ,"ContractData",B34, "LongDescription"),2)</f>
        <v>19</v>
      </c>
      <c r="I34" s="273">
        <f>IF(D34="F",1,IF(D34="G",2,IF(D34="H",3,IF(D34="J",4,IF(D34="K",5,IF(D34="M",6,IF(D34="N",7,IF(D34="Q",8,IF(D34="U",9,IF(D34="V",10,IF(D34="X",11,IF(D34="Z",12))))))))))))</f>
        <v>3</v>
      </c>
      <c r="J34" s="273" t="str">
        <f>VLOOKUP(I34,$R$6:$T$17,3)</f>
        <v>M</v>
      </c>
      <c r="K34" s="273" t="str">
        <f>$K$5&amp;J34&amp;RIGHT(H34,2)</f>
        <v>QEAM19</v>
      </c>
      <c r="L34" s="273">
        <f>IF(LEFT(RTD("cqg.rtd", ,"ContractData",K34, "COI"),3)="768","",RTD("cqg.rtd", ,"ContractData",K34, "COI"))</f>
        <v>50885</v>
      </c>
      <c r="M34" s="273">
        <f>IF(LEFT(RTD("cqg.rtd", ,"ContractData",K34, "P_OI"),3)="768","",RTD("cqg.rtd", ,"ContractData",K34, "P_OI"))</f>
        <v>50885</v>
      </c>
    </row>
    <row r="36" spans="1:13" x14ac:dyDescent="0.25">
      <c r="A36" s="273">
        <f>A34+1</f>
        <v>16</v>
      </c>
      <c r="B36" s="273" t="str">
        <f>RTD("cqg.rtd",,"ContractData",$A$5&amp;A36,"Symbol")</f>
        <v>QEAS3M9</v>
      </c>
      <c r="C36" s="273" t="str">
        <f>RIGHT(B36,2)</f>
        <v>M9</v>
      </c>
      <c r="D36" s="273" t="str">
        <f>LEFT(C36,1)</f>
        <v>M</v>
      </c>
      <c r="E36" s="273" t="str">
        <f>$E$5&amp;C36</f>
        <v>QEAM9</v>
      </c>
      <c r="F36" s="273">
        <f>IFERROR(RTD("cqg.rtd", ,"ContractData",E36, "COI"),"")</f>
        <v>50885</v>
      </c>
      <c r="G36" s="273">
        <f>IFERROR(RTD("cqg.rtd", ,"ContractData",E36, "POI"),"")</f>
        <v>50885</v>
      </c>
      <c r="H36" s="273" t="str">
        <f>RIGHT(RTD("cqg.rtd", ,"ContractData",B36, "LongDescription"),2)</f>
        <v>19</v>
      </c>
      <c r="I36" s="273">
        <f>IF(D36="F",1,IF(D36="G",2,IF(D36="H",3,IF(D36="J",4,IF(D36="K",5,IF(D36="M",6,IF(D36="N",7,IF(D36="Q",8,IF(D36="U",9,IF(D36="V",10,IF(D36="X",11,IF(D36="Z",12))))))))))))</f>
        <v>6</v>
      </c>
      <c r="J36" s="273" t="str">
        <f>VLOOKUP(I36,$R$6:$T$17,3)</f>
        <v>U</v>
      </c>
      <c r="K36" s="273" t="str">
        <f>$K$5&amp;J36&amp;RIGHT(H36,2)</f>
        <v>QEAU19</v>
      </c>
      <c r="L36" s="273">
        <f>IF(LEFT(RTD("cqg.rtd", ,"ContractData",K36, "COI"),3)="768","",RTD("cqg.rtd", ,"ContractData",K36, "COI"))</f>
        <v>34580</v>
      </c>
      <c r="M36" s="273">
        <f>IF(LEFT(RTD("cqg.rtd", ,"ContractData",K36, "P_OI"),3)="768","",RTD("cqg.rtd", ,"ContractData",K36, "P_OI"))</f>
        <v>34580</v>
      </c>
    </row>
    <row r="38" spans="1:13" x14ac:dyDescent="0.25">
      <c r="A38" s="273">
        <f>A36+1</f>
        <v>17</v>
      </c>
      <c r="B38" s="273" t="str">
        <f>RTD("cqg.rtd",,"ContractData",$A$5&amp;A38,"Symbol")</f>
        <v>QEAS3U9</v>
      </c>
      <c r="C38" s="273" t="str">
        <f>RIGHT(B38,2)</f>
        <v>U9</v>
      </c>
      <c r="D38" s="273" t="str">
        <f>LEFT(C38,1)</f>
        <v>U</v>
      </c>
      <c r="E38" s="273" t="str">
        <f>$E$5&amp;C38</f>
        <v>QEAU9</v>
      </c>
      <c r="F38" s="273">
        <f>IFERROR(RTD("cqg.rtd", ,"ContractData",E38, "COI"),"")</f>
        <v>34580</v>
      </c>
      <c r="G38" s="273">
        <f>IFERROR(RTD("cqg.rtd", ,"ContractData",E38, "POI"),"")</f>
        <v>34580</v>
      </c>
      <c r="H38" s="273" t="str">
        <f>RIGHT(RTD("cqg.rtd", ,"ContractData",B38, "LongDescription"),2)</f>
        <v>19</v>
      </c>
      <c r="I38" s="273">
        <f>IF(D38="F",1,IF(D38="G",2,IF(D38="H",3,IF(D38="J",4,IF(D38="K",5,IF(D38="M",6,IF(D38="N",7,IF(D38="Q",8,IF(D38="U",9,IF(D38="V",10,IF(D38="X",11,IF(D38="Z",12))))))))))))</f>
        <v>9</v>
      </c>
      <c r="J38" s="273" t="str">
        <f>VLOOKUP(I38,$R$6:$T$17,3)</f>
        <v>Z</v>
      </c>
      <c r="K38" s="273" t="str">
        <f>$K$5&amp;J38&amp;RIGHT(H38,2)</f>
        <v>QEAZ19</v>
      </c>
      <c r="L38" s="273">
        <f>IF(LEFT(RTD("cqg.rtd", ,"ContractData",K38, "COI"),3)="768","",RTD("cqg.rtd", ,"ContractData",K38, "COI"))</f>
        <v>13490</v>
      </c>
      <c r="M38" s="273">
        <f>IF(LEFT(RTD("cqg.rtd", ,"ContractData",K38, "P_OI"),3)="768","",RTD("cqg.rtd", ,"ContractData",K38, "P_OI"))</f>
        <v>13490</v>
      </c>
    </row>
    <row r="40" spans="1:13" x14ac:dyDescent="0.25">
      <c r="A40" s="273">
        <f>A38+1</f>
        <v>18</v>
      </c>
      <c r="B40" s="273" t="str">
        <f>RTD("cqg.rtd",,"ContractData",$A$5&amp;A40,"Symbol")</f>
        <v>QEAS3Z9</v>
      </c>
      <c r="C40" s="273" t="str">
        <f>RIGHT(B40,2)</f>
        <v>Z9</v>
      </c>
      <c r="D40" s="273" t="str">
        <f>LEFT(C40,1)</f>
        <v>Z</v>
      </c>
      <c r="E40" s="273" t="str">
        <f>$E$5&amp;C40</f>
        <v>QEAZ9</v>
      </c>
      <c r="F40" s="273">
        <f>IFERROR(RTD("cqg.rtd", ,"ContractData",E40, "COI"),"")</f>
        <v>13490</v>
      </c>
      <c r="G40" s="273">
        <f>IFERROR(RTD("cqg.rtd", ,"ContractData",E40, "POI"),"")</f>
        <v>13490</v>
      </c>
      <c r="H40" s="273" t="str">
        <f>RIGHT(RTD("cqg.rtd", ,"ContractData",B40, "LongDescription"),2)</f>
        <v>20</v>
      </c>
      <c r="I40" s="273">
        <f>IF(D40="F",1,IF(D40="G",2,IF(D40="H",3,IF(D40="J",4,IF(D40="K",5,IF(D40="M",6,IF(D40="N",7,IF(D40="Q",8,IF(D40="U",9,IF(D40="V",10,IF(D40="X",11,IF(D40="Z",12))))))))))))</f>
        <v>12</v>
      </c>
      <c r="J40" s="273" t="str">
        <f>VLOOKUP(I40,$R$6:$T$17,3)</f>
        <v>H</v>
      </c>
      <c r="K40" s="273" t="str">
        <f>$K$5&amp;J40&amp;RIGHT(H40,2)</f>
        <v>QEAH20</v>
      </c>
      <c r="L40" s="273">
        <f>IF(LEFT(RTD("cqg.rtd", ,"ContractData",K40, "COI"),3)="768","",RTD("cqg.rtd", ,"ContractData",K40, "COI"))</f>
        <v>9934</v>
      </c>
      <c r="M40" s="273">
        <f>IF(LEFT(RTD("cqg.rtd", ,"ContractData",K40, "P_OI"),3)="768","",RTD("cqg.rtd", ,"ContractData",K40, "P_OI"))</f>
        <v>9934</v>
      </c>
    </row>
    <row r="42" spans="1:13" x14ac:dyDescent="0.25">
      <c r="A42" s="273">
        <f>A40+1</f>
        <v>19</v>
      </c>
      <c r="B42" s="273" t="str">
        <f>RTD("cqg.rtd",,"ContractData",$A$5&amp;A42,"Symbol")</f>
        <v>QEAS3H0</v>
      </c>
      <c r="C42" s="273" t="str">
        <f>RIGHT(B42,2)</f>
        <v>H0</v>
      </c>
      <c r="D42" s="273" t="str">
        <f>LEFT(C42,1)</f>
        <v>H</v>
      </c>
      <c r="E42" s="273" t="str">
        <f>$E$5&amp;C42</f>
        <v>QEAH0</v>
      </c>
      <c r="F42" s="273">
        <f>IFERROR(RTD("cqg.rtd", ,"ContractData",E42, "COI"),"")</f>
        <v>9934</v>
      </c>
      <c r="G42" s="273">
        <f>IFERROR(RTD("cqg.rtd", ,"ContractData",E42, "POI"),"")</f>
        <v>9934</v>
      </c>
      <c r="H42" s="273" t="str">
        <f>RIGHT(RTD("cqg.rtd", ,"ContractData",B42, "LongDescription"),2)</f>
        <v>20</v>
      </c>
      <c r="I42" s="273">
        <f>IF(D42="F",1,IF(D42="G",2,IF(D42="H",3,IF(D42="J",4,IF(D42="K",5,IF(D42="M",6,IF(D42="N",7,IF(D42="Q",8,IF(D42="U",9,IF(D42="V",10,IF(D42="X",11,IF(D42="Z",12))))))))))))</f>
        <v>3</v>
      </c>
      <c r="J42" s="273" t="str">
        <f>VLOOKUP(I42,$R$6:$T$17,3)</f>
        <v>M</v>
      </c>
      <c r="K42" s="273" t="str">
        <f>$K$5&amp;J42&amp;RIGHT(H42,2)</f>
        <v>QEAM20</v>
      </c>
      <c r="L42" s="273">
        <f>IF(LEFT(RTD("cqg.rtd", ,"ContractData",K42, "COI"),3)="768","",RTD("cqg.rtd", ,"ContractData",K42, "COI"))</f>
        <v>5966</v>
      </c>
      <c r="M42" s="273">
        <f>IF(LEFT(RTD("cqg.rtd", ,"ContractData",K42, "P_OI"),3)="768","",RTD("cqg.rtd", ,"ContractData",K42, "P_OI"))</f>
        <v>5966</v>
      </c>
    </row>
    <row r="44" spans="1:13" x14ac:dyDescent="0.25">
      <c r="A44" s="273">
        <f>A42+1</f>
        <v>20</v>
      </c>
      <c r="B44" s="273" t="str">
        <f>RTD("cqg.rtd",,"ContractData",$A$5&amp;A44,"Symbol")</f>
        <v>QEAS3M0</v>
      </c>
      <c r="C44" s="273" t="str">
        <f>RIGHT(B44,2)</f>
        <v>M0</v>
      </c>
      <c r="D44" s="273" t="str">
        <f>LEFT(C44,1)</f>
        <v>M</v>
      </c>
      <c r="E44" s="273" t="str">
        <f>$E$5&amp;C44</f>
        <v>QEAM0</v>
      </c>
      <c r="F44" s="273">
        <f>IFERROR(RTD("cqg.rtd", ,"ContractData",E44, "COI"),"")</f>
        <v>5966</v>
      </c>
      <c r="G44" s="273">
        <f>IFERROR(RTD("cqg.rtd", ,"ContractData",E44, "POI"),"")</f>
        <v>5966</v>
      </c>
      <c r="H44" s="273" t="str">
        <f>RIGHT(RTD("cqg.rtd", ,"ContractData",B44, "LongDescription"),2)</f>
        <v>20</v>
      </c>
      <c r="I44" s="273">
        <f>IF(D44="F",1,IF(D44="G",2,IF(D44="H",3,IF(D44="J",4,IF(D44="K",5,IF(D44="M",6,IF(D44="N",7,IF(D44="Q",8,IF(D44="U",9,IF(D44="V",10,IF(D44="X",11,IF(D44="Z",12))))))))))))</f>
        <v>6</v>
      </c>
      <c r="J44" s="273" t="str">
        <f>VLOOKUP(I44,$R$6:$T$17,3)</f>
        <v>U</v>
      </c>
      <c r="K44" s="273" t="str">
        <f>$K$5&amp;J44&amp;RIGHT(H44,2)</f>
        <v>QEAU20</v>
      </c>
      <c r="L44" s="273">
        <f>IF(LEFT(RTD("cqg.rtd", ,"ContractData",K44, "COI"),3)="768","",RTD("cqg.rtd", ,"ContractData",K44, "COI"))</f>
        <v>3365</v>
      </c>
      <c r="M44" s="273">
        <f>IF(LEFT(RTD("cqg.rtd", ,"ContractData",K44, "P_OI"),3)="768","",RTD("cqg.rtd", ,"ContractData",K44, "P_OI"))</f>
        <v>3365</v>
      </c>
    </row>
    <row r="46" spans="1:13" x14ac:dyDescent="0.25">
      <c r="A46" s="273">
        <f>A44+1</f>
        <v>21</v>
      </c>
      <c r="B46" s="273" t="str">
        <f>RTD("cqg.rtd",,"ContractData",$A$5&amp;A46,"Symbol")</f>
        <v>QEAS3U0</v>
      </c>
      <c r="C46" s="273" t="str">
        <f>RIGHT(B46,2)</f>
        <v>U0</v>
      </c>
      <c r="D46" s="273" t="str">
        <f>LEFT(C46,1)</f>
        <v>U</v>
      </c>
      <c r="E46" s="273" t="str">
        <f>$E$5&amp;C46</f>
        <v>QEAU0</v>
      </c>
      <c r="F46" s="273">
        <f>IFERROR(RTD("cqg.rtd", ,"ContractData",E46, "COI"),"")</f>
        <v>3365</v>
      </c>
      <c r="G46" s="273">
        <f>IFERROR(RTD("cqg.rtd", ,"ContractData",E46, "POI"),"")</f>
        <v>3365</v>
      </c>
      <c r="H46" s="273" t="str">
        <f>RIGHT(RTD("cqg.rtd", ,"ContractData",B46, "LongDescription"),2)</f>
        <v>20</v>
      </c>
      <c r="I46" s="273">
        <f>IF(D46="F",1,IF(D46="G",2,IF(D46="H",3,IF(D46="J",4,IF(D46="K",5,IF(D46="M",6,IF(D46="N",7,IF(D46="Q",8,IF(D46="U",9,IF(D46="V",10,IF(D46="X",11,IF(D46="Z",12))))))))))))</f>
        <v>9</v>
      </c>
      <c r="J46" s="273" t="str">
        <f>VLOOKUP(I46,$R$6:$T$17,3)</f>
        <v>Z</v>
      </c>
      <c r="K46" s="273" t="str">
        <f>$K$5&amp;J46&amp;RIGHT(H46,2)</f>
        <v>QEAZ20</v>
      </c>
      <c r="L46" s="273">
        <f>IF(LEFT(RTD("cqg.rtd", ,"ContractData",K46, "COI"),3)="768","",RTD("cqg.rtd", ,"ContractData",K46, "COI"))</f>
        <v>1776</v>
      </c>
      <c r="M46" s="273">
        <f>IF(LEFT(RTD("cqg.rtd", ,"ContractData",K46, "P_OI"),3)="768","",RTD("cqg.rtd", ,"ContractData",K46, "P_OI"))</f>
        <v>1776</v>
      </c>
    </row>
    <row r="48" spans="1:13" x14ac:dyDescent="0.25">
      <c r="A48" s="273">
        <f>A46+1</f>
        <v>22</v>
      </c>
      <c r="B48" s="273" t="str">
        <f>RTD("cqg.rtd",,"ContractData",$A$5&amp;A48,"Symbol")</f>
        <v>QEAS3V0</v>
      </c>
      <c r="C48" s="273" t="str">
        <f>RIGHT(B48,2)</f>
        <v>V0</v>
      </c>
      <c r="D48" s="273" t="str">
        <f>LEFT(C48,1)</f>
        <v>V</v>
      </c>
      <c r="E48" s="273" t="str">
        <f>$E$5&amp;C48</f>
        <v>QEAV0</v>
      </c>
      <c r="F48" s="273" t="str">
        <f>IFERROR(RTD("cqg.rtd", ,"ContractData",E48, "COI"),"")</f>
        <v/>
      </c>
      <c r="G48" s="273" t="str">
        <f>IFERROR(RTD("cqg.rtd", ,"ContractData",E48, "POI"),"")</f>
        <v/>
      </c>
      <c r="H48" s="273" t="str">
        <f>RIGHT(RTD("cqg.rtd", ,"ContractData",B48, "LongDescription"),2)</f>
        <v>21</v>
      </c>
      <c r="I48" s="273">
        <f>IF(D48="F",1,IF(D48="G",2,IF(D48="H",3,IF(D48="J",4,IF(D48="K",5,IF(D48="M",6,IF(D48="N",7,IF(D48="Q",8,IF(D48="U",9,IF(D48="V",10,IF(D48="X",11,IF(D48="Z",12))))))))))))</f>
        <v>10</v>
      </c>
      <c r="J48" s="273" t="str">
        <f>VLOOKUP(I48,$R$6:$T$17,3)</f>
        <v>F</v>
      </c>
      <c r="K48" s="273" t="str">
        <f>$K$5&amp;J48&amp;RIGHT(H48,2)</f>
        <v>QEAF21</v>
      </c>
      <c r="L48" s="273" t="e">
        <f>IF(LEFT(RTD("cqg.rtd", ,"ContractData",K48, "COI"),3)="768","",RTD("cqg.rtd", ,"ContractData",K48, "COI"))</f>
        <v>#N/A</v>
      </c>
      <c r="M48" s="273" t="e">
        <f>IF(LEFT(RTD("cqg.rtd", ,"ContractData",K48, "P_OI"),3)="768","",RTD("cqg.rtd", ,"ContractData",K48, "P_OI"))</f>
        <v>#N/A</v>
      </c>
    </row>
    <row r="49" spans="1:21" x14ac:dyDescent="0.25">
      <c r="U49" s="273" t="e">
        <f>IF(LEFT(RTD("cqg.rtd", ,"ContractData",K48, "COI"),3)="768","",RTD("cqg.rtd", ,"ContractData",K48, "COI"))</f>
        <v>#N/A</v>
      </c>
    </row>
    <row r="50" spans="1:21" x14ac:dyDescent="0.25">
      <c r="A50" s="273">
        <f>A48+1</f>
        <v>23</v>
      </c>
      <c r="B50" s="273" t="str">
        <f>RTD("cqg.rtd",,"ContractData",$A$5&amp;A50,"Symbol")</f>
        <v>QEAS3X0</v>
      </c>
      <c r="C50" s="273" t="str">
        <f>RIGHT(B50,2)</f>
        <v>X0</v>
      </c>
      <c r="D50" s="273" t="str">
        <f>LEFT(C50,1)</f>
        <v>X</v>
      </c>
      <c r="E50" s="273" t="str">
        <f>$E$5&amp;C50</f>
        <v>QEAX0</v>
      </c>
      <c r="F50" s="273" t="str">
        <f>IFERROR(RTD("cqg.rtd", ,"ContractData",E50, "COI"),"")</f>
        <v/>
      </c>
      <c r="G50" s="273" t="str">
        <f>IFERROR(RTD("cqg.rtd", ,"ContractData",E50, "POI"),"")</f>
        <v/>
      </c>
      <c r="H50" s="273" t="str">
        <f>RIGHT(RTD("cqg.rtd", ,"ContractData",B50, "LongDescription"),2)</f>
        <v>21</v>
      </c>
      <c r="I50" s="273">
        <f>IF(D50="F",1,IF(D50="G",2,IF(D50="H",3,IF(D50="J",4,IF(D50="K",5,IF(D50="M",6,IF(D50="N",7,IF(D50="Q",8,IF(D50="U",9,IF(D50="V",10,IF(D50="X",11,IF(D50="Z",12))))))))))))</f>
        <v>11</v>
      </c>
      <c r="J50" s="273" t="str">
        <f>VLOOKUP(I50,$R$6:$T$17,3)</f>
        <v>G</v>
      </c>
      <c r="K50" s="273" t="str">
        <f>$K$5&amp;J50&amp;RIGHT(H50,2)</f>
        <v>QEAG21</v>
      </c>
      <c r="L50" s="273" t="e">
        <f>IF(LEFT(RTD("cqg.rtd", ,"ContractData",K50, "COI"),3)="768","",RTD("cqg.rtd", ,"ContractData",K50, "COI"))</f>
        <v>#N/A</v>
      </c>
      <c r="M50" s="273" t="e">
        <f>IF(LEFT(RTD("cqg.rtd", ,"ContractData",K50, "P_OI"),3)="768","",RTD("cqg.rtd", ,"ContractData",K50, "P_OI"))</f>
        <v>#N/A</v>
      </c>
    </row>
    <row r="52" spans="1:21" x14ac:dyDescent="0.25">
      <c r="A52" s="273">
        <f>A50+1</f>
        <v>24</v>
      </c>
      <c r="B52" s="273" t="str">
        <f>RTD("cqg.rtd",,"ContractData",$A$5&amp;A52,"Symbol")</f>
        <v>QEAS3Z0</v>
      </c>
      <c r="C52" s="273" t="str">
        <f>RIGHT(B52,2)</f>
        <v>Z0</v>
      </c>
      <c r="D52" s="273" t="str">
        <f>LEFT(C52,1)</f>
        <v>Z</v>
      </c>
      <c r="E52" s="273" t="str">
        <f>$E$5&amp;C52</f>
        <v>QEAZ0</v>
      </c>
      <c r="F52" s="273">
        <f>IFERROR(RTD("cqg.rtd", ,"ContractData",E52, "COI"),"")</f>
        <v>1776</v>
      </c>
      <c r="G52" s="273">
        <f>IFERROR(RTD("cqg.rtd", ,"ContractData",E52, "POI"),"")</f>
        <v>1776</v>
      </c>
      <c r="H52" s="273" t="str">
        <f>RIGHT(RTD("cqg.rtd", ,"ContractData",B52, "LongDescription"),2)</f>
        <v>21</v>
      </c>
      <c r="I52" s="273">
        <f>IF(D52="F",1,IF(D52="G",2,IF(D52="H",3,IF(D52="J",4,IF(D52="K",5,IF(D52="M",6,IF(D52="N",7,IF(D52="Q",8,IF(D52="U",9,IF(D52="V",10,IF(D52="X",11,IF(D52="Z",12))))))))))))</f>
        <v>12</v>
      </c>
      <c r="J52" s="273" t="str">
        <f>VLOOKUP(I52,$R$6:$T$17,3)</f>
        <v>H</v>
      </c>
      <c r="K52" s="273" t="str">
        <f>$K$5&amp;J52&amp;RIGHT(H52,2)</f>
        <v>QEAH21</v>
      </c>
      <c r="L52" s="273">
        <f>IF(LEFT(RTD("cqg.rtd", ,"ContractData",K52, "COI"),3)="768","",RTD("cqg.rtd", ,"ContractData",K52, "COI"))</f>
        <v>432</v>
      </c>
      <c r="M52" s="273">
        <f>IF(LEFT(RTD("cqg.rtd", ,"ContractData",K52, "P_OI"),3)="768","",RTD("cqg.rtd", ,"ContractData",K52, "P_OI"))</f>
        <v>432</v>
      </c>
    </row>
    <row r="54" spans="1:21" x14ac:dyDescent="0.25">
      <c r="A54" s="273">
        <f>A52+1</f>
        <v>25</v>
      </c>
      <c r="B54" s="273" t="str">
        <f>RTD("cqg.rtd",,"ContractData",$A$5&amp;A54,"Symbol")</f>
        <v>QEAS3F1</v>
      </c>
      <c r="C54" s="273" t="str">
        <f>RIGHT(B54,2)</f>
        <v>F1</v>
      </c>
      <c r="D54" s="273" t="str">
        <f>LEFT(C54,1)</f>
        <v>F</v>
      </c>
      <c r="E54" s="273" t="str">
        <f>$E$5&amp;C54</f>
        <v>QEAF1</v>
      </c>
      <c r="F54" s="273" t="str">
        <f>IFERROR(RTD("cqg.rtd", ,"ContractData",E54, "COI"),"")</f>
        <v/>
      </c>
      <c r="G54" s="273" t="str">
        <f>IFERROR(RTD("cqg.rtd", ,"ContractData",E54, "POI"),"")</f>
        <v/>
      </c>
      <c r="H54" s="273" t="str">
        <f>RIGHT(RTD("cqg.rtd", ,"ContractData",B54, "LongDescription"),2)</f>
        <v>21</v>
      </c>
      <c r="I54" s="273">
        <f>IF(D54="F",1,IF(D54="G",2,IF(D54="H",3,IF(D54="J",4,IF(D54="K",5,IF(D54="M",6,IF(D54="N",7,IF(D54="Q",8,IF(D54="U",9,IF(D54="V",10,IF(D54="X",11,IF(D54="Z",12))))))))))))</f>
        <v>1</v>
      </c>
      <c r="J54" s="273" t="str">
        <f>VLOOKUP(I54,$R$6:$T$17,3)</f>
        <v>J</v>
      </c>
      <c r="K54" s="273" t="str">
        <f>$K$5&amp;J54&amp;RIGHT(H54,2)</f>
        <v>QEAJ21</v>
      </c>
      <c r="L54" s="273" t="e">
        <f>IF(LEFT(RTD("cqg.rtd", ,"ContractData",K54, "COI"),3)="768","",RTD("cqg.rtd", ,"ContractData",K54, "COI"))</f>
        <v>#N/A</v>
      </c>
      <c r="M54" s="273" t="e">
        <f>IF(LEFT(RTD("cqg.rtd", ,"ContractData",K54, "P_OI"),3)="768","",RTD("cqg.rtd", ,"ContractData",K54, "P_OI"))</f>
        <v>#N/A</v>
      </c>
    </row>
    <row r="56" spans="1:21" x14ac:dyDescent="0.25">
      <c r="A56" s="273">
        <f>A54+1</f>
        <v>26</v>
      </c>
      <c r="B56" s="273" t="str">
        <f>RTD("cqg.rtd",,"ContractData",$A$5&amp;A56,"Symbol")</f>
        <v>QEAS3G1</v>
      </c>
      <c r="C56" s="273" t="str">
        <f>RIGHT(B56,2)</f>
        <v>G1</v>
      </c>
      <c r="D56" s="273" t="str">
        <f>LEFT(C56,1)</f>
        <v>G</v>
      </c>
      <c r="E56" s="273" t="str">
        <f>$E$5&amp;C56</f>
        <v>QEAG1</v>
      </c>
      <c r="F56" s="273" t="str">
        <f>IFERROR(RTD("cqg.rtd", ,"ContractData",E56, "COI"),"")</f>
        <v/>
      </c>
      <c r="G56" s="273" t="str">
        <f>IFERROR(RTD("cqg.rtd", ,"ContractData",E56, "POI"),"")</f>
        <v/>
      </c>
      <c r="H56" s="273" t="str">
        <f>RIGHT(RTD("cqg.rtd", ,"ContractData",B56, "LongDescription"),2)</f>
        <v>21</v>
      </c>
      <c r="I56" s="273">
        <f>IF(D56="F",1,IF(D56="G",2,IF(D56="H",3,IF(D56="J",4,IF(D56="K",5,IF(D56="M",6,IF(D56="N",7,IF(D56="Q",8,IF(D56="U",9,IF(D56="V",10,IF(D56="X",11,IF(D56="Z",12))))))))))))</f>
        <v>2</v>
      </c>
      <c r="J56" s="273" t="str">
        <f>VLOOKUP(I56,$R$6:$T$17,3)</f>
        <v>K</v>
      </c>
      <c r="K56" s="273" t="str">
        <f>$K$5&amp;J56&amp;RIGHT(H56,2)</f>
        <v>QEAK21</v>
      </c>
      <c r="L56" s="273" t="e">
        <f>IF(LEFT(RTD("cqg.rtd", ,"ContractData",K56, "COI"),3)="768","",RTD("cqg.rtd", ,"ContractData",K56, "COI"))</f>
        <v>#N/A</v>
      </c>
      <c r="M56" s="273" t="e">
        <f>IF(LEFT(RTD("cqg.rtd", ,"ContractData",K56, "P_OI"),3)="768","",RTD("cqg.rtd", ,"ContractData",K56, "P_OI"))</f>
        <v>#N/A</v>
      </c>
    </row>
    <row r="58" spans="1:21" x14ac:dyDescent="0.25">
      <c r="A58" s="273">
        <f>A56+1</f>
        <v>27</v>
      </c>
      <c r="B58" s="273" t="str">
        <f>RTD("cqg.rtd",,"ContractData",$A$5&amp;A58,"Symbol")</f>
        <v>QEAS3H1</v>
      </c>
      <c r="C58" s="273" t="str">
        <f>RIGHT(B58,2)</f>
        <v>H1</v>
      </c>
      <c r="D58" s="273" t="str">
        <f>LEFT(C58,1)</f>
        <v>H</v>
      </c>
      <c r="E58" s="273" t="str">
        <f>$E$5&amp;C58</f>
        <v>QEAH1</v>
      </c>
      <c r="F58" s="273">
        <f>IFERROR(RTD("cqg.rtd", ,"ContractData",E58, "COI"),"")</f>
        <v>432</v>
      </c>
      <c r="G58" s="273">
        <f>IFERROR(RTD("cqg.rtd", ,"ContractData",E58, "POI"),"")</f>
        <v>432</v>
      </c>
      <c r="H58" s="273" t="str">
        <f>RIGHT(RTD("cqg.rtd", ,"ContractData",B58, "LongDescription"),2)</f>
        <v>21</v>
      </c>
      <c r="I58" s="273">
        <f>IF(D58="F",1,IF(D58="G",2,IF(D58="H",3,IF(D58="J",4,IF(D58="K",5,IF(D58="M",6,IF(D58="N",7,IF(D58="Q",8,IF(D58="U",9,IF(D58="V",10,IF(D58="X",11,IF(D58="Z",12))))))))))))</f>
        <v>3</v>
      </c>
      <c r="J58" s="273" t="str">
        <f>VLOOKUP(I58,$R$6:$T$17,3)</f>
        <v>M</v>
      </c>
      <c r="K58" s="273" t="str">
        <f>$K$5&amp;J58&amp;RIGHT(H58,2)</f>
        <v>QEAM21</v>
      </c>
      <c r="L58" s="273">
        <f>IF(LEFT(RTD("cqg.rtd", ,"ContractData",K58, "COI"),3)="768","",RTD("cqg.rtd", ,"ContractData",K58, "COI"))</f>
        <v>608</v>
      </c>
      <c r="M58" s="273">
        <f>IF(LEFT(RTD("cqg.rtd", ,"ContractData",K58, "P_OI"),3)="768","",RTD("cqg.rtd", ,"ContractData",K58, "P_OI"))</f>
        <v>608</v>
      </c>
    </row>
    <row r="60" spans="1:21" x14ac:dyDescent="0.25">
      <c r="A60" s="273">
        <f>A58+1</f>
        <v>28</v>
      </c>
      <c r="B60" s="273" t="str">
        <f>RTD("cqg.rtd",,"ContractData",$A$5&amp;A60,"Symbol")</f>
        <v>QEAS3J1</v>
      </c>
      <c r="C60" s="273" t="str">
        <f>RIGHT(B60,2)</f>
        <v>J1</v>
      </c>
      <c r="D60" s="273" t="str">
        <f>LEFT(C60,1)</f>
        <v>J</v>
      </c>
      <c r="E60" s="273" t="str">
        <f>$E$5&amp;C60</f>
        <v>QEAJ1</v>
      </c>
      <c r="F60" s="273" t="str">
        <f>IFERROR(RTD("cqg.rtd", ,"ContractData",E60, "COI"),"")</f>
        <v/>
      </c>
      <c r="G60" s="273" t="str">
        <f>IFERROR(RTD("cqg.rtd", ,"ContractData",E60, "POI"),"")</f>
        <v/>
      </c>
      <c r="H60" s="273" t="str">
        <f>RIGHT(RTD("cqg.rtd", ,"ContractData",B60, "LongDescription"),2)</f>
        <v>21</v>
      </c>
      <c r="I60" s="273">
        <f>IF(D60="F",1,IF(D60="G",2,IF(D60="H",3,IF(D60="J",4,IF(D60="K",5,IF(D60="M",6,IF(D60="N",7,IF(D60="Q",8,IF(D60="U",9,IF(D60="V",10,IF(D60="X",11,IF(D60="Z",12))))))))))))</f>
        <v>4</v>
      </c>
      <c r="J60" s="273" t="str">
        <f>VLOOKUP(I60,$R$6:$T$17,3)</f>
        <v>N</v>
      </c>
      <c r="K60" s="273" t="str">
        <f>$K$5&amp;J60&amp;RIGHT(H60,2)</f>
        <v>QEAN21</v>
      </c>
      <c r="L60" s="273" t="e">
        <f>IF(LEFT(RTD("cqg.rtd", ,"ContractData",K60, "COI"),3)="768","",RTD("cqg.rtd", ,"ContractData",K60, "COI"))</f>
        <v>#N/A</v>
      </c>
      <c r="M60" s="273" t="e">
        <f>IF(LEFT(RTD("cqg.rtd", ,"ContractData",K60, "P_OI"),3)="768","",RTD("cqg.rtd", ,"ContractData",K60, "P_OI"))</f>
        <v>#N/A</v>
      </c>
    </row>
    <row r="62" spans="1:21" x14ac:dyDescent="0.25">
      <c r="A62" s="273">
        <f>A60+1</f>
        <v>29</v>
      </c>
      <c r="B62" s="273" t="str">
        <f>RTD("cqg.rtd",,"ContractData",$A$5&amp;A62,"Symbol")</f>
        <v>QEAS3K1</v>
      </c>
      <c r="C62" s="273" t="str">
        <f>RIGHT(B62,2)</f>
        <v>K1</v>
      </c>
      <c r="D62" s="273" t="str">
        <f>LEFT(C62,1)</f>
        <v>K</v>
      </c>
      <c r="E62" s="273" t="str">
        <f>$E$5&amp;C62</f>
        <v>QEAK1</v>
      </c>
      <c r="F62" s="273" t="str">
        <f>IFERROR(RTD("cqg.rtd", ,"ContractData",E62, "COI"),"")</f>
        <v/>
      </c>
      <c r="G62" s="273" t="str">
        <f>IFERROR(RTD("cqg.rtd", ,"ContractData",E62, "POI"),"")</f>
        <v/>
      </c>
      <c r="H62" s="273" t="str">
        <f>RIGHT(RTD("cqg.rtd", ,"ContractData",B62, "LongDescription"),2)</f>
        <v>21</v>
      </c>
      <c r="I62" s="273">
        <f>IF(D62="F",1,IF(D62="G",2,IF(D62="H",3,IF(D62="J",4,IF(D62="K",5,IF(D62="M",6,IF(D62="N",7,IF(D62="Q",8,IF(D62="U",9,IF(D62="V",10,IF(D62="X",11,IF(D62="Z",12))))))))))))</f>
        <v>5</v>
      </c>
      <c r="J62" s="273" t="str">
        <f>VLOOKUP(I62,$R$6:$T$17,3)</f>
        <v>Q</v>
      </c>
      <c r="K62" s="273" t="str">
        <f>$K$5&amp;J62&amp;RIGHT(H62,2)</f>
        <v>QEAQ21</v>
      </c>
      <c r="L62" s="273">
        <f>IF(LEFT(RTD("cqg.rtd", ,"ContractData",K62, "COI"),3)="768","",RTD("cqg.rtd", ,"ContractData",K62, "COI"))</f>
        <v>0</v>
      </c>
      <c r="M62" s="273">
        <f>IF(LEFT(RTD("cqg.rtd", ,"ContractData",K62, "P_OI"),3)="768","",RTD("cqg.rtd", ,"ContractData",K62, "P_OI"))</f>
        <v>0</v>
      </c>
    </row>
    <row r="64" spans="1:21" x14ac:dyDescent="0.25">
      <c r="A64" s="273">
        <f>A62+1</f>
        <v>30</v>
      </c>
      <c r="B64" s="273" t="str">
        <f>RTD("cqg.rtd",,"ContractData",$A$5&amp;A64,"Symbol")</f>
        <v>QEAS3M1</v>
      </c>
      <c r="C64" s="273" t="str">
        <f>RIGHT(B64,2)</f>
        <v>M1</v>
      </c>
      <c r="D64" s="273" t="str">
        <f>LEFT(C64,1)</f>
        <v>M</v>
      </c>
      <c r="E64" s="273" t="str">
        <f>$E$5&amp;C64</f>
        <v>QEAM1</v>
      </c>
      <c r="F64" s="273">
        <f>IFERROR(RTD("cqg.rtd", ,"ContractData",E64, "COI"),"")</f>
        <v>608</v>
      </c>
      <c r="G64" s="273">
        <f>IFERROR(RTD("cqg.rtd", ,"ContractData",E64, "POI"),"")</f>
        <v>608</v>
      </c>
      <c r="H64" s="273" t="str">
        <f>RIGHT(RTD("cqg.rtd", ,"ContractData",B64, "LongDescription"),2)</f>
        <v>21</v>
      </c>
      <c r="I64" s="273">
        <f>IF(D64="F",1,IF(D64="G",2,IF(D64="H",3,IF(D64="J",4,IF(D64="K",5,IF(D64="M",6,IF(D64="N",7,IF(D64="Q",8,IF(D64="U",9,IF(D64="V",10,IF(D64="X",11,IF(D64="Z",12))))))))))))</f>
        <v>6</v>
      </c>
      <c r="J64" s="273" t="str">
        <f>VLOOKUP(I64,$R$6:$T$17,3)</f>
        <v>U</v>
      </c>
      <c r="K64" s="273" t="str">
        <f>$K$5&amp;J64&amp;RIGHT(H64,2)</f>
        <v>QEAU21</v>
      </c>
      <c r="L64" s="273">
        <f>IF(LEFT(RTD("cqg.rtd", ,"ContractData",K64, "COI"),3)="768","",RTD("cqg.rtd", ,"ContractData",K64, "COI"))</f>
        <v>192</v>
      </c>
      <c r="M64" s="273">
        <f>IF(LEFT(RTD("cqg.rtd", ,"ContractData",K64, "P_OI"),3)="768","",RTD("cqg.rtd", ,"ContractData",K64, "P_OI"))</f>
        <v>192</v>
      </c>
    </row>
    <row r="66" spans="1:13" x14ac:dyDescent="0.25">
      <c r="A66" s="273">
        <f>A64+1</f>
        <v>31</v>
      </c>
      <c r="B66" s="273" t="str">
        <f>RTD("cqg.rtd",,"ContractData",$A$5&amp;A66,"Symbol")</f>
        <v>QEAS3N1</v>
      </c>
      <c r="C66" s="273" t="str">
        <f>RIGHT(B66,2)</f>
        <v>N1</v>
      </c>
      <c r="D66" s="273" t="str">
        <f>LEFT(C66,1)</f>
        <v>N</v>
      </c>
      <c r="E66" s="273" t="str">
        <f>$E$5&amp;C66</f>
        <v>QEAN1</v>
      </c>
      <c r="F66" s="273" t="str">
        <f>IFERROR(RTD("cqg.rtd", ,"ContractData",E66, "COI"),"")</f>
        <v/>
      </c>
      <c r="G66" s="273" t="str">
        <f>IFERROR(RTD("cqg.rtd", ,"ContractData",E66, "POI"),"")</f>
        <v/>
      </c>
      <c r="H66" s="273" t="str">
        <f>RIGHT(RTD("cqg.rtd", ,"ContractData",B66, "LongDescription"),2)</f>
        <v>21</v>
      </c>
      <c r="I66" s="273">
        <f>IF(D66="F",1,IF(D66="G",2,IF(D66="H",3,IF(D66="J",4,IF(D66="K",5,IF(D66="M",6,IF(D66="N",7,IF(D66="Q",8,IF(D66="U",9,IF(D66="V",10,IF(D66="X",11,IF(D66="Z",12))))))))))))</f>
        <v>7</v>
      </c>
      <c r="J66" s="273" t="str">
        <f>VLOOKUP(I66,$R$6:$T$17,3)</f>
        <v>V</v>
      </c>
      <c r="K66" s="273" t="str">
        <f>$K$5&amp;J66&amp;RIGHT(H66,2)</f>
        <v>QEAV21</v>
      </c>
      <c r="L66" s="273">
        <f>IF(LEFT(RTD("cqg.rtd", ,"ContractData",K66, "COI"),3)="768","",RTD("cqg.rtd", ,"ContractData",K66, "COI"))</f>
        <v>0</v>
      </c>
      <c r="M66" s="273">
        <f>IF(LEFT(RTD("cqg.rtd", ,"ContractData",K66, "P_OI"),3)="768","",RTD("cqg.rtd", ,"ContractData",K66, "P_OI"))</f>
        <v>0</v>
      </c>
    </row>
    <row r="68" spans="1:13" x14ac:dyDescent="0.25">
      <c r="A68" s="273">
        <f>A66+1</f>
        <v>32</v>
      </c>
      <c r="B68" s="273" t="str">
        <f>RTD("cqg.rtd",,"ContractData",$A$5&amp;A68,"Symbol")</f>
        <v>QEAS3Q1</v>
      </c>
      <c r="C68" s="273" t="str">
        <f>RIGHT(B68,2)</f>
        <v>Q1</v>
      </c>
      <c r="D68" s="273" t="str">
        <f>LEFT(C68,1)</f>
        <v>Q</v>
      </c>
      <c r="E68" s="273" t="str">
        <f>$E$5&amp;C68</f>
        <v>QEAQ1</v>
      </c>
      <c r="F68" s="273">
        <f>IFERROR(RTD("cqg.rtd", ,"ContractData",E68, "COI"),"")</f>
        <v>0</v>
      </c>
      <c r="G68" s="273">
        <f>IFERROR(RTD("cqg.rtd", ,"ContractData",E68, "POI"),"")</f>
        <v>0</v>
      </c>
      <c r="H68" s="273" t="str">
        <f>RIGHT(RTD("cqg.rtd", ,"ContractData",B68, "LongDescription"),2)</f>
        <v>21</v>
      </c>
      <c r="I68" s="273">
        <f>IF(D68="F",1,IF(D68="G",2,IF(D68="H",3,IF(D68="J",4,IF(D68="K",5,IF(D68="M",6,IF(D68="N",7,IF(D68="Q",8,IF(D68="U",9,IF(D68="V",10,IF(D68="X",11,IF(D68="Z",12))))))))))))</f>
        <v>8</v>
      </c>
      <c r="J68" s="273" t="str">
        <f>VLOOKUP(I68,$R$6:$T$17,3)</f>
        <v>X</v>
      </c>
      <c r="K68" s="273" t="str">
        <f>$K$5&amp;J68&amp;RIGHT(H68,2)</f>
        <v>QEAX21</v>
      </c>
      <c r="L68" s="273">
        <f>IF(LEFT(RTD("cqg.rtd", ,"ContractData",K68, "COI"),3)="768","",RTD("cqg.rtd", ,"ContractData",K68, "COI"))</f>
        <v>0</v>
      </c>
      <c r="M68" s="273">
        <f>IF(LEFT(RTD("cqg.rtd", ,"ContractData",K68, "P_OI"),3)="768","",RTD("cqg.rtd", ,"ContractData",K68, "P_OI"))</f>
        <v>0</v>
      </c>
    </row>
    <row r="70" spans="1:13" x14ac:dyDescent="0.25">
      <c r="A70" s="273">
        <f>A68+1</f>
        <v>33</v>
      </c>
      <c r="B70" s="273" t="str">
        <f>RTD("cqg.rtd",,"ContractData",$A$5&amp;A70,"Symbol")</f>
        <v>QEAS3U1</v>
      </c>
      <c r="C70" s="273" t="str">
        <f>RIGHT(B70,2)</f>
        <v>U1</v>
      </c>
      <c r="D70" s="273" t="str">
        <f>LEFT(C70,1)</f>
        <v>U</v>
      </c>
      <c r="E70" s="273" t="str">
        <f>$E$5&amp;C70</f>
        <v>QEAU1</v>
      </c>
      <c r="F70" s="273">
        <f>IFERROR(RTD("cqg.rtd", ,"ContractData",E70, "COI"),"")</f>
        <v>192</v>
      </c>
      <c r="G70" s="273">
        <f>IFERROR(RTD("cqg.rtd", ,"ContractData",E70, "POI"),"")</f>
        <v>192</v>
      </c>
      <c r="H70" s="273" t="str">
        <f>RIGHT(RTD("cqg.rtd", ,"ContractData",B70, "LongDescription"),2)</f>
        <v>21</v>
      </c>
      <c r="I70" s="273">
        <f>IF(D70="F",1,IF(D70="G",2,IF(D70="H",3,IF(D70="J",4,IF(D70="K",5,IF(D70="M",6,IF(D70="N",7,IF(D70="Q",8,IF(D70="U",9,IF(D70="V",10,IF(D70="X",11,IF(D70="Z",12))))))))))))</f>
        <v>9</v>
      </c>
      <c r="J70" s="273" t="str">
        <f>VLOOKUP(I70,$R$6:$T$17,3)</f>
        <v>Z</v>
      </c>
      <c r="K70" s="273" t="str">
        <f>$K$5&amp;J70&amp;RIGHT(H70,2)</f>
        <v>QEAZ21</v>
      </c>
      <c r="L70" s="273">
        <f>IF(LEFT(RTD("cqg.rtd", ,"ContractData",K70, "COI"),3)="768","",RTD("cqg.rtd", ,"ContractData",K70, "COI"))</f>
        <v>55</v>
      </c>
      <c r="M70" s="273">
        <f>IF(LEFT(RTD("cqg.rtd", ,"ContractData",K70, "P_OI"),3)="768","",RTD("cqg.rtd", ,"ContractData",K70, "P_OI"))</f>
        <v>55</v>
      </c>
    </row>
    <row r="72" spans="1:13" x14ac:dyDescent="0.25">
      <c r="A72" s="273">
        <f>A70+1</f>
        <v>34</v>
      </c>
      <c r="B72" s="273" t="str">
        <f>RTD("cqg.rtd",,"ContractData",$A$5&amp;A72,"Symbol")</f>
        <v>QEAS3V1</v>
      </c>
      <c r="C72" s="273" t="str">
        <f>RIGHT(B72,2)</f>
        <v>V1</v>
      </c>
      <c r="D72" s="273" t="str">
        <f>LEFT(C72,1)</f>
        <v>V</v>
      </c>
      <c r="E72" s="273" t="str">
        <f>$E$5&amp;C72</f>
        <v>QEAV1</v>
      </c>
      <c r="F72" s="273">
        <f>IFERROR(RTD("cqg.rtd", ,"ContractData",E72, "COI"),"")</f>
        <v>0</v>
      </c>
      <c r="G72" s="273">
        <f>IFERROR(RTD("cqg.rtd", ,"ContractData",E72, "POI"),"")</f>
        <v>0</v>
      </c>
      <c r="H72" s="273" t="str">
        <f>RIGHT(RTD("cqg.rtd", ,"ContractData",B72, "LongDescription"),2)</f>
        <v>22</v>
      </c>
      <c r="I72" s="273">
        <f>IF(D72="F",1,IF(D72="G",2,IF(D72="H",3,IF(D72="J",4,IF(D72="K",5,IF(D72="M",6,IF(D72="N",7,IF(D72="Q",8,IF(D72="U",9,IF(D72="V",10,IF(D72="X",11,IF(D72="Z",12))))))))))))</f>
        <v>10</v>
      </c>
      <c r="J72" s="273" t="str">
        <f>VLOOKUP(I72,$R$6:$T$17,3)</f>
        <v>F</v>
      </c>
      <c r="K72" s="273" t="str">
        <f>$K$5&amp;J72&amp;RIGHT(H72,2)</f>
        <v>QEAF22</v>
      </c>
      <c r="L72" s="273">
        <f>IF(LEFT(RTD("cqg.rtd", ,"ContractData",K72, "COI"),3)="768","",RTD("cqg.rtd", ,"ContractData",K72, "COI"))</f>
        <v>0</v>
      </c>
      <c r="M72" s="273">
        <f>IF(LEFT(RTD("cqg.rtd", ,"ContractData",K72, "P_OI"),3)="768","",RTD("cqg.rtd", ,"ContractData",K72, "P_OI"))</f>
        <v>0</v>
      </c>
    </row>
    <row r="74" spans="1:13" x14ac:dyDescent="0.25">
      <c r="A74" s="273">
        <f>A72+1</f>
        <v>35</v>
      </c>
      <c r="B74" s="273" t="str">
        <f>RTD("cqg.rtd",,"ContractData",$A$5&amp;A74,"Symbol")</f>
        <v>QEAS3X1</v>
      </c>
      <c r="C74" s="273" t="str">
        <f>RIGHT(B74,2)</f>
        <v>X1</v>
      </c>
      <c r="D74" s="273" t="str">
        <f>LEFT(C74,1)</f>
        <v>X</v>
      </c>
      <c r="E74" s="273" t="str">
        <f>$E$5&amp;C74</f>
        <v>QEAX1</v>
      </c>
      <c r="F74" s="273">
        <f>IFERROR(RTD("cqg.rtd", ,"ContractData",E74, "COI"),"")</f>
        <v>0</v>
      </c>
      <c r="G74" s="273">
        <f>IFERROR(RTD("cqg.rtd", ,"ContractData",E74, "POI"),"")</f>
        <v>0</v>
      </c>
      <c r="H74" s="273" t="str">
        <f>RIGHT(RTD("cqg.rtd", ,"ContractData",B74, "LongDescription"),2)</f>
        <v>22</v>
      </c>
      <c r="I74" s="273">
        <f>IF(D74="F",1,IF(D74="G",2,IF(D74="H",3,IF(D74="J",4,IF(D74="K",5,IF(D74="M",6,IF(D74="N",7,IF(D74="Q",8,IF(D74="U",9,IF(D74="V",10,IF(D74="X",11,IF(D74="Z",12))))))))))))</f>
        <v>11</v>
      </c>
      <c r="J74" s="273" t="str">
        <f>VLOOKUP(I74,$R$6:$T$17,3)</f>
        <v>G</v>
      </c>
      <c r="K74" s="273" t="str">
        <f>$K$5&amp;J74&amp;RIGHT(H74,2)</f>
        <v>QEAG22</v>
      </c>
      <c r="L74" s="273">
        <f>IF(LEFT(RTD("cqg.rtd", ,"ContractData",K74, "COI"),3)="768","",RTD("cqg.rtd", ,"ContractData",K74, "COI"))</f>
        <v>0</v>
      </c>
      <c r="M74" s="273">
        <f>IF(LEFT(RTD("cqg.rtd", ,"ContractData",K74, "P_OI"),3)="768","",RTD("cqg.rtd", ,"ContractData",K74, "P_OI"))</f>
        <v>0</v>
      </c>
    </row>
    <row r="76" spans="1:13" x14ac:dyDescent="0.25">
      <c r="A76" s="273">
        <f>A74+1</f>
        <v>36</v>
      </c>
      <c r="B76" s="273" t="str">
        <f>RTD("cqg.rtd",,"ContractData",$A$5&amp;A76,"Symbol")</f>
        <v>QEAS3F2</v>
      </c>
      <c r="C76" s="273" t="str">
        <f>RIGHT(B76,2)</f>
        <v>F2</v>
      </c>
      <c r="D76" s="273" t="str">
        <f>LEFT(C76,1)</f>
        <v>F</v>
      </c>
      <c r="E76" s="273" t="str">
        <f>$E$5&amp;C76</f>
        <v>QEAF2</v>
      </c>
      <c r="F76" s="273">
        <f>IFERROR(RTD("cqg.rtd", ,"ContractData",E76, "COI"),"")</f>
        <v>0</v>
      </c>
      <c r="G76" s="273">
        <f>IFERROR(RTD("cqg.rtd", ,"ContractData",E76, "POI"),"")</f>
        <v>0</v>
      </c>
      <c r="H76" s="273" t="str">
        <f>RIGHT(RTD("cqg.rtd", ,"ContractData",B76, "LongDescription"),2)</f>
        <v>22</v>
      </c>
      <c r="I76" s="273">
        <f>IF(D76="F",1,IF(D76="G",2,IF(D76="H",3,IF(D76="J",4,IF(D76="K",5,IF(D76="M",6,IF(D76="N",7,IF(D76="Q",8,IF(D76="U",9,IF(D76="V",10,IF(D76="X",11,IF(D76="Z",12))))))))))))</f>
        <v>1</v>
      </c>
      <c r="J76" s="273" t="str">
        <f>VLOOKUP(I76,$R$6:$T$17,3)</f>
        <v>J</v>
      </c>
      <c r="K76" s="273" t="str">
        <f>$K$5&amp;J76&amp;RIGHT(H76,2)</f>
        <v>QEAJ22</v>
      </c>
      <c r="L76" s="273" t="e">
        <f>IF(LEFT(RTD("cqg.rtd", ,"ContractData",K76, "COI"),3)="768","",RTD("cqg.rtd", ,"ContractData",K76, "COI"))</f>
        <v>#N/A</v>
      </c>
      <c r="M76" s="273" t="e">
        <f>IF(LEFT(RTD("cqg.rtd", ,"ContractData",K76, "P_OI"),3)="768","",RTD("cqg.rtd", ,"ContractData",K76, "P_OI"))</f>
        <v>#N/A</v>
      </c>
    </row>
    <row r="78" spans="1:13" x14ac:dyDescent="0.25">
      <c r="A78" s="273">
        <f>A76+1</f>
        <v>37</v>
      </c>
      <c r="B78" s="273" t="str">
        <f>RTD("cqg.rtd",,"ContractData",$A$5&amp;A78,"Symbol")</f>
        <v>QEAS3G2</v>
      </c>
      <c r="C78" s="273" t="str">
        <f>RIGHT(B78,2)</f>
        <v>G2</v>
      </c>
      <c r="D78" s="273" t="str">
        <f>LEFT(C78,1)</f>
        <v>G</v>
      </c>
      <c r="E78" s="273" t="str">
        <f>$E$5&amp;C78</f>
        <v>QEAG2</v>
      </c>
      <c r="F78" s="273">
        <f>IFERROR(RTD("cqg.rtd", ,"ContractData",E78, "COI"),"")</f>
        <v>0</v>
      </c>
      <c r="G78" s="273">
        <f>IFERROR(RTD("cqg.rtd", ,"ContractData",E78, "POI"),"")</f>
        <v>0</v>
      </c>
      <c r="H78" s="273" t="str">
        <f>RIGHT(RTD("cqg.rtd", ,"ContractData",B78, "LongDescription"),2)</f>
        <v>22</v>
      </c>
      <c r="I78" s="273">
        <f>IF(D78="F",1,IF(D78="G",2,IF(D78="H",3,IF(D78="J",4,IF(D78="K",5,IF(D78="M",6,IF(D78="N",7,IF(D78="Q",8,IF(D78="U",9,IF(D78="V",10,IF(D78="X",11,IF(D78="Z",12))))))))))))</f>
        <v>2</v>
      </c>
      <c r="J78" s="273" t="str">
        <f>VLOOKUP(I78,$R$6:$T$17,3)</f>
        <v>K</v>
      </c>
      <c r="K78" s="273" t="str">
        <f>$K$5&amp;J78&amp;RIGHT(H78,2)</f>
        <v>QEAK22</v>
      </c>
      <c r="L78" s="273" t="e">
        <f>IF(LEFT(RTD("cqg.rtd", ,"ContractData",K78, "COI"),3)="768","",RTD("cqg.rtd", ,"ContractData",K78, "COI"))</f>
        <v>#N/A</v>
      </c>
      <c r="M78" s="273" t="e">
        <f>IF(LEFT(RTD("cqg.rtd", ,"ContractData",K78, "P_OI"),3)="768","",RTD("cqg.rtd", ,"ContractData",K78, "P_OI"))</f>
        <v>#N/A</v>
      </c>
    </row>
    <row r="80" spans="1:13" x14ac:dyDescent="0.25">
      <c r="A80" s="273">
        <f>A78+1</f>
        <v>38</v>
      </c>
      <c r="B80" s="273" t="str">
        <f>RTD("cqg.rtd",,"ContractData",$A$5&amp;A80,"Symbol")</f>
        <v>QEAS3J2</v>
      </c>
      <c r="C80" s="273" t="str">
        <f>RIGHT(B80,2)</f>
        <v>J2</v>
      </c>
      <c r="D80" s="273" t="str">
        <f>LEFT(C80,1)</f>
        <v>J</v>
      </c>
      <c r="E80" s="273" t="str">
        <f>$E$5&amp;C80</f>
        <v>QEAJ2</v>
      </c>
      <c r="F80" s="273" t="str">
        <f>IFERROR(RTD("cqg.rtd", ,"ContractData",E80, "COI"),"")</f>
        <v/>
      </c>
      <c r="G80" s="273" t="str">
        <f>IFERROR(RTD("cqg.rtd", ,"ContractData",E80, "POI"),"")</f>
        <v/>
      </c>
      <c r="H80" s="273" t="str">
        <f>RIGHT(RTD("cqg.rtd", ,"ContractData",B80, "LongDescription"),2)</f>
        <v>22</v>
      </c>
      <c r="I80" s="273">
        <f>IF(D80="F",1,IF(D80="G",2,IF(D80="H",3,IF(D80="J",4,IF(D80="K",5,IF(D80="M",6,IF(D80="N",7,IF(D80="Q",8,IF(D80="U",9,IF(D80="V",10,IF(D80="X",11,IF(D80="Z",12))))))))))))</f>
        <v>4</v>
      </c>
      <c r="J80" s="273" t="str">
        <f>VLOOKUP(I80,$R$6:$T$17,3)</f>
        <v>N</v>
      </c>
      <c r="K80" s="273" t="str">
        <f>$K$5&amp;J80&amp;RIGHT(H80,2)</f>
        <v>QEAN22</v>
      </c>
      <c r="L80" s="273" t="e">
        <f>IF(LEFT(RTD("cqg.rtd", ,"ContractData",K80, "COI"),3)="768","",RTD("cqg.rtd", ,"ContractData",K80, "COI"))</f>
        <v>#N/A</v>
      </c>
      <c r="M80" s="273" t="e">
        <f>IF(LEFT(RTD("cqg.rtd", ,"ContractData",K80, "P_OI"),3)="768","",RTD("cqg.rtd", ,"ContractData",K80, "P_OI"))</f>
        <v>#N/A</v>
      </c>
    </row>
  </sheetData>
  <sheetProtection algorithmName="SHA-512" hashValue="bqc+b8JI40k4c0c9F309q4NqsPOfl5w6suoC2QsxD7Fu3zhpr7Aqj1AmXRANEw99huUyo8kWUvTi+q2giba8Sg==" saltValue="CYcWyC+MdBFfXn26u0Ign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showGridLines="0" showRowColHeaders="0" zoomScaleNormal="100" workbookViewId="0">
      <selection activeCell="L4" sqref="L4"/>
    </sheetView>
  </sheetViews>
  <sheetFormatPr defaultRowHeight="17.25" x14ac:dyDescent="0.3"/>
  <cols>
    <col min="1" max="1" width="3.42578125" style="3" customWidth="1"/>
    <col min="2" max="2" width="17.7109375" style="1" customWidth="1"/>
    <col min="3" max="5" width="9.7109375" style="1" hidden="1" customWidth="1"/>
    <col min="6" max="6" width="24" style="5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13.7109375" style="1" customWidth="1"/>
    <col min="21" max="22" width="12.7109375" style="1" customWidth="1"/>
    <col min="23" max="23" width="13.7109375" style="1" customWidth="1"/>
    <col min="24" max="24" width="14.85546875" style="1" customWidth="1"/>
    <col min="25" max="25" width="10.7109375" style="1" customWidth="1"/>
    <col min="26" max="26" width="10" style="1" customWidth="1"/>
    <col min="27" max="27" width="18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42422</v>
      </c>
      <c r="B1" s="3">
        <f ca="1">IF(WEEKDAY(A1)=2,-3,-1)</f>
        <v>-3</v>
      </c>
      <c r="C1" s="3">
        <f ca="1">DAY(A1+B1)</f>
        <v>19</v>
      </c>
      <c r="D1" s="6">
        <f xml:space="preserve"> RTD("cqg.rtd",,"StudyData",$A$5&amp;A6,"Bar",,"Time",Y4,,"all",,,"False")</f>
        <v>42410.479166666664</v>
      </c>
      <c r="E1" s="7">
        <f xml:space="preserve"> HOUR(D1)</f>
        <v>11</v>
      </c>
      <c r="F1" s="28">
        <f xml:space="preserve"> MINUTE(RTD("cqg.rtd",,"StudyData",$A$5&amp;A6,"Bar",,"Time",Y4,,"all",,,"False"))</f>
        <v>30</v>
      </c>
    </row>
    <row r="2" spans="1:30" ht="21.95" customHeight="1" x14ac:dyDescent="0.3">
      <c r="B2" s="309" t="s">
        <v>11</v>
      </c>
      <c r="C2" s="309"/>
      <c r="D2" s="309"/>
      <c r="E2" s="278">
        <f>RTD("cqg.rtd", ,"SystemInfo", "Linetime")</f>
        <v>42422.391319444447</v>
      </c>
      <c r="F2" s="278"/>
      <c r="G2" s="289"/>
      <c r="H2" s="289"/>
      <c r="I2" s="289"/>
      <c r="J2" s="356" t="s">
        <v>97</v>
      </c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09" t="s">
        <v>11</v>
      </c>
      <c r="Z2" s="309"/>
      <c r="AA2" s="443">
        <f>RTD("cqg.rtd", ,"SystemInfo", "Linetime")</f>
        <v>42422.391319444447</v>
      </c>
      <c r="AB2" s="272"/>
      <c r="AC2" s="258"/>
      <c r="AD2" s="257"/>
    </row>
    <row r="3" spans="1:30" ht="21.95" customHeight="1" x14ac:dyDescent="0.3">
      <c r="B3" s="310"/>
      <c r="C3" s="310"/>
      <c r="D3" s="310"/>
      <c r="E3" s="279"/>
      <c r="F3" s="279"/>
      <c r="G3" s="290"/>
      <c r="H3" s="290"/>
      <c r="I3" s="290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10"/>
      <c r="Z3" s="310"/>
      <c r="AA3" s="444"/>
      <c r="AB3" s="271"/>
      <c r="AC3" s="256"/>
      <c r="AD3" s="255"/>
    </row>
    <row r="4" spans="1:30" ht="20.100000000000001" customHeight="1" x14ac:dyDescent="0.3">
      <c r="B4" s="295" t="s">
        <v>13</v>
      </c>
      <c r="C4" s="296"/>
      <c r="D4" s="296"/>
      <c r="E4" s="297"/>
      <c r="F4" s="10" t="s">
        <v>0</v>
      </c>
      <c r="G4" s="10" t="s">
        <v>1</v>
      </c>
      <c r="H4" s="8"/>
      <c r="I4" s="8"/>
      <c r="J4" s="314" t="s">
        <v>4</v>
      </c>
      <c r="K4" s="314"/>
      <c r="L4" s="13">
        <v>12</v>
      </c>
      <c r="M4" s="12"/>
      <c r="N4" s="291" t="s">
        <v>87</v>
      </c>
      <c r="O4" s="292"/>
      <c r="P4" s="14">
        <v>6</v>
      </c>
      <c r="Q4" s="14">
        <v>11</v>
      </c>
      <c r="R4" s="15">
        <v>13</v>
      </c>
      <c r="S4" s="302" t="s">
        <v>86</v>
      </c>
      <c r="T4" s="302"/>
      <c r="U4" s="296" t="s">
        <v>85</v>
      </c>
      <c r="V4" s="296"/>
      <c r="W4" s="302" t="s">
        <v>84</v>
      </c>
      <c r="X4" s="303"/>
      <c r="Y4" s="254">
        <v>30</v>
      </c>
      <c r="Z4" s="253" t="s">
        <v>7</v>
      </c>
      <c r="AA4" s="295" t="s">
        <v>13</v>
      </c>
      <c r="AB4" s="296"/>
      <c r="AC4" s="296"/>
      <c r="AD4" s="297"/>
    </row>
    <row r="5" spans="1:30" ht="20.100000000000001" customHeight="1" x14ac:dyDescent="0.3">
      <c r="A5" s="4" t="s">
        <v>96</v>
      </c>
      <c r="B5" s="298"/>
      <c r="C5" s="299"/>
      <c r="D5" s="299"/>
      <c r="E5" s="300"/>
      <c r="F5" s="11" t="s">
        <v>3</v>
      </c>
      <c r="G5" s="11" t="s">
        <v>2</v>
      </c>
      <c r="H5" s="9"/>
      <c r="I5" s="9"/>
      <c r="J5" s="285" t="s">
        <v>5</v>
      </c>
      <c r="K5" s="285"/>
      <c r="L5" s="152" t="s">
        <v>6</v>
      </c>
      <c r="M5" s="252"/>
      <c r="N5" s="293"/>
      <c r="O5" s="294"/>
      <c r="P5" s="251" t="s">
        <v>12</v>
      </c>
      <c r="Q5" s="250">
        <v>12</v>
      </c>
      <c r="R5" s="249" t="str">
        <f>"20"&amp;R4</f>
        <v>2013</v>
      </c>
      <c r="S5" s="304"/>
      <c r="T5" s="304"/>
      <c r="U5" s="301"/>
      <c r="V5" s="301"/>
      <c r="W5" s="304"/>
      <c r="X5" s="305"/>
      <c r="Y5" s="285" t="s">
        <v>83</v>
      </c>
      <c r="Z5" s="285"/>
      <c r="AA5" s="298"/>
      <c r="AB5" s="299"/>
      <c r="AC5" s="299"/>
      <c r="AD5" s="300"/>
    </row>
    <row r="6" spans="1:30" ht="18.75" x14ac:dyDescent="0.3">
      <c r="A6" s="3" t="s">
        <v>82</v>
      </c>
      <c r="B6" s="248" t="str">
        <f>RIGHT(RTD("cqg.rtd",,"ContractData",$A$5&amp;A6,"LongDescription"),6)</f>
        <v>Mar 16</v>
      </c>
      <c r="C6" s="247"/>
      <c r="D6" s="247"/>
      <c r="E6" s="247"/>
      <c r="F6" s="246">
        <f>IF(B6="","",RTD("cqg.rtd",,"ContractData",$A$5&amp;A6,"ExpirationDate",,"D"))</f>
        <v>42445</v>
      </c>
      <c r="G6" s="242">
        <f t="shared" ref="G6:G11" ca="1" si="0">F6-$A$1</f>
        <v>23</v>
      </c>
      <c r="H6" s="245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244"/>
      <c r="J6" s="242">
        <f t="shared" ref="J6:J11" si="1">K6</f>
        <v>13718</v>
      </c>
      <c r="K6" s="243">
        <f>RTD("cqg.rtd", ,"ContractData", $A$5&amp;A6, "T_CVol")</f>
        <v>13718</v>
      </c>
      <c r="L6" s="242">
        <f xml:space="preserve"> RTD("cqg.rtd",,"StudyData", $A$5&amp;A6, "MA", "InputChoice=ContractVol,MAType=Sim,Period="&amp;$L$4&amp;"", "MA",,,"all",,,,"T")</f>
        <v>45112</v>
      </c>
      <c r="M6" s="165">
        <f t="shared" ref="M6:M11" si="2">IF(K6&gt;L6,1,0)</f>
        <v>0</v>
      </c>
      <c r="N6" s="242">
        <f>RTD("cqg.rtd", ,"ContractData", $A$5&amp;A6, "Y_CVol")</f>
        <v>18721</v>
      </c>
      <c r="O6" s="241">
        <f t="shared" ref="O6:O11" si="3">IF(ISERROR(K6/N6),"",K6/N6)</f>
        <v>0.73276000213663806</v>
      </c>
      <c r="P6" s="286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33309</v>
      </c>
      <c r="Q6" s="287"/>
      <c r="R6" s="288"/>
      <c r="S6" s="174">
        <f t="shared" ref="S6:S11" si="4">T6</f>
        <v>325946</v>
      </c>
      <c r="T6" s="174">
        <f>IF(B6="","",RTD("cqg.rtd", ,"ContractData", $A$5&amp;A6, "COI"))</f>
        <v>325946</v>
      </c>
      <c r="U6" s="174">
        <f t="shared" ref="U6:U11" si="5">T6-W6</f>
        <v>3340</v>
      </c>
      <c r="V6" s="174">
        <f t="shared" ref="V6:V11" si="6">U6</f>
        <v>3340</v>
      </c>
      <c r="W6" s="174">
        <f>IF(B6="","",RTD("cqg.rtd", ,"ContractData", $A$5&amp;A6, "P_OI"))</f>
        <v>322606</v>
      </c>
      <c r="X6" s="166">
        <f t="shared" ref="X6:X11" si="7">IF(W6=0,0,T6/W6)</f>
        <v>1.0103531862395616</v>
      </c>
      <c r="Y6" s="165">
        <f>RTD("cqg.rtd",,"StudyData",$A$5&amp;A6,"Vol","VolType=Exchange,CoCType=Contract","Vol",$Y$4,"0","ALL",,,"TRUE","T")</f>
        <v>0</v>
      </c>
      <c r="Z6" s="240" t="e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#N/A</v>
      </c>
      <c r="AA6" s="235" t="str">
        <f t="shared" ref="AA6:AA11" si="8">B6</f>
        <v>Mar 16</v>
      </c>
      <c r="AB6" s="234"/>
      <c r="AC6" s="234"/>
      <c r="AD6" s="233"/>
    </row>
    <row r="7" spans="1:30" ht="18.75" x14ac:dyDescent="0.3">
      <c r="A7" s="3" t="s">
        <v>81</v>
      </c>
      <c r="B7" s="239" t="str">
        <f>RIGHT(RTD("cqg.rtd",,"ContractData",$A$5&amp;A7,"LongDescription"),6)</f>
        <v>Apr 16</v>
      </c>
      <c r="C7" s="238"/>
      <c r="D7" s="238"/>
      <c r="E7" s="238"/>
      <c r="F7" s="178">
        <f>IF(B7="","",RTD("cqg.rtd",,"ContractData",$A$5&amp;A7,"ExpirationDate",,"D"))</f>
        <v>42480</v>
      </c>
      <c r="G7" s="174">
        <f t="shared" ca="1" si="0"/>
        <v>58</v>
      </c>
      <c r="H7" s="16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0</v>
      </c>
      <c r="I7" s="17"/>
      <c r="J7" s="174">
        <f t="shared" si="1"/>
        <v>0</v>
      </c>
      <c r="K7" s="177">
        <f>RTD("cqg.rtd", ,"ContractData", $A$5&amp;A7, "T_CVol")</f>
        <v>0</v>
      </c>
      <c r="L7" s="174" t="str">
        <f xml:space="preserve"> RTD("cqg.rtd",,"StudyData", $A$5&amp;A7, "MA", "InputChoice=ContractVol,MAType=Sim,Period="&amp;$L$4&amp;"", "MA",,,"all",,,,"T")</f>
        <v/>
      </c>
      <c r="M7" s="176">
        <f t="shared" si="2"/>
        <v>0</v>
      </c>
      <c r="N7" s="174">
        <f>RTD("cqg.rtd", ,"ContractData", $A$5&amp;A7, "Y_CVol")</f>
        <v>0</v>
      </c>
      <c r="O7" s="175" t="str">
        <f t="shared" si="3"/>
        <v/>
      </c>
      <c r="P7" s="280" t="str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/>
      </c>
      <c r="Q7" s="281"/>
      <c r="R7" s="282"/>
      <c r="S7" s="174">
        <f t="shared" si="4"/>
        <v>0</v>
      </c>
      <c r="T7" s="174">
        <f>IF(B7="","",RTD("cqg.rtd", ,"ContractData", $A$5&amp;A7, "COI"))</f>
        <v>0</v>
      </c>
      <c r="U7" s="174">
        <f t="shared" si="5"/>
        <v>0</v>
      </c>
      <c r="V7" s="174">
        <f t="shared" si="6"/>
        <v>0</v>
      </c>
      <c r="W7" s="174">
        <f>IF(B7="","",RTD("cqg.rtd", ,"ContractData", $A$5&amp;A7, "P_OI"))</f>
        <v>0</v>
      </c>
      <c r="X7" s="166">
        <f t="shared" si="7"/>
        <v>0</v>
      </c>
      <c r="Y7" s="176" t="str">
        <f>RTD("cqg.rtd",,"StudyData",$A$5&amp;A7,"Vol","VolType=Exchange,CoCType=Contract","Vol",$Y$4,"0","ALL",,,"TRUE","T")</f>
        <v/>
      </c>
      <c r="Z7" s="173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0</v>
      </c>
      <c r="AA7" s="235" t="str">
        <f t="shared" si="8"/>
        <v>Apr 16</v>
      </c>
      <c r="AB7" s="234"/>
      <c r="AC7" s="234"/>
      <c r="AD7" s="233"/>
    </row>
    <row r="8" spans="1:30" ht="18.75" x14ac:dyDescent="0.3">
      <c r="A8" s="3" t="s">
        <v>80</v>
      </c>
      <c r="B8" s="239" t="str">
        <f>RIGHT(RTD("cqg.rtd",,"ContractData",$A$5&amp;A8,"LongDescription"),6)</f>
        <v>May 16</v>
      </c>
      <c r="C8" s="238"/>
      <c r="D8" s="238"/>
      <c r="E8" s="238"/>
      <c r="F8" s="178">
        <f>IF(B8="","",RTD("cqg.rtd",,"ContractData",$A$5&amp;A8,"ExpirationDate",,"D"))</f>
        <v>42508</v>
      </c>
      <c r="G8" s="174">
        <f t="shared" ca="1" si="0"/>
        <v>86</v>
      </c>
      <c r="H8" s="16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17"/>
      <c r="J8" s="174">
        <f t="shared" si="1"/>
        <v>0</v>
      </c>
      <c r="K8" s="177">
        <f>RTD("cqg.rtd", ,"ContractData", $A$5&amp;A8, "T_CVol")</f>
        <v>0</v>
      </c>
      <c r="L8" s="174" t="str">
        <f xml:space="preserve"> RTD("cqg.rtd",,"StudyData", $A$5&amp;A8, "MA", "InputChoice=ContractVol,MAType=Sim,Period="&amp;$L$4&amp;"", "MA",,,"all",,,,"T")</f>
        <v/>
      </c>
      <c r="M8" s="176">
        <f t="shared" si="2"/>
        <v>0</v>
      </c>
      <c r="N8" s="174">
        <f>RTD("cqg.rtd", ,"ContractData", $A$5&amp;A8, "Y_CVol")</f>
        <v>0</v>
      </c>
      <c r="O8" s="175" t="str">
        <f t="shared" si="3"/>
        <v/>
      </c>
      <c r="P8" s="280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281"/>
      <c r="R8" s="282"/>
      <c r="S8" s="174">
        <f t="shared" si="4"/>
        <v>0</v>
      </c>
      <c r="T8" s="174">
        <f>IF(B8="","",RTD("cqg.rtd", ,"ContractData", $A$5&amp;A8, "COI"))</f>
        <v>0</v>
      </c>
      <c r="U8" s="174">
        <f t="shared" si="5"/>
        <v>0</v>
      </c>
      <c r="V8" s="174">
        <f t="shared" si="6"/>
        <v>0</v>
      </c>
      <c r="W8" s="174">
        <f>IF(B8="","",RTD("cqg.rtd", ,"ContractData", $A$5&amp;A8, "P_OI"))</f>
        <v>0</v>
      </c>
      <c r="X8" s="166">
        <f t="shared" si="7"/>
        <v>0</v>
      </c>
      <c r="Y8" s="176" t="str">
        <f>RTD("cqg.rtd",,"StudyData",$A$5&amp;A8,"Vol","VolType=Exchange,CoCType=Contract","Vol",$Y$4,"0","ALL",,,"TRUE","T")</f>
        <v/>
      </c>
      <c r="Z8" s="173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0</v>
      </c>
      <c r="AA8" s="235" t="str">
        <f t="shared" si="8"/>
        <v>May 16</v>
      </c>
      <c r="AB8" s="234"/>
      <c r="AC8" s="234"/>
      <c r="AD8" s="233"/>
    </row>
    <row r="9" spans="1:30" ht="18.75" x14ac:dyDescent="0.3">
      <c r="A9" s="3" t="s">
        <v>79</v>
      </c>
      <c r="B9" s="239" t="str">
        <f>RIGHT(RTD("cqg.rtd",,"ContractData",$A$5&amp;A9,"LongDescription"),6)</f>
        <v>Jun 16</v>
      </c>
      <c r="C9" s="238"/>
      <c r="D9" s="238"/>
      <c r="E9" s="238"/>
      <c r="F9" s="178">
        <f>IF(B9="","",RTD("cqg.rtd",,"ContractData",$A$5&amp;A9,"ExpirationDate",,"D"))</f>
        <v>42536</v>
      </c>
      <c r="G9" s="174">
        <f t="shared" ca="1" si="0"/>
        <v>114</v>
      </c>
      <c r="H9" s="16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1</v>
      </c>
      <c r="I9" s="17"/>
      <c r="J9" s="174">
        <f t="shared" si="1"/>
        <v>17015</v>
      </c>
      <c r="K9" s="177">
        <f>RTD("cqg.rtd", ,"ContractData", $A$5&amp;A9, "T_CVol")</f>
        <v>17015</v>
      </c>
      <c r="L9" s="174">
        <f xml:space="preserve"> RTD("cqg.rtd",,"StudyData", $A$5&amp;A9, "MA", "InputChoice=ContractVol,MAType=Sim,Period="&amp;$L$4&amp;"", "MA",,,"all",,,,"T")</f>
        <v>55071.416666669997</v>
      </c>
      <c r="M9" s="176">
        <f t="shared" si="2"/>
        <v>0</v>
      </c>
      <c r="N9" s="174">
        <f>RTD("cqg.rtd", ,"ContractData", $A$5&amp;A9, "Y_CVol")</f>
        <v>25396</v>
      </c>
      <c r="O9" s="175">
        <f t="shared" si="3"/>
        <v>0.6699873995904867</v>
      </c>
      <c r="P9" s="280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7604</v>
      </c>
      <c r="Q9" s="281"/>
      <c r="R9" s="282"/>
      <c r="S9" s="174">
        <f t="shared" si="4"/>
        <v>454004</v>
      </c>
      <c r="T9" s="174">
        <f>IF(B9="","",RTD("cqg.rtd", ,"ContractData", $A$5&amp;A9, "COI"))</f>
        <v>454004</v>
      </c>
      <c r="U9" s="174">
        <f t="shared" si="5"/>
        <v>-2730</v>
      </c>
      <c r="V9" s="174">
        <f t="shared" si="6"/>
        <v>-2730</v>
      </c>
      <c r="W9" s="174">
        <f>IF(B9="","",RTD("cqg.rtd", ,"ContractData", $A$5&amp;A9, "P_OI"))</f>
        <v>456734</v>
      </c>
      <c r="X9" s="166">
        <f t="shared" si="7"/>
        <v>0.99402277912307824</v>
      </c>
      <c r="Y9" s="176">
        <f>RTD("cqg.rtd",,"StudyData",$A$5&amp;A9,"Vol","VolType=Exchange,CoCType=Contract","Vol",$Y$4,"0","ALL",,,"TRUE","T")</f>
        <v>489</v>
      </c>
      <c r="Z9" s="173" t="e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#N/A</v>
      </c>
      <c r="AA9" s="235" t="str">
        <f t="shared" si="8"/>
        <v>Jun 16</v>
      </c>
      <c r="AB9" s="234"/>
      <c r="AC9" s="234"/>
      <c r="AD9" s="233"/>
    </row>
    <row r="10" spans="1:30" ht="18.75" x14ac:dyDescent="0.3">
      <c r="A10" s="3" t="s">
        <v>78</v>
      </c>
      <c r="B10" s="239" t="str">
        <f>RIGHT(RTD("cqg.rtd",,"ContractData",$A$5&amp;A10,"LongDescription"),6)</f>
        <v>Sep 16</v>
      </c>
      <c r="C10" s="238"/>
      <c r="D10" s="238"/>
      <c r="E10" s="238"/>
      <c r="F10" s="178">
        <f>IF(B10="","",RTD("cqg.rtd",,"ContractData",$A$5&amp;A10,"ExpirationDate",,"D"))</f>
        <v>42634</v>
      </c>
      <c r="G10" s="174">
        <f t="shared" ca="1" si="0"/>
        <v>212</v>
      </c>
      <c r="H10" s="16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1</v>
      </c>
      <c r="I10" s="17"/>
      <c r="J10" s="174">
        <f t="shared" si="1"/>
        <v>26129</v>
      </c>
      <c r="K10" s="177">
        <f>RTD("cqg.rtd", ,"ContractData", $A$5&amp;A10, "T_CVol")</f>
        <v>26129</v>
      </c>
      <c r="L10" s="174">
        <f xml:space="preserve"> RTD("cqg.rtd",,"StudyData", $A$5&amp;A10, "MA", "InputChoice=ContractVol,MAType=Sim,Period="&amp;$L$4&amp;"", "MA",,,"all",,,,"T")</f>
        <v>62512.166666669997</v>
      </c>
      <c r="M10" s="176">
        <f t="shared" si="2"/>
        <v>0</v>
      </c>
      <c r="N10" s="174">
        <f>RTD("cqg.rtd", ,"ContractData", $A$5&amp;A10, "Y_CVol")</f>
        <v>43491</v>
      </c>
      <c r="O10" s="175">
        <f t="shared" si="3"/>
        <v>0.60079096824630385</v>
      </c>
      <c r="P10" s="280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3978</v>
      </c>
      <c r="Q10" s="281"/>
      <c r="R10" s="282"/>
      <c r="S10" s="174">
        <f t="shared" si="4"/>
        <v>403365</v>
      </c>
      <c r="T10" s="174">
        <f>IF(B10="","",RTD("cqg.rtd", ,"ContractData", $A$5&amp;A10, "COI"))</f>
        <v>403365</v>
      </c>
      <c r="U10" s="174">
        <f t="shared" si="5"/>
        <v>3605</v>
      </c>
      <c r="V10" s="174">
        <f t="shared" si="6"/>
        <v>3605</v>
      </c>
      <c r="W10" s="174">
        <f>IF(B10="","",RTD("cqg.rtd", ,"ContractData", $A$5&amp;A10, "P_OI"))</f>
        <v>399760</v>
      </c>
      <c r="X10" s="166">
        <f t="shared" si="7"/>
        <v>1.0090179107464479</v>
      </c>
      <c r="Y10" s="176">
        <f>RTD("cqg.rtd",,"StudyData",$A$5&amp;A10,"Vol","VolType=Exchange,CoCType=Contract","Vol",$Y$4,"0","ALL",,,"TRUE","T")</f>
        <v>15</v>
      </c>
      <c r="Z10" s="173" t="e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LocalMinute("&amp;$A$5&amp;$A10&amp;")="&amp;$F$1&amp;")","Bar",,"Vol",$Y$4,"0"))</f>
        <v>#N/A</v>
      </c>
      <c r="AA10" s="235" t="str">
        <f t="shared" si="8"/>
        <v>Sep 16</v>
      </c>
      <c r="AB10" s="234"/>
      <c r="AC10" s="234"/>
      <c r="AD10" s="233"/>
    </row>
    <row r="11" spans="1:30" ht="18.75" x14ac:dyDescent="0.3">
      <c r="A11" s="3" t="s">
        <v>77</v>
      </c>
      <c r="B11" s="239" t="str">
        <f>RIGHT(RTD("cqg.rtd",,"ContractData",$A$5&amp;A11,"LongDescription"),6)</f>
        <v>Dec 16</v>
      </c>
      <c r="C11" s="238"/>
      <c r="D11" s="238"/>
      <c r="E11" s="238"/>
      <c r="F11" s="178">
        <f>IF(B11="","",RTD("cqg.rtd",,"ContractData",$A$5&amp;A11,"ExpirationDate",,"D"))</f>
        <v>42725</v>
      </c>
      <c r="G11" s="174">
        <f t="shared" ca="1" si="0"/>
        <v>303</v>
      </c>
      <c r="H11" s="16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1</v>
      </c>
      <c r="I11" s="17"/>
      <c r="J11" s="174">
        <f t="shared" si="1"/>
        <v>30677</v>
      </c>
      <c r="K11" s="177">
        <f>RTD("cqg.rtd", ,"ContractData", $A$5&amp;A11, "T_CVol")</f>
        <v>30677</v>
      </c>
      <c r="L11" s="174">
        <f xml:space="preserve"> RTD("cqg.rtd",,"StudyData", $A$5&amp;A11, "MA", "InputChoice=ContractVol,MAType=Sim,Period="&amp;$L$4&amp;"", "MA",,,"all",,,,"T")</f>
        <v>68651.75</v>
      </c>
      <c r="M11" s="176">
        <f t="shared" si="2"/>
        <v>0</v>
      </c>
      <c r="N11" s="174">
        <f>RTD("cqg.rtd", ,"ContractData", $A$5&amp;A11, "Y_CVol")</f>
        <v>36823</v>
      </c>
      <c r="O11" s="175">
        <f t="shared" si="3"/>
        <v>0.83309344703038857</v>
      </c>
      <c r="P11" s="280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2528</v>
      </c>
      <c r="Q11" s="281"/>
      <c r="R11" s="282"/>
      <c r="S11" s="174">
        <f t="shared" si="4"/>
        <v>393760</v>
      </c>
      <c r="T11" s="174">
        <f>IF(B11="","",RTD("cqg.rtd", ,"ContractData", $A$5&amp;A11, "COI"))</f>
        <v>393760</v>
      </c>
      <c r="U11" s="174">
        <f t="shared" si="5"/>
        <v>-1162</v>
      </c>
      <c r="V11" s="174">
        <f t="shared" si="6"/>
        <v>-1162</v>
      </c>
      <c r="W11" s="174">
        <f>IF(B11="","",RTD("cqg.rtd", ,"ContractData", $A$5&amp;A11, "P_OI"))</f>
        <v>394922</v>
      </c>
      <c r="X11" s="166">
        <f t="shared" si="7"/>
        <v>0.99705764682646192</v>
      </c>
      <c r="Y11" s="176">
        <f>RTD("cqg.rtd",,"StudyData",$A$5&amp;A11,"Vol","VolType=Exchange,CoCType=Contract","Vol",$Y$4,"0","ALL",,,"TRUE","T")</f>
        <v>209</v>
      </c>
      <c r="Z11" s="173" t="e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#N/A</v>
      </c>
      <c r="AA11" s="235" t="str">
        <f t="shared" si="8"/>
        <v>Dec 16</v>
      </c>
      <c r="AB11" s="234"/>
      <c r="AC11" s="234"/>
      <c r="AD11" s="233"/>
    </row>
    <row r="12" spans="1:30" ht="8.1" customHeight="1" x14ac:dyDescent="0.3">
      <c r="B12" s="194"/>
      <c r="C12" s="20"/>
      <c r="D12" s="20"/>
      <c r="E12" s="20"/>
      <c r="F12" s="29"/>
      <c r="G12" s="20"/>
      <c r="H12" s="187"/>
      <c r="I12" s="20"/>
      <c r="J12" s="20"/>
      <c r="K12" s="20"/>
      <c r="L12" s="186"/>
      <c r="M12" s="183"/>
      <c r="N12" s="20"/>
      <c r="O12" s="185"/>
      <c r="P12" s="184"/>
      <c r="Q12" s="184"/>
      <c r="R12" s="184"/>
      <c r="S12" s="20"/>
      <c r="T12" s="20"/>
      <c r="U12" s="20"/>
      <c r="V12" s="20"/>
      <c r="W12" s="20"/>
      <c r="X12" s="20"/>
      <c r="Y12" s="20"/>
      <c r="Z12" s="183"/>
      <c r="AA12" s="182"/>
      <c r="AB12" s="181"/>
      <c r="AC12" s="181"/>
      <c r="AD12" s="180"/>
    </row>
    <row r="13" spans="1:30" ht="18.75" x14ac:dyDescent="0.3">
      <c r="A13" s="3" t="s">
        <v>76</v>
      </c>
      <c r="B13" s="232" t="str">
        <f>RIGHT(RTD("cqg.rtd",,"ContractData",$A$5&amp;A13,"LongDescription"),6)</f>
        <v>Mar 17</v>
      </c>
      <c r="C13" s="21"/>
      <c r="D13" s="21"/>
      <c r="E13" s="21"/>
      <c r="F13" s="231">
        <f>IF(B13="","",RTD("cqg.rtd",,"ContractData",$A$5&amp;A13,"ExpirationDate",,"D"))</f>
        <v>42809</v>
      </c>
      <c r="G13" s="22">
        <f ca="1">F13-$A$1</f>
        <v>387</v>
      </c>
      <c r="H13" s="16"/>
      <c r="I13" s="17"/>
      <c r="J13" s="22">
        <f>K13</f>
        <v>29407</v>
      </c>
      <c r="K13" s="230">
        <f>RTD("cqg.rtd", ,"ContractData", $A$5&amp;A13, "T_CVol")</f>
        <v>29407</v>
      </c>
      <c r="L13" s="174">
        <f xml:space="preserve"> RTD("cqg.rtd",,"StudyData", $A$5&amp;A13, "MA", "InputChoice=ContractVol,MAType=Sim,Period="&amp;$L$4&amp;"", "MA",,,"all",,,,"T")</f>
        <v>59679.666666669997</v>
      </c>
      <c r="M13" s="229">
        <f>IF(K13&gt;L13,1,0)</f>
        <v>0</v>
      </c>
      <c r="N13" s="22">
        <f>RTD("cqg.rtd", ,"ContractData", $A$5&amp;A13, "Y_CVol")</f>
        <v>41697</v>
      </c>
      <c r="O13" s="228">
        <f>IF(ISERROR(K13/N13),"",K13/N13)</f>
        <v>0.70525457466964048</v>
      </c>
      <c r="P13" s="280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1425</v>
      </c>
      <c r="Q13" s="281"/>
      <c r="R13" s="282"/>
      <c r="S13" s="227">
        <f>T13</f>
        <v>324572</v>
      </c>
      <c r="T13" s="22">
        <f>IF(B13="","",RTD("cqg.rtd", ,"ContractData", $A$5&amp;A13, "COI"))</f>
        <v>324572</v>
      </c>
      <c r="U13" s="22">
        <f>T13-W13</f>
        <v>1155</v>
      </c>
      <c r="V13" s="174">
        <f>U13</f>
        <v>1155</v>
      </c>
      <c r="W13" s="22">
        <f>IF(B13="","",RTD("cqg.rtd", ,"ContractData", $A$5&amp;A13, "P_OI"))</f>
        <v>323417</v>
      </c>
      <c r="X13" s="166">
        <f>IF(W13=0,0,T13/W13)</f>
        <v>1.0035712408438642</v>
      </c>
      <c r="Y13" s="176">
        <f>RTD("cqg.rtd",,"StudyData",$A$5&amp;A13,"Vol","VolType=Exchange,CoCType=Contract","Vol",$Y$4,"0","ALL",,,"TRUE","T")</f>
        <v>31</v>
      </c>
      <c r="Z13" s="173" t="e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#N/A</v>
      </c>
      <c r="AA13" s="224" t="str">
        <f>B13</f>
        <v>Mar 17</v>
      </c>
      <c r="AB13" s="223"/>
      <c r="AC13" s="223"/>
      <c r="AD13" s="222"/>
    </row>
    <row r="14" spans="1:30" ht="18.75" x14ac:dyDescent="0.3">
      <c r="A14" s="3" t="s">
        <v>75</v>
      </c>
      <c r="B14" s="226" t="str">
        <f>RIGHT(RTD("cqg.rtd",,"ContractData",$A$5&amp;A14,"LongDescription"),6)</f>
        <v>Jun 17</v>
      </c>
      <c r="C14" s="23"/>
      <c r="D14" s="23"/>
      <c r="E14" s="23"/>
      <c r="F14" s="178">
        <f>IF(B14="","",RTD("cqg.rtd",,"ContractData",$A$5&amp;A14,"ExpirationDate",,"D"))</f>
        <v>42907</v>
      </c>
      <c r="G14" s="174">
        <f ca="1">F14-$A$1</f>
        <v>485</v>
      </c>
      <c r="H14" s="16"/>
      <c r="I14" s="17"/>
      <c r="J14" s="174">
        <f>K14</f>
        <v>25814</v>
      </c>
      <c r="K14" s="177">
        <f>RTD("cqg.rtd", ,"ContractData", $A$5&amp;A14, "T_CVol")</f>
        <v>25814</v>
      </c>
      <c r="L14" s="174">
        <f xml:space="preserve"> RTD("cqg.rtd",,"StudyData", $A$5&amp;A14, "MA", "InputChoice=ContractVol,MAType=Sim,Period="&amp;$L$4&amp;"", "MA",,,"all",,,,"T")</f>
        <v>62047.083333330003</v>
      </c>
      <c r="M14" s="176">
        <f>IF(K14&gt;L14,1,0)</f>
        <v>0</v>
      </c>
      <c r="N14" s="174">
        <f>RTD("cqg.rtd", ,"ContractData", $A$5&amp;A14, "Y_CVol")</f>
        <v>40986</v>
      </c>
      <c r="O14" s="175">
        <f>IF(ISERROR(K14/N14),"",K14/N14)</f>
        <v>0.62982481823061531</v>
      </c>
      <c r="P14" s="280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261</v>
      </c>
      <c r="Q14" s="281"/>
      <c r="R14" s="282"/>
      <c r="S14" s="225">
        <f>T14</f>
        <v>280925</v>
      </c>
      <c r="T14" s="174">
        <f>IF(B14="","",RTD("cqg.rtd", ,"ContractData", $A$5&amp;A14, "COI"))</f>
        <v>280925</v>
      </c>
      <c r="U14" s="174">
        <f>T14-W14</f>
        <v>-1834</v>
      </c>
      <c r="V14" s="174">
        <f>U14</f>
        <v>-1834</v>
      </c>
      <c r="W14" s="174">
        <f>IF(B14="","",RTD("cqg.rtd", ,"ContractData", $A$5&amp;A14, "P_OI"))</f>
        <v>282759</v>
      </c>
      <c r="X14" s="166">
        <f>IF(W14=0,0,T14/W14)</f>
        <v>0.99351391113987531</v>
      </c>
      <c r="Y14" s="176">
        <f>RTD("cqg.rtd",,"StudyData",$A$5&amp;A14,"Vol","VolType=Exchange,CoCType=Contract","Vol",$Y$4,"0","ALL",,,"TRUE","T")</f>
        <v>229</v>
      </c>
      <c r="Z14" s="173" t="e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LocalMinute("&amp;$A$5&amp;$A14&amp;")="&amp;$F$1&amp;")","Bar",,"Vol",$Y$4,"0"))</f>
        <v>#N/A</v>
      </c>
      <c r="AA14" s="224" t="str">
        <f>B14</f>
        <v>Jun 17</v>
      </c>
      <c r="AB14" s="223"/>
      <c r="AC14" s="223"/>
      <c r="AD14" s="222"/>
    </row>
    <row r="15" spans="1:30" ht="18.75" x14ac:dyDescent="0.3">
      <c r="A15" s="3" t="s">
        <v>74</v>
      </c>
      <c r="B15" s="226" t="str">
        <f>RIGHT(RTD("cqg.rtd",,"ContractData",$A$5&amp;A15,"LongDescription"),6)</f>
        <v>Sep 17</v>
      </c>
      <c r="C15" s="23"/>
      <c r="D15" s="23"/>
      <c r="E15" s="23"/>
      <c r="F15" s="178">
        <f>IF(B15="","",RTD("cqg.rtd",,"ContractData",$A$5&amp;A15,"ExpirationDate",,"D"))</f>
        <v>42998</v>
      </c>
      <c r="G15" s="174">
        <f ca="1">F15-$A$1</f>
        <v>576</v>
      </c>
      <c r="H15" s="16"/>
      <c r="I15" s="17"/>
      <c r="J15" s="174">
        <f>K15</f>
        <v>18656</v>
      </c>
      <c r="K15" s="177">
        <f>RTD("cqg.rtd", ,"ContractData", $A$5&amp;A15, "T_CVol")</f>
        <v>18656</v>
      </c>
      <c r="L15" s="174">
        <f xml:space="preserve"> RTD("cqg.rtd",,"StudyData", $A$5&amp;A15, "MA", "InputChoice=ContractVol,MAType=Sim,Period="&amp;$L$4&amp;"", "MA",,,"all",,,,"T")</f>
        <v>68506.083333329996</v>
      </c>
      <c r="M15" s="176">
        <f>IF(K15&gt;L15,1,0)</f>
        <v>0</v>
      </c>
      <c r="N15" s="174">
        <f>RTD("cqg.rtd", ,"ContractData", $A$5&amp;A15, "Y_CVol")</f>
        <v>37590</v>
      </c>
      <c r="O15" s="175">
        <f>IF(ISERROR(K15/N15),"",K15/N15)</f>
        <v>0.49630220803405162</v>
      </c>
      <c r="P15" s="280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>86</v>
      </c>
      <c r="Q15" s="281"/>
      <c r="R15" s="282"/>
      <c r="S15" s="225">
        <f>T15</f>
        <v>262113</v>
      </c>
      <c r="T15" s="174">
        <f>IF(B15="","",RTD("cqg.rtd", ,"ContractData", $A$5&amp;A15, "COI"))</f>
        <v>262113</v>
      </c>
      <c r="U15" s="174">
        <f>T15-W15</f>
        <v>2633</v>
      </c>
      <c r="V15" s="174">
        <f>U15</f>
        <v>2633</v>
      </c>
      <c r="W15" s="174">
        <f>IF(B15="","",RTD("cqg.rtd", ,"ContractData", $A$5&amp;A15, "P_OI"))</f>
        <v>259480</v>
      </c>
      <c r="X15" s="166">
        <f>IF(W15=0,0,T15/W15)</f>
        <v>1.010147217511947</v>
      </c>
      <c r="Y15" s="176">
        <f>RTD("cqg.rtd",,"StudyData",$A$5&amp;A15,"Vol","VolType=Exchange,CoCType=Contract","Vol",$Y$4,"0","ALL",,,"TRUE","T")</f>
        <v>19</v>
      </c>
      <c r="Z15" s="173" t="e">
        <f ca="1">IF(B15="","",RTD("cqg.rtd",,"StudyData","Vol("&amp;$A$5&amp;A15&amp;") when (LocalDay("&amp;$A$5&amp;A15&amp;")="&amp;$C$1&amp;" and LocalHour("&amp;$A$5&amp;A15&amp;")="&amp;$E$1&amp;" and LocalMinute("&amp;$A$5&amp;$A15&amp;")="&amp;$F$1&amp;")","Bar",,"Vol",$Y$4,"0"))</f>
        <v>#N/A</v>
      </c>
      <c r="AA15" s="224" t="str">
        <f>B15</f>
        <v>Sep 17</v>
      </c>
      <c r="AB15" s="223"/>
      <c r="AC15" s="223"/>
      <c r="AD15" s="222"/>
    </row>
    <row r="16" spans="1:30" ht="18.75" x14ac:dyDescent="0.3">
      <c r="A16" s="3" t="s">
        <v>73</v>
      </c>
      <c r="B16" s="226" t="str">
        <f>RIGHT(RTD("cqg.rtd",,"ContractData",$A$5&amp;A16,"LongDescription"),6)</f>
        <v>Dec 17</v>
      </c>
      <c r="C16" s="23"/>
      <c r="D16" s="23"/>
      <c r="E16" s="23"/>
      <c r="F16" s="178">
        <f>IF(B16="","",RTD("cqg.rtd",,"ContractData",$A$5&amp;A16,"ExpirationDate",,"D"))</f>
        <v>43089</v>
      </c>
      <c r="G16" s="174">
        <f ca="1">F16-$A$1</f>
        <v>667</v>
      </c>
      <c r="H16" s="16"/>
      <c r="I16" s="17"/>
      <c r="J16" s="174">
        <f>K16</f>
        <v>18544</v>
      </c>
      <c r="K16" s="177">
        <f>RTD("cqg.rtd", ,"ContractData", $A$5&amp;A16, "T_CVol")</f>
        <v>18544</v>
      </c>
      <c r="L16" s="174">
        <f xml:space="preserve"> RTD("cqg.rtd",,"StudyData", $A$5&amp;A16, "MA", "InputChoice=ContractVol,MAType=Sim,Period="&amp;$L$4&amp;"", "MA",,,"all",,,,"T")</f>
        <v>65672.083333329996</v>
      </c>
      <c r="M16" s="176">
        <f>IF(K16&gt;L16,1,0)</f>
        <v>0</v>
      </c>
      <c r="N16" s="174">
        <f>RTD("cqg.rtd", ,"ContractData", $A$5&amp;A16, "Y_CVol")</f>
        <v>37339</v>
      </c>
      <c r="O16" s="175">
        <f>IF(ISERROR(K16/N16),"",K16/N16)</f>
        <v>0.49663890302364821</v>
      </c>
      <c r="P16" s="280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36</v>
      </c>
      <c r="Q16" s="281"/>
      <c r="R16" s="282"/>
      <c r="S16" s="225">
        <f>T16</f>
        <v>311769</v>
      </c>
      <c r="T16" s="174">
        <f>IF(B16="","",RTD("cqg.rtd", ,"ContractData", $A$5&amp;A16, "COI"))</f>
        <v>311769</v>
      </c>
      <c r="U16" s="174">
        <f>T16-W16</f>
        <v>-2148</v>
      </c>
      <c r="V16" s="174">
        <f>U16</f>
        <v>-2148</v>
      </c>
      <c r="W16" s="174">
        <f>IF(B16="","",RTD("cqg.rtd", ,"ContractData", $A$5&amp;A16, "P_OI"))</f>
        <v>313917</v>
      </c>
      <c r="X16" s="166">
        <f>IF(W16=0,0,T16/W16)</f>
        <v>0.99315742696317821</v>
      </c>
      <c r="Y16" s="176">
        <f>RTD("cqg.rtd",,"StudyData",$A$5&amp;A16,"Vol","VolType=Exchange,CoCType=Contract","Vol",$Y$4,"0","ALL",,,"TRUE","T")</f>
        <v>33</v>
      </c>
      <c r="Z16" s="173" t="e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#N/A</v>
      </c>
      <c r="AA16" s="224" t="str">
        <f>B16</f>
        <v>Dec 17</v>
      </c>
      <c r="AB16" s="223"/>
      <c r="AC16" s="223"/>
      <c r="AD16" s="222"/>
    </row>
    <row r="17" spans="1:30" ht="8.1" customHeight="1" x14ac:dyDescent="0.3">
      <c r="B17" s="194"/>
      <c r="C17" s="20"/>
      <c r="D17" s="20"/>
      <c r="E17" s="20"/>
      <c r="F17" s="29"/>
      <c r="G17" s="20"/>
      <c r="H17" s="187"/>
      <c r="I17" s="20"/>
      <c r="J17" s="20"/>
      <c r="K17" s="20"/>
      <c r="L17" s="186"/>
      <c r="M17" s="183"/>
      <c r="N17" s="20"/>
      <c r="O17" s="185"/>
      <c r="P17" s="184"/>
      <c r="Q17" s="184"/>
      <c r="R17" s="184"/>
      <c r="S17" s="20"/>
      <c r="T17" s="20"/>
      <c r="U17" s="20"/>
      <c r="V17" s="20"/>
      <c r="W17" s="20"/>
      <c r="X17" s="20"/>
      <c r="Y17" s="20"/>
      <c r="Z17" s="183"/>
      <c r="AA17" s="182"/>
      <c r="AB17" s="181"/>
      <c r="AC17" s="181"/>
      <c r="AD17" s="180"/>
    </row>
    <row r="18" spans="1:30" ht="18.75" x14ac:dyDescent="0.3">
      <c r="A18" s="3" t="s">
        <v>72</v>
      </c>
      <c r="B18" s="221" t="str">
        <f>RIGHT(RTD("cqg.rtd",,"ContractData",$A$5&amp;A18,"LongDescription"),6)</f>
        <v>Mar 18</v>
      </c>
      <c r="C18" s="24"/>
      <c r="D18" s="24"/>
      <c r="E18" s="24"/>
      <c r="F18" s="178">
        <f>IF(B18="","",RTD("cqg.rtd",,"ContractData",$A$5&amp;A18,"ExpirationDate",,"D"))</f>
        <v>43180</v>
      </c>
      <c r="G18" s="174">
        <f ca="1">F18-$A$1</f>
        <v>758</v>
      </c>
      <c r="H18" s="16"/>
      <c r="I18" s="17"/>
      <c r="J18" s="174">
        <f>K18</f>
        <v>10520</v>
      </c>
      <c r="K18" s="177">
        <f>RTD("cqg.rtd", ,"ContractData", $A$5&amp;A18, "T_CVol")</f>
        <v>10520</v>
      </c>
      <c r="L18" s="174">
        <f xml:space="preserve"> RTD("cqg.rtd",,"StudyData", $A$5&amp;A18, "MA", "InputChoice=ContractVol,MAType=Sim,Period="&amp;$L$4&amp;"", "MA",,,"all",,,,"T")</f>
        <v>49662.916666669997</v>
      </c>
      <c r="M18" s="176">
        <f>IF(K18&gt;L18,1,0)</f>
        <v>0</v>
      </c>
      <c r="N18" s="174">
        <f>RTD("cqg.rtd", ,"ContractData", $A$5&amp;A18, "Y_CVol")</f>
        <v>33411</v>
      </c>
      <c r="O18" s="175">
        <f>IF(ISERROR(K18/N18),"",K18/N18)</f>
        <v>0.31486636137798929</v>
      </c>
      <c r="P18" s="280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26</v>
      </c>
      <c r="Q18" s="281"/>
      <c r="R18" s="282"/>
      <c r="S18" s="174">
        <f>T18</f>
        <v>193584</v>
      </c>
      <c r="T18" s="174">
        <f>IF(B18="","",RTD("cqg.rtd", ,"ContractData", $A$5&amp;A18, "COI"))</f>
        <v>193584</v>
      </c>
      <c r="U18" s="174">
        <f>T18-W18</f>
        <v>310</v>
      </c>
      <c r="V18" s="174">
        <f>U18</f>
        <v>310</v>
      </c>
      <c r="W18" s="174">
        <f>IF(B18="","",RTD("cqg.rtd", ,"ContractData", $A$5&amp;A18, "P_OI"))</f>
        <v>193274</v>
      </c>
      <c r="X18" s="166">
        <f>IF(W18=0,0,T18/W18)</f>
        <v>1.0016039405196768</v>
      </c>
      <c r="Y18" s="176">
        <f>RTD("cqg.rtd",,"StudyData",$A$5&amp;A18,"Vol","VolType=Exchange,CoCType=Contract","Vol",$Y$4,"0","ALL",,,"TRUE","T")</f>
        <v>10</v>
      </c>
      <c r="Z18" s="173" t="e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#N/A</v>
      </c>
      <c r="AA18" s="220" t="str">
        <f>B18</f>
        <v>Mar 18</v>
      </c>
      <c r="AB18" s="219"/>
      <c r="AC18" s="219"/>
      <c r="AD18" s="218"/>
    </row>
    <row r="19" spans="1:30" ht="18.75" x14ac:dyDescent="0.3">
      <c r="A19" s="3" t="s">
        <v>71</v>
      </c>
      <c r="B19" s="221" t="str">
        <f>RIGHT(RTD("cqg.rtd",,"ContractData",$A$5&amp;A19,"LongDescription"),6)</f>
        <v>Jun 18</v>
      </c>
      <c r="C19" s="24"/>
      <c r="D19" s="24"/>
      <c r="E19" s="24"/>
      <c r="F19" s="178">
        <f>IF(B19="","",RTD("cqg.rtd",,"ContractData",$A$5&amp;A19,"ExpirationDate",,"D"))</f>
        <v>43271</v>
      </c>
      <c r="G19" s="174">
        <f ca="1">F19-$A$1</f>
        <v>849</v>
      </c>
      <c r="H19" s="16"/>
      <c r="I19" s="17"/>
      <c r="J19" s="174">
        <f>K19</f>
        <v>11662</v>
      </c>
      <c r="K19" s="177">
        <f>RTD("cqg.rtd", ,"ContractData", $A$5&amp;A19, "T_CVol")</f>
        <v>11662</v>
      </c>
      <c r="L19" s="174">
        <f xml:space="preserve"> RTD("cqg.rtd",,"StudyData", $A$5&amp;A19, "MA", "InputChoice=ContractVol,MAType=Sim,Period="&amp;$L$4&amp;"", "MA",,,"all",,,,"T")</f>
        <v>51090.833333330003</v>
      </c>
      <c r="M19" s="176">
        <f>IF(K19&gt;L19,1,0)</f>
        <v>0</v>
      </c>
      <c r="N19" s="174">
        <f>RTD("cqg.rtd", ,"ContractData", $A$5&amp;A19, "Y_CVol")</f>
        <v>24514</v>
      </c>
      <c r="O19" s="175">
        <f>IF(ISERROR(K19/N19),"",K19/N19)</f>
        <v>0.47572815533980584</v>
      </c>
      <c r="P19" s="280" t="str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/>
      </c>
      <c r="Q19" s="281"/>
      <c r="R19" s="282"/>
      <c r="S19" s="174">
        <f>T19</f>
        <v>178039</v>
      </c>
      <c r="T19" s="174">
        <f>IF(B19="","",RTD("cqg.rtd", ,"ContractData", $A$5&amp;A19, "COI"))</f>
        <v>178039</v>
      </c>
      <c r="U19" s="174">
        <f>T19-W19</f>
        <v>613</v>
      </c>
      <c r="V19" s="174">
        <f>U19</f>
        <v>613</v>
      </c>
      <c r="W19" s="174">
        <f>IF(B19="","",RTD("cqg.rtd", ,"ContractData", $A$5&amp;A19, "P_OI"))</f>
        <v>177426</v>
      </c>
      <c r="X19" s="166">
        <f>IF(W19=0,0,T19/W19)</f>
        <v>1.0034549615050781</v>
      </c>
      <c r="Y19" s="176">
        <f>RTD("cqg.rtd",,"StudyData",$A$5&amp;A19,"Vol","VolType=Exchange,CoCType=Contract","Vol",$Y$4,"0","ALL",,,"TRUE","T")</f>
        <v>7</v>
      </c>
      <c r="Z19" s="173" t="e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LocalMinute("&amp;$A$5&amp;$A19&amp;")="&amp;$F$1&amp;")","Bar",,"Vol",$Y$4,"0"))</f>
        <v>#N/A</v>
      </c>
      <c r="AA19" s="220" t="str">
        <f>B19</f>
        <v>Jun 18</v>
      </c>
      <c r="AB19" s="219"/>
      <c r="AC19" s="219"/>
      <c r="AD19" s="218"/>
    </row>
    <row r="20" spans="1:30" ht="18.75" x14ac:dyDescent="0.3">
      <c r="A20" s="3" t="s">
        <v>70</v>
      </c>
      <c r="B20" s="221" t="str">
        <f>RIGHT(RTD("cqg.rtd",,"ContractData",$A$5&amp;A20,"LongDescription"),6)</f>
        <v>Sep 18</v>
      </c>
      <c r="C20" s="24"/>
      <c r="D20" s="24"/>
      <c r="E20" s="24"/>
      <c r="F20" s="178">
        <f>IF(B20="","",RTD("cqg.rtd",,"ContractData",$A$5&amp;A20,"ExpirationDate",,"D"))</f>
        <v>43362</v>
      </c>
      <c r="G20" s="174">
        <f ca="1">F20-$A$1</f>
        <v>940</v>
      </c>
      <c r="H20" s="16"/>
      <c r="I20" s="17"/>
      <c r="J20" s="174">
        <f>K20</f>
        <v>7697</v>
      </c>
      <c r="K20" s="177">
        <f>RTD("cqg.rtd", ,"ContractData", $A$5&amp;A20, "T_CVol")</f>
        <v>7697</v>
      </c>
      <c r="L20" s="174">
        <f xml:space="preserve"> RTD("cqg.rtd",,"StudyData", $A$5&amp;A20, "MA", "InputChoice=ContractVol,MAType=Sim,Period="&amp;$L$4&amp;"", "MA",,,"all",,,,"T")</f>
        <v>36299.166666669997</v>
      </c>
      <c r="M20" s="176">
        <f>IF(K20&gt;L20,1,0)</f>
        <v>0</v>
      </c>
      <c r="N20" s="174">
        <f>RTD("cqg.rtd", ,"ContractData", $A$5&amp;A20, "Y_CVol")</f>
        <v>24723</v>
      </c>
      <c r="O20" s="175">
        <f>IF(ISERROR(K20/N20),"",K20/N20)</f>
        <v>0.31132953120575985</v>
      </c>
      <c r="P20" s="280" t="str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/>
      </c>
      <c r="Q20" s="281"/>
      <c r="R20" s="282"/>
      <c r="S20" s="174">
        <f>T20</f>
        <v>134863</v>
      </c>
      <c r="T20" s="174">
        <f>IF(B20="","",RTD("cqg.rtd", ,"ContractData", $A$5&amp;A20, "COI"))</f>
        <v>134863</v>
      </c>
      <c r="U20" s="174">
        <f>T20-W20</f>
        <v>4625</v>
      </c>
      <c r="V20" s="174">
        <f>U20</f>
        <v>4625</v>
      </c>
      <c r="W20" s="174">
        <f>IF(B20="","",RTD("cqg.rtd", ,"ContractData", $A$5&amp;A20, "P_OI"))</f>
        <v>130238</v>
      </c>
      <c r="X20" s="166">
        <f>IF(W20=0,0,T20/W20)</f>
        <v>1.0355119089666611</v>
      </c>
      <c r="Y20" s="176">
        <f>RTD("cqg.rtd",,"StudyData",$A$5&amp;A20,"Vol","VolType=Exchange,CoCType=Contract","Vol",$Y$4,"0","ALL",,,"TRUE","T")</f>
        <v>24</v>
      </c>
      <c r="Z20" s="173" t="e">
        <f ca="1">IF(B20="","",RTD("cqg.rtd",,"StudyData","Vol("&amp;$A$5&amp;A20&amp;") when (LocalDay("&amp;$A$5&amp;A20&amp;")="&amp;$C$1&amp;" and LocalHour("&amp;$A$5&amp;A20&amp;")="&amp;$E$1&amp;" and LocalMinute("&amp;$A$5&amp;$A20&amp;")="&amp;$F$1&amp;")","Bar",,"Vol",$Y$4,"0"))</f>
        <v>#N/A</v>
      </c>
      <c r="AA20" s="220" t="str">
        <f>B20</f>
        <v>Sep 18</v>
      </c>
      <c r="AB20" s="219"/>
      <c r="AC20" s="219"/>
      <c r="AD20" s="218"/>
    </row>
    <row r="21" spans="1:30" ht="18.75" x14ac:dyDescent="0.3">
      <c r="A21" s="3" t="s">
        <v>69</v>
      </c>
      <c r="B21" s="221" t="str">
        <f>RIGHT(RTD("cqg.rtd",,"ContractData",$A$5&amp;A21,"LongDescription"),6)</f>
        <v>Dec 18</v>
      </c>
      <c r="C21" s="24"/>
      <c r="D21" s="24"/>
      <c r="E21" s="24"/>
      <c r="F21" s="178">
        <f>IF(B21="","",RTD("cqg.rtd",,"ContractData",$A$5&amp;A21,"ExpirationDate",,"D"))</f>
        <v>43453</v>
      </c>
      <c r="G21" s="174">
        <f ca="1">F21-$A$1</f>
        <v>1031</v>
      </c>
      <c r="H21" s="16"/>
      <c r="I21" s="17"/>
      <c r="J21" s="174">
        <f>K21</f>
        <v>6051</v>
      </c>
      <c r="K21" s="177">
        <f>RTD("cqg.rtd", ,"ContractData", $A$5&amp;A21, "T_CVol")</f>
        <v>6051</v>
      </c>
      <c r="L21" s="174">
        <f xml:space="preserve"> RTD("cqg.rtd",,"StudyData", $A$5&amp;A21, "MA", "InputChoice=ContractVol,MAType=Sim,Period="&amp;$L$4&amp;"", "MA",,,"all",,,,"T")</f>
        <v>31878.5</v>
      </c>
      <c r="M21" s="176">
        <f>IF(K21&gt;L21,1,0)</f>
        <v>0</v>
      </c>
      <c r="N21" s="174">
        <f>RTD("cqg.rtd", ,"ContractData", $A$5&amp;A21, "Y_CVol")</f>
        <v>15016</v>
      </c>
      <c r="O21" s="175">
        <f>IF(ISERROR(K21/N21),"",K21/N21)</f>
        <v>0.40297016515716572</v>
      </c>
      <c r="P21" s="280" t="str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/>
      </c>
      <c r="Q21" s="281"/>
      <c r="R21" s="282"/>
      <c r="S21" s="174">
        <f>T21</f>
        <v>94902</v>
      </c>
      <c r="T21" s="174">
        <f>IF(B21="","",RTD("cqg.rtd", ,"ContractData", $A$5&amp;A21, "COI"))</f>
        <v>94902</v>
      </c>
      <c r="U21" s="174">
        <f>T21-W21</f>
        <v>-526</v>
      </c>
      <c r="V21" s="174">
        <f>U21</f>
        <v>-526</v>
      </c>
      <c r="W21" s="174">
        <f>IF(B21="","",RTD("cqg.rtd", ,"ContractData", $A$5&amp;A21, "P_OI"))</f>
        <v>95428</v>
      </c>
      <c r="X21" s="166">
        <f>IF(W21=0,0,T21/W21)</f>
        <v>0.99448799094605356</v>
      </c>
      <c r="Y21" s="176">
        <f>RTD("cqg.rtd",,"StudyData",$A$5&amp;A21,"Vol","VolType=Exchange,CoCType=Contract","Vol",$Y$4,"0","ALL",,,"TRUE","T")</f>
        <v>17</v>
      </c>
      <c r="Z21" s="173" t="e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#N/A</v>
      </c>
      <c r="AA21" s="220" t="str">
        <f>B21</f>
        <v>Dec 18</v>
      </c>
      <c r="AB21" s="219"/>
      <c r="AC21" s="219"/>
      <c r="AD21" s="218"/>
    </row>
    <row r="22" spans="1:30" ht="8.1" customHeight="1" x14ac:dyDescent="0.3">
      <c r="B22" s="194"/>
      <c r="C22" s="20"/>
      <c r="D22" s="20"/>
      <c r="E22" s="20"/>
      <c r="F22" s="29"/>
      <c r="G22" s="20"/>
      <c r="H22" s="187"/>
      <c r="I22" s="20"/>
      <c r="J22" s="20"/>
      <c r="K22" s="20"/>
      <c r="L22" s="186"/>
      <c r="M22" s="183"/>
      <c r="N22" s="20"/>
      <c r="O22" s="185"/>
      <c r="P22" s="184"/>
      <c r="Q22" s="184"/>
      <c r="R22" s="184"/>
      <c r="S22" s="20"/>
      <c r="T22" s="20"/>
      <c r="U22" s="20"/>
      <c r="V22" s="20"/>
      <c r="W22" s="20"/>
      <c r="X22" s="20"/>
      <c r="Y22" s="20"/>
      <c r="Z22" s="183"/>
      <c r="AA22" s="182"/>
      <c r="AB22" s="181"/>
      <c r="AC22" s="181"/>
      <c r="AD22" s="180"/>
    </row>
    <row r="23" spans="1:30" ht="18.75" x14ac:dyDescent="0.3">
      <c r="A23" s="3" t="s">
        <v>68</v>
      </c>
      <c r="B23" s="217" t="str">
        <f>RIGHT(RTD("cqg.rtd",,"ContractData",$A$5&amp;A23,"LongDescription"),6)</f>
        <v>Mar 19</v>
      </c>
      <c r="C23" s="25"/>
      <c r="D23" s="25"/>
      <c r="E23" s="25"/>
      <c r="F23" s="178">
        <f>IF(B23="","",RTD("cqg.rtd",,"ContractData",$A$5&amp;A23,"ExpirationDate",,"D"))</f>
        <v>43544</v>
      </c>
      <c r="G23" s="174">
        <f ca="1">F23-$A$1</f>
        <v>1122</v>
      </c>
      <c r="H23" s="16"/>
      <c r="I23" s="17"/>
      <c r="J23" s="174">
        <f>K23</f>
        <v>2345</v>
      </c>
      <c r="K23" s="177">
        <f>RTD("cqg.rtd", ,"ContractData", $A$5&amp;A23, "T_CVol")</f>
        <v>2345</v>
      </c>
      <c r="L23" s="174">
        <f xml:space="preserve"> RTD("cqg.rtd",,"StudyData", $A$5&amp;A23, "MA", "InputChoice=ContractVol,MAType=Sim,Period="&amp;$L$4&amp;"", "MA",,,"all",,,,"T")</f>
        <v>8671.3333333299997</v>
      </c>
      <c r="M23" s="176">
        <f>IF(K23&gt;L23,1,0)</f>
        <v>0</v>
      </c>
      <c r="N23" s="174">
        <f>RTD("cqg.rtd", ,"ContractData", $A$5&amp;A23, "Y_CVol")</f>
        <v>3628</v>
      </c>
      <c r="O23" s="175">
        <f>IF(ISERROR(K23/N23),"",K23/N23)</f>
        <v>0.64636163175303196</v>
      </c>
      <c r="P23" s="280" t="str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/>
      </c>
      <c r="Q23" s="281"/>
      <c r="R23" s="282"/>
      <c r="S23" s="174">
        <f>T23</f>
        <v>37084</v>
      </c>
      <c r="T23" s="174">
        <f>IF(B23="","",RTD("cqg.rtd", ,"ContractData", $A$5&amp;A23, "COI"))</f>
        <v>37084</v>
      </c>
      <c r="U23" s="174">
        <f>T23-W23</f>
        <v>-195</v>
      </c>
      <c r="V23" s="174">
        <f>U23</f>
        <v>-195</v>
      </c>
      <c r="W23" s="174">
        <f>IF(B23="","",RTD("cqg.rtd", ,"ContractData", $A$5&amp;A23, "P_OI"))</f>
        <v>37279</v>
      </c>
      <c r="X23" s="166">
        <f>IF(W23=0,0,T23/W23)</f>
        <v>0.99476917299283774</v>
      </c>
      <c r="Y23" s="176">
        <f>RTD("cqg.rtd",,"StudyData",$A$5&amp;A23,"Vol","VolType=Exchange,CoCType=Contract","Vol",$Y$4,"0","ALL",,,"TRUE","T")</f>
        <v>0</v>
      </c>
      <c r="Z23" s="173" t="e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#N/A</v>
      </c>
      <c r="AA23" s="216" t="str">
        <f>B23</f>
        <v>Mar 19</v>
      </c>
      <c r="AB23" s="215"/>
      <c r="AC23" s="215"/>
      <c r="AD23" s="214"/>
    </row>
    <row r="24" spans="1:30" ht="18.75" x14ac:dyDescent="0.3">
      <c r="A24" s="3" t="s">
        <v>67</v>
      </c>
      <c r="B24" s="217" t="str">
        <f>RIGHT(RTD("cqg.rtd",,"ContractData",$A$5&amp;A24,"LongDescription"),6)</f>
        <v>Jun 19</v>
      </c>
      <c r="C24" s="25"/>
      <c r="D24" s="25"/>
      <c r="E24" s="25"/>
      <c r="F24" s="178">
        <f>IF(B24="","",RTD("cqg.rtd",,"ContractData",$A$5&amp;A24,"ExpirationDate",,"D"))</f>
        <v>43635</v>
      </c>
      <c r="G24" s="174">
        <f ca="1">F24-$A$1</f>
        <v>1213</v>
      </c>
      <c r="H24" s="16"/>
      <c r="I24" s="17"/>
      <c r="J24" s="174">
        <f>K24</f>
        <v>971</v>
      </c>
      <c r="K24" s="177">
        <f>RTD("cqg.rtd", ,"ContractData", $A$5&amp;A24, "T_CVol")</f>
        <v>971</v>
      </c>
      <c r="L24" s="174">
        <f xml:space="preserve"> RTD("cqg.rtd",,"StudyData", $A$5&amp;A24, "MA", "InputChoice=ContractVol,MAType=Sim,Period="&amp;$L$4&amp;"", "MA",,,"all",,,,"T")</f>
        <v>4740.5</v>
      </c>
      <c r="M24" s="176">
        <f>IF(K24&gt;L24,1,0)</f>
        <v>0</v>
      </c>
      <c r="N24" s="174">
        <f>RTD("cqg.rtd", ,"ContractData", $A$5&amp;A24, "Y_CVol")</f>
        <v>1554</v>
      </c>
      <c r="O24" s="175">
        <f>IF(ISERROR(K24/N24),"",K24/N24)</f>
        <v>0.62483912483912485</v>
      </c>
      <c r="P24" s="280" t="str">
        <f xml:space="preserve"> RTD("cqg.rtd",,"StudyData", "(MA("&amp;$A$5&amp;A24&amp;",Period:="&amp;$Q$5&amp;",MAType:=Sim,InputChoice:=ContractVol) when LocalYear("&amp;$A$5&amp;A24&amp;")="&amp;$R$5&amp;" And (LocalMonth("&amp;$A$5&amp;A24&amp;")="&amp;$P$4&amp;" And LocalDay("&amp;$A$5&amp;A24&amp;")="&amp;$Q$4&amp;" ))", "Bar", "", "Close","D", "0", "all", "", "","False",,)</f>
        <v/>
      </c>
      <c r="Q24" s="281"/>
      <c r="R24" s="282"/>
      <c r="S24" s="174">
        <f>T24</f>
        <v>18287</v>
      </c>
      <c r="T24" s="174">
        <f>IF(B24="","",RTD("cqg.rtd", ,"ContractData", $A$5&amp;A24, "COI"))</f>
        <v>18287</v>
      </c>
      <c r="U24" s="174">
        <f>T24-W24</f>
        <v>-491</v>
      </c>
      <c r="V24" s="174">
        <f>U24</f>
        <v>-491</v>
      </c>
      <c r="W24" s="174">
        <f>IF(B24="","",RTD("cqg.rtd", ,"ContractData", $A$5&amp;A24, "P_OI"))</f>
        <v>18778</v>
      </c>
      <c r="X24" s="166">
        <f>IF(W24=0,0,T24/W24)</f>
        <v>0.97385238044520184</v>
      </c>
      <c r="Y24" s="176">
        <f>RTD("cqg.rtd",,"StudyData",$A$5&amp;A24,"Vol","VolType=Exchange,CoCType=Contract","Vol",$Y$4,"0","ALL",,,"TRUE","T")</f>
        <v>0</v>
      </c>
      <c r="Z24" s="173" t="e">
        <f ca="1">IF(B24="","",RTD("cqg.rtd",,"StudyData","Vol("&amp;$A$5&amp;A24&amp;") when (LocalDay("&amp;$A$5&amp;A24&amp;")="&amp;$C$1&amp;" and LocalHour("&amp;$A$5&amp;A24&amp;")="&amp;$E$1&amp;" and LocalMinute("&amp;$A$5&amp;$A24&amp;")="&amp;$F$1&amp;")","Bar",,"Vol",$Y$4,"0"))</f>
        <v>#N/A</v>
      </c>
      <c r="AA24" s="216" t="str">
        <f>B24</f>
        <v>Jun 19</v>
      </c>
      <c r="AB24" s="215"/>
      <c r="AC24" s="215"/>
      <c r="AD24" s="214"/>
    </row>
    <row r="25" spans="1:30" ht="18.75" x14ac:dyDescent="0.3">
      <c r="A25" s="3" t="s">
        <v>66</v>
      </c>
      <c r="B25" s="217" t="str">
        <f>RIGHT(RTD("cqg.rtd",,"ContractData",$A$5&amp;A25,"LongDescription"),6)</f>
        <v>Sep 19</v>
      </c>
      <c r="C25" s="25"/>
      <c r="D25" s="25"/>
      <c r="E25" s="25"/>
      <c r="F25" s="178">
        <f>IF(B25="","",RTD("cqg.rtd",,"ContractData",$A$5&amp;A25,"ExpirationDate",,"D"))</f>
        <v>43726</v>
      </c>
      <c r="G25" s="174">
        <f ca="1">F25-$A$1</f>
        <v>1304</v>
      </c>
      <c r="H25" s="16"/>
      <c r="I25" s="17"/>
      <c r="J25" s="174">
        <f>K25</f>
        <v>473</v>
      </c>
      <c r="K25" s="177">
        <f>RTD("cqg.rtd", ,"ContractData", $A$5&amp;A25, "T_CVol")</f>
        <v>473</v>
      </c>
      <c r="L25" s="174">
        <f xml:space="preserve"> RTD("cqg.rtd",,"StudyData", $A$5&amp;A25, "MA", "InputChoice=ContractVol,MAType=Sim,Period="&amp;$L$4&amp;"", "MA",,,"all",,,,"T")</f>
        <v>2210.0833333300002</v>
      </c>
      <c r="M25" s="176">
        <f>IF(K25&gt;L25,1,0)</f>
        <v>0</v>
      </c>
      <c r="N25" s="174">
        <f>RTD("cqg.rtd", ,"ContractData", $A$5&amp;A25, "Y_CVol")</f>
        <v>1051</v>
      </c>
      <c r="O25" s="175">
        <f>IF(ISERROR(K25/N25),"",K25/N25)</f>
        <v>0.45004757373929594</v>
      </c>
      <c r="P25" s="280" t="str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/>
      </c>
      <c r="Q25" s="281"/>
      <c r="R25" s="282"/>
      <c r="S25" s="174">
        <f>T25</f>
        <v>13990</v>
      </c>
      <c r="T25" s="174">
        <f>IF(B25="","",RTD("cqg.rtd", ,"ContractData", $A$5&amp;A25, "COI"))</f>
        <v>13990</v>
      </c>
      <c r="U25" s="174">
        <f>T25-W25</f>
        <v>-122</v>
      </c>
      <c r="V25" s="174">
        <f>U25</f>
        <v>-122</v>
      </c>
      <c r="W25" s="174">
        <f>IF(B25="","",RTD("cqg.rtd", ,"ContractData", $A$5&amp;A25, "P_OI"))</f>
        <v>14112</v>
      </c>
      <c r="X25" s="166">
        <f>IF(W25=0,0,T25/W25)</f>
        <v>0.99135487528344668</v>
      </c>
      <c r="Y25" s="176">
        <f>RTD("cqg.rtd",,"StudyData",$A$5&amp;A25,"Vol","VolType=Exchange,CoCType=Contract","Vol",$Y$4,"0","ALL",,,"TRUE","T")</f>
        <v>0</v>
      </c>
      <c r="Z25" s="173" t="e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LocalMinute("&amp;$A$5&amp;$A25&amp;")="&amp;$F$1&amp;")","Bar",,"Vol",$Y$4,"0"))</f>
        <v>#N/A</v>
      </c>
      <c r="AA25" s="216" t="str">
        <f>B25</f>
        <v>Sep 19</v>
      </c>
      <c r="AB25" s="215"/>
      <c r="AC25" s="215"/>
      <c r="AD25" s="214"/>
    </row>
    <row r="26" spans="1:30" ht="18.75" x14ac:dyDescent="0.3">
      <c r="A26" s="3" t="s">
        <v>65</v>
      </c>
      <c r="B26" s="217" t="str">
        <f>RIGHT(RTD("cqg.rtd",,"ContractData",$A$5&amp;A26,"LongDescription"),6)</f>
        <v>Dec 19</v>
      </c>
      <c r="C26" s="25"/>
      <c r="D26" s="25"/>
      <c r="E26" s="25"/>
      <c r="F26" s="178">
        <f>IF(B26="","",RTD("cqg.rtd",,"ContractData",$A$5&amp;A26,"ExpirationDate",,"D"))</f>
        <v>43817</v>
      </c>
      <c r="G26" s="174">
        <f ca="1">F26-$A$1</f>
        <v>1395</v>
      </c>
      <c r="H26" s="16"/>
      <c r="I26" s="17"/>
      <c r="J26" s="174">
        <f>K26</f>
        <v>648</v>
      </c>
      <c r="K26" s="177">
        <f>RTD("cqg.rtd", ,"ContractData", $A$5&amp;A26, "T_CVol")</f>
        <v>648</v>
      </c>
      <c r="L26" s="174">
        <f xml:space="preserve"> RTD("cqg.rtd",,"StudyData", $A$5&amp;A26, "MA", "InputChoice=ContractVol,MAType=Sim,Period="&amp;$L$4&amp;"", "MA",,,"all",,,,"T")</f>
        <v>2239.0833333300002</v>
      </c>
      <c r="M26" s="176">
        <f>IF(K26&gt;L26,1,0)</f>
        <v>0</v>
      </c>
      <c r="N26" s="174">
        <f>RTD("cqg.rtd", ,"ContractData", $A$5&amp;A26, "Y_CVol")</f>
        <v>682</v>
      </c>
      <c r="O26" s="175">
        <f>IF(ISERROR(K26/N26),"",K26/N26)</f>
        <v>0.95014662756598245</v>
      </c>
      <c r="P26" s="280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281"/>
      <c r="R26" s="282"/>
      <c r="S26" s="174">
        <f>T26</f>
        <v>11397</v>
      </c>
      <c r="T26" s="174">
        <f>IF(B26="","",RTD("cqg.rtd", ,"ContractData", $A$5&amp;A26, "COI"))</f>
        <v>11397</v>
      </c>
      <c r="U26" s="174">
        <f>T26-W26</f>
        <v>-143</v>
      </c>
      <c r="V26" s="174">
        <f>U26</f>
        <v>-143</v>
      </c>
      <c r="W26" s="174">
        <f>IF(B26="","",RTD("cqg.rtd", ,"ContractData", $A$5&amp;A26, "P_OI"))</f>
        <v>11540</v>
      </c>
      <c r="X26" s="166">
        <f>IF(W26=0,0,T26/W26)</f>
        <v>0.98760831889081457</v>
      </c>
      <c r="Y26" s="176">
        <f>RTD("cqg.rtd",,"StudyData",$A$5&amp;A26,"Vol","VolType=Exchange,CoCType=Contract","Vol",$Y$4,"0","ALL",,,"TRUE","T")</f>
        <v>160</v>
      </c>
      <c r="Z26" s="173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>34</v>
      </c>
      <c r="AA26" s="216" t="str">
        <f>B26</f>
        <v>Dec 19</v>
      </c>
      <c r="AB26" s="215"/>
      <c r="AC26" s="215"/>
      <c r="AD26" s="214"/>
    </row>
    <row r="27" spans="1:30" ht="8.1" customHeight="1" x14ac:dyDescent="0.3">
      <c r="B27" s="194"/>
      <c r="C27" s="20"/>
      <c r="D27" s="20"/>
      <c r="E27" s="20"/>
      <c r="F27" s="29"/>
      <c r="G27" s="20"/>
      <c r="H27" s="187"/>
      <c r="I27" s="20"/>
      <c r="J27" s="20"/>
      <c r="K27" s="20"/>
      <c r="L27" s="186"/>
      <c r="M27" s="183"/>
      <c r="N27" s="20"/>
      <c r="O27" s="185"/>
      <c r="P27" s="184"/>
      <c r="Q27" s="184"/>
      <c r="R27" s="184"/>
      <c r="S27" s="20"/>
      <c r="T27" s="20"/>
      <c r="U27" s="20"/>
      <c r="V27" s="20"/>
      <c r="W27" s="20"/>
      <c r="X27" s="20"/>
      <c r="Y27" s="20"/>
      <c r="Z27" s="183"/>
      <c r="AA27" s="182"/>
      <c r="AB27" s="181"/>
      <c r="AC27" s="181"/>
      <c r="AD27" s="180"/>
    </row>
    <row r="28" spans="1:30" ht="18.75" x14ac:dyDescent="0.3">
      <c r="A28" s="3" t="s">
        <v>64</v>
      </c>
      <c r="B28" s="213" t="str">
        <f>RIGHT(RTD("cqg.rtd",,"ContractData",$A$5&amp;A28,"LongDescription"),6)</f>
        <v>Mar 20</v>
      </c>
      <c r="C28" s="212"/>
      <c r="D28" s="212"/>
      <c r="E28" s="212"/>
      <c r="F28" s="178">
        <f>IF(B28="","",RTD("cqg.rtd",,"ContractData",$A$5&amp;A28,"ExpirationDate",,"D"))</f>
        <v>43908</v>
      </c>
      <c r="G28" s="174">
        <f ca="1">F28-$A$1</f>
        <v>1486</v>
      </c>
      <c r="H28" s="16"/>
      <c r="I28" s="17"/>
      <c r="J28" s="174">
        <f>K28</f>
        <v>66</v>
      </c>
      <c r="K28" s="177">
        <f>RTD("cqg.rtd", ,"ContractData", $A$5&amp;A28, "T_CVol")</f>
        <v>66</v>
      </c>
      <c r="L28" s="174">
        <f xml:space="preserve"> RTD("cqg.rtd",,"StudyData", $A$5&amp;A28, "MA", "InputChoice=ContractVol,MAType=Sim,Period="&amp;$L$4&amp;"", "MA",,,"all",,,,"T")</f>
        <v>73.5</v>
      </c>
      <c r="M28" s="176">
        <f>IF(K28&gt;L28,1,0)</f>
        <v>0</v>
      </c>
      <c r="N28" s="174">
        <f>RTD("cqg.rtd", ,"ContractData", $A$5&amp;A28, "Y_CVol")</f>
        <v>37</v>
      </c>
      <c r="O28" s="175">
        <f>IF(ISERROR(K28/N28),"",K28/N28)</f>
        <v>1.7837837837837838</v>
      </c>
      <c r="P28" s="280" t="str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/>
      </c>
      <c r="Q28" s="281"/>
      <c r="R28" s="282"/>
      <c r="S28" s="174">
        <f>T28</f>
        <v>2581</v>
      </c>
      <c r="T28" s="174">
        <f>IF(B28="","",RTD("cqg.rtd", ,"ContractData", $A$5&amp;A28, "COI"))</f>
        <v>2581</v>
      </c>
      <c r="U28" s="174">
        <f>T28-W28</f>
        <v>-9</v>
      </c>
      <c r="V28" s="174">
        <f>U28</f>
        <v>-9</v>
      </c>
      <c r="W28" s="174">
        <f>IF(B28="","",RTD("cqg.rtd", ,"ContractData", $A$5&amp;A28, "P_OI"))</f>
        <v>2590</v>
      </c>
      <c r="X28" s="166">
        <f>IF(W28=0,0,T28/W28)</f>
        <v>0.99652509652509658</v>
      </c>
      <c r="Y28" s="176">
        <f>RTD("cqg.rtd",,"StudyData",$A$5&amp;A28,"Vol","VolType=Exchange,CoCType=Contract","Vol",$Y$4,"0","ALL",,,"TRUE","T")</f>
        <v>21</v>
      </c>
      <c r="Z28" s="173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>0</v>
      </c>
      <c r="AA28" s="211" t="str">
        <f>B28</f>
        <v>Mar 20</v>
      </c>
      <c r="AB28" s="210"/>
      <c r="AC28" s="210"/>
      <c r="AD28" s="209"/>
    </row>
    <row r="29" spans="1:30" ht="18.75" x14ac:dyDescent="0.3">
      <c r="A29" s="3" t="s">
        <v>63</v>
      </c>
      <c r="B29" s="213" t="str">
        <f>RIGHT(RTD("cqg.rtd",,"ContractData",$A$5&amp;A29,"LongDescription"),6)</f>
        <v>Jun 20</v>
      </c>
      <c r="C29" s="212"/>
      <c r="D29" s="212"/>
      <c r="E29" s="212"/>
      <c r="F29" s="178">
        <f>IF(B29="","",RTD("cqg.rtd",,"ContractData",$A$5&amp;A29,"ExpirationDate",,"D"))</f>
        <v>43999</v>
      </c>
      <c r="G29" s="174">
        <f ca="1">F29-$A$1</f>
        <v>1577</v>
      </c>
      <c r="H29" s="16"/>
      <c r="I29" s="17"/>
      <c r="J29" s="174">
        <f>K29</f>
        <v>0</v>
      </c>
      <c r="K29" s="177">
        <f>RTD("cqg.rtd", ,"ContractData", $A$5&amp;A29, "T_CVol")</f>
        <v>0</v>
      </c>
      <c r="L29" s="174">
        <f xml:space="preserve"> RTD("cqg.rtd",,"StudyData", $A$5&amp;A29, "MA", "InputChoice=ContractVol,MAType=Sim,Period="&amp;$L$4&amp;"", "MA",,,"all",,,,"T")</f>
        <v>2.5</v>
      </c>
      <c r="M29" s="176">
        <f>IF(K29&gt;L29,1,0)</f>
        <v>0</v>
      </c>
      <c r="N29" s="174">
        <f>RTD("cqg.rtd", ,"ContractData", $A$5&amp;A29, "Y_CVol")</f>
        <v>1</v>
      </c>
      <c r="O29" s="175">
        <f>IF(ISERROR(K29/N29),"",K29/N29)</f>
        <v>0</v>
      </c>
      <c r="P29" s="280" t="str">
        <f xml:space="preserve"> RTD("cqg.rtd",,"StudyData", "(MA("&amp;$A$5&amp;A29&amp;",Period:="&amp;$Q$5&amp;",MAType:=Sim,InputChoice:=ContractVol) when LocalYear("&amp;$A$5&amp;A29&amp;")="&amp;$R$5&amp;" And (LocalMonth("&amp;$A$5&amp;A29&amp;")="&amp;$P$4&amp;" And LocalDay("&amp;$A$5&amp;A29&amp;")="&amp;$Q$4&amp;" ))", "Bar", "", "Close","D", "0", "all", "", "","False",,)</f>
        <v/>
      </c>
      <c r="Q29" s="281"/>
      <c r="R29" s="282"/>
      <c r="S29" s="174">
        <f>T29</f>
        <v>558</v>
      </c>
      <c r="T29" s="174">
        <f>IF(B29="","",RTD("cqg.rtd", ,"ContractData", $A$5&amp;A29, "COI"))</f>
        <v>558</v>
      </c>
      <c r="U29" s="174">
        <f>T29-W29</f>
        <v>0</v>
      </c>
      <c r="V29" s="174">
        <f>U29</f>
        <v>0</v>
      </c>
      <c r="W29" s="174">
        <f>IF(B29="","",RTD("cqg.rtd", ,"ContractData", $A$5&amp;A29, "P_OI"))</f>
        <v>558</v>
      </c>
      <c r="X29" s="166">
        <f>IF(W29=0,0,T29/W29)</f>
        <v>1</v>
      </c>
      <c r="Y29" s="176">
        <f>RTD("cqg.rtd",,"StudyData",$A$5&amp;A29,"Vol","VolType=Exchange,CoCType=Contract","Vol",$Y$4,"0","ALL",,,"TRUE","T")</f>
        <v>0</v>
      </c>
      <c r="Z29" s="173">
        <f ca="1">IF(B29="","",RTD("cqg.rtd",,"StudyData","Vol("&amp;$A$5&amp;A29&amp;") when (LocalDay("&amp;$A$5&amp;A29&amp;")="&amp;$C$1&amp;" and LocalHour("&amp;$A$5&amp;A29&amp;")="&amp;$E$1&amp;" and LocalMinute("&amp;$A$5&amp;$A29&amp;")="&amp;$F$1&amp;")","Bar",,"Vol",$Y$4,"0"))</f>
        <v>0</v>
      </c>
      <c r="AA29" s="211" t="str">
        <f>B29</f>
        <v>Jun 20</v>
      </c>
      <c r="AB29" s="210"/>
      <c r="AC29" s="210"/>
      <c r="AD29" s="209"/>
    </row>
    <row r="30" spans="1:30" ht="18.75" x14ac:dyDescent="0.3">
      <c r="A30" s="3" t="s">
        <v>62</v>
      </c>
      <c r="B30" s="213" t="str">
        <f>RIGHT(RTD("cqg.rtd",,"ContractData",$A$5&amp;A30,"LongDescription"),6)</f>
        <v>Sep 20</v>
      </c>
      <c r="C30" s="212"/>
      <c r="D30" s="212"/>
      <c r="E30" s="212"/>
      <c r="F30" s="178">
        <f>IF(B30="","",RTD("cqg.rtd",,"ContractData",$A$5&amp;A30,"ExpirationDate",,"D"))</f>
        <v>44090</v>
      </c>
      <c r="G30" s="174">
        <f ca="1">F30-$A$1</f>
        <v>1668</v>
      </c>
      <c r="H30" s="16"/>
      <c r="I30" s="17"/>
      <c r="J30" s="174">
        <f>K30</f>
        <v>0</v>
      </c>
      <c r="K30" s="177">
        <f>RTD("cqg.rtd", ,"ContractData", $A$5&amp;A30, "T_CVol")</f>
        <v>0</v>
      </c>
      <c r="L30" s="174" t="str">
        <f xml:space="preserve"> RTD("cqg.rtd",,"StudyData", $A$5&amp;A30, "MA", "InputChoice=ContractVol,MAType=Sim,Period="&amp;$L$4&amp;"", "MA",,,"all",,,,"T")</f>
        <v/>
      </c>
      <c r="M30" s="176">
        <f>IF(K30&gt;L30,1,0)</f>
        <v>0</v>
      </c>
      <c r="N30" s="174">
        <f>RTD("cqg.rtd", ,"ContractData", $A$5&amp;A30, "Y_CVol")</f>
        <v>0</v>
      </c>
      <c r="O30" s="175" t="str">
        <f>IF(ISERROR(K30/N30),"",K30/N30)</f>
        <v/>
      </c>
      <c r="P30" s="280" t="str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/>
      </c>
      <c r="Q30" s="281"/>
      <c r="R30" s="282"/>
      <c r="S30" s="174">
        <f>T30</f>
        <v>106</v>
      </c>
      <c r="T30" s="174">
        <f>IF(B30="","",RTD("cqg.rtd", ,"ContractData", $A$5&amp;A30, "COI"))</f>
        <v>106</v>
      </c>
      <c r="U30" s="174">
        <f>T30-W30</f>
        <v>0</v>
      </c>
      <c r="V30" s="174">
        <f>U30</f>
        <v>0</v>
      </c>
      <c r="W30" s="174">
        <f>IF(B30="","",RTD("cqg.rtd", ,"ContractData", $A$5&amp;A30, "P_OI"))</f>
        <v>106</v>
      </c>
      <c r="X30" s="166">
        <f>IF(W30=0,0,T30/W30)</f>
        <v>1</v>
      </c>
      <c r="Y30" s="176">
        <f>RTD("cqg.rtd",,"StudyData",$A$5&amp;A30,"Vol","VolType=Exchange,CoCType=Contract","Vol",$Y$4,"0","ALL",,,"TRUE","T")</f>
        <v>0</v>
      </c>
      <c r="Z30" s="173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LocalMinute("&amp;$A$5&amp;$A30&amp;")="&amp;$F$1&amp;")","Bar",,"Vol",$Y$4,"0"))</f>
        <v>0</v>
      </c>
      <c r="AA30" s="211" t="str">
        <f>B30</f>
        <v>Sep 20</v>
      </c>
      <c r="AB30" s="210"/>
      <c r="AC30" s="210"/>
      <c r="AD30" s="209"/>
    </row>
    <row r="31" spans="1:30" ht="18.75" x14ac:dyDescent="0.3">
      <c r="A31" s="3" t="s">
        <v>61</v>
      </c>
      <c r="B31" s="213" t="str">
        <f>RIGHT(RTD("cqg.rtd",,"ContractData",$A$5&amp;A31,"LongDescription"),6)</f>
        <v>Dec 20</v>
      </c>
      <c r="C31" s="212"/>
      <c r="D31" s="212"/>
      <c r="E31" s="212"/>
      <c r="F31" s="178">
        <f>IF(B31="","",RTD("cqg.rtd",,"ContractData",$A$5&amp;A31,"ExpirationDate",,"D"))</f>
        <v>44181</v>
      </c>
      <c r="G31" s="174">
        <f ca="1">F31-$A$1</f>
        <v>1759</v>
      </c>
      <c r="H31" s="16"/>
      <c r="I31" s="17"/>
      <c r="J31" s="174">
        <f>K31</f>
        <v>0</v>
      </c>
      <c r="K31" s="177">
        <f>RTD("cqg.rtd", ,"ContractData", $A$5&amp;A31, "T_CVol")</f>
        <v>0</v>
      </c>
      <c r="L31" s="174" t="str">
        <f xml:space="preserve"> RTD("cqg.rtd",,"StudyData", $A$5&amp;A31, "MA", "InputChoice=ContractVol,MAType=Sim,Period="&amp;$L$4&amp;"", "MA",,,"all",,,,"T")</f>
        <v/>
      </c>
      <c r="M31" s="176">
        <f>IF(K31&gt;L31,1,0)</f>
        <v>0</v>
      </c>
      <c r="N31" s="174">
        <f>RTD("cqg.rtd", ,"ContractData", $A$5&amp;A31, "Y_CVol")</f>
        <v>0</v>
      </c>
      <c r="O31" s="175" t="str">
        <f>IF(ISERROR(K31/N31),"",K31/N31)</f>
        <v/>
      </c>
      <c r="P31" s="280" t="str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/>
      </c>
      <c r="Q31" s="281"/>
      <c r="R31" s="282"/>
      <c r="S31" s="174">
        <f>T31</f>
        <v>105</v>
      </c>
      <c r="T31" s="174">
        <f>IF(B31="","",RTD("cqg.rtd", ,"ContractData", $A$5&amp;A31, "COI"))</f>
        <v>105</v>
      </c>
      <c r="U31" s="174">
        <f>T31-W31</f>
        <v>0</v>
      </c>
      <c r="V31" s="174">
        <f>U31</f>
        <v>0</v>
      </c>
      <c r="W31" s="174">
        <f>IF(B31="","",RTD("cqg.rtd", ,"ContractData", $A$5&amp;A31, "P_OI"))</f>
        <v>105</v>
      </c>
      <c r="X31" s="166">
        <f>IF(W31=0,0,T31/W31)</f>
        <v>1</v>
      </c>
      <c r="Y31" s="176">
        <f>RTD("cqg.rtd",,"StudyData",$A$5&amp;A31,"Vol","VolType=Exchange,CoCType=Contract","Vol",$Y$4,"0","ALL",,,"TRUE","T")</f>
        <v>0</v>
      </c>
      <c r="Z31" s="173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>0</v>
      </c>
      <c r="AA31" s="211" t="str">
        <f>B31</f>
        <v>Dec 20</v>
      </c>
      <c r="AB31" s="210"/>
      <c r="AC31" s="210"/>
      <c r="AD31" s="209"/>
    </row>
    <row r="32" spans="1:30" ht="8.1" customHeight="1" x14ac:dyDescent="0.3">
      <c r="B32" s="194"/>
      <c r="C32" s="20"/>
      <c r="D32" s="20"/>
      <c r="E32" s="20"/>
      <c r="F32" s="29"/>
      <c r="G32" s="20"/>
      <c r="H32" s="187"/>
      <c r="I32" s="20"/>
      <c r="J32" s="20"/>
      <c r="K32" s="20"/>
      <c r="L32" s="186"/>
      <c r="M32" s="183"/>
      <c r="N32" s="20"/>
      <c r="O32" s="185"/>
      <c r="P32" s="184"/>
      <c r="Q32" s="184"/>
      <c r="R32" s="184"/>
      <c r="S32" s="20"/>
      <c r="T32" s="20"/>
      <c r="U32" s="20"/>
      <c r="V32" s="20"/>
      <c r="W32" s="20"/>
      <c r="X32" s="20"/>
      <c r="Y32" s="20"/>
      <c r="Z32" s="183"/>
      <c r="AA32" s="182"/>
      <c r="AB32" s="181"/>
      <c r="AC32" s="181"/>
      <c r="AD32" s="180"/>
    </row>
    <row r="33" spans="1:30" ht="18.75" x14ac:dyDescent="0.3">
      <c r="A33" s="3" t="s">
        <v>60</v>
      </c>
      <c r="B33" s="208" t="str">
        <f>RIGHT(RTD("cqg.rtd",,"ContractData",$A$5&amp;A33,"LongDescription"),6)</f>
        <v>Mar 21</v>
      </c>
      <c r="C33" s="207"/>
      <c r="D33" s="207"/>
      <c r="E33" s="207"/>
      <c r="F33" s="178">
        <f>IF(B33="","",RTD("cqg.rtd",,"ContractData",$A$5&amp;A33,"ExpirationDate",,"D"))</f>
        <v>44272</v>
      </c>
      <c r="G33" s="174">
        <f ca="1">F33-$A$1</f>
        <v>1850</v>
      </c>
      <c r="H33" s="16"/>
      <c r="I33" s="17"/>
      <c r="J33" s="174">
        <f>K33</f>
        <v>0</v>
      </c>
      <c r="K33" s="177">
        <f>RTD("cqg.rtd", ,"ContractData", $A$5&amp;A33, "T_CVol")</f>
        <v>0</v>
      </c>
      <c r="L33" s="174" t="str">
        <f xml:space="preserve"> RTD("cqg.rtd",,"StudyData", $A$5&amp;A33, "MA", "InputChoice=ContractVol,MAType=Sim,Period="&amp;$L$4&amp;"", "MA",,,"all",,,,"T")</f>
        <v/>
      </c>
      <c r="M33" s="176">
        <f>IF(K33&gt;L33,1,0)</f>
        <v>0</v>
      </c>
      <c r="N33" s="174">
        <f>RTD("cqg.rtd", ,"ContractData", $A$5&amp;A33, "Y_CVol")</f>
        <v>0</v>
      </c>
      <c r="O33" s="175" t="str">
        <f>IF(ISERROR(K33/N33),"",K33/N33)</f>
        <v/>
      </c>
      <c r="P33" s="280" t="str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/>
      </c>
      <c r="Q33" s="281"/>
      <c r="R33" s="282"/>
      <c r="S33" s="174">
        <f>T33</f>
        <v>1</v>
      </c>
      <c r="T33" s="174">
        <f>IF(B33="","",RTD("cqg.rtd", ,"ContractData", $A$5&amp;A33, "COI"))</f>
        <v>1</v>
      </c>
      <c r="U33" s="174">
        <f>T33-W33</f>
        <v>0</v>
      </c>
      <c r="V33" s="174">
        <f>U33</f>
        <v>0</v>
      </c>
      <c r="W33" s="174">
        <f>IF(B33="","",RTD("cqg.rtd", ,"ContractData", $A$5&amp;A33, "P_OI"))</f>
        <v>1</v>
      </c>
      <c r="X33" s="166">
        <f>IF(W33=0,"",T33/W33)</f>
        <v>1</v>
      </c>
      <c r="Y33" s="176">
        <f>RTD("cqg.rtd",,"StudyData",$A$5&amp;A33,"Vol","VolType=Exchange,CoCType=Contract","Vol",$Y$4,"0","ALL",,,"TRUE","T")</f>
        <v>0</v>
      </c>
      <c r="Z33" s="173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>0</v>
      </c>
      <c r="AA33" s="206" t="str">
        <f>B33</f>
        <v>Mar 21</v>
      </c>
      <c r="AB33" s="205"/>
      <c r="AC33" s="205"/>
      <c r="AD33" s="204"/>
    </row>
    <row r="34" spans="1:30" ht="18.75" x14ac:dyDescent="0.3">
      <c r="A34" s="3" t="s">
        <v>59</v>
      </c>
      <c r="B34" s="208" t="str">
        <f>RIGHT(RTD("cqg.rtd",,"ContractData",$A$5&amp;A34,"LongDescription"),6)</f>
        <v>Jun 21</v>
      </c>
      <c r="C34" s="207"/>
      <c r="D34" s="207"/>
      <c r="E34" s="207"/>
      <c r="F34" s="178">
        <f>IF(B34="","",RTD("cqg.rtd",,"ContractData",$A$5&amp;A34,"ExpirationDate",,"D"))</f>
        <v>44363</v>
      </c>
      <c r="G34" s="174">
        <f ca="1">F34-$A$1</f>
        <v>1941</v>
      </c>
      <c r="H34" s="16"/>
      <c r="I34" s="17"/>
      <c r="J34" s="174">
        <f>K34</f>
        <v>0</v>
      </c>
      <c r="K34" s="177">
        <f>RTD("cqg.rtd", ,"ContractData", $A$5&amp;A34, "T_CVol")</f>
        <v>0</v>
      </c>
      <c r="L34" s="174" t="str">
        <f xml:space="preserve"> RTD("cqg.rtd",,"StudyData", $A$5&amp;A34, "MA", "InputChoice=ContractVol,MAType=Sim,Period="&amp;$L$4&amp;"", "MA",,,"all",,,,"T")</f>
        <v/>
      </c>
      <c r="M34" s="176">
        <f>IF(K34&gt;L34,1,0)</f>
        <v>0</v>
      </c>
      <c r="N34" s="174">
        <f>RTD("cqg.rtd", ,"ContractData", $A$5&amp;A34, "Y_CVol")</f>
        <v>0</v>
      </c>
      <c r="O34" s="175" t="str">
        <f>IF(ISERROR(K34/N34),"",K34/N34)</f>
        <v/>
      </c>
      <c r="P34" s="280" t="str">
        <f xml:space="preserve"> RTD("cqg.rtd",,"StudyData", "(MA("&amp;$A$5&amp;A34&amp;",Period:="&amp;$Q$5&amp;",MAType:=Sim,InputChoice:=ContractVol) when LocalYear("&amp;$A$5&amp;A34&amp;")="&amp;$R$5&amp;" And (LocalMonth("&amp;$A$5&amp;A34&amp;")="&amp;$P$4&amp;" And LocalDay("&amp;$A$5&amp;A34&amp;")="&amp;$Q$4&amp;" ))", "Bar", "", "Close","D", "0", "all", "", "","False",,)</f>
        <v/>
      </c>
      <c r="Q34" s="281"/>
      <c r="R34" s="282"/>
      <c r="S34" s="174">
        <f>T34</f>
        <v>0</v>
      </c>
      <c r="T34" s="174">
        <f>IF(B34="","",RTD("cqg.rtd", ,"ContractData", $A$5&amp;A34, "COI"))</f>
        <v>0</v>
      </c>
      <c r="U34" s="174">
        <f>T34-W34</f>
        <v>0</v>
      </c>
      <c r="V34" s="174">
        <f>U34</f>
        <v>0</v>
      </c>
      <c r="W34" s="174">
        <f>IF(B34="","",RTD("cqg.rtd", ,"ContractData", $A$5&amp;A34, "P_OI"))</f>
        <v>0</v>
      </c>
      <c r="X34" s="166" t="str">
        <f>IF(W34=0,"",T34/W34)</f>
        <v/>
      </c>
      <c r="Y34" s="176">
        <f>RTD("cqg.rtd",,"StudyData",$A$5&amp;A34,"Vol","VolType=Exchange,CoCType=Contract","Vol",$Y$4,"0","ALL",,,"TRUE","T")</f>
        <v>0</v>
      </c>
      <c r="Z34" s="173">
        <f ca="1">IF(B34="","",RTD("cqg.rtd",,"StudyData","Vol("&amp;$A$5&amp;A34&amp;") when (LocalDay("&amp;$A$5&amp;A34&amp;")="&amp;$C$1&amp;" and LocalHour("&amp;$A$5&amp;A34&amp;")="&amp;$E$1&amp;" and LocalMinute("&amp;$A$5&amp;$A34&amp;")="&amp;$F$1&amp;")","Bar",,"Vol",$Y$4,"0"))</f>
        <v>0</v>
      </c>
      <c r="AA34" s="206" t="str">
        <f>B34</f>
        <v>Jun 21</v>
      </c>
      <c r="AB34" s="205"/>
      <c r="AC34" s="205"/>
      <c r="AD34" s="204"/>
    </row>
    <row r="35" spans="1:30" ht="18.75" x14ac:dyDescent="0.3">
      <c r="A35" s="3" t="s">
        <v>58</v>
      </c>
      <c r="B35" s="208" t="str">
        <f>RIGHT(RTD("cqg.rtd",,"ContractData",$A$5&amp;A35,"LongDescription"),6)</f>
        <v>Sep 21</v>
      </c>
      <c r="C35" s="207"/>
      <c r="D35" s="207"/>
      <c r="E35" s="207"/>
      <c r="F35" s="178">
        <f>IF(B35="","",RTD("cqg.rtd",,"ContractData",$A$5&amp;A35,"ExpirationDate",,"D"))</f>
        <v>44454</v>
      </c>
      <c r="G35" s="174">
        <f ca="1">F35-$A$1</f>
        <v>2032</v>
      </c>
      <c r="H35" s="16"/>
      <c r="I35" s="17"/>
      <c r="J35" s="174">
        <f>K35</f>
        <v>0</v>
      </c>
      <c r="K35" s="177">
        <f>RTD("cqg.rtd", ,"ContractData", $A$5&amp;A35, "T_CVol")</f>
        <v>0</v>
      </c>
      <c r="L35" s="174" t="str">
        <f xml:space="preserve"> RTD("cqg.rtd",,"StudyData", $A$5&amp;A35, "MA", "InputChoice=ContractVol,MAType=Sim,Period="&amp;$L$4&amp;"", "MA",,,"all",,,,"T")</f>
        <v/>
      </c>
      <c r="M35" s="176">
        <f>IF(K35&gt;L35,1,0)</f>
        <v>0</v>
      </c>
      <c r="N35" s="174">
        <f>RTD("cqg.rtd", ,"ContractData", $A$5&amp;A35, "Y_CVol")</f>
        <v>0</v>
      </c>
      <c r="O35" s="175" t="str">
        <f>IF(ISERROR(K35/N35),"",K35/N35)</f>
        <v/>
      </c>
      <c r="P35" s="280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281"/>
      <c r="R35" s="282"/>
      <c r="S35" s="174">
        <f>T35</f>
        <v>0</v>
      </c>
      <c r="T35" s="174">
        <f>IF(B35="","",RTD("cqg.rtd", ,"ContractData", $A$5&amp;A35, "COI"))</f>
        <v>0</v>
      </c>
      <c r="U35" s="174">
        <f>T35-W35</f>
        <v>0</v>
      </c>
      <c r="V35" s="174">
        <f>U35</f>
        <v>0</v>
      </c>
      <c r="W35" s="174">
        <f>IF(B35="","",RTD("cqg.rtd", ,"ContractData", $A$5&amp;A35, "P_OI"))</f>
        <v>0</v>
      </c>
      <c r="X35" s="166" t="str">
        <f>IF(W35=0,"",T35/W35)</f>
        <v/>
      </c>
      <c r="Y35" s="176">
        <f>RTD("cqg.rtd",,"StudyData",$A$5&amp;A35,"Vol","VolType=Exchange,CoCType=Contract","Vol",$Y$4,"0","ALL",,,"TRUE","T")</f>
        <v>0</v>
      </c>
      <c r="Z35" s="173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LocalMinute("&amp;$A$5&amp;$A35&amp;")="&amp;$F$1&amp;")","Bar",,"Vol",$Y$4,"0"))</f>
        <v>0</v>
      </c>
      <c r="AA35" s="206" t="str">
        <f>B35</f>
        <v>Sep 21</v>
      </c>
      <c r="AB35" s="205"/>
      <c r="AC35" s="205"/>
      <c r="AD35" s="204"/>
    </row>
    <row r="36" spans="1:30" ht="18.75" x14ac:dyDescent="0.3">
      <c r="A36" s="3" t="s">
        <v>57</v>
      </c>
      <c r="B36" s="208" t="str">
        <f>RIGHT(RTD("cqg.rtd",,"ContractData",$A$5&amp;A36,"LongDescription"),6)</f>
        <v>Dec 21</v>
      </c>
      <c r="C36" s="207"/>
      <c r="D36" s="207"/>
      <c r="E36" s="207"/>
      <c r="F36" s="178">
        <f>IF(B36="","",RTD("cqg.rtd",,"ContractData",$A$5&amp;A36,"ExpirationDate",,"D"))</f>
        <v>44545</v>
      </c>
      <c r="G36" s="174">
        <f ca="1">F36-$A$1</f>
        <v>2123</v>
      </c>
      <c r="H36" s="16"/>
      <c r="I36" s="17"/>
      <c r="J36" s="174">
        <f>K36</f>
        <v>0</v>
      </c>
      <c r="K36" s="177">
        <f>RTD("cqg.rtd", ,"ContractData", $A$5&amp;A36, "T_CVol")</f>
        <v>0</v>
      </c>
      <c r="L36" s="174" t="str">
        <f xml:space="preserve"> RTD("cqg.rtd",,"StudyData", $A$5&amp;A36, "MA", "InputChoice=ContractVol,MAType=Sim,Period="&amp;$L$4&amp;"", "MA",,,"all",,,,"T")</f>
        <v/>
      </c>
      <c r="M36" s="176">
        <f>IF(K36&gt;L36,1,0)</f>
        <v>0</v>
      </c>
      <c r="N36" s="174">
        <f>RTD("cqg.rtd", ,"ContractData", $A$5&amp;A36, "Y_CVol")</f>
        <v>0</v>
      </c>
      <c r="O36" s="175" t="str">
        <f>IF(ISERROR(K36/N36),"",K36/N36)</f>
        <v/>
      </c>
      <c r="P36" s="280" t="str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/>
      </c>
      <c r="Q36" s="281"/>
      <c r="R36" s="282"/>
      <c r="S36" s="174">
        <f>T36</f>
        <v>0</v>
      </c>
      <c r="T36" s="174">
        <f>IF(B36="","",RTD("cqg.rtd", ,"ContractData", $A$5&amp;A36, "COI"))</f>
        <v>0</v>
      </c>
      <c r="U36" s="174">
        <f>T36-W36</f>
        <v>0</v>
      </c>
      <c r="V36" s="174">
        <f>U36</f>
        <v>0</v>
      </c>
      <c r="W36" s="174">
        <f>IF(B36="","",RTD("cqg.rtd", ,"ContractData", $A$5&amp;A36, "P_OI"))</f>
        <v>0</v>
      </c>
      <c r="X36" s="166" t="str">
        <f>IF(W36=0,"",T36/W36)</f>
        <v/>
      </c>
      <c r="Y36" s="176">
        <f>RTD("cqg.rtd",,"StudyData",$A$5&amp;A36,"Vol","VolType=Exchange,CoCType=Contract","Vol",$Y$4,"0","ALL",,,"TRUE","T")</f>
        <v>0</v>
      </c>
      <c r="Z36" s="173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LocalMinute("&amp;$A$5&amp;$A36&amp;")="&amp;$F$1&amp;")","Bar",,"Vol",$Y$4,"0"))</f>
        <v>0</v>
      </c>
      <c r="AA36" s="206" t="str">
        <f>B36</f>
        <v>Dec 21</v>
      </c>
      <c r="AB36" s="205"/>
      <c r="AC36" s="205"/>
      <c r="AD36" s="204"/>
    </row>
    <row r="37" spans="1:30" ht="8.1" customHeight="1" x14ac:dyDescent="0.3">
      <c r="B37" s="194"/>
      <c r="C37" s="20"/>
      <c r="D37" s="20"/>
      <c r="E37" s="20"/>
      <c r="F37" s="29"/>
      <c r="G37" s="20"/>
      <c r="H37" s="187"/>
      <c r="I37" s="20"/>
      <c r="J37" s="20"/>
      <c r="K37" s="20"/>
      <c r="L37" s="186"/>
      <c r="M37" s="183"/>
      <c r="N37" s="20"/>
      <c r="O37" s="185"/>
      <c r="P37" s="184"/>
      <c r="Q37" s="184"/>
      <c r="R37" s="184"/>
      <c r="S37" s="20"/>
      <c r="T37" s="20"/>
      <c r="U37" s="20"/>
      <c r="V37" s="20"/>
      <c r="W37" s="20"/>
      <c r="X37" s="20"/>
      <c r="Y37" s="20"/>
      <c r="Z37" s="183"/>
      <c r="AA37" s="182"/>
      <c r="AB37" s="181"/>
      <c r="AC37" s="181"/>
      <c r="AD37" s="180"/>
    </row>
    <row r="38" spans="1:30" x14ac:dyDescent="0.3">
      <c r="B38" s="446" t="s">
        <v>93</v>
      </c>
      <c r="C38" s="447"/>
      <c r="D38" s="447"/>
      <c r="E38" s="447"/>
      <c r="F38" s="447"/>
      <c r="G38" s="447"/>
      <c r="H38" s="447"/>
      <c r="I38" s="447"/>
      <c r="J38" s="447"/>
      <c r="K38" s="269"/>
      <c r="L38" s="269" t="s">
        <v>8</v>
      </c>
      <c r="M38" s="270"/>
      <c r="N38" s="270">
        <f>RTD("cqg.rtd", ,"SystemInfo", "Linetime")</f>
        <v>42422.391319444447</v>
      </c>
      <c r="O38" s="270"/>
      <c r="P38" s="269"/>
      <c r="Q38" s="269"/>
      <c r="R38" s="445" t="s">
        <v>9</v>
      </c>
      <c r="S38" s="445"/>
      <c r="T38" s="441">
        <f>RTD("cqg.rtd", ,"SystemInfo", "Linetime")+1/24</f>
        <v>42422.432986111111</v>
      </c>
      <c r="U38" s="441"/>
      <c r="V38" s="442" t="s">
        <v>10</v>
      </c>
      <c r="W38" s="442"/>
      <c r="X38" s="441">
        <f>RTD("cqg.rtd", ,"SystemInfo", "Linetime")+6/24</f>
        <v>42422.641319444447</v>
      </c>
      <c r="Y38" s="441"/>
      <c r="Z38" s="440"/>
      <c r="AA38" s="440"/>
      <c r="AB38" s="306">
        <f>RTD("cqg.rtd", ,"SystemInfo", "Linetime")+14/24</f>
        <v>42422.974652777782</v>
      </c>
      <c r="AC38" s="306"/>
      <c r="AD38" s="158"/>
    </row>
    <row r="42" spans="1:30" ht="8.1" customHeight="1" x14ac:dyDescent="0.3"/>
    <row r="47" spans="1:30" ht="8.1" customHeight="1" x14ac:dyDescent="0.3">
      <c r="R47" s="5"/>
    </row>
    <row r="48" spans="1:30" x14ac:dyDescent="0.3">
      <c r="R48" s="5"/>
    </row>
    <row r="49" spans="18:18" x14ac:dyDescent="0.3">
      <c r="R49" s="5"/>
    </row>
    <row r="50" spans="18:18" x14ac:dyDescent="0.3">
      <c r="R50" s="5"/>
    </row>
    <row r="51" spans="18:18" x14ac:dyDescent="0.3">
      <c r="R51" s="5"/>
    </row>
    <row r="52" spans="18:18" ht="8.1" customHeight="1" x14ac:dyDescent="0.3"/>
    <row r="67" ht="17.25" customHeight="1" x14ac:dyDescent="0.3"/>
    <row r="68" ht="17.25" customHeight="1" x14ac:dyDescent="0.3"/>
  </sheetData>
  <sheetProtection algorithmName="SHA-512" hashValue="v1yCbrGtUvM1JfR8X8OpZV6En9qo6ZoRoigWH0KwLfkc015mQcZ+FjDpKyQdMjO+2PrtJeq2R5666C2+8jiqoQ==" saltValue="EXnVIj5Enn+LDp91PtggrA==" spinCount="100000" sheet="1" objects="1" scenarios="1" selectLockedCells="1"/>
  <mergeCells count="48">
    <mergeCell ref="AA2:AA3"/>
    <mergeCell ref="B4:E5"/>
    <mergeCell ref="B2:D3"/>
    <mergeCell ref="E2:F3"/>
    <mergeCell ref="R38:S38"/>
    <mergeCell ref="B38:J38"/>
    <mergeCell ref="P11:R11"/>
    <mergeCell ref="P13:R13"/>
    <mergeCell ref="J4:K4"/>
    <mergeCell ref="J5:K5"/>
    <mergeCell ref="AA4:AD5"/>
    <mergeCell ref="Y5:Z5"/>
    <mergeCell ref="U4:V5"/>
    <mergeCell ref="W4:X5"/>
    <mergeCell ref="T38:U38"/>
    <mergeCell ref="S4:T5"/>
    <mergeCell ref="P30:R30"/>
    <mergeCell ref="P31:R31"/>
    <mergeCell ref="P33:R33"/>
    <mergeCell ref="P34:R34"/>
    <mergeCell ref="P35:R35"/>
    <mergeCell ref="P36:R36"/>
    <mergeCell ref="AB38:AC38"/>
    <mergeCell ref="Z38:AA38"/>
    <mergeCell ref="X38:Y38"/>
    <mergeCell ref="V38:W38"/>
    <mergeCell ref="P25:R25"/>
    <mergeCell ref="P26:R26"/>
    <mergeCell ref="P28:R28"/>
    <mergeCell ref="P29:R29"/>
    <mergeCell ref="P18:R18"/>
    <mergeCell ref="P19:R19"/>
    <mergeCell ref="P20:R20"/>
    <mergeCell ref="P21:R21"/>
    <mergeCell ref="P23:R23"/>
    <mergeCell ref="Y2:Z3"/>
    <mergeCell ref="G2:I3"/>
    <mergeCell ref="N4:O5"/>
    <mergeCell ref="J2:X3"/>
    <mergeCell ref="P24:R24"/>
    <mergeCell ref="P6:R6"/>
    <mergeCell ref="P7:R7"/>
    <mergeCell ref="P8:R8"/>
    <mergeCell ref="P9:R9"/>
    <mergeCell ref="P10:R10"/>
    <mergeCell ref="P16:R16"/>
    <mergeCell ref="P14:R14"/>
    <mergeCell ref="P15:R15"/>
  </mergeCells>
  <conditionalFormatting sqref="K6 K8:K16">
    <cfRule type="expression" dxfId="132" priority="83">
      <formula>M6=1</formula>
    </cfRule>
  </conditionalFormatting>
  <conditionalFormatting sqref="K7">
    <cfRule type="expression" dxfId="131" priority="82">
      <formula>M7=1</formula>
    </cfRule>
  </conditionalFormatting>
  <conditionalFormatting sqref="K18:K21 K23:K26 K28:K31 K33:K36">
    <cfRule type="expression" dxfId="130" priority="81">
      <formula>M18=1</formula>
    </cfRule>
  </conditionalFormatting>
  <conditionalFormatting sqref="B6:E6">
    <cfRule type="expression" dxfId="129" priority="80">
      <formula>H6=1</formula>
    </cfRule>
  </conditionalFormatting>
  <conditionalFormatting sqref="B7:E7">
    <cfRule type="expression" dxfId="128" priority="79">
      <formula>H7=1</formula>
    </cfRule>
  </conditionalFormatting>
  <conditionalFormatting sqref="B8:E8">
    <cfRule type="expression" dxfId="127" priority="78">
      <formula>H8=1</formula>
    </cfRule>
  </conditionalFormatting>
  <conditionalFormatting sqref="B9:E9">
    <cfRule type="expression" dxfId="126" priority="77">
      <formula>H9=1</formula>
    </cfRule>
  </conditionalFormatting>
  <conditionalFormatting sqref="B10:E10">
    <cfRule type="expression" dxfId="125" priority="76">
      <formula>H10=1</formula>
    </cfRule>
  </conditionalFormatting>
  <conditionalFormatting sqref="B11:E11">
    <cfRule type="expression" dxfId="124" priority="75">
      <formula>H11=1</formula>
    </cfRule>
  </conditionalFormatting>
  <conditionalFormatting sqref="K17">
    <cfRule type="expression" dxfId="123" priority="74">
      <formula>M17=1</formula>
    </cfRule>
  </conditionalFormatting>
  <conditionalFormatting sqref="K22">
    <cfRule type="expression" dxfId="122" priority="73">
      <formula>M22=1</formula>
    </cfRule>
  </conditionalFormatting>
  <conditionalFormatting sqref="K27">
    <cfRule type="expression" dxfId="121" priority="72">
      <formula>M27=1</formula>
    </cfRule>
  </conditionalFormatting>
  <conditionalFormatting sqref="K32">
    <cfRule type="expression" dxfId="120" priority="71">
      <formula>M32=1</formula>
    </cfRule>
  </conditionalFormatting>
  <conditionalFormatting sqref="K37">
    <cfRule type="expression" dxfId="119" priority="70">
      <formula>M37=1</formula>
    </cfRule>
  </conditionalFormatting>
  <conditionalFormatting sqref="Y6">
    <cfRule type="expression" dxfId="118" priority="69">
      <formula>Y6&gt;Z6</formula>
    </cfRule>
  </conditionalFormatting>
  <conditionalFormatting sqref="Y7">
    <cfRule type="expression" dxfId="117" priority="68">
      <formula>Y7&gt;Z7</formula>
    </cfRule>
  </conditionalFormatting>
  <conditionalFormatting sqref="Y8">
    <cfRule type="expression" dxfId="116" priority="67">
      <formula>Y8&gt;Z8</formula>
    </cfRule>
  </conditionalFormatting>
  <conditionalFormatting sqref="Y9">
    <cfRule type="expression" dxfId="115" priority="66">
      <formula>Y9&gt;Z9</formula>
    </cfRule>
  </conditionalFormatting>
  <conditionalFormatting sqref="Y10">
    <cfRule type="expression" dxfId="114" priority="65">
      <formula>Y10&gt;Z10</formula>
    </cfRule>
  </conditionalFormatting>
  <conditionalFormatting sqref="Y11">
    <cfRule type="expression" dxfId="113" priority="64">
      <formula>Y11&gt;Z11</formula>
    </cfRule>
  </conditionalFormatting>
  <conditionalFormatting sqref="Y13">
    <cfRule type="expression" dxfId="112" priority="63">
      <formula>Y13&gt;Z13</formula>
    </cfRule>
  </conditionalFormatting>
  <conditionalFormatting sqref="Y14">
    <cfRule type="expression" dxfId="111" priority="62">
      <formula>Y14&gt;Z14</formula>
    </cfRule>
  </conditionalFormatting>
  <conditionalFormatting sqref="Y15">
    <cfRule type="expression" dxfId="110" priority="61">
      <formula>Y15&gt;Z15</formula>
    </cfRule>
  </conditionalFormatting>
  <conditionalFormatting sqref="Y16">
    <cfRule type="expression" dxfId="109" priority="60">
      <formula>Y16&gt;Z16</formula>
    </cfRule>
  </conditionalFormatting>
  <conditionalFormatting sqref="Y18">
    <cfRule type="expression" dxfId="108" priority="59">
      <formula>Y18&gt;Z18</formula>
    </cfRule>
  </conditionalFormatting>
  <conditionalFormatting sqref="Y19">
    <cfRule type="expression" dxfId="107" priority="58">
      <formula>Y19&gt;Z19</formula>
    </cfRule>
  </conditionalFormatting>
  <conditionalFormatting sqref="Y20">
    <cfRule type="expression" dxfId="106" priority="57">
      <formula>Y20&gt;Z20</formula>
    </cfRule>
  </conditionalFormatting>
  <conditionalFormatting sqref="Y21">
    <cfRule type="expression" dxfId="105" priority="56">
      <formula>Y21&gt;Z21</formula>
    </cfRule>
  </conditionalFormatting>
  <conditionalFormatting sqref="Y23">
    <cfRule type="expression" dxfId="104" priority="55">
      <formula>Y23&gt;Z23</formula>
    </cfRule>
  </conditionalFormatting>
  <conditionalFormatting sqref="Y24">
    <cfRule type="expression" dxfId="103" priority="54">
      <formula>Y24&gt;Z24</formula>
    </cfRule>
  </conditionalFormatting>
  <conditionalFormatting sqref="Y25">
    <cfRule type="expression" dxfId="102" priority="53">
      <formula>Y25&gt;Z25</formula>
    </cfRule>
  </conditionalFormatting>
  <conditionalFormatting sqref="Y26">
    <cfRule type="expression" dxfId="101" priority="52">
      <formula>Y26&gt;Z26</formula>
    </cfRule>
  </conditionalFormatting>
  <conditionalFormatting sqref="Y28">
    <cfRule type="expression" dxfId="100" priority="51">
      <formula>Y28&gt;Z28</formula>
    </cfRule>
  </conditionalFormatting>
  <conditionalFormatting sqref="Y29">
    <cfRule type="expression" dxfId="99" priority="50">
      <formula>Y29&gt;Z29</formula>
    </cfRule>
  </conditionalFormatting>
  <conditionalFormatting sqref="Y30">
    <cfRule type="expression" dxfId="98" priority="49">
      <formula>Y30&gt;Z30</formula>
    </cfRule>
  </conditionalFormatting>
  <conditionalFormatting sqref="Y31">
    <cfRule type="expression" dxfId="97" priority="48">
      <formula>Y31&gt;Z31</formula>
    </cfRule>
  </conditionalFormatting>
  <conditionalFormatting sqref="Y33">
    <cfRule type="expression" dxfId="96" priority="47">
      <formula>Y33&gt;Z33</formula>
    </cfRule>
  </conditionalFormatting>
  <conditionalFormatting sqref="Y34">
    <cfRule type="expression" dxfId="95" priority="46">
      <formula>Y34&gt;Z34</formula>
    </cfRule>
  </conditionalFormatting>
  <conditionalFormatting sqref="Y35">
    <cfRule type="expression" dxfId="94" priority="45">
      <formula>Y35&gt;Z35</formula>
    </cfRule>
  </conditionalFormatting>
  <conditionalFormatting sqref="Y36">
    <cfRule type="expression" dxfId="93" priority="44">
      <formula>Y36&gt;Z36</formula>
    </cfRule>
  </conditionalFormatting>
  <conditionalFormatting sqref="AA13:AB16">
    <cfRule type="expression" dxfId="92" priority="84">
      <formula>#REF!&lt;9</formula>
    </cfRule>
  </conditionalFormatting>
  <conditionalFormatting sqref="AC13:AD16">
    <cfRule type="expression" dxfId="91" priority="85">
      <formula>AE13&lt;9</formula>
    </cfRule>
  </conditionalFormatting>
  <conditionalFormatting sqref="X12">
    <cfRule type="expression" dxfId="90" priority="43">
      <formula>Z12=1</formula>
    </cfRule>
  </conditionalFormatting>
  <conditionalFormatting sqref="AC12">
    <cfRule type="colorScale" priority="4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17">
    <cfRule type="expression" dxfId="89" priority="41">
      <formula>Z17=1</formula>
    </cfRule>
  </conditionalFormatting>
  <conditionalFormatting sqref="AC17">
    <cfRule type="colorScale" priority="4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2">
    <cfRule type="expression" dxfId="88" priority="39">
      <formula>Z22=1</formula>
    </cfRule>
  </conditionalFormatting>
  <conditionalFormatting sqref="AC22">
    <cfRule type="colorScale" priority="3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7">
    <cfRule type="expression" dxfId="87" priority="37">
      <formula>Z27=1</formula>
    </cfRule>
  </conditionalFormatting>
  <conditionalFormatting sqref="AC27">
    <cfRule type="colorScale" priority="3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2">
    <cfRule type="expression" dxfId="86" priority="35">
      <formula>Z32=1</formula>
    </cfRule>
  </conditionalFormatting>
  <conditionalFormatting sqref="AC32">
    <cfRule type="colorScale" priority="3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7">
    <cfRule type="expression" dxfId="85" priority="33">
      <formula>Z37=1</formula>
    </cfRule>
  </conditionalFormatting>
  <conditionalFormatting sqref="AC37">
    <cfRule type="colorScale" priority="3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84" priority="31">
      <formula>H6=1</formula>
    </cfRule>
  </conditionalFormatting>
  <conditionalFormatting sqref="AA7:AD7">
    <cfRule type="expression" dxfId="83" priority="30">
      <formula>H7=1</formula>
    </cfRule>
  </conditionalFormatting>
  <conditionalFormatting sqref="AA8:AD8">
    <cfRule type="expression" dxfId="82" priority="29">
      <formula>H8=1</formula>
    </cfRule>
  </conditionalFormatting>
  <conditionalFormatting sqref="AA9:AD9">
    <cfRule type="expression" dxfId="81" priority="28">
      <formula>H9=1</formula>
    </cfRule>
  </conditionalFormatting>
  <conditionalFormatting sqref="AA10:AD10">
    <cfRule type="expression" dxfId="80" priority="27">
      <formula>H10=1</formula>
    </cfRule>
  </conditionalFormatting>
  <conditionalFormatting sqref="AA11:AD11">
    <cfRule type="expression" dxfId="79" priority="26">
      <formula>H11=1</formula>
    </cfRule>
  </conditionalFormatting>
  <conditionalFormatting sqref="J13:J16">
    <cfRule type="dataBar" priority="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{4D5BCE2C-6D90-453A-A49C-B98EF5048A43}</x14:id>
        </ext>
      </extLst>
    </cfRule>
  </conditionalFormatting>
  <conditionalFormatting sqref="J18:J21">
    <cfRule type="dataBar" priority="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{5B7C0007-E616-466C-B248-DBB4DAD76A9F}</x14:id>
        </ext>
      </extLst>
    </cfRule>
  </conditionalFormatting>
  <conditionalFormatting sqref="J23:J26">
    <cfRule type="dataBar" priority="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{2069A305-892E-4E10-8D1B-2A1E5209D33E}</x14:id>
        </ext>
      </extLst>
    </cfRule>
  </conditionalFormatting>
  <conditionalFormatting sqref="J28:J31">
    <cfRule type="dataBar" priority="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{F97F6443-6099-4824-9304-B3EF55C12818}</x14:id>
        </ext>
      </extLst>
    </cfRule>
  </conditionalFormatting>
  <conditionalFormatting sqref="J33:J36">
    <cfRule type="dataBar" priority="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{165DD314-5289-4F59-B90C-446EC07B18AF}</x14:id>
        </ext>
      </extLst>
    </cfRule>
  </conditionalFormatting>
  <conditionalFormatting sqref="S13:S16">
    <cfRule type="dataBar" priority="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{A396A174-4064-427C-B3FF-73F2963702B7}</x14:id>
        </ext>
      </extLst>
    </cfRule>
  </conditionalFormatting>
  <conditionalFormatting sqref="S18:S21">
    <cfRule type="dataBar" priority="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{F75B498C-A30E-438F-8F73-9474F1970493}</x14:id>
        </ext>
      </extLst>
    </cfRule>
  </conditionalFormatting>
  <conditionalFormatting sqref="S23:S26">
    <cfRule type="dataBar" priority="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{FF7D62FC-1159-4AFD-9B92-D54B4E3B767D}</x14:id>
        </ext>
      </extLst>
    </cfRule>
  </conditionalFormatting>
  <conditionalFormatting sqref="S28:S31">
    <cfRule type="dataBar" priority="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{53E23FCB-11E6-4822-AA7C-77481AE1806B}</x14:id>
        </ext>
      </extLst>
    </cfRule>
  </conditionalFormatting>
  <conditionalFormatting sqref="S33:S36">
    <cfRule type="dataBar" priority="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{B7182E1B-CFA6-472D-8368-01E41D5473E0}</x14:id>
        </ext>
      </extLst>
    </cfRule>
  </conditionalFormatting>
  <conditionalFormatting sqref="V13:V16">
    <cfRule type="dataBar" priority="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{5BB2B8DA-23F8-41AD-A1A4-7FE79B2B7882}</x14:id>
        </ext>
      </extLst>
    </cfRule>
  </conditionalFormatting>
  <conditionalFormatting sqref="V18:V21">
    <cfRule type="dataBar" priority="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{39A4297F-65DB-49AA-8AF3-8AD9BDD1CAE4}</x14:id>
        </ext>
      </extLst>
    </cfRule>
  </conditionalFormatting>
  <conditionalFormatting sqref="V23:V26">
    <cfRule type="dataBar" priority="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{AEF57FFE-C3D8-4DFA-A5B6-5652619A9275}</x14:id>
        </ext>
      </extLst>
    </cfRule>
  </conditionalFormatting>
  <conditionalFormatting sqref="V28:V31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{167DDFC9-9019-4786-AB03-128E56E0C1F8}</x14:id>
        </ext>
      </extLst>
    </cfRule>
  </conditionalFormatting>
  <conditionalFormatting sqref="V33:V36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{6CAF8A86-F702-43DE-B912-777C4CA8B750}</x14:id>
        </ext>
      </extLst>
    </cfRule>
  </conditionalFormatting>
  <conditionalFormatting sqref="O13:O16">
    <cfRule type="colorScale" priority="1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18:O21">
    <cfRule type="colorScale" priority="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3:O26">
    <cfRule type="colorScale" priority="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8:O31">
    <cfRule type="colorScale" priority="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3:O36">
    <cfRule type="colorScale" priority="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J6:J11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{EB2F0CD7-4B8A-4F50-9B89-63CCAC08F7A0}</x14:id>
        </ext>
      </extLst>
    </cfRule>
  </conditionalFormatting>
  <conditionalFormatting sqref="S6:S11">
    <cfRule type="dataBar" priority="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{8612AC51-D488-477D-974E-60908BD1B74F}</x14:id>
        </ext>
      </extLst>
    </cfRule>
  </conditionalFormatting>
  <conditionalFormatting sqref="V6:V11">
    <cfRule type="dataBar" priority="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{651625CA-279F-4135-9E5A-95BA9EECFAE0}</x14:id>
        </ext>
      </extLst>
    </cfRule>
  </conditionalFormatting>
  <conditionalFormatting sqref="X6:X11">
    <cfRule type="colorScale" priority="8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11">
    <cfRule type="colorScale" priority="90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X13:X16">
    <cfRule type="colorScale" priority="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18:X21">
    <cfRule type="colorScale" priority="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3:X26">
    <cfRule type="colorScale" priority="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8:X31">
    <cfRule type="colorScale" priority="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3:X36">
    <cfRule type="colorScale" priority="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37">
    <cfRule type="top10" dxfId="78" priority="91" rank="1"/>
  </conditionalFormatting>
  <conditionalFormatting sqref="K6:K37">
    <cfRule type="top10" dxfId="77" priority="92" rank="1"/>
  </conditionalFormatting>
  <conditionalFormatting sqref="T6:T37">
    <cfRule type="top10" dxfId="76" priority="93" rank="5"/>
  </conditionalFormatting>
  <conditionalFormatting sqref="P6:R37">
    <cfRule type="top10" dxfId="75" priority="94" rank="3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5BCE2C-6D90-453A-A49C-B98EF5048A4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J13:J16</xm:sqref>
        </x14:conditionalFormatting>
        <x14:conditionalFormatting xmlns:xm="http://schemas.microsoft.com/office/excel/2006/main">
          <x14:cfRule type="dataBar" id="{5B7C0007-E616-466C-B248-DBB4DAD76A9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J18:J21</xm:sqref>
        </x14:conditionalFormatting>
        <x14:conditionalFormatting xmlns:xm="http://schemas.microsoft.com/office/excel/2006/main">
          <x14:cfRule type="dataBar" id="{2069A305-892E-4E10-8D1B-2A1E5209D3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J23:J26</xm:sqref>
        </x14:conditionalFormatting>
        <x14:conditionalFormatting xmlns:xm="http://schemas.microsoft.com/office/excel/2006/main">
          <x14:cfRule type="dataBar" id="{F97F6443-6099-4824-9304-B3EF55C128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J28:J31</xm:sqref>
        </x14:conditionalFormatting>
        <x14:conditionalFormatting xmlns:xm="http://schemas.microsoft.com/office/excel/2006/main">
          <x14:cfRule type="dataBar" id="{165DD314-5289-4F59-B90C-446EC07B18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J33:J36</xm:sqref>
        </x14:conditionalFormatting>
        <x14:conditionalFormatting xmlns:xm="http://schemas.microsoft.com/office/excel/2006/main">
          <x14:cfRule type="dataBar" id="{A396A174-4064-427C-B3FF-73F2963702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S13:S16</xm:sqref>
        </x14:conditionalFormatting>
        <x14:conditionalFormatting xmlns:xm="http://schemas.microsoft.com/office/excel/2006/main">
          <x14:cfRule type="dataBar" id="{F75B498C-A30E-438F-8F73-9474F19704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S18:S21</xm:sqref>
        </x14:conditionalFormatting>
        <x14:conditionalFormatting xmlns:xm="http://schemas.microsoft.com/office/excel/2006/main">
          <x14:cfRule type="dataBar" id="{FF7D62FC-1159-4AFD-9B92-D54B4E3B767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S23:S26</xm:sqref>
        </x14:conditionalFormatting>
        <x14:conditionalFormatting xmlns:xm="http://schemas.microsoft.com/office/excel/2006/main">
          <x14:cfRule type="dataBar" id="{53E23FCB-11E6-4822-AA7C-77481AE1806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S28:S31</xm:sqref>
        </x14:conditionalFormatting>
        <x14:conditionalFormatting xmlns:xm="http://schemas.microsoft.com/office/excel/2006/main">
          <x14:cfRule type="dataBar" id="{B7182E1B-CFA6-472D-8368-01E41D5473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S33:S36</xm:sqref>
        </x14:conditionalFormatting>
        <x14:conditionalFormatting xmlns:xm="http://schemas.microsoft.com/office/excel/2006/main">
          <x14:cfRule type="dataBar" id="{5BB2B8DA-23F8-41AD-A1A4-7FE79B2B7882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V13:V16</xm:sqref>
        </x14:conditionalFormatting>
        <x14:conditionalFormatting xmlns:xm="http://schemas.microsoft.com/office/excel/2006/main">
          <x14:cfRule type="dataBar" id="{39A4297F-65DB-49AA-8AF3-8AD9BDD1CAE4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V18:V21</xm:sqref>
        </x14:conditionalFormatting>
        <x14:conditionalFormatting xmlns:xm="http://schemas.microsoft.com/office/excel/2006/main">
          <x14:cfRule type="dataBar" id="{AEF57FFE-C3D8-4DFA-A5B6-5652619A9275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V23:V26</xm:sqref>
        </x14:conditionalFormatting>
        <x14:conditionalFormatting xmlns:xm="http://schemas.microsoft.com/office/excel/2006/main">
          <x14:cfRule type="dataBar" id="{167DDFC9-9019-4786-AB03-128E56E0C1F8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V28:V31</xm:sqref>
        </x14:conditionalFormatting>
        <x14:conditionalFormatting xmlns:xm="http://schemas.microsoft.com/office/excel/2006/main">
          <x14:cfRule type="dataBar" id="{6CAF8A86-F702-43DE-B912-777C4CA8B750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V33:V36</xm:sqref>
        </x14:conditionalFormatting>
        <x14:conditionalFormatting xmlns:xm="http://schemas.microsoft.com/office/excel/2006/main">
          <x14:cfRule type="dataBar" id="{EB2F0CD7-4B8A-4F50-9B89-63CCAC08F7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J6:J11</xm:sqref>
        </x14:conditionalFormatting>
        <x14:conditionalFormatting xmlns:xm="http://schemas.microsoft.com/office/excel/2006/main">
          <x14:cfRule type="dataBar" id="{8612AC51-D488-477D-974E-60908BD1B7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S6:S11</xm:sqref>
        </x14:conditionalFormatting>
        <x14:conditionalFormatting xmlns:xm="http://schemas.microsoft.com/office/excel/2006/main">
          <x14:cfRule type="dataBar" id="{651625CA-279F-4135-9E5A-95BA9EECFAE0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V6:V11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showGridLines="0" showRowColHeaders="0" zoomScaleNormal="100" workbookViewId="0">
      <selection activeCell="L4" sqref="L4"/>
    </sheetView>
  </sheetViews>
  <sheetFormatPr defaultColWidth="9.140625" defaultRowHeight="17.25" x14ac:dyDescent="0.3"/>
  <cols>
    <col min="1" max="1" width="3.42578125" style="3" customWidth="1"/>
    <col min="2" max="2" width="20.7109375" style="5" customWidth="1"/>
    <col min="3" max="5" width="9.7109375" style="1" hidden="1" customWidth="1"/>
    <col min="6" max="6" width="22.7109375" style="5" customWidth="1"/>
    <col min="7" max="7" width="9.140625" style="1"/>
    <col min="8" max="9" width="0.85546875" style="1" customWidth="1"/>
    <col min="10" max="10" width="8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8.7109375" style="1" customWidth="1"/>
    <col min="21" max="21" width="12.7109375" style="1" customWidth="1"/>
    <col min="22" max="22" width="11" style="1" customWidth="1"/>
    <col min="23" max="23" width="8.7109375" style="1" customWidth="1"/>
    <col min="24" max="24" width="13.7109375" style="1" customWidth="1"/>
    <col min="25" max="25" width="9.28515625" style="1" customWidth="1"/>
    <col min="26" max="27" width="8.7109375" style="1" customWidth="1"/>
    <col min="28" max="29" width="10.7109375" style="1" customWidth="1"/>
    <col min="30" max="31" width="8.7109375" style="86" customWidth="1"/>
    <col min="32" max="33" width="9.140625" style="86"/>
    <col min="34" max="16384" width="9.140625" style="1"/>
  </cols>
  <sheetData>
    <row r="1" spans="1:33" ht="3.95" customHeight="1" x14ac:dyDescent="0.3">
      <c r="A1" s="2">
        <f ca="1">TODAY()</f>
        <v>42422</v>
      </c>
      <c r="B1" s="28">
        <f ca="1">IF(WEEKDAY(A1)=2,-3,-1)</f>
        <v>-3</v>
      </c>
      <c r="C1" s="3">
        <f ca="1">DAY(A1+B1)</f>
        <v>19</v>
      </c>
      <c r="D1" s="6">
        <f xml:space="preserve"> RTD("cqg.rtd",,"StudyData",$A$5&amp;A6,"Bar",,"Time",Z4,,"all",,,"False")</f>
        <v>42410.479166666664</v>
      </c>
      <c r="E1" s="7">
        <f xml:space="preserve"> HOUR(D1)</f>
        <v>11</v>
      </c>
      <c r="F1" s="28">
        <f xml:space="preserve"> MINUTE(RTD("cqg.rtd",,"StudyData",$A$5&amp;A6,"Bar",,"Time",Z4,,"all",,,"False"))</f>
        <v>30</v>
      </c>
    </row>
    <row r="2" spans="1:33" ht="21.95" customHeight="1" x14ac:dyDescent="0.3">
      <c r="B2" s="276" t="s">
        <v>11</v>
      </c>
      <c r="C2" s="276"/>
      <c r="D2" s="276"/>
      <c r="E2" s="278">
        <f>RTD("cqg.rtd", ,"SystemInfo", "Linetime")</f>
        <v>42422.391319444447</v>
      </c>
      <c r="F2" s="278"/>
      <c r="G2" s="289"/>
      <c r="H2" s="289"/>
      <c r="I2" s="289"/>
      <c r="J2" s="356" t="s">
        <v>99</v>
      </c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276" t="s">
        <v>35</v>
      </c>
      <c r="Z2" s="276"/>
      <c r="AA2" s="394">
        <f>RTD("cqg.rtd", ,"SystemInfo", "Linetime")+6/24</f>
        <v>42422.641319444447</v>
      </c>
      <c r="AB2" s="394"/>
      <c r="AC2" s="395"/>
      <c r="AD2" s="124"/>
      <c r="AE2" s="125"/>
    </row>
    <row r="3" spans="1:33" ht="21.95" customHeight="1" x14ac:dyDescent="0.3">
      <c r="B3" s="277"/>
      <c r="C3" s="277"/>
      <c r="D3" s="277"/>
      <c r="E3" s="279"/>
      <c r="F3" s="279"/>
      <c r="G3" s="290"/>
      <c r="H3" s="290"/>
      <c r="I3" s="290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277"/>
      <c r="Z3" s="277"/>
      <c r="AA3" s="396"/>
      <c r="AB3" s="396"/>
      <c r="AC3" s="397"/>
      <c r="AD3" s="124"/>
      <c r="AE3" s="125"/>
    </row>
    <row r="4" spans="1:33" ht="20.100000000000001" customHeight="1" x14ac:dyDescent="0.3">
      <c r="B4" s="295" t="s">
        <v>13</v>
      </c>
      <c r="C4" s="296"/>
      <c r="D4" s="296"/>
      <c r="E4" s="297"/>
      <c r="F4" s="10" t="s">
        <v>0</v>
      </c>
      <c r="G4" s="10" t="s">
        <v>1</v>
      </c>
      <c r="H4" s="8"/>
      <c r="I4" s="8"/>
      <c r="J4" s="314" t="s">
        <v>4</v>
      </c>
      <c r="K4" s="314"/>
      <c r="L4" s="13">
        <v>12</v>
      </c>
      <c r="M4" s="12"/>
      <c r="N4" s="291" t="s">
        <v>36</v>
      </c>
      <c r="O4" s="292"/>
      <c r="P4" s="14">
        <v>9</v>
      </c>
      <c r="Q4" s="14">
        <v>11</v>
      </c>
      <c r="R4" s="15">
        <v>13</v>
      </c>
      <c r="S4" s="354" t="s">
        <v>31</v>
      </c>
      <c r="T4" s="302"/>
      <c r="U4" s="303"/>
      <c r="V4" s="436" t="s">
        <v>29</v>
      </c>
      <c r="W4" s="437"/>
      <c r="X4" s="302" t="s">
        <v>37</v>
      </c>
      <c r="Y4" s="303"/>
      <c r="Z4" s="128">
        <v>30</v>
      </c>
      <c r="AA4" s="129" t="s">
        <v>7</v>
      </c>
      <c r="AB4" s="390" t="s">
        <v>33</v>
      </c>
      <c r="AC4" s="391"/>
      <c r="AD4" s="126"/>
      <c r="AE4" s="127"/>
    </row>
    <row r="5" spans="1:33" ht="20.100000000000001" customHeight="1" x14ac:dyDescent="0.3">
      <c r="A5" s="4" t="s">
        <v>98</v>
      </c>
      <c r="B5" s="298"/>
      <c r="C5" s="299"/>
      <c r="D5" s="299"/>
      <c r="E5" s="300"/>
      <c r="F5" s="11" t="s">
        <v>3</v>
      </c>
      <c r="G5" s="11" t="s">
        <v>2</v>
      </c>
      <c r="H5" s="9"/>
      <c r="I5" s="9"/>
      <c r="J5" s="285" t="s">
        <v>5</v>
      </c>
      <c r="K5" s="334"/>
      <c r="L5" s="153" t="s">
        <v>6</v>
      </c>
      <c r="M5" s="134"/>
      <c r="N5" s="352"/>
      <c r="O5" s="353"/>
      <c r="P5" s="135" t="s">
        <v>12</v>
      </c>
      <c r="Q5" s="136">
        <v>12</v>
      </c>
      <c r="R5" s="137" t="str">
        <f>"20"&amp;R4</f>
        <v>2013</v>
      </c>
      <c r="S5" s="355"/>
      <c r="T5" s="304"/>
      <c r="U5" s="305"/>
      <c r="V5" s="438" t="s">
        <v>30</v>
      </c>
      <c r="W5" s="439"/>
      <c r="X5" s="304"/>
      <c r="Y5" s="305"/>
      <c r="Z5" s="346" t="s">
        <v>32</v>
      </c>
      <c r="AA5" s="346"/>
      <c r="AB5" s="392"/>
      <c r="AC5" s="393"/>
      <c r="AD5" s="126"/>
      <c r="AE5" s="127"/>
    </row>
    <row r="6" spans="1:33" ht="13.15" customHeight="1" x14ac:dyDescent="0.3">
      <c r="A6" s="3">
        <v>1</v>
      </c>
      <c r="B6" s="335" t="str">
        <f>RIGHT(RTD("cqg.rtd",,"ContractData",$A$5&amp;A6,"LongDescription"),14)</f>
        <v>Mar 16, Jun 16</v>
      </c>
      <c r="C6" s="31"/>
      <c r="D6" s="31"/>
      <c r="E6" s="31"/>
      <c r="F6" s="337">
        <f>IF(B6="","",RTD("cqg.rtd",,"ContractData",$A$5&amp;A6,"ExpirationDate",,"D"))</f>
        <v>42445</v>
      </c>
      <c r="G6" s="351">
        <f ca="1">F6-$A$1</f>
        <v>23</v>
      </c>
      <c r="H6" s="32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33"/>
      <c r="J6" s="351">
        <f>K6</f>
        <v>1392</v>
      </c>
      <c r="K6" s="324">
        <f>RTD("cqg.rtd", ,"ContractData", $A$5&amp;A6, "T_CVol")</f>
        <v>1392</v>
      </c>
      <c r="L6" s="324">
        <f xml:space="preserve"> RTD("cqg.rtd",,"StudyData", $A$5&amp;A6, "MA", "InputChoice=ContractVol,MAType=Sim,Period="&amp;$L$4&amp;"", "MA",,,"all",,,,"T")</f>
        <v>5190.4166666700003</v>
      </c>
      <c r="M6" s="138">
        <f>IF(K6&gt;L6,1,0)</f>
        <v>0</v>
      </c>
      <c r="N6" s="324">
        <f>RTD("cqg.rtd", ,"ContractData", $A$5&amp;A6, "Y_CVol")</f>
        <v>2834</v>
      </c>
      <c r="O6" s="325">
        <f>IF(ISERROR(K6/N6),"",K6/N6)</f>
        <v>0.49117854622441781</v>
      </c>
      <c r="P6" s="324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2142</v>
      </c>
      <c r="Q6" s="324"/>
      <c r="R6" s="324"/>
      <c r="S6" s="48" t="str">
        <f>LEFT(B6,6)</f>
        <v>Mar 16</v>
      </c>
      <c r="T6" s="53">
        <f t="shared" ref="T6:T15" si="0">U6</f>
        <v>325946</v>
      </c>
      <c r="U6" s="53">
        <f>'Short Sterling Cal Calculations'!F6</f>
        <v>325946</v>
      </c>
      <c r="V6" s="53">
        <f t="shared" ref="V6:V15" si="1">IFERROR(U6-X6,"")</f>
        <v>3340</v>
      </c>
      <c r="W6" s="53">
        <f t="shared" ref="W6:W15" si="2">V6</f>
        <v>3340</v>
      </c>
      <c r="X6" s="53">
        <f>'Short Sterling Cal Calculations'!G6</f>
        <v>322606</v>
      </c>
      <c r="Y6" s="59">
        <f t="shared" ref="Y6:Y15" si="3">IF(ISERROR(U6/X6),"",U6/X6)</f>
        <v>1.0103531862395616</v>
      </c>
      <c r="Z6" s="388">
        <f>IF(RTD("cqg.rtd",,"StudyData",$A$5&amp;A6,"Vol","VolType=Exchange,CoCType=Contract","Vol",$Z$4,"0","ALL",,,"TRUE","T")="",0,RTD("cqg.rtd",,"StudyData",$A$5&amp;A6,"Vol","VolType=Exchange,CoCType=Contract","Vol",$Z$4,"0","ALL",,,"TRUE","T"))</f>
        <v>195</v>
      </c>
      <c r="AA6" s="389" t="e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#N/A</v>
      </c>
      <c r="AB6" s="408" t="str">
        <f>B6</f>
        <v>Mar 16, Jun 16</v>
      </c>
      <c r="AC6" s="409"/>
      <c r="AD6" s="87"/>
      <c r="AE6" s="88"/>
      <c r="AF6" s="1"/>
      <c r="AG6" s="1"/>
    </row>
    <row r="7" spans="1:33" ht="13.15" customHeight="1" x14ac:dyDescent="0.3">
      <c r="B7" s="336"/>
      <c r="C7" s="34"/>
      <c r="D7" s="34"/>
      <c r="E7" s="34"/>
      <c r="F7" s="321"/>
      <c r="G7" s="339"/>
      <c r="H7" s="35"/>
      <c r="I7" s="36"/>
      <c r="J7" s="339"/>
      <c r="K7" s="324"/>
      <c r="L7" s="324"/>
      <c r="M7" s="138"/>
      <c r="N7" s="324"/>
      <c r="O7" s="325"/>
      <c r="P7" s="324"/>
      <c r="Q7" s="324"/>
      <c r="R7" s="324"/>
      <c r="S7" s="50" t="str">
        <f>RIGHT(B6,6)</f>
        <v>Jun 16</v>
      </c>
      <c r="T7" s="54">
        <f t="shared" si="0"/>
        <v>454004</v>
      </c>
      <c r="U7" s="54">
        <f>'Short Sterling Cal Calculations'!L6</f>
        <v>454004</v>
      </c>
      <c r="V7" s="54">
        <f t="shared" si="1"/>
        <v>-2730</v>
      </c>
      <c r="W7" s="53">
        <f t="shared" si="2"/>
        <v>-2730</v>
      </c>
      <c r="X7" s="54">
        <f>'Short Sterling Cal Calculations'!M6</f>
        <v>456734</v>
      </c>
      <c r="Y7" s="58">
        <f t="shared" si="3"/>
        <v>0.99402277912307824</v>
      </c>
      <c r="Z7" s="388"/>
      <c r="AA7" s="389"/>
      <c r="AB7" s="412"/>
      <c r="AC7" s="413"/>
      <c r="AD7" s="87"/>
      <c r="AE7" s="88"/>
      <c r="AF7" s="1"/>
      <c r="AG7" s="1"/>
    </row>
    <row r="8" spans="1:33" ht="13.15" customHeight="1" x14ac:dyDescent="0.3">
      <c r="A8" s="3">
        <f>A6+1</f>
        <v>2</v>
      </c>
      <c r="B8" s="335" t="str">
        <f>RIGHT(RTD("cqg.rtd",,"ContractData",$A$5&amp;A8,"LongDescription"),14)</f>
        <v>Jun 16, Sep 16</v>
      </c>
      <c r="C8" s="37"/>
      <c r="D8" s="37"/>
      <c r="E8" s="37"/>
      <c r="F8" s="320">
        <f>IF(B8="","",RTD("cqg.rtd",,"ContractData",$A$5&amp;A8,"ExpirationDate",,"D"))</f>
        <v>42536</v>
      </c>
      <c r="G8" s="338">
        <f ca="1">F8-$A$1</f>
        <v>114</v>
      </c>
      <c r="H8" s="35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36"/>
      <c r="J8" s="41">
        <f>K8</f>
        <v>2356</v>
      </c>
      <c r="K8" s="324">
        <f>RTD("cqg.rtd", ,"ContractData", $A$5&amp;A8, "T_CVol")</f>
        <v>2356</v>
      </c>
      <c r="L8" s="324">
        <f xml:space="preserve"> RTD("cqg.rtd",,"StudyData", $A$5&amp;A8, "MA", "InputChoice=ContractVol,MAType=Sim,Period="&amp;$L$4&amp;"", "MA",,,"all",,,,"T")</f>
        <v>7843.4166666700003</v>
      </c>
      <c r="M8" s="138">
        <f>IF(K8&gt;L8,1,0)</f>
        <v>0</v>
      </c>
      <c r="N8" s="324">
        <f>RTD("cqg.rtd", ,"ContractData", $A$5&amp;A8, "Y_CVol")</f>
        <v>3221</v>
      </c>
      <c r="O8" s="325">
        <f>IF(ISERROR(K8/N8),"",K8/N8)</f>
        <v>0.73144986029183479</v>
      </c>
      <c r="P8" s="324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1216</v>
      </c>
      <c r="Q8" s="324"/>
      <c r="R8" s="324"/>
      <c r="S8" s="48" t="str">
        <f>LEFT(B8,6)</f>
        <v>Jun 16</v>
      </c>
      <c r="T8" s="53">
        <f t="shared" si="0"/>
        <v>454004</v>
      </c>
      <c r="U8" s="53">
        <f>'Short Sterling Cal Calculations'!F8</f>
        <v>454004</v>
      </c>
      <c r="V8" s="53">
        <f t="shared" si="1"/>
        <v>-2730</v>
      </c>
      <c r="W8" s="53">
        <f t="shared" si="2"/>
        <v>-2730</v>
      </c>
      <c r="X8" s="53">
        <f>'Short Sterling Cal Calculations'!G8</f>
        <v>456734</v>
      </c>
      <c r="Y8" s="59">
        <f t="shared" si="3"/>
        <v>0.99402277912307824</v>
      </c>
      <c r="Z8" s="388">
        <f>IF(RTD("cqg.rtd",,"StudyData",$A$5&amp;A8,"Vol","VolType=Exchange,CoCType=Contract","Vol",$Z$4,"0","ALL",,,"TRUE","T")="",0,RTD("cqg.rtd",,"StudyData",$A$5&amp;A8,"Vol","VolType=Exchange,CoCType=Contract","Vol",$Z$4,"0","ALL",,,"TRUE","T"))</f>
        <v>0</v>
      </c>
      <c r="AA8" s="389" t="e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#N/A</v>
      </c>
      <c r="AB8" s="408" t="str">
        <f>B8</f>
        <v>Jun 16, Sep 16</v>
      </c>
      <c r="AC8" s="409"/>
      <c r="AD8" s="87"/>
      <c r="AE8" s="88"/>
      <c r="AF8" s="1"/>
      <c r="AG8" s="1"/>
    </row>
    <row r="9" spans="1:33" ht="13.15" customHeight="1" x14ac:dyDescent="0.3">
      <c r="B9" s="336"/>
      <c r="C9" s="37"/>
      <c r="D9" s="37"/>
      <c r="E9" s="37"/>
      <c r="F9" s="321"/>
      <c r="G9" s="339"/>
      <c r="H9" s="35"/>
      <c r="I9" s="36"/>
      <c r="J9" s="42"/>
      <c r="K9" s="324"/>
      <c r="L9" s="324"/>
      <c r="M9" s="138"/>
      <c r="N9" s="324"/>
      <c r="O9" s="325"/>
      <c r="P9" s="324"/>
      <c r="Q9" s="324"/>
      <c r="R9" s="324"/>
      <c r="S9" s="50" t="str">
        <f>RIGHT(B8,6)</f>
        <v>Sep 16</v>
      </c>
      <c r="T9" s="54">
        <f t="shared" si="0"/>
        <v>403365</v>
      </c>
      <c r="U9" s="54">
        <f>'Short Sterling Cal Calculations'!L8</f>
        <v>403365</v>
      </c>
      <c r="V9" s="54">
        <f t="shared" si="1"/>
        <v>3605</v>
      </c>
      <c r="W9" s="53">
        <f t="shared" si="2"/>
        <v>3605</v>
      </c>
      <c r="X9" s="54">
        <f>'Short Sterling Cal Calculations'!M8</f>
        <v>399760</v>
      </c>
      <c r="Y9" s="58">
        <f t="shared" si="3"/>
        <v>1.0090179107464479</v>
      </c>
      <c r="Z9" s="388"/>
      <c r="AA9" s="389"/>
      <c r="AB9" s="412"/>
      <c r="AC9" s="413"/>
      <c r="AD9" s="87"/>
      <c r="AE9" s="88"/>
      <c r="AF9" s="1"/>
      <c r="AG9" s="1"/>
    </row>
    <row r="10" spans="1:33" ht="13.15" customHeight="1" x14ac:dyDescent="0.3">
      <c r="A10" s="3">
        <f>A8+1</f>
        <v>3</v>
      </c>
      <c r="B10" s="335" t="str">
        <f>RIGHT(RTD("cqg.rtd",,"ContractData",$A$5&amp;A10,"LongDescription"),14)</f>
        <v>Sep 16, Dec 16</v>
      </c>
      <c r="C10" s="37"/>
      <c r="D10" s="37"/>
      <c r="E10" s="37"/>
      <c r="F10" s="320">
        <f>IF(B10="","",RTD("cqg.rtd",,"ContractData",$A$5&amp;A10,"ExpirationDate",,"D"))</f>
        <v>42634</v>
      </c>
      <c r="G10" s="338">
        <f ca="1">F10-$A$1</f>
        <v>212</v>
      </c>
      <c r="H10" s="35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1</v>
      </c>
      <c r="I10" s="36"/>
      <c r="J10" s="338">
        <f>K10</f>
        <v>1397</v>
      </c>
      <c r="K10" s="324">
        <f>RTD("cqg.rtd", ,"ContractData", $A$5&amp;A10, "T_CVol")</f>
        <v>1397</v>
      </c>
      <c r="L10" s="324">
        <f xml:space="preserve"> RTD("cqg.rtd",,"StudyData", $A$5&amp;A10, "MA", "InputChoice=ContractVol,MAType=Sim,Period="&amp;$L$4&amp;"", "MA",,,"all",,,,"T")</f>
        <v>7804.9166666700003</v>
      </c>
      <c r="M10" s="138">
        <f>IF(K10&gt;L10,1,0)</f>
        <v>0</v>
      </c>
      <c r="N10" s="324">
        <f>RTD("cqg.rtd", ,"ContractData", $A$5&amp;A10, "Y_CVol")</f>
        <v>5704</v>
      </c>
      <c r="O10" s="325">
        <f>IF(ISERROR(K10/N10),"",K10/N10)</f>
        <v>0.24491584852734924</v>
      </c>
      <c r="P10" s="324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841</v>
      </c>
      <c r="Q10" s="324"/>
      <c r="R10" s="324"/>
      <c r="S10" s="48" t="str">
        <f>LEFT(B10,6)</f>
        <v>Sep 16</v>
      </c>
      <c r="T10" s="53">
        <f t="shared" si="0"/>
        <v>403365</v>
      </c>
      <c r="U10" s="53">
        <f>'Short Sterling Cal Calculations'!F10</f>
        <v>403365</v>
      </c>
      <c r="V10" s="53">
        <f t="shared" si="1"/>
        <v>3605</v>
      </c>
      <c r="W10" s="53">
        <f t="shared" si="2"/>
        <v>3605</v>
      </c>
      <c r="X10" s="53">
        <f>'Short Sterling Cal Calculations'!G10</f>
        <v>399760</v>
      </c>
      <c r="Y10" s="59">
        <f t="shared" si="3"/>
        <v>1.0090179107464479</v>
      </c>
      <c r="Z10" s="388">
        <f>IF(RTD("cqg.rtd",,"StudyData",$A$5&amp;A10,"Vol","VolType=Exchange,CoCType=Contract","Vol",$Z$4,"0","ALL",,,"TRUE","T")="",0,RTD("cqg.rtd",,"StudyData",$A$5&amp;A10,"Vol","VolType=Exchange,CoCType=Contract","Vol",$Z$4,"0","ALL",,,"TRUE","T"))</f>
        <v>9</v>
      </c>
      <c r="AA10" s="389" t="e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#N/A</v>
      </c>
      <c r="AB10" s="408" t="str">
        <f>B10</f>
        <v>Sep 16, Dec 16</v>
      </c>
      <c r="AC10" s="409"/>
      <c r="AD10" s="87"/>
      <c r="AE10" s="88"/>
      <c r="AF10" s="1"/>
      <c r="AG10" s="1"/>
    </row>
    <row r="11" spans="1:33" ht="13.15" customHeight="1" x14ac:dyDescent="0.3">
      <c r="B11" s="336"/>
      <c r="C11" s="37"/>
      <c r="D11" s="37"/>
      <c r="E11" s="37"/>
      <c r="F11" s="321"/>
      <c r="G11" s="339"/>
      <c r="H11" s="35"/>
      <c r="I11" s="36"/>
      <c r="J11" s="339"/>
      <c r="K11" s="324"/>
      <c r="L11" s="324"/>
      <c r="M11" s="138"/>
      <c r="N11" s="324"/>
      <c r="O11" s="325"/>
      <c r="P11" s="324"/>
      <c r="Q11" s="324"/>
      <c r="R11" s="324"/>
      <c r="S11" s="50" t="str">
        <f>RIGHT(B10,6)</f>
        <v>Dec 16</v>
      </c>
      <c r="T11" s="54">
        <f t="shared" si="0"/>
        <v>393760</v>
      </c>
      <c r="U11" s="54">
        <f>'Short Sterling Cal Calculations'!L10</f>
        <v>393760</v>
      </c>
      <c r="V11" s="54">
        <f t="shared" si="1"/>
        <v>-1162</v>
      </c>
      <c r="W11" s="53">
        <f t="shared" si="2"/>
        <v>-1162</v>
      </c>
      <c r="X11" s="54">
        <f>'Short Sterling Cal Calculations'!M10</f>
        <v>394922</v>
      </c>
      <c r="Y11" s="58">
        <f t="shared" si="3"/>
        <v>0.99705764682646192</v>
      </c>
      <c r="Z11" s="388"/>
      <c r="AA11" s="389"/>
      <c r="AB11" s="412"/>
      <c r="AC11" s="413"/>
      <c r="AD11" s="87"/>
      <c r="AE11" s="88"/>
      <c r="AF11" s="1"/>
      <c r="AG11" s="1"/>
    </row>
    <row r="12" spans="1:33" ht="13.15" customHeight="1" x14ac:dyDescent="0.3">
      <c r="A12" s="3">
        <f>A10+1</f>
        <v>4</v>
      </c>
      <c r="B12" s="335" t="str">
        <f>RIGHT(RTD("cqg.rtd",,"ContractData",$A$5&amp;A12,"LongDescription"),14)</f>
        <v>Dec 16, Mar 17</v>
      </c>
      <c r="C12" s="37"/>
      <c r="D12" s="37"/>
      <c r="E12" s="37"/>
      <c r="F12" s="320">
        <f>IF(B12="","",RTD("cqg.rtd",,"ContractData",$A$5&amp;A12,"ExpirationDate",,"D"))</f>
        <v>42725</v>
      </c>
      <c r="G12" s="338">
        <f ca="1">F12-$A$1</f>
        <v>303</v>
      </c>
      <c r="H12" s="35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36"/>
      <c r="J12" s="338">
        <f>K12</f>
        <v>12587</v>
      </c>
      <c r="K12" s="324">
        <f>RTD("cqg.rtd", ,"ContractData", $A$5&amp;A12, "T_CVol")</f>
        <v>12587</v>
      </c>
      <c r="L12" s="324">
        <f xml:space="preserve"> RTD("cqg.rtd",,"StudyData", $A$5&amp;A12, "MA", "InputChoice=ContractVol,MAType=Sim,Period="&amp;$L$4&amp;"", "MA",,,"all",,,,"T")</f>
        <v>8038.8333333299997</v>
      </c>
      <c r="M12" s="138">
        <f>IF(K12&gt;L12,1,0)</f>
        <v>1</v>
      </c>
      <c r="N12" s="324">
        <f>RTD("cqg.rtd", ,"ContractData", $A$5&amp;A12, "Y_CVol")</f>
        <v>832</v>
      </c>
      <c r="O12" s="325">
        <f>IF(ISERROR(K12/N12),"",K12/N12)</f>
        <v>15.12860576923077</v>
      </c>
      <c r="P12" s="324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155</v>
      </c>
      <c r="Q12" s="324"/>
      <c r="R12" s="324"/>
      <c r="S12" s="48" t="str">
        <f>LEFT(B12,6)</f>
        <v>Dec 16</v>
      </c>
      <c r="T12" s="53">
        <f t="shared" si="0"/>
        <v>393760</v>
      </c>
      <c r="U12" s="53">
        <f>'Short Sterling Cal Calculations'!F12</f>
        <v>393760</v>
      </c>
      <c r="V12" s="53">
        <f t="shared" si="1"/>
        <v>-1162</v>
      </c>
      <c r="W12" s="53">
        <f t="shared" si="2"/>
        <v>-1162</v>
      </c>
      <c r="X12" s="53">
        <f>'Short Sterling Cal Calculations'!G12</f>
        <v>394922</v>
      </c>
      <c r="Y12" s="59">
        <f t="shared" si="3"/>
        <v>0.99705764682646192</v>
      </c>
      <c r="Z12" s="388">
        <f>IF(RTD("cqg.rtd",,"StudyData",$A$5&amp;A12,"Vol","VolType=Exchange,CoCType=Contract","Vol",$Z$4,"0","ALL",,,"TRUE","T")="",0,RTD("cqg.rtd",,"StudyData",$A$5&amp;A12,"Vol","VolType=Exchange,CoCType=Contract","Vol",$Z$4,"0","ALL",,,"TRUE","T"))</f>
        <v>0</v>
      </c>
      <c r="AA12" s="389" t="e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#N/A</v>
      </c>
      <c r="AB12" s="408" t="str">
        <f>B12</f>
        <v>Dec 16, Mar 17</v>
      </c>
      <c r="AC12" s="409"/>
      <c r="AD12" s="87"/>
      <c r="AE12" s="88"/>
      <c r="AF12" s="1"/>
      <c r="AG12" s="1"/>
    </row>
    <row r="13" spans="1:33" ht="13.15" customHeight="1" x14ac:dyDescent="0.3">
      <c r="B13" s="336"/>
      <c r="C13" s="37"/>
      <c r="D13" s="37"/>
      <c r="E13" s="37"/>
      <c r="F13" s="321"/>
      <c r="G13" s="339"/>
      <c r="H13" s="35"/>
      <c r="I13" s="36"/>
      <c r="J13" s="339"/>
      <c r="K13" s="324"/>
      <c r="L13" s="324"/>
      <c r="M13" s="138"/>
      <c r="N13" s="324"/>
      <c r="O13" s="325"/>
      <c r="P13" s="324"/>
      <c r="Q13" s="324"/>
      <c r="R13" s="324"/>
      <c r="S13" s="50" t="str">
        <f>RIGHT(B12,6)</f>
        <v>Mar 17</v>
      </c>
      <c r="T13" s="54">
        <f t="shared" si="0"/>
        <v>324572</v>
      </c>
      <c r="U13" s="54">
        <f>'Short Sterling Cal Calculations'!L12</f>
        <v>324572</v>
      </c>
      <c r="V13" s="54">
        <f t="shared" si="1"/>
        <v>1155</v>
      </c>
      <c r="W13" s="53">
        <f t="shared" si="2"/>
        <v>1155</v>
      </c>
      <c r="X13" s="54">
        <f>'Short Sterling Cal Calculations'!M12</f>
        <v>323417</v>
      </c>
      <c r="Y13" s="58">
        <f t="shared" si="3"/>
        <v>1.0035712408438642</v>
      </c>
      <c r="Z13" s="388"/>
      <c r="AA13" s="389"/>
      <c r="AB13" s="412"/>
      <c r="AC13" s="413"/>
      <c r="AD13" s="87"/>
      <c r="AE13" s="88"/>
      <c r="AF13" s="1"/>
      <c r="AG13" s="1"/>
    </row>
    <row r="14" spans="1:33" ht="13.15" customHeight="1" x14ac:dyDescent="0.3">
      <c r="A14" s="3">
        <f>A12+1</f>
        <v>5</v>
      </c>
      <c r="B14" s="349" t="str">
        <f>RIGHT(RTD("cqg.rtd",,"ContractData",$A$5&amp;A14,"LongDescription"),14)</f>
        <v>Mar 17, Jun 17</v>
      </c>
      <c r="C14" s="37"/>
      <c r="D14" s="37"/>
      <c r="E14" s="37"/>
      <c r="F14" s="327">
        <f>IF(B14="","",RTD("cqg.rtd",,"ContractData",$A$5&amp;A14,"ExpirationDate",,"D"))</f>
        <v>42809</v>
      </c>
      <c r="G14" s="338">
        <f ca="1">F14-$A$1</f>
        <v>387</v>
      </c>
      <c r="H14" s="63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45"/>
      <c r="J14" s="154">
        <f>K14</f>
        <v>2781</v>
      </c>
      <c r="K14" s="324">
        <f>RTD("cqg.rtd", ,"ContractData", $A$5&amp;A14, "T_CVol")</f>
        <v>2781</v>
      </c>
      <c r="L14" s="324">
        <f xml:space="preserve"> RTD("cqg.rtd",,"StudyData", $A$5&amp;A14, "MA", "InputChoice=ContractVol,MAType=Sim,Period="&amp;$L$4&amp;"", "MA",,,"all",,,,"T")</f>
        <v>6540</v>
      </c>
      <c r="M14" s="138">
        <f>IF(K14&gt;L14,1,0)</f>
        <v>0</v>
      </c>
      <c r="N14" s="324">
        <f>RTD("cqg.rtd", ,"ContractData", $A$5&amp;A14, "Y_CVol")</f>
        <v>9825</v>
      </c>
      <c r="O14" s="325">
        <f>IF(ISERROR(K14/N14),"",K14/N14)</f>
        <v>0.28305343511450382</v>
      </c>
      <c r="P14" s="324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105</v>
      </c>
      <c r="Q14" s="324"/>
      <c r="R14" s="324"/>
      <c r="S14" s="48" t="str">
        <f>LEFT(B14,6)</f>
        <v>Mar 17</v>
      </c>
      <c r="T14" s="53">
        <f t="shared" si="0"/>
        <v>324572</v>
      </c>
      <c r="U14" s="53">
        <f>'Short Sterling Cal Calculations'!F14</f>
        <v>324572</v>
      </c>
      <c r="V14" s="53">
        <f t="shared" si="1"/>
        <v>1155</v>
      </c>
      <c r="W14" s="53">
        <f t="shared" si="2"/>
        <v>1155</v>
      </c>
      <c r="X14" s="53">
        <f>'Short Sterling Cal Calculations'!G14</f>
        <v>323417</v>
      </c>
      <c r="Y14" s="59">
        <f t="shared" si="3"/>
        <v>1.0035712408438642</v>
      </c>
      <c r="Z14" s="388">
        <f>IF(RTD("cqg.rtd",,"StudyData",$A$5&amp;A14,"Vol","VolType=Exchange,CoCType=Contract","Vol",$Z$4,"0","ALL",,,"TRUE","T")="",0,RTD("cqg.rtd",,"StudyData",$A$5&amp;A14,"Vol","VolType=Exchange,CoCType=Contract","Vol",$Z$4,"0","ALL",,,"TRUE","T"))</f>
        <v>0</v>
      </c>
      <c r="AA14" s="389" t="e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>#N/A</v>
      </c>
      <c r="AB14" s="408" t="str">
        <f>B14</f>
        <v>Mar 17, Jun 17</v>
      </c>
      <c r="AC14" s="409"/>
      <c r="AD14" s="87"/>
      <c r="AE14" s="88"/>
      <c r="AF14" s="1"/>
      <c r="AG14" s="1"/>
    </row>
    <row r="15" spans="1:33" ht="13.15" customHeight="1" x14ac:dyDescent="0.3">
      <c r="B15" s="350"/>
      <c r="C15" s="106"/>
      <c r="D15" s="106"/>
      <c r="E15" s="106"/>
      <c r="F15" s="348"/>
      <c r="G15" s="347"/>
      <c r="H15" s="64"/>
      <c r="I15" s="38"/>
      <c r="J15" s="157"/>
      <c r="K15" s="324"/>
      <c r="L15" s="324"/>
      <c r="M15" s="138"/>
      <c r="N15" s="324"/>
      <c r="O15" s="325"/>
      <c r="P15" s="324"/>
      <c r="Q15" s="324"/>
      <c r="R15" s="324"/>
      <c r="S15" s="108" t="str">
        <f>RIGHT(B14,6)</f>
        <v>Jun 17</v>
      </c>
      <c r="T15" s="109">
        <f t="shared" si="0"/>
        <v>280925</v>
      </c>
      <c r="U15" s="109">
        <f>'Short Sterling Cal Calculations'!L14</f>
        <v>280925</v>
      </c>
      <c r="V15" s="54">
        <f t="shared" si="1"/>
        <v>-1834</v>
      </c>
      <c r="W15" s="110">
        <f t="shared" si="2"/>
        <v>-1834</v>
      </c>
      <c r="X15" s="109">
        <f>'Short Sterling Cal Calculations'!M14</f>
        <v>282759</v>
      </c>
      <c r="Y15" s="111">
        <f t="shared" si="3"/>
        <v>0.99351391113987531</v>
      </c>
      <c r="Z15" s="388"/>
      <c r="AA15" s="389"/>
      <c r="AB15" s="410"/>
      <c r="AC15" s="411"/>
      <c r="AD15" s="87"/>
      <c r="AE15" s="88"/>
      <c r="AF15" s="1"/>
      <c r="AG15" s="1"/>
    </row>
    <row r="16" spans="1:33" ht="8.1" customHeight="1" x14ac:dyDescent="0.3">
      <c r="B16" s="122"/>
      <c r="C16" s="20"/>
      <c r="D16" s="20"/>
      <c r="E16" s="20"/>
      <c r="F16" s="29"/>
      <c r="G16" s="20"/>
      <c r="H16" s="115"/>
      <c r="I16" s="20"/>
      <c r="J16" s="20"/>
      <c r="K16" s="93"/>
      <c r="L16" s="93"/>
      <c r="M16" s="95"/>
      <c r="N16" s="93"/>
      <c r="O16" s="96"/>
      <c r="P16" s="97"/>
      <c r="Q16" s="97"/>
      <c r="R16" s="97"/>
      <c r="S16" s="47"/>
      <c r="T16" s="20"/>
      <c r="U16" s="60"/>
      <c r="V16" s="60"/>
      <c r="W16" s="60"/>
      <c r="X16" s="60"/>
      <c r="Y16" s="60"/>
      <c r="Z16" s="102"/>
      <c r="AA16" s="103"/>
      <c r="AB16" s="130"/>
      <c r="AC16" s="131"/>
      <c r="AD16" s="105"/>
      <c r="AE16" s="90"/>
      <c r="AF16" s="1"/>
      <c r="AG16" s="1"/>
    </row>
    <row r="17" spans="1:33" ht="13.15" customHeight="1" x14ac:dyDescent="0.3">
      <c r="A17" s="3">
        <f>A14+1</f>
        <v>6</v>
      </c>
      <c r="B17" s="342" t="str">
        <f>RIGHT(RTD("cqg.rtd",,"ContractData",$A$5&amp;A17,"LongDescription"),14)</f>
        <v>Jun 17, Sep 17</v>
      </c>
      <c r="C17" s="21"/>
      <c r="D17" s="21"/>
      <c r="E17" s="21"/>
      <c r="F17" s="341">
        <f>IF(B17="","",RTD("cqg.rtd",,"ContractData",$A$5&amp;A17,"ExpirationDate",,"D"))</f>
        <v>42907</v>
      </c>
      <c r="G17" s="340">
        <f ca="1">F17-$A$1</f>
        <v>485</v>
      </c>
      <c r="H17" s="16"/>
      <c r="I17" s="17"/>
      <c r="J17" s="155">
        <f>K17</f>
        <v>2643</v>
      </c>
      <c r="K17" s="324">
        <f>RTD("cqg.rtd", ,"ContractData", $A$5&amp;A17, "T_CVol")</f>
        <v>2643</v>
      </c>
      <c r="L17" s="326">
        <f xml:space="preserve"> RTD("cqg.rtd",,"StudyData", $A$5&amp;A17, "MA", "InputChoice=ContractVol,MAType=Sim,Period="&amp;$L$4&amp;"", "MA",,,"all",,,,"T")</f>
        <v>8433.3333333299997</v>
      </c>
      <c r="M17" s="120">
        <f>IF(K17&gt;L17,1,0)</f>
        <v>0</v>
      </c>
      <c r="N17" s="326">
        <f>RTD("cqg.rtd", ,"ContractData", $A$5&amp;A17, "Y_CVol")</f>
        <v>1184</v>
      </c>
      <c r="O17" s="325">
        <f>IF(ISERROR(K17/N17),"",K17/N17)</f>
        <v>2.2322635135135136</v>
      </c>
      <c r="P17" s="324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42</v>
      </c>
      <c r="Q17" s="324"/>
      <c r="R17" s="324"/>
      <c r="S17" s="112" t="str">
        <f>LEFT(B17,6)</f>
        <v>Jun 17</v>
      </c>
      <c r="T17" s="113">
        <f t="shared" ref="T17:T24" si="4">U17</f>
        <v>280925</v>
      </c>
      <c r="U17" s="113">
        <f>'Short Sterling Cal Calculations'!F16</f>
        <v>280925</v>
      </c>
      <c r="V17" s="53">
        <f t="shared" ref="V17:V24" si="5">IFERROR(U17-X17,"")</f>
        <v>-1834</v>
      </c>
      <c r="W17" s="113">
        <f t="shared" ref="W17:W24" si="6">V17</f>
        <v>-1834</v>
      </c>
      <c r="X17" s="113">
        <f>'Short Sterling Cal Calculations'!G16</f>
        <v>282759</v>
      </c>
      <c r="Y17" s="114">
        <f t="shared" ref="Y17:Y24" si="7">IF(ISERROR(U17/X17),"",U17/X17)</f>
        <v>0.99351391113987531</v>
      </c>
      <c r="Z17" s="389">
        <f>IF(RTD("cqg.rtd",,"StudyData",$A$5&amp;A17,"Vol","VolType=Exchange,CoCType=Contract","Vol",$Z$4,"0","ALL",,,"TRUE","T")="",0,RTD("cqg.rtd",,"StudyData",$A$5&amp;A17,"Vol","VolType=Exchange,CoCType=Contract","Vol",$Z$4,"0","ALL",,,"TRUE","T"))</f>
        <v>2</v>
      </c>
      <c r="AA17" s="389" t="e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LocalMinute("&amp;$A$5&amp;$A17&amp;")="&amp;$F$1&amp;")","Bar",,"Vol",$Z$4,"0"))</f>
        <v>#N/A</v>
      </c>
      <c r="AB17" s="362" t="str">
        <f>B17</f>
        <v>Jun 17, Sep 17</v>
      </c>
      <c r="AC17" s="402"/>
      <c r="AD17" s="87"/>
      <c r="AE17" s="88"/>
      <c r="AF17" s="1"/>
      <c r="AG17" s="1"/>
    </row>
    <row r="18" spans="1:33" ht="13.15" customHeight="1" x14ac:dyDescent="0.3">
      <c r="B18" s="343"/>
      <c r="C18" s="21"/>
      <c r="D18" s="21"/>
      <c r="E18" s="21"/>
      <c r="F18" s="321"/>
      <c r="G18" s="319"/>
      <c r="H18" s="16"/>
      <c r="I18" s="17"/>
      <c r="J18" s="151"/>
      <c r="K18" s="324"/>
      <c r="L18" s="326"/>
      <c r="M18" s="120"/>
      <c r="N18" s="326"/>
      <c r="O18" s="325"/>
      <c r="P18" s="324"/>
      <c r="Q18" s="324"/>
      <c r="R18" s="324"/>
      <c r="S18" s="51" t="str">
        <f>RIGHT(B17,6)</f>
        <v>Sep 17</v>
      </c>
      <c r="T18" s="54">
        <f t="shared" si="4"/>
        <v>262113</v>
      </c>
      <c r="U18" s="54">
        <f>'Short Sterling Cal Calculations'!L16</f>
        <v>262113</v>
      </c>
      <c r="V18" s="54">
        <f t="shared" si="5"/>
        <v>2633</v>
      </c>
      <c r="W18" s="53">
        <f t="shared" si="6"/>
        <v>2633</v>
      </c>
      <c r="X18" s="54">
        <f>'Short Sterling Cal Calculations'!M16</f>
        <v>259480</v>
      </c>
      <c r="Y18" s="58">
        <f t="shared" si="7"/>
        <v>1.010147217511947</v>
      </c>
      <c r="Z18" s="389"/>
      <c r="AA18" s="389"/>
      <c r="AB18" s="363"/>
      <c r="AC18" s="403"/>
      <c r="AD18" s="87"/>
      <c r="AE18" s="88"/>
      <c r="AF18" s="1"/>
      <c r="AG18" s="1"/>
    </row>
    <row r="19" spans="1:33" ht="13.15" customHeight="1" x14ac:dyDescent="0.3">
      <c r="A19" s="3">
        <f>A17+1</f>
        <v>7</v>
      </c>
      <c r="B19" s="344" t="str">
        <f>RIGHT(RTD("cqg.rtd",,"ContractData",$A$5&amp;A19,"LongDescription"),14)</f>
        <v>Sep 17, Dec 17</v>
      </c>
      <c r="C19" s="23"/>
      <c r="D19" s="23"/>
      <c r="E19" s="23"/>
      <c r="F19" s="320">
        <f>IF(B19="","",RTD("cqg.rtd",,"ContractData",$A$5&amp;A19,"ExpirationDate",,"D"))</f>
        <v>42998</v>
      </c>
      <c r="G19" s="318">
        <f ca="1">F19-$A$1</f>
        <v>576</v>
      </c>
      <c r="H19" s="16"/>
      <c r="I19" s="17"/>
      <c r="J19" s="150">
        <f>K19</f>
        <v>2003</v>
      </c>
      <c r="K19" s="324">
        <f>RTD("cqg.rtd", ,"ContractData", $A$5&amp;A19, "T_CVol")</f>
        <v>2003</v>
      </c>
      <c r="L19" s="326">
        <f xml:space="preserve"> RTD("cqg.rtd",,"StudyData", $A$5&amp;A19, "MA", "InputChoice=ContractVol,MAType=Sim,Period="&amp;$L$4&amp;"", "MA",,,"all",,,,"T")</f>
        <v>10823.5</v>
      </c>
      <c r="M19" s="120">
        <f>IF(K19&gt;L19,1,0)</f>
        <v>0</v>
      </c>
      <c r="N19" s="326">
        <f>RTD("cqg.rtd", ,"ContractData", $A$5&amp;A19, "Y_CVol")</f>
        <v>11054</v>
      </c>
      <c r="O19" s="325">
        <f>IF(ISERROR(K19/N19),"",K19/N19)</f>
        <v>0.18120137506784875</v>
      </c>
      <c r="P19" s="324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21</v>
      </c>
      <c r="Q19" s="324"/>
      <c r="R19" s="324"/>
      <c r="S19" s="49" t="str">
        <f>LEFT(B19,6)</f>
        <v>Sep 17</v>
      </c>
      <c r="T19" s="53">
        <f t="shared" si="4"/>
        <v>262113</v>
      </c>
      <c r="U19" s="53">
        <f>'Short Sterling Cal Calculations'!F18</f>
        <v>262113</v>
      </c>
      <c r="V19" s="53">
        <f t="shared" si="5"/>
        <v>2633</v>
      </c>
      <c r="W19" s="53">
        <f t="shared" si="6"/>
        <v>2633</v>
      </c>
      <c r="X19" s="53">
        <f>'Short Sterling Cal Calculations'!G18</f>
        <v>259480</v>
      </c>
      <c r="Y19" s="59">
        <f t="shared" si="7"/>
        <v>1.010147217511947</v>
      </c>
      <c r="Z19" s="389">
        <f>IF(RTD("cqg.rtd",,"StudyData",$A$5&amp;A19,"Vol","VolType=Exchange,CoCType=Contract","Vol",$Z$4,"0","ALL",,,"TRUE","T")="",0,RTD("cqg.rtd",,"StudyData",$A$5&amp;A19,"Vol","VolType=Exchange,CoCType=Contract","Vol",$Z$4,"0","ALL",,,"TRUE","T"))</f>
        <v>0</v>
      </c>
      <c r="AA19" s="389" t="e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#N/A</v>
      </c>
      <c r="AB19" s="362" t="str">
        <f>B19</f>
        <v>Sep 17, Dec 17</v>
      </c>
      <c r="AC19" s="402"/>
      <c r="AD19" s="87"/>
      <c r="AE19" s="88"/>
      <c r="AF19" s="1"/>
      <c r="AG19" s="1"/>
    </row>
    <row r="20" spans="1:33" ht="13.15" customHeight="1" x14ac:dyDescent="0.3">
      <c r="B20" s="343"/>
      <c r="C20" s="23"/>
      <c r="D20" s="23"/>
      <c r="E20" s="23"/>
      <c r="F20" s="321"/>
      <c r="G20" s="319"/>
      <c r="H20" s="16"/>
      <c r="I20" s="17"/>
      <c r="J20" s="151"/>
      <c r="K20" s="324"/>
      <c r="L20" s="326"/>
      <c r="M20" s="120"/>
      <c r="N20" s="326"/>
      <c r="O20" s="325"/>
      <c r="P20" s="324"/>
      <c r="Q20" s="324"/>
      <c r="R20" s="324"/>
      <c r="S20" s="51" t="str">
        <f>RIGHT(B19,6)</f>
        <v>Dec 17</v>
      </c>
      <c r="T20" s="54">
        <f t="shared" si="4"/>
        <v>311769</v>
      </c>
      <c r="U20" s="54">
        <f>'Short Sterling Cal Calculations'!L18</f>
        <v>311769</v>
      </c>
      <c r="V20" s="54">
        <f t="shared" si="5"/>
        <v>-2148</v>
      </c>
      <c r="W20" s="53">
        <f t="shared" si="6"/>
        <v>-2148</v>
      </c>
      <c r="X20" s="54">
        <f>'Short Sterling Cal Calculations'!M18</f>
        <v>313917</v>
      </c>
      <c r="Y20" s="58">
        <f t="shared" si="7"/>
        <v>0.99315742696317821</v>
      </c>
      <c r="Z20" s="389"/>
      <c r="AA20" s="389"/>
      <c r="AB20" s="363"/>
      <c r="AC20" s="403"/>
      <c r="AD20" s="87"/>
      <c r="AE20" s="88"/>
      <c r="AF20" s="1"/>
      <c r="AG20" s="1"/>
    </row>
    <row r="21" spans="1:33" ht="13.15" customHeight="1" x14ac:dyDescent="0.3">
      <c r="A21" s="3">
        <f>A19+1</f>
        <v>8</v>
      </c>
      <c r="B21" s="344" t="str">
        <f>RIGHT(RTD("cqg.rtd",,"ContractData",$A$5&amp;A21,"LongDescription"),14)</f>
        <v>Dec 17, Mar 18</v>
      </c>
      <c r="C21" s="23"/>
      <c r="D21" s="23"/>
      <c r="E21" s="23"/>
      <c r="F21" s="320">
        <f>IF(B21="","",RTD("cqg.rtd",,"ContractData",$A$5&amp;A21,"ExpirationDate",,"D"))</f>
        <v>43089</v>
      </c>
      <c r="G21" s="318">
        <f ca="1">F21-$A$1</f>
        <v>667</v>
      </c>
      <c r="H21" s="16"/>
      <c r="I21" s="17"/>
      <c r="J21" s="150">
        <f>K21</f>
        <v>74</v>
      </c>
      <c r="K21" s="324">
        <f>RTD("cqg.rtd", ,"ContractData", $A$5&amp;A21, "T_CVol")</f>
        <v>74</v>
      </c>
      <c r="L21" s="326">
        <f xml:space="preserve"> RTD("cqg.rtd",,"StudyData", $A$5&amp;A21, "MA", "InputChoice=ContractVol,MAType=Sim,Period="&amp;$L$4&amp;"", "MA",,,"all",,,,"T")</f>
        <v>7164.8333333299997</v>
      </c>
      <c r="M21" s="120">
        <f>IF(K21&gt;L21,1,0)</f>
        <v>0</v>
      </c>
      <c r="N21" s="326">
        <f>RTD("cqg.rtd", ,"ContractData", $A$5&amp;A21, "Y_CVol")</f>
        <v>5720</v>
      </c>
      <c r="O21" s="325">
        <f>IF(ISERROR(K21/N21),"",K21/N21)</f>
        <v>1.2937062937062937E-2</v>
      </c>
      <c r="P21" s="324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159</v>
      </c>
      <c r="Q21" s="324"/>
      <c r="R21" s="324"/>
      <c r="S21" s="49" t="str">
        <f>LEFT(B21,6)</f>
        <v>Dec 17</v>
      </c>
      <c r="T21" s="53">
        <f t="shared" si="4"/>
        <v>311769</v>
      </c>
      <c r="U21" s="53">
        <f>'Short Sterling Cal Calculations'!F20</f>
        <v>311769</v>
      </c>
      <c r="V21" s="53">
        <f t="shared" si="5"/>
        <v>-2148</v>
      </c>
      <c r="W21" s="53">
        <f t="shared" si="6"/>
        <v>-2148</v>
      </c>
      <c r="X21" s="53">
        <f>'Short Sterling Cal Calculations'!G20</f>
        <v>313917</v>
      </c>
      <c r="Y21" s="59">
        <f t="shared" si="7"/>
        <v>0.99315742696317821</v>
      </c>
      <c r="Z21" s="389">
        <f>IF(RTD("cqg.rtd",,"StudyData",$A$5&amp;A21,"Vol","VolType=Exchange,CoCType=Contract","Vol",$Z$4,"0","ALL",,,"TRUE","T")="",0,RTD("cqg.rtd",,"StudyData",$A$5&amp;A21,"Vol","VolType=Exchange,CoCType=Contract","Vol",$Z$4,"0","ALL",,,"TRUE","T"))</f>
        <v>11</v>
      </c>
      <c r="AA21" s="389" t="e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#N/A</v>
      </c>
      <c r="AB21" s="362" t="str">
        <f>B21</f>
        <v>Dec 17, Mar 18</v>
      </c>
      <c r="AC21" s="402"/>
      <c r="AD21" s="87"/>
      <c r="AE21" s="88"/>
      <c r="AF21" s="1"/>
      <c r="AG21" s="1"/>
    </row>
    <row r="22" spans="1:33" ht="13.15" customHeight="1" x14ac:dyDescent="0.3">
      <c r="B22" s="343"/>
      <c r="C22" s="23"/>
      <c r="D22" s="23"/>
      <c r="E22" s="23"/>
      <c r="F22" s="321"/>
      <c r="G22" s="319"/>
      <c r="H22" s="16"/>
      <c r="I22" s="17"/>
      <c r="J22" s="151"/>
      <c r="K22" s="324"/>
      <c r="L22" s="326"/>
      <c r="M22" s="120"/>
      <c r="N22" s="326"/>
      <c r="O22" s="325"/>
      <c r="P22" s="324"/>
      <c r="Q22" s="324"/>
      <c r="R22" s="324"/>
      <c r="S22" s="51" t="str">
        <f>RIGHT(B21,6)</f>
        <v>Mar 18</v>
      </c>
      <c r="T22" s="54">
        <f t="shared" si="4"/>
        <v>193584</v>
      </c>
      <c r="U22" s="54">
        <f>'Short Sterling Cal Calculations'!L20</f>
        <v>193584</v>
      </c>
      <c r="V22" s="54">
        <f t="shared" si="5"/>
        <v>310</v>
      </c>
      <c r="W22" s="53">
        <f t="shared" si="6"/>
        <v>310</v>
      </c>
      <c r="X22" s="54">
        <f>'Short Sterling Cal Calculations'!M20</f>
        <v>193274</v>
      </c>
      <c r="Y22" s="58">
        <f t="shared" si="7"/>
        <v>1.0016039405196768</v>
      </c>
      <c r="Z22" s="389"/>
      <c r="AA22" s="389"/>
      <c r="AB22" s="363"/>
      <c r="AC22" s="403"/>
      <c r="AD22" s="87"/>
      <c r="AE22" s="88"/>
      <c r="AF22" s="1"/>
      <c r="AG22" s="1"/>
    </row>
    <row r="23" spans="1:33" ht="13.15" customHeight="1" x14ac:dyDescent="0.3">
      <c r="A23" s="3">
        <f>A21+1</f>
        <v>9</v>
      </c>
      <c r="B23" s="362" t="str">
        <f>RIGHT(RTD("cqg.rtd",,"ContractData",$A$5&amp;A23,"LongDescription"),14)</f>
        <v>Mar 18, Jun 18</v>
      </c>
      <c r="C23" s="23"/>
      <c r="D23" s="23"/>
      <c r="E23" s="23"/>
      <c r="F23" s="327">
        <f>IF(B23="","",RTD("cqg.rtd",,"ContractData",$A$5&amp;A23,"ExpirationDate",,"D"))</f>
        <v>43180</v>
      </c>
      <c r="G23" s="318">
        <f ca="1">F23-$A$1</f>
        <v>758</v>
      </c>
      <c r="H23" s="64"/>
      <c r="I23" s="44"/>
      <c r="J23" s="150">
        <f>K23</f>
        <v>24</v>
      </c>
      <c r="K23" s="324">
        <f>RTD("cqg.rtd", ,"ContractData", $A$5&amp;A23, "T_CVol")</f>
        <v>24</v>
      </c>
      <c r="L23" s="326">
        <f xml:space="preserve"> RTD("cqg.rtd",,"StudyData", $A$5&amp;A23, "MA", "InputChoice=ContractVol,MAType=Sim,Period="&amp;$L$4&amp;"", "MA",,,"all",,,,"T")</f>
        <v>5190.5833333299997</v>
      </c>
      <c r="M23" s="120">
        <f>IF(K23&gt;L23,1,0)</f>
        <v>0</v>
      </c>
      <c r="N23" s="326">
        <f>RTD("cqg.rtd", ,"ContractData", $A$5&amp;A23, "Y_CVol")</f>
        <v>2676</v>
      </c>
      <c r="O23" s="325">
        <f>IF(ISERROR(K23/N23),"",K23/N23)</f>
        <v>8.9686098654708519E-3</v>
      </c>
      <c r="P23" s="324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17</v>
      </c>
      <c r="Q23" s="324"/>
      <c r="R23" s="324"/>
      <c r="S23" s="49" t="str">
        <f>LEFT(B23,6)</f>
        <v>Mar 18</v>
      </c>
      <c r="T23" s="53">
        <f t="shared" si="4"/>
        <v>193584</v>
      </c>
      <c r="U23" s="53">
        <f>'Short Sterling Cal Calculations'!F22</f>
        <v>193584</v>
      </c>
      <c r="V23" s="53">
        <f t="shared" si="5"/>
        <v>310</v>
      </c>
      <c r="W23" s="53">
        <f t="shared" si="6"/>
        <v>310</v>
      </c>
      <c r="X23" s="53">
        <f>'Short Sterling Cal Calculations'!G22</f>
        <v>193274</v>
      </c>
      <c r="Y23" s="59">
        <f t="shared" si="7"/>
        <v>1.0016039405196768</v>
      </c>
      <c r="Z23" s="389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389" t="e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#N/A</v>
      </c>
      <c r="AB23" s="362" t="str">
        <f>B23</f>
        <v>Mar 18, Jun 18</v>
      </c>
      <c r="AC23" s="402"/>
      <c r="AD23" s="87"/>
      <c r="AE23" s="88"/>
      <c r="AF23" s="1"/>
      <c r="AG23" s="1"/>
    </row>
    <row r="24" spans="1:33" ht="13.15" customHeight="1" x14ac:dyDescent="0.3">
      <c r="B24" s="363"/>
      <c r="C24" s="40"/>
      <c r="D24" s="40"/>
      <c r="E24" s="40"/>
      <c r="F24" s="328"/>
      <c r="G24" s="319"/>
      <c r="H24" s="64"/>
      <c r="I24" s="30"/>
      <c r="J24" s="151"/>
      <c r="K24" s="324"/>
      <c r="L24" s="326"/>
      <c r="M24" s="120"/>
      <c r="N24" s="326"/>
      <c r="O24" s="325"/>
      <c r="P24" s="324"/>
      <c r="Q24" s="324"/>
      <c r="R24" s="324"/>
      <c r="S24" s="51" t="str">
        <f>RIGHT(B23,6)</f>
        <v>Jun 18</v>
      </c>
      <c r="T24" s="54">
        <f t="shared" si="4"/>
        <v>178039</v>
      </c>
      <c r="U24" s="54">
        <f>'Short Sterling Cal Calculations'!L22</f>
        <v>178039</v>
      </c>
      <c r="V24" s="54">
        <f t="shared" si="5"/>
        <v>613</v>
      </c>
      <c r="W24" s="53">
        <f t="shared" si="6"/>
        <v>613</v>
      </c>
      <c r="X24" s="54">
        <f>'Short Sterling Cal Calculations'!M22</f>
        <v>177426</v>
      </c>
      <c r="Y24" s="58">
        <f t="shared" si="7"/>
        <v>1.0034549615050781</v>
      </c>
      <c r="Z24" s="389"/>
      <c r="AA24" s="389"/>
      <c r="AB24" s="363"/>
      <c r="AC24" s="403"/>
      <c r="AD24" s="87"/>
      <c r="AE24" s="88"/>
      <c r="AF24" s="1"/>
      <c r="AG24" s="1"/>
    </row>
    <row r="25" spans="1:33" ht="8.1" customHeight="1" x14ac:dyDescent="0.3">
      <c r="B25" s="122"/>
      <c r="C25" s="20"/>
      <c r="D25" s="20"/>
      <c r="E25" s="20"/>
      <c r="F25" s="29"/>
      <c r="G25" s="20"/>
      <c r="H25" s="115"/>
      <c r="I25" s="20"/>
      <c r="J25" s="20"/>
      <c r="K25" s="93"/>
      <c r="L25" s="93"/>
      <c r="M25" s="95"/>
      <c r="N25" s="93"/>
      <c r="O25" s="96"/>
      <c r="P25" s="97"/>
      <c r="Q25" s="97"/>
      <c r="R25" s="97"/>
      <c r="S25" s="47"/>
      <c r="T25" s="20"/>
      <c r="U25" s="60"/>
      <c r="V25" s="60"/>
      <c r="W25" s="60"/>
      <c r="X25" s="60"/>
      <c r="Y25" s="60"/>
      <c r="Z25" s="102"/>
      <c r="AA25" s="103"/>
      <c r="AB25" s="130"/>
      <c r="AC25" s="131"/>
      <c r="AD25" s="89"/>
      <c r="AE25" s="90"/>
      <c r="AF25" s="1"/>
      <c r="AG25" s="1"/>
    </row>
    <row r="26" spans="1:33" ht="13.15" customHeight="1" x14ac:dyDescent="0.3">
      <c r="A26" s="3">
        <f>A23+1</f>
        <v>10</v>
      </c>
      <c r="B26" s="322" t="str">
        <f>RIGHT(RTD("cqg.rtd",,"ContractData",$A$5&amp;A26,"LongDescription"),14)</f>
        <v>Jun 18, Sep 18</v>
      </c>
      <c r="C26" s="24"/>
      <c r="D26" s="24"/>
      <c r="E26" s="24"/>
      <c r="F26" s="320">
        <f>IF(B26="","",RTD("cqg.rtd",,"ContractData",$A$5&amp;A26,"ExpirationDate",,"D"))</f>
        <v>43271</v>
      </c>
      <c r="G26" s="318">
        <f ca="1">F26-$A$1</f>
        <v>849</v>
      </c>
      <c r="H26" s="16"/>
      <c r="I26" s="17"/>
      <c r="J26" s="18">
        <f>K26</f>
        <v>1</v>
      </c>
      <c r="K26" s="324">
        <f>RTD("cqg.rtd", ,"ContractData", $A$5&amp;A26, "T_CVol")</f>
        <v>1</v>
      </c>
      <c r="L26" s="326">
        <f xml:space="preserve"> RTD("cqg.rtd",,"StudyData", $A$5&amp;A26, "MA", "InputChoice=ContractVol,MAType=Sim,Period="&amp;$L$4&amp;"", "MA",,,"all",,,,"T")</f>
        <v>3966.3333333300002</v>
      </c>
      <c r="M26" s="120">
        <f>IF(K26&gt;L26,1,0)</f>
        <v>0</v>
      </c>
      <c r="N26" s="326">
        <f>RTD("cqg.rtd", ,"ContractData", $A$5&amp;A26, "Y_CVol")</f>
        <v>613</v>
      </c>
      <c r="O26" s="325">
        <f>IF(ISERROR(K26/N26),"",K26/N26)</f>
        <v>1.6313213703099511E-3</v>
      </c>
      <c r="P26" s="324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324"/>
      <c r="R26" s="324"/>
      <c r="S26" s="49" t="str">
        <f>LEFT(B26,6)</f>
        <v>Jun 18</v>
      </c>
      <c r="T26" s="53">
        <f t="shared" ref="T26:T33" si="8">U26</f>
        <v>178039</v>
      </c>
      <c r="U26" s="53">
        <f>'Short Sterling Cal Calculations'!F24</f>
        <v>178039</v>
      </c>
      <c r="V26" s="53">
        <f t="shared" ref="V26:V33" si="9">IFERROR(U26-X26,"")</f>
        <v>613</v>
      </c>
      <c r="W26" s="53">
        <f t="shared" ref="W26:W33" si="10">V26</f>
        <v>613</v>
      </c>
      <c r="X26" s="53">
        <f>'Short Sterling Cal Calculations'!G24</f>
        <v>177426</v>
      </c>
      <c r="Y26" s="59">
        <f t="shared" ref="Y26:Y33" si="11">IF(ISERROR(U26/X26),"",U26/X26)</f>
        <v>1.0034549615050781</v>
      </c>
      <c r="Z26" s="431">
        <f>IF(RTD("cqg.rtd",,"StudyData",$A$5&amp;A26,"Vol","VolType=Exchange,CoCType=Contract","Vol",$Z$4,"0","ALL",,,"TRUE","T")="",0,RTD("cqg.rtd",,"StudyData",$A$5&amp;A26,"Vol","VolType=Exchange,CoCType=Contract","Vol",$Z$4,"0","ALL",,,"TRUE","T"))</f>
        <v>0</v>
      </c>
      <c r="AA26" s="431" t="e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LocalMinute("&amp;$A$5&amp;$A26&amp;")="&amp;$F$1&amp;")","Bar",,"Vol",$Z$4,"0"))</f>
        <v>#N/A</v>
      </c>
      <c r="AB26" s="329" t="str">
        <f>B26</f>
        <v>Jun 18, Sep 18</v>
      </c>
      <c r="AC26" s="400"/>
      <c r="AD26" s="87"/>
      <c r="AE26" s="88"/>
      <c r="AF26" s="1"/>
      <c r="AG26" s="1"/>
    </row>
    <row r="27" spans="1:33" ht="13.15" customHeight="1" x14ac:dyDescent="0.3">
      <c r="B27" s="323"/>
      <c r="C27" s="24"/>
      <c r="D27" s="24"/>
      <c r="E27" s="24"/>
      <c r="F27" s="321"/>
      <c r="G27" s="319"/>
      <c r="H27" s="16"/>
      <c r="I27" s="17"/>
      <c r="J27" s="22"/>
      <c r="K27" s="324"/>
      <c r="L27" s="326"/>
      <c r="M27" s="120"/>
      <c r="N27" s="326"/>
      <c r="O27" s="325"/>
      <c r="P27" s="324"/>
      <c r="Q27" s="324"/>
      <c r="R27" s="324"/>
      <c r="S27" s="51" t="str">
        <f>RIGHT(B26,6)</f>
        <v>Sep 18</v>
      </c>
      <c r="T27" s="54">
        <f t="shared" si="8"/>
        <v>134863</v>
      </c>
      <c r="U27" s="54">
        <f>'Short Sterling Cal Calculations'!L24</f>
        <v>134863</v>
      </c>
      <c r="V27" s="54">
        <f t="shared" si="9"/>
        <v>4625</v>
      </c>
      <c r="W27" s="53">
        <f t="shared" si="10"/>
        <v>4625</v>
      </c>
      <c r="X27" s="54">
        <f>'Short Sterling Cal Calculations'!M24</f>
        <v>130238</v>
      </c>
      <c r="Y27" s="58">
        <f t="shared" si="11"/>
        <v>1.0355119089666611</v>
      </c>
      <c r="Z27" s="431"/>
      <c r="AA27" s="431"/>
      <c r="AB27" s="330"/>
      <c r="AC27" s="401"/>
      <c r="AD27" s="87"/>
      <c r="AE27" s="88"/>
      <c r="AF27" s="1"/>
      <c r="AG27" s="1"/>
    </row>
    <row r="28" spans="1:33" ht="13.15" customHeight="1" x14ac:dyDescent="0.3">
      <c r="A28" s="3">
        <f>A26+1</f>
        <v>11</v>
      </c>
      <c r="B28" s="322" t="str">
        <f>RIGHT(RTD("cqg.rtd",,"ContractData",$A$5&amp;A28,"LongDescription"),14)</f>
        <v>Sep 18, Dec 18</v>
      </c>
      <c r="C28" s="24"/>
      <c r="D28" s="24"/>
      <c r="E28" s="24"/>
      <c r="F28" s="320">
        <f>IF(B28="","",RTD("cqg.rtd",,"ContractData",$A$5&amp;A28,"ExpirationDate",,"D"))</f>
        <v>43362</v>
      </c>
      <c r="G28" s="318">
        <f ca="1">F28-$A$1</f>
        <v>940</v>
      </c>
      <c r="H28" s="16"/>
      <c r="I28" s="17"/>
      <c r="J28" s="18">
        <f>K28</f>
        <v>1345</v>
      </c>
      <c r="K28" s="324">
        <f>RTD("cqg.rtd", ,"ContractData", $A$5&amp;A28, "T_CVol")</f>
        <v>1345</v>
      </c>
      <c r="L28" s="326">
        <f xml:space="preserve"> RTD("cqg.rtd",,"StudyData", $A$5&amp;A28, "MA", "InputChoice=ContractVol,MAType=Sim,Period="&amp;$L$4&amp;"", "MA",,,"all",,,,"T")</f>
        <v>646</v>
      </c>
      <c r="M28" s="120">
        <f>IF(K28&gt;L28,1,0)</f>
        <v>1</v>
      </c>
      <c r="N28" s="326">
        <f>RTD("cqg.rtd", ,"ContractData", $A$5&amp;A28, "Y_CVol")</f>
        <v>2642</v>
      </c>
      <c r="O28" s="325">
        <f>IF(ISERROR(K28/N28),"",K28/N28)</f>
        <v>0.50908402725208179</v>
      </c>
      <c r="P28" s="324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50</v>
      </c>
      <c r="Q28" s="324"/>
      <c r="R28" s="324"/>
      <c r="S28" s="49" t="str">
        <f>LEFT(B28,6)</f>
        <v>Sep 18</v>
      </c>
      <c r="T28" s="53">
        <f t="shared" si="8"/>
        <v>134863</v>
      </c>
      <c r="U28" s="53">
        <f>'Short Sterling Cal Calculations'!F26</f>
        <v>134863</v>
      </c>
      <c r="V28" s="53">
        <f t="shared" si="9"/>
        <v>4625</v>
      </c>
      <c r="W28" s="53">
        <f t="shared" si="10"/>
        <v>4625</v>
      </c>
      <c r="X28" s="53">
        <f>'Short Sterling Cal Calculations'!G26</f>
        <v>130238</v>
      </c>
      <c r="Y28" s="59">
        <f t="shared" si="11"/>
        <v>1.0355119089666611</v>
      </c>
      <c r="Z28" s="431">
        <f>IF(RTD("cqg.rtd",,"StudyData",$A$5&amp;A28,"Vol","VolType=Exchange,CoCType=Contract","Vol",$Z$4,"0","ALL",,,"TRUE","T")="",0,RTD("cqg.rtd",,"StudyData",$A$5&amp;A28,"Vol","VolType=Exchange,CoCType=Contract","Vol",$Z$4,"0","ALL",,,"TRUE","T"))</f>
        <v>0</v>
      </c>
      <c r="AA28" s="431" t="e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LocalMinute("&amp;$A$5&amp;$A28&amp;")="&amp;$F$1&amp;")","Bar",,"Vol",$Z$4,"0"))</f>
        <v>#N/A</v>
      </c>
      <c r="AB28" s="329" t="str">
        <f>B28</f>
        <v>Sep 18, Dec 18</v>
      </c>
      <c r="AC28" s="400"/>
      <c r="AD28" s="87"/>
      <c r="AE28" s="88"/>
      <c r="AF28" s="1"/>
      <c r="AG28" s="1"/>
    </row>
    <row r="29" spans="1:33" ht="13.15" customHeight="1" x14ac:dyDescent="0.3">
      <c r="B29" s="323"/>
      <c r="C29" s="24"/>
      <c r="D29" s="24"/>
      <c r="E29" s="24"/>
      <c r="F29" s="321"/>
      <c r="G29" s="319"/>
      <c r="H29" s="16"/>
      <c r="I29" s="17"/>
      <c r="J29" s="22"/>
      <c r="K29" s="324"/>
      <c r="L29" s="326"/>
      <c r="M29" s="120"/>
      <c r="N29" s="326"/>
      <c r="O29" s="325"/>
      <c r="P29" s="324"/>
      <c r="Q29" s="324"/>
      <c r="R29" s="324"/>
      <c r="S29" s="51" t="str">
        <f>RIGHT(B28,6)</f>
        <v>Dec 18</v>
      </c>
      <c r="T29" s="54">
        <f t="shared" si="8"/>
        <v>94902</v>
      </c>
      <c r="U29" s="54">
        <f>'Short Sterling Cal Calculations'!L26</f>
        <v>94902</v>
      </c>
      <c r="V29" s="54">
        <f t="shared" si="9"/>
        <v>-526</v>
      </c>
      <c r="W29" s="53">
        <f t="shared" si="10"/>
        <v>-526</v>
      </c>
      <c r="X29" s="54">
        <f>'Short Sterling Cal Calculations'!M26</f>
        <v>95428</v>
      </c>
      <c r="Y29" s="58">
        <f t="shared" si="11"/>
        <v>0.99448799094605356</v>
      </c>
      <c r="Z29" s="431"/>
      <c r="AA29" s="431"/>
      <c r="AB29" s="330"/>
      <c r="AC29" s="401"/>
      <c r="AD29" s="87"/>
      <c r="AE29" s="88"/>
      <c r="AF29" s="1"/>
      <c r="AG29" s="1"/>
    </row>
    <row r="30" spans="1:33" ht="13.15" customHeight="1" x14ac:dyDescent="0.3">
      <c r="A30" s="3">
        <f>A28+1</f>
        <v>12</v>
      </c>
      <c r="B30" s="322" t="str">
        <f>RIGHT(RTD("cqg.rtd",,"ContractData",$A$5&amp;A30,"LongDescription"),14)</f>
        <v>Dec 18, Mar 19</v>
      </c>
      <c r="C30" s="24"/>
      <c r="D30" s="24"/>
      <c r="E30" s="24"/>
      <c r="F30" s="320">
        <f>IF(B30="","",RTD("cqg.rtd",,"ContractData",$A$5&amp;A30,"ExpirationDate",,"D"))</f>
        <v>43453</v>
      </c>
      <c r="G30" s="318">
        <f ca="1">F30-$A$1</f>
        <v>1031</v>
      </c>
      <c r="H30" s="16"/>
      <c r="I30" s="17"/>
      <c r="J30" s="150">
        <f>K30</f>
        <v>0</v>
      </c>
      <c r="K30" s="324">
        <f>RTD("cqg.rtd", ,"ContractData", $A$5&amp;A30, "T_CVol")</f>
        <v>0</v>
      </c>
      <c r="L30" s="326">
        <f xml:space="preserve"> RTD("cqg.rtd",,"StudyData", $A$5&amp;A30, "MA", "InputChoice=ContractVol,MAType=Sim,Period="&amp;$L$4&amp;"", "MA",,,"all",,,,"T")</f>
        <v>25</v>
      </c>
      <c r="M30" s="120">
        <f>IF(K30&gt;L30,1,0)</f>
        <v>0</v>
      </c>
      <c r="N30" s="326">
        <f>RTD("cqg.rtd", ,"ContractData", $A$5&amp;A30, "Y_CVol")</f>
        <v>19</v>
      </c>
      <c r="O30" s="325">
        <f>IF(ISERROR(K30/N30),"",K30/N30)</f>
        <v>0</v>
      </c>
      <c r="P30" s="324" t="str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/>
      </c>
      <c r="Q30" s="324"/>
      <c r="R30" s="324"/>
      <c r="S30" s="49" t="str">
        <f>LEFT(B30,6)</f>
        <v>Dec 18</v>
      </c>
      <c r="T30" s="53">
        <f t="shared" si="8"/>
        <v>94902</v>
      </c>
      <c r="U30" s="53">
        <f>'Short Sterling Cal Calculations'!F28</f>
        <v>94902</v>
      </c>
      <c r="V30" s="53">
        <f t="shared" si="9"/>
        <v>-526</v>
      </c>
      <c r="W30" s="53">
        <f t="shared" si="10"/>
        <v>-526</v>
      </c>
      <c r="X30" s="53">
        <f>'Short Sterling Cal Calculations'!G28</f>
        <v>95428</v>
      </c>
      <c r="Y30" s="59">
        <f t="shared" si="11"/>
        <v>0.99448799094605356</v>
      </c>
      <c r="Z30" s="431">
        <f>IF(RTD("cqg.rtd",,"StudyData",$A$5&amp;A30,"Vol","VolType=Exchange,CoCType=Contract","Vol",$Z$4,"0","ALL",,,"TRUE","T")="",0,RTD("cqg.rtd",,"StudyData",$A$5&amp;A30,"Vol","VolType=Exchange,CoCType=Contract","Vol",$Z$4,"0","ALL",,,"TRUE","T"))</f>
        <v>21</v>
      </c>
      <c r="AA30" s="431" t="e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LocalMinute("&amp;$A$5&amp;$A30&amp;")="&amp;$F$1&amp;")","Bar",,"Vol",$Z$4,"0"))</f>
        <v>#N/A</v>
      </c>
      <c r="AB30" s="329" t="str">
        <f>B30</f>
        <v>Dec 18, Mar 19</v>
      </c>
      <c r="AC30" s="400"/>
      <c r="AD30" s="87"/>
      <c r="AE30" s="88"/>
      <c r="AF30" s="1"/>
      <c r="AG30" s="1"/>
    </row>
    <row r="31" spans="1:33" ht="13.15" customHeight="1" x14ac:dyDescent="0.3">
      <c r="B31" s="323"/>
      <c r="C31" s="24"/>
      <c r="D31" s="24"/>
      <c r="E31" s="24"/>
      <c r="F31" s="321"/>
      <c r="G31" s="319"/>
      <c r="H31" s="16"/>
      <c r="I31" s="17"/>
      <c r="J31" s="151"/>
      <c r="K31" s="324"/>
      <c r="L31" s="326"/>
      <c r="M31" s="120"/>
      <c r="N31" s="326"/>
      <c r="O31" s="325"/>
      <c r="P31" s="324"/>
      <c r="Q31" s="324"/>
      <c r="R31" s="324"/>
      <c r="S31" s="51" t="str">
        <f>RIGHT(B30,6)</f>
        <v>Mar 19</v>
      </c>
      <c r="T31" s="54">
        <f t="shared" si="8"/>
        <v>37084</v>
      </c>
      <c r="U31" s="54">
        <f>'Short Sterling Cal Calculations'!L28</f>
        <v>37084</v>
      </c>
      <c r="V31" s="54">
        <f t="shared" si="9"/>
        <v>-195</v>
      </c>
      <c r="W31" s="53">
        <f t="shared" si="10"/>
        <v>-195</v>
      </c>
      <c r="X31" s="54">
        <f>'Short Sterling Cal Calculations'!M28</f>
        <v>37279</v>
      </c>
      <c r="Y31" s="58">
        <f t="shared" si="11"/>
        <v>0.99476917299283774</v>
      </c>
      <c r="Z31" s="431"/>
      <c r="AA31" s="431"/>
      <c r="AB31" s="330"/>
      <c r="AC31" s="401"/>
      <c r="AD31" s="87"/>
      <c r="AE31" s="88"/>
      <c r="AF31" s="1"/>
      <c r="AG31" s="1"/>
    </row>
    <row r="32" spans="1:33" ht="13.15" customHeight="1" x14ac:dyDescent="0.3">
      <c r="A32" s="3">
        <f>A30+1</f>
        <v>13</v>
      </c>
      <c r="B32" s="329" t="str">
        <f>RIGHT(RTD("cqg.rtd",,"ContractData",$A$5&amp;A32,"LongDescription"),14)</f>
        <v>Mar 19, Jun 19</v>
      </c>
      <c r="C32" s="24"/>
      <c r="D32" s="24"/>
      <c r="E32" s="24"/>
      <c r="F32" s="327">
        <f>IF(B32="","",RTD("cqg.rtd",,"ContractData",$A$5&amp;A32,"ExpirationDate",,"D"))</f>
        <v>43544</v>
      </c>
      <c r="G32" s="318">
        <f ca="1">F32-$A$1</f>
        <v>1122</v>
      </c>
      <c r="H32" s="64"/>
      <c r="I32" s="44"/>
      <c r="J32" s="150">
        <f>K32</f>
        <v>66</v>
      </c>
      <c r="K32" s="324">
        <f>RTD("cqg.rtd", ,"ContractData", $A$5&amp;A32, "T_CVol")</f>
        <v>66</v>
      </c>
      <c r="L32" s="326">
        <f xml:space="preserve"> RTD("cqg.rtd",,"StudyData", $A$5&amp;A32, "MA", "InputChoice=ContractVol,MAType=Sim,Period="&amp;$L$4&amp;"", "MA",,,"all",,,,"T")</f>
        <v>12.41666667</v>
      </c>
      <c r="M32" s="120">
        <f>IF(K32&gt;L32,1,0)</f>
        <v>1</v>
      </c>
      <c r="N32" s="326">
        <f>RTD("cqg.rtd", ,"ContractData", $A$5&amp;A32, "Y_CVol")</f>
        <v>23</v>
      </c>
      <c r="O32" s="325">
        <f>IF(ISERROR(K32/N32),"",K32/N32)</f>
        <v>2.8695652173913042</v>
      </c>
      <c r="P32" s="324" t="str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/>
      </c>
      <c r="Q32" s="324"/>
      <c r="R32" s="324"/>
      <c r="S32" s="49" t="str">
        <f>LEFT(B32,6)</f>
        <v>Mar 19</v>
      </c>
      <c r="T32" s="53">
        <f t="shared" si="8"/>
        <v>37084</v>
      </c>
      <c r="U32" s="53">
        <f>'Short Sterling Cal Calculations'!F30</f>
        <v>37084</v>
      </c>
      <c r="V32" s="53">
        <f t="shared" si="9"/>
        <v>-195</v>
      </c>
      <c r="W32" s="53">
        <f t="shared" si="10"/>
        <v>-195</v>
      </c>
      <c r="X32" s="53">
        <f>'Short Sterling Cal Calculations'!G30</f>
        <v>37279</v>
      </c>
      <c r="Y32" s="59">
        <f t="shared" si="11"/>
        <v>0.99476917299283774</v>
      </c>
      <c r="Z32" s="431">
        <f>IF(RTD("cqg.rtd",,"StudyData",$A$5&amp;A32,"Vol","VolType=Exchange,CoCType=Contract","Vol",$Z$4,"0","ALL",,,"TRUE","T")="",0,RTD("cqg.rtd",,"StudyData",$A$5&amp;A32,"Vol","VolType=Exchange,CoCType=Contract","Vol",$Z$4,"0","ALL",,,"TRUE","T"))</f>
        <v>0</v>
      </c>
      <c r="AA32" s="431" t="e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#N/A</v>
      </c>
      <c r="AB32" s="329" t="str">
        <f>B32</f>
        <v>Mar 19, Jun 19</v>
      </c>
      <c r="AC32" s="400"/>
      <c r="AD32" s="87"/>
      <c r="AE32" s="88"/>
      <c r="AF32" s="1"/>
      <c r="AG32" s="1"/>
    </row>
    <row r="33" spans="1:33" ht="13.15" customHeight="1" x14ac:dyDescent="0.3">
      <c r="B33" s="330"/>
      <c r="C33" s="52"/>
      <c r="D33" s="52"/>
      <c r="E33" s="52"/>
      <c r="F33" s="328"/>
      <c r="G33" s="319"/>
      <c r="H33" s="64"/>
      <c r="I33" s="30"/>
      <c r="J33" s="151"/>
      <c r="K33" s="324"/>
      <c r="L33" s="326"/>
      <c r="M33" s="120"/>
      <c r="N33" s="326"/>
      <c r="O33" s="325"/>
      <c r="P33" s="324"/>
      <c r="Q33" s="324"/>
      <c r="R33" s="324"/>
      <c r="S33" s="51" t="str">
        <f>RIGHT(B32,6)</f>
        <v>Jun 19</v>
      </c>
      <c r="T33" s="54">
        <f t="shared" si="8"/>
        <v>18287</v>
      </c>
      <c r="U33" s="54">
        <f>'Short Sterling Cal Calculations'!L30</f>
        <v>18287</v>
      </c>
      <c r="V33" s="54">
        <f t="shared" si="9"/>
        <v>-491</v>
      </c>
      <c r="W33" s="53">
        <f t="shared" si="10"/>
        <v>-491</v>
      </c>
      <c r="X33" s="54">
        <f>'Short Sterling Cal Calculations'!M30</f>
        <v>18778</v>
      </c>
      <c r="Y33" s="58">
        <f t="shared" si="11"/>
        <v>0.97385238044520184</v>
      </c>
      <c r="Z33" s="431"/>
      <c r="AA33" s="431"/>
      <c r="AB33" s="330"/>
      <c r="AC33" s="401"/>
      <c r="AD33" s="87"/>
      <c r="AE33" s="88"/>
      <c r="AF33" s="1"/>
      <c r="AG33" s="1"/>
    </row>
    <row r="34" spans="1:33" ht="8.1" customHeight="1" x14ac:dyDescent="0.3">
      <c r="B34" s="122"/>
      <c r="C34" s="20"/>
      <c r="D34" s="20"/>
      <c r="E34" s="20"/>
      <c r="F34" s="29"/>
      <c r="G34" s="20"/>
      <c r="H34" s="115"/>
      <c r="I34" s="20"/>
      <c r="J34" s="20"/>
      <c r="K34" s="93"/>
      <c r="L34" s="93"/>
      <c r="M34" s="95"/>
      <c r="N34" s="93"/>
      <c r="O34" s="96"/>
      <c r="P34" s="97"/>
      <c r="Q34" s="97"/>
      <c r="R34" s="97"/>
      <c r="S34" s="47"/>
      <c r="T34" s="20"/>
      <c r="U34" s="60"/>
      <c r="V34" s="60"/>
      <c r="W34" s="60"/>
      <c r="X34" s="60"/>
      <c r="Y34" s="60"/>
      <c r="Z34" s="102"/>
      <c r="AA34" s="103"/>
      <c r="AB34" s="130"/>
      <c r="AC34" s="131"/>
      <c r="AD34" s="89"/>
      <c r="AE34" s="90"/>
      <c r="AF34" s="1"/>
      <c r="AG34" s="1"/>
    </row>
    <row r="35" spans="1:33" ht="13.15" customHeight="1" x14ac:dyDescent="0.3">
      <c r="A35" s="3">
        <f>A32+1</f>
        <v>14</v>
      </c>
      <c r="B35" s="359" t="str">
        <f>RIGHT(RTD("cqg.rtd",,"ContractData",$A$5&amp;A35,"LongDescription"),14)</f>
        <v>Jun 19, Sep 19</v>
      </c>
      <c r="C35" s="25"/>
      <c r="D35" s="25"/>
      <c r="E35" s="25"/>
      <c r="F35" s="320">
        <f>IF(B35="","",RTD("cqg.rtd",,"ContractData",$A$5&amp;A35,"ExpirationDate",,"D"))</f>
        <v>43635</v>
      </c>
      <c r="G35" s="318">
        <f ca="1">F35-$A$1</f>
        <v>1213</v>
      </c>
      <c r="H35" s="16"/>
      <c r="I35" s="17"/>
      <c r="J35" s="150">
        <f>K35</f>
        <v>0</v>
      </c>
      <c r="K35" s="324">
        <f>RTD("cqg.rtd", ,"ContractData", $A$5&amp;A35, "T_CVol")</f>
        <v>0</v>
      </c>
      <c r="L35" s="326">
        <f xml:space="preserve"> RTD("cqg.rtd",,"StudyData", $A$5&amp;A35, "MA", "InputChoice=ContractVol,MAType=Sim,Period="&amp;$L$4&amp;"", "MA",,,"all",,,,"T")</f>
        <v>17.416666670000001</v>
      </c>
      <c r="M35" s="120">
        <f>IF(K35&gt;L35,1,0)</f>
        <v>0</v>
      </c>
      <c r="N35" s="326">
        <f>RTD("cqg.rtd", ,"ContractData", $A$5&amp;A35, "Y_CVol")</f>
        <v>32</v>
      </c>
      <c r="O35" s="325">
        <f>IF(ISERROR(K35/N35),"",K35/N35)</f>
        <v>0</v>
      </c>
      <c r="P35" s="324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324"/>
      <c r="R35" s="324"/>
      <c r="S35" s="49" t="str">
        <f>LEFT(B35,6)</f>
        <v>Jun 19</v>
      </c>
      <c r="T35" s="53">
        <f t="shared" ref="T35:T42" si="12">U35</f>
        <v>18287</v>
      </c>
      <c r="U35" s="53">
        <f>'Short Sterling Cal Calculations'!F32</f>
        <v>18287</v>
      </c>
      <c r="V35" s="53">
        <f t="shared" ref="V35:V42" si="13">IFERROR(U35-X35,"")</f>
        <v>-491</v>
      </c>
      <c r="W35" s="53">
        <f t="shared" ref="W35:W42" si="14">V35</f>
        <v>-491</v>
      </c>
      <c r="X35" s="53">
        <f>'Short Sterling Cal Calculations'!G32</f>
        <v>18778</v>
      </c>
      <c r="Y35" s="59">
        <f t="shared" ref="Y35:Y42" si="15">IF(ISERROR(U35/X35),"",U35/X35)</f>
        <v>0.97385238044520184</v>
      </c>
      <c r="Z35" s="389">
        <f>IF(RTD("cqg.rtd",,"StudyData",$A$5&amp;A35,"Vol","VolType=Exchange,CoCType=Contract","Vol",$Z$4,"0","ALL",,,"TRUE","T")="",0,RTD("cqg.rtd",,"StudyData",$A$5&amp;A35,"Vol","VolType=Exchange,CoCType=Contract","Vol",$Z$4,"0","ALL",,,"TRUE","T"))</f>
        <v>21</v>
      </c>
      <c r="AA35" s="389" t="e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LocalMinute("&amp;$A$5&amp;$A35&amp;")="&amp;$F$1&amp;")","Bar",,"Vol",$Z$4,"0"))</f>
        <v>#N/A</v>
      </c>
      <c r="AB35" s="366" t="str">
        <f>B35</f>
        <v>Jun 19, Sep 19</v>
      </c>
      <c r="AC35" s="398"/>
      <c r="AD35" s="87"/>
      <c r="AE35" s="88"/>
      <c r="AF35" s="1"/>
      <c r="AG35" s="1"/>
    </row>
    <row r="36" spans="1:33" ht="13.15" customHeight="1" x14ac:dyDescent="0.3">
      <c r="B36" s="360"/>
      <c r="C36" s="25"/>
      <c r="D36" s="25"/>
      <c r="E36" s="25"/>
      <c r="F36" s="321"/>
      <c r="G36" s="319"/>
      <c r="H36" s="16"/>
      <c r="I36" s="17"/>
      <c r="J36" s="151"/>
      <c r="K36" s="324"/>
      <c r="L36" s="326"/>
      <c r="M36" s="120"/>
      <c r="N36" s="326"/>
      <c r="O36" s="325"/>
      <c r="P36" s="324"/>
      <c r="Q36" s="324"/>
      <c r="R36" s="324"/>
      <c r="S36" s="51" t="str">
        <f>RIGHT(B35,6)</f>
        <v>Sep 19</v>
      </c>
      <c r="T36" s="54">
        <f t="shared" si="12"/>
        <v>13990</v>
      </c>
      <c r="U36" s="54">
        <f>'Short Sterling Cal Calculations'!L32</f>
        <v>13990</v>
      </c>
      <c r="V36" s="54">
        <f t="shared" si="13"/>
        <v>-122</v>
      </c>
      <c r="W36" s="53">
        <f t="shared" si="14"/>
        <v>-122</v>
      </c>
      <c r="X36" s="54">
        <f>'Short Sterling Cal Calculations'!M32</f>
        <v>14112</v>
      </c>
      <c r="Y36" s="58">
        <f t="shared" si="15"/>
        <v>0.99135487528344668</v>
      </c>
      <c r="Z36" s="389"/>
      <c r="AA36" s="389"/>
      <c r="AB36" s="367"/>
      <c r="AC36" s="399"/>
      <c r="AD36" s="87"/>
      <c r="AE36" s="88"/>
      <c r="AF36" s="1"/>
      <c r="AG36" s="1"/>
    </row>
    <row r="37" spans="1:33" ht="13.15" customHeight="1" x14ac:dyDescent="0.3">
      <c r="A37" s="3">
        <f>A35+1</f>
        <v>15</v>
      </c>
      <c r="B37" s="359" t="str">
        <f>RIGHT(RTD("cqg.rtd",,"ContractData",$A$5&amp;A37,"LongDescription"),14)</f>
        <v>Sep 19, Dec 19</v>
      </c>
      <c r="C37" s="25"/>
      <c r="D37" s="25"/>
      <c r="E37" s="25"/>
      <c r="F37" s="320">
        <f>IF(B37="","",RTD("cqg.rtd",,"ContractData",$A$5&amp;A37,"ExpirationDate",,"D"))</f>
        <v>43726</v>
      </c>
      <c r="G37" s="318">
        <f ca="1">F37-$A$1</f>
        <v>1304</v>
      </c>
      <c r="H37" s="16"/>
      <c r="I37" s="17"/>
      <c r="J37" s="150">
        <f>K37</f>
        <v>35</v>
      </c>
      <c r="K37" s="324">
        <f>RTD("cqg.rtd", ,"ContractData", $A$5&amp;A37, "T_CVol")</f>
        <v>35</v>
      </c>
      <c r="L37" s="326">
        <f xml:space="preserve"> RTD("cqg.rtd",,"StudyData", $A$5&amp;A37, "MA", "InputChoice=ContractVol,MAType=Sim,Period="&amp;$L$4&amp;"", "MA",,,"all",,,,"T")</f>
        <v>25.5</v>
      </c>
      <c r="M37" s="120">
        <f>IF(K37&gt;L37,1,0)</f>
        <v>1</v>
      </c>
      <c r="N37" s="326">
        <f>RTD("cqg.rtd", ,"ContractData", $A$5&amp;A37, "Y_CVol")</f>
        <v>43</v>
      </c>
      <c r="O37" s="325">
        <f>IF(ISERROR(K37/N37),"",K37/N37)</f>
        <v>0.81395348837209303</v>
      </c>
      <c r="P37" s="324" t="str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/>
      </c>
      <c r="Q37" s="324"/>
      <c r="R37" s="324"/>
      <c r="S37" s="49" t="str">
        <f>LEFT(B37,6)</f>
        <v>Sep 19</v>
      </c>
      <c r="T37" s="53">
        <f t="shared" si="12"/>
        <v>13990</v>
      </c>
      <c r="U37" s="53">
        <f>'Short Sterling Cal Calculations'!F34</f>
        <v>13990</v>
      </c>
      <c r="V37" s="53">
        <f t="shared" si="13"/>
        <v>-122</v>
      </c>
      <c r="W37" s="53">
        <f t="shared" si="14"/>
        <v>-122</v>
      </c>
      <c r="X37" s="53">
        <f>'Short Sterling Cal Calculations'!G34</f>
        <v>14112</v>
      </c>
      <c r="Y37" s="59">
        <f t="shared" si="15"/>
        <v>0.99135487528344668</v>
      </c>
      <c r="Z37" s="389">
        <f>IF(RTD("cqg.rtd",,"StudyData",$A$5&amp;A37,"Vol","VolType=Exchange,CoCType=Contract","Vol",$Z$4,"0","ALL",,,"TRUE","T")="",0,RTD("cqg.rtd",,"StudyData",$A$5&amp;A37,"Vol","VolType=Exchange,CoCType=Contract","Vol",$Z$4,"0","ALL",,,"TRUE","T"))</f>
        <v>30</v>
      </c>
      <c r="AA37" s="389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LocalMinute("&amp;$A$5&amp;$A37&amp;")="&amp;$F$1&amp;")","Bar",,"Vol",$Z$4,"0"))</f>
        <v>5</v>
      </c>
      <c r="AB37" s="366" t="str">
        <f>B37</f>
        <v>Sep 19, Dec 19</v>
      </c>
      <c r="AC37" s="398"/>
      <c r="AD37" s="87"/>
      <c r="AE37" s="88"/>
      <c r="AF37" s="1"/>
      <c r="AG37" s="1"/>
    </row>
    <row r="38" spans="1:33" ht="13.15" customHeight="1" x14ac:dyDescent="0.3">
      <c r="B38" s="360"/>
      <c r="C38" s="25"/>
      <c r="D38" s="25"/>
      <c r="E38" s="25"/>
      <c r="F38" s="321"/>
      <c r="G38" s="319"/>
      <c r="H38" s="16"/>
      <c r="I38" s="17"/>
      <c r="J38" s="151"/>
      <c r="K38" s="324"/>
      <c r="L38" s="326"/>
      <c r="M38" s="120"/>
      <c r="N38" s="326"/>
      <c r="O38" s="325"/>
      <c r="P38" s="324"/>
      <c r="Q38" s="324"/>
      <c r="R38" s="324"/>
      <c r="S38" s="51" t="str">
        <f>RIGHT(B37,6)</f>
        <v>Dec 19</v>
      </c>
      <c r="T38" s="54">
        <f t="shared" si="12"/>
        <v>11397</v>
      </c>
      <c r="U38" s="54">
        <f>'Short Sterling Cal Calculations'!L34</f>
        <v>11397</v>
      </c>
      <c r="V38" s="54">
        <f t="shared" si="13"/>
        <v>-143</v>
      </c>
      <c r="W38" s="53">
        <f t="shared" si="14"/>
        <v>-143</v>
      </c>
      <c r="X38" s="54">
        <f>'Short Sterling Cal Calculations'!M34</f>
        <v>11540</v>
      </c>
      <c r="Y38" s="58">
        <f t="shared" si="15"/>
        <v>0.98760831889081457</v>
      </c>
      <c r="Z38" s="389"/>
      <c r="AA38" s="389"/>
      <c r="AB38" s="367"/>
      <c r="AC38" s="399"/>
      <c r="AD38" s="87"/>
      <c r="AE38" s="88"/>
      <c r="AF38" s="1"/>
      <c r="AG38" s="1"/>
    </row>
    <row r="39" spans="1:33" ht="13.15" customHeight="1" x14ac:dyDescent="0.3">
      <c r="A39" s="3">
        <f>A37+1</f>
        <v>16</v>
      </c>
      <c r="B39" s="359" t="str">
        <f>RIGHT(RTD("cqg.rtd",,"ContractData",$A$5&amp;A39,"LongDescription"),14)</f>
        <v>Dec 19, Mar 20</v>
      </c>
      <c r="C39" s="25"/>
      <c r="D39" s="25"/>
      <c r="E39" s="25"/>
      <c r="F39" s="320">
        <f>IF(B39="","",RTD("cqg.rtd",,"ContractData",$A$5&amp;A39,"ExpirationDate",,"D"))</f>
        <v>43817</v>
      </c>
      <c r="G39" s="318">
        <f ca="1">F39-$A$1</f>
        <v>1395</v>
      </c>
      <c r="H39" s="16"/>
      <c r="I39" s="17"/>
      <c r="J39" s="150">
        <f>K39</f>
        <v>0</v>
      </c>
      <c r="K39" s="324">
        <f>RTD("cqg.rtd", ,"ContractData", $A$5&amp;A39, "T_CVol")</f>
        <v>0</v>
      </c>
      <c r="L39" s="326">
        <f xml:space="preserve"> RTD("cqg.rtd",,"StudyData", $A$5&amp;A39, "MA", "InputChoice=ContractVol,MAType=Sim,Period="&amp;$L$4&amp;"", "MA",,,"all",,,,"T")</f>
        <v>31.75</v>
      </c>
      <c r="M39" s="120">
        <f>IF(K39&gt;L39,1,0)</f>
        <v>0</v>
      </c>
      <c r="N39" s="326">
        <f>RTD("cqg.rtd", ,"ContractData", $A$5&amp;A39, "Y_CVol")</f>
        <v>5</v>
      </c>
      <c r="O39" s="325">
        <f>IF(ISERROR(K39/N39),"",K39/N39)</f>
        <v>0</v>
      </c>
      <c r="P39" s="324" t="str">
        <f xml:space="preserve"> RTD("cqg.rtd",,"StudyData", "(MA("&amp;$A$5&amp;A39&amp;",Period:="&amp;$Q$5&amp;",MAType:=Sim,InputChoice:=ContractVol) when LocalYear("&amp;$A$5&amp;A39&amp;")="&amp;$R$5&amp;" And (LocalMonth("&amp;$A$5&amp;A39&amp;")="&amp;$P$4&amp;" And LocalDay("&amp;$A$5&amp;A39&amp;")="&amp;$Q$4&amp;" ))", "Bar", "", "Close","D", "0", "all", "", "","False",,)</f>
        <v/>
      </c>
      <c r="Q39" s="324"/>
      <c r="R39" s="324"/>
      <c r="S39" s="49" t="str">
        <f>LEFT(B39,6)</f>
        <v>Dec 19</v>
      </c>
      <c r="T39" s="53">
        <f t="shared" si="12"/>
        <v>11397</v>
      </c>
      <c r="U39" s="53">
        <f>'Short Sterling Cal Calculations'!F36</f>
        <v>11397</v>
      </c>
      <c r="V39" s="53">
        <f t="shared" si="13"/>
        <v>-143</v>
      </c>
      <c r="W39" s="53">
        <f t="shared" si="14"/>
        <v>-143</v>
      </c>
      <c r="X39" s="53">
        <f>'Short Sterling Cal Calculations'!G36</f>
        <v>11540</v>
      </c>
      <c r="Y39" s="59">
        <f t="shared" si="15"/>
        <v>0.98760831889081457</v>
      </c>
      <c r="Z39" s="389">
        <f>IF(RTD("cqg.rtd",,"StudyData",$A$5&amp;A39,"Vol","VolType=Exchange,CoCType=Contract","Vol",$Z$4,"0","ALL",,,"TRUE","T")="",0,RTD("cqg.rtd",,"StudyData",$A$5&amp;A39,"Vol","VolType=Exchange,CoCType=Contract","Vol",$Z$4,"0","ALL",,,"TRUE","T"))</f>
        <v>0</v>
      </c>
      <c r="AA39" s="389">
        <f ca="1">IF(B39="","",RTD("cqg.rtd",,"StudyData","Vol("&amp;$A$5&amp;A39&amp;") when (LocalDay("&amp;$A$5&amp;A39&amp;")="&amp;$C$1&amp;" and LocalHour("&amp;$A$5&amp;A39&amp;")="&amp;$E$1&amp;" and LocalMinute("&amp;$A$5&amp;$A39&amp;")="&amp;$F$1&amp;")","Bar",,"Vol",$Z$4,"0"))</f>
        <v>0</v>
      </c>
      <c r="AB39" s="366" t="str">
        <f>B39</f>
        <v>Dec 19, Mar 20</v>
      </c>
      <c r="AC39" s="398"/>
      <c r="AD39" s="87"/>
      <c r="AE39" s="88"/>
      <c r="AF39" s="1"/>
      <c r="AG39" s="1"/>
    </row>
    <row r="40" spans="1:33" ht="13.15" customHeight="1" x14ac:dyDescent="0.3">
      <c r="B40" s="360"/>
      <c r="C40" s="25"/>
      <c r="D40" s="25"/>
      <c r="E40" s="25"/>
      <c r="F40" s="321"/>
      <c r="G40" s="319"/>
      <c r="H40" s="16"/>
      <c r="I40" s="17"/>
      <c r="J40" s="151"/>
      <c r="K40" s="324"/>
      <c r="L40" s="326"/>
      <c r="M40" s="120"/>
      <c r="N40" s="326"/>
      <c r="O40" s="325"/>
      <c r="P40" s="324"/>
      <c r="Q40" s="324"/>
      <c r="R40" s="324"/>
      <c r="S40" s="51" t="str">
        <f>RIGHT(B39,6)</f>
        <v>Mar 20</v>
      </c>
      <c r="T40" s="54">
        <f t="shared" si="12"/>
        <v>2581</v>
      </c>
      <c r="U40" s="54">
        <f>'Short Sterling Cal Calculations'!L36</f>
        <v>2581</v>
      </c>
      <c r="V40" s="54">
        <f t="shared" si="13"/>
        <v>-9</v>
      </c>
      <c r="W40" s="53">
        <f t="shared" si="14"/>
        <v>-9</v>
      </c>
      <c r="X40" s="54">
        <f>'Short Sterling Cal Calculations'!M36</f>
        <v>2590</v>
      </c>
      <c r="Y40" s="58">
        <f t="shared" si="15"/>
        <v>0.99652509652509658</v>
      </c>
      <c r="Z40" s="389"/>
      <c r="AA40" s="389"/>
      <c r="AB40" s="367"/>
      <c r="AC40" s="399"/>
      <c r="AD40" s="87"/>
      <c r="AE40" s="88"/>
      <c r="AF40" s="1"/>
      <c r="AG40" s="1"/>
    </row>
    <row r="41" spans="1:33" ht="13.15" customHeight="1" x14ac:dyDescent="0.3">
      <c r="A41" s="3">
        <f>A39+1</f>
        <v>17</v>
      </c>
      <c r="B41" s="366" t="str">
        <f>RIGHT(RTD("cqg.rtd",,"ContractData",$A$5&amp;A41,"LongDescription"),14)</f>
        <v>Mar 20, Jun 20</v>
      </c>
      <c r="C41" s="25"/>
      <c r="D41" s="25"/>
      <c r="E41" s="25"/>
      <c r="F41" s="327">
        <f>IF(B41="","",RTD("cqg.rtd",,"ContractData",$A$5&amp;A41,"ExpirationDate",,"D"))</f>
        <v>43908</v>
      </c>
      <c r="G41" s="318">
        <f ca="1">F41-$A$1</f>
        <v>1486</v>
      </c>
      <c r="H41" s="64"/>
      <c r="I41" s="44"/>
      <c r="J41" s="150">
        <f>K41</f>
        <v>0</v>
      </c>
      <c r="K41" s="324">
        <f>RTD("cqg.rtd", ,"ContractData", $A$5&amp;A41, "T_CVol")</f>
        <v>0</v>
      </c>
      <c r="L41" s="326">
        <f xml:space="preserve"> RTD("cqg.rtd",,"StudyData", $A$5&amp;A41, "MA", "InputChoice=ContractVol,MAType=Sim,Period="&amp;$L$4&amp;"", "MA",,,"all",,,,"T")</f>
        <v>1</v>
      </c>
      <c r="M41" s="120">
        <f>IF(K41&gt;L41,1,0)</f>
        <v>0</v>
      </c>
      <c r="N41" s="326">
        <f>RTD("cqg.rtd", ,"ContractData", $A$5&amp;A41, "Y_CVol")</f>
        <v>0</v>
      </c>
      <c r="O41" s="325" t="str">
        <f>IF(ISERROR(K41/N41),"",K41/N41)</f>
        <v/>
      </c>
      <c r="P41" s="324" t="str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/>
      </c>
      <c r="Q41" s="324"/>
      <c r="R41" s="324"/>
      <c r="S41" s="49" t="str">
        <f>LEFT(B41,6)</f>
        <v>Mar 20</v>
      </c>
      <c r="T41" s="53">
        <f t="shared" si="12"/>
        <v>2581</v>
      </c>
      <c r="U41" s="53">
        <f>'Short Sterling Cal Calculations'!F38</f>
        <v>2581</v>
      </c>
      <c r="V41" s="53">
        <f t="shared" si="13"/>
        <v>-9</v>
      </c>
      <c r="W41" s="53">
        <f t="shared" si="14"/>
        <v>-9</v>
      </c>
      <c r="X41" s="53">
        <f>'Short Sterling Cal Calculations'!G38</f>
        <v>2590</v>
      </c>
      <c r="Y41" s="59">
        <f t="shared" si="15"/>
        <v>0.99652509652509658</v>
      </c>
      <c r="Z41" s="389">
        <f>IF(RTD("cqg.rtd",,"StudyData",$A$5&amp;A41,"Vol","VolType=Exchange,CoCType=Contract","Vol",$Z$4,"0","ALL",,,"TRUE","T")="",0,RTD("cqg.rtd",,"StudyData",$A$5&amp;A41,"Vol","VolType=Exchange,CoCType=Contract","Vol",$Z$4,"0","ALL",,,"TRUE","T"))</f>
        <v>0</v>
      </c>
      <c r="AA41" s="389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LocalMinute("&amp;$A$5&amp;$A41&amp;")="&amp;$F$1&amp;")","Bar",,"Vol",$Z$4,"0"))</f>
        <v>0</v>
      </c>
      <c r="AB41" s="366" t="str">
        <f>B41</f>
        <v>Mar 20, Jun 20</v>
      </c>
      <c r="AC41" s="398"/>
      <c r="AD41" s="87"/>
      <c r="AE41" s="88"/>
      <c r="AF41" s="1"/>
      <c r="AG41" s="1"/>
    </row>
    <row r="42" spans="1:33" ht="13.15" customHeight="1" x14ac:dyDescent="0.3">
      <c r="B42" s="367"/>
      <c r="C42" s="61"/>
      <c r="D42" s="61"/>
      <c r="E42" s="61"/>
      <c r="F42" s="328"/>
      <c r="G42" s="319"/>
      <c r="H42" s="62"/>
      <c r="I42" s="22"/>
      <c r="J42" s="57"/>
      <c r="K42" s="324"/>
      <c r="L42" s="326"/>
      <c r="M42" s="120"/>
      <c r="N42" s="326"/>
      <c r="O42" s="325"/>
      <c r="P42" s="324"/>
      <c r="Q42" s="324"/>
      <c r="R42" s="324"/>
      <c r="S42" s="51" t="str">
        <f>RIGHT(B41,6)</f>
        <v>Jun 20</v>
      </c>
      <c r="T42" s="54">
        <f t="shared" si="12"/>
        <v>558</v>
      </c>
      <c r="U42" s="54">
        <f>'Short Sterling Cal Calculations'!L38</f>
        <v>558</v>
      </c>
      <c r="V42" s="54">
        <f t="shared" si="13"/>
        <v>0</v>
      </c>
      <c r="W42" s="53">
        <f t="shared" si="14"/>
        <v>0</v>
      </c>
      <c r="X42" s="54">
        <f>'Short Sterling Cal Calculations'!M38</f>
        <v>558</v>
      </c>
      <c r="Y42" s="58">
        <f t="shared" si="15"/>
        <v>1</v>
      </c>
      <c r="Z42" s="389"/>
      <c r="AA42" s="389"/>
      <c r="AB42" s="367"/>
      <c r="AC42" s="399"/>
      <c r="AD42" s="87"/>
      <c r="AE42" s="88"/>
      <c r="AF42" s="1"/>
      <c r="AG42" s="1"/>
    </row>
    <row r="43" spans="1:33" ht="8.1" customHeight="1" x14ac:dyDescent="0.3">
      <c r="B43" s="122"/>
      <c r="C43" s="20"/>
      <c r="D43" s="20"/>
      <c r="E43" s="20"/>
      <c r="F43" s="29"/>
      <c r="G43" s="20"/>
      <c r="H43" s="115"/>
      <c r="I43" s="20"/>
      <c r="J43" s="20"/>
      <c r="K43" s="93"/>
      <c r="L43" s="93"/>
      <c r="M43" s="95"/>
      <c r="N43" s="93"/>
      <c r="O43" s="96"/>
      <c r="P43" s="97"/>
      <c r="Q43" s="97"/>
      <c r="R43" s="97"/>
      <c r="S43" s="47"/>
      <c r="T43" s="20"/>
      <c r="U43" s="60"/>
      <c r="V43" s="60"/>
      <c r="W43" s="60"/>
      <c r="X43" s="60"/>
      <c r="Y43" s="60"/>
      <c r="Z43" s="102"/>
      <c r="AA43" s="103"/>
      <c r="AB43" s="130"/>
      <c r="AC43" s="131"/>
      <c r="AD43" s="89"/>
      <c r="AE43" s="90"/>
      <c r="AF43" s="1"/>
      <c r="AG43" s="1"/>
    </row>
    <row r="44" spans="1:33" ht="13.15" customHeight="1" x14ac:dyDescent="0.3">
      <c r="A44" s="3">
        <f>A41+1</f>
        <v>18</v>
      </c>
      <c r="B44" s="364" t="str">
        <f>RIGHT(RTD("cqg.rtd",,"ContractData",$A$5&amp;A44,"LongDescription"),14)</f>
        <v>Jun 20, Sep 20</v>
      </c>
      <c r="C44" s="65"/>
      <c r="D44" s="65"/>
      <c r="E44" s="65"/>
      <c r="F44" s="320">
        <f>IF(B44="","",RTD("cqg.rtd",,"ContractData",$A$5&amp;A44,"ExpirationDate",,"D"))</f>
        <v>43999</v>
      </c>
      <c r="G44" s="318">
        <f ca="1">F44-$A$1</f>
        <v>1577</v>
      </c>
      <c r="H44" s="66"/>
      <c r="I44" s="67"/>
      <c r="J44" s="150">
        <f>K44</f>
        <v>0</v>
      </c>
      <c r="K44" s="324">
        <f>RTD("cqg.rtd", ,"ContractData", $A$5&amp;A44, "T_CVol")</f>
        <v>0</v>
      </c>
      <c r="L44" s="326" t="str">
        <f xml:space="preserve"> RTD("cqg.rtd",,"StudyData", $A$5&amp;A44, "MA", "InputChoice=ContractVol,MAType=Sim,Period="&amp;$L$4&amp;"", "MA",,,"all",,,,"T")</f>
        <v/>
      </c>
      <c r="M44" s="139">
        <f>IF(K44&gt;L44,1,0)</f>
        <v>0</v>
      </c>
      <c r="N44" s="326">
        <f>RTD("cqg.rtd", ,"ContractData", $A$5&amp;A44, "Y_CVol")</f>
        <v>0</v>
      </c>
      <c r="O44" s="325" t="str">
        <f>IF(ISERROR(K44/N44),"",K44/N44)</f>
        <v/>
      </c>
      <c r="P44" s="324" t="str">
        <f xml:space="preserve"> RTD("cqg.rtd",,"StudyData", "(MA("&amp;$A$5&amp;A44&amp;",Period:="&amp;$Q$5&amp;",MAType:=Sim,InputChoice:=ContractVol) when LocalYear("&amp;$A$5&amp;A44&amp;")="&amp;$R$5&amp;" And (LocalMonth("&amp;$A$5&amp;A44&amp;")="&amp;$P$4&amp;" And LocalDay("&amp;$A$5&amp;A44&amp;")="&amp;$Q$4&amp;" ))", "Bar", "", "Close","D", "0", "all", "", "","False",,)</f>
        <v/>
      </c>
      <c r="Q44" s="324"/>
      <c r="R44" s="324"/>
      <c r="S44" s="49" t="str">
        <f>LEFT(B44,6)</f>
        <v>Jun 20</v>
      </c>
      <c r="T44" s="53">
        <f t="shared" ref="T44:T51" si="16">U44</f>
        <v>558</v>
      </c>
      <c r="U44" s="53">
        <f>'Short Sterling Cal Calculations'!F40</f>
        <v>558</v>
      </c>
      <c r="V44" s="53">
        <f t="shared" ref="V44:V51" si="17">IFERROR(U44-X44,"")</f>
        <v>0</v>
      </c>
      <c r="W44" s="53">
        <f t="shared" ref="W44:W51" si="18">V44</f>
        <v>0</v>
      </c>
      <c r="X44" s="53">
        <f>'Short Sterling Cal Calculations'!G40</f>
        <v>558</v>
      </c>
      <c r="Y44" s="59">
        <f t="shared" ref="Y44:Y51" si="19">IF(ISERROR(U44/X44),"",U44/X44)</f>
        <v>1</v>
      </c>
      <c r="Z44" s="389">
        <f>IF(RTD("cqg.rtd",,"StudyData",$A$5&amp;A44,"Vol","VolType=Exchange,CoCType=Contract","Vol",$Z$4,"0","ALL",,,"TRUE","T")="",0,RTD("cqg.rtd",,"StudyData",$A$5&amp;A44,"Vol","VolType=Exchange,CoCType=Contract","Vol",$Z$4,"0","ALL",,,"TRUE","T"))</f>
        <v>0</v>
      </c>
      <c r="AA44" s="389">
        <f ca="1">IF(B44="","",RTD("cqg.rtd",,"StudyData","Vol("&amp;$A$5&amp;A44&amp;") when (LocalDay("&amp;$A$5&amp;A44&amp;")="&amp;$C$1&amp;" and LocalHour("&amp;$A$5&amp;A44&amp;")="&amp;$E$1&amp;" and LocalMinute("&amp;$A$5&amp;$A44&amp;")="&amp;$F$1&amp;")","Bar",,"Vol",$Z$4,"0"))</f>
        <v>0</v>
      </c>
      <c r="AB44" s="368" t="str">
        <f>B44</f>
        <v>Jun 20, Sep 20</v>
      </c>
      <c r="AC44" s="406"/>
      <c r="AD44" s="91"/>
      <c r="AE44" s="92"/>
      <c r="AF44" s="1"/>
      <c r="AG44" s="1"/>
    </row>
    <row r="45" spans="1:33" ht="13.15" customHeight="1" x14ac:dyDescent="0.3">
      <c r="B45" s="365"/>
      <c r="C45" s="65"/>
      <c r="D45" s="65"/>
      <c r="E45" s="65"/>
      <c r="F45" s="321"/>
      <c r="G45" s="319"/>
      <c r="H45" s="66"/>
      <c r="I45" s="67"/>
      <c r="J45" s="151"/>
      <c r="K45" s="324"/>
      <c r="L45" s="326"/>
      <c r="M45" s="139"/>
      <c r="N45" s="326"/>
      <c r="O45" s="325"/>
      <c r="P45" s="324"/>
      <c r="Q45" s="324"/>
      <c r="R45" s="324"/>
      <c r="S45" s="51" t="str">
        <f>RIGHT(B44,6)</f>
        <v>Sep 20</v>
      </c>
      <c r="T45" s="54">
        <f t="shared" si="16"/>
        <v>106</v>
      </c>
      <c r="U45" s="54">
        <f>'Short Sterling Cal Calculations'!L40</f>
        <v>106</v>
      </c>
      <c r="V45" s="54">
        <f t="shared" si="17"/>
        <v>0</v>
      </c>
      <c r="W45" s="53">
        <f t="shared" si="18"/>
        <v>0</v>
      </c>
      <c r="X45" s="54">
        <f>'Short Sterling Cal Calculations'!M40</f>
        <v>106</v>
      </c>
      <c r="Y45" s="58">
        <f t="shared" si="19"/>
        <v>1</v>
      </c>
      <c r="Z45" s="389"/>
      <c r="AA45" s="389"/>
      <c r="AB45" s="369"/>
      <c r="AC45" s="407"/>
      <c r="AD45" s="91"/>
      <c r="AE45" s="92"/>
      <c r="AF45" s="1"/>
      <c r="AG45" s="1"/>
    </row>
    <row r="46" spans="1:33" ht="13.15" customHeight="1" x14ac:dyDescent="0.3">
      <c r="A46" s="3">
        <f>A44+1</f>
        <v>19</v>
      </c>
      <c r="B46" s="364" t="str">
        <f>RIGHT(RTD("cqg.rtd",,"ContractData",$A$5&amp;A46,"LongDescription"),14)</f>
        <v>Sep 20, Dec 20</v>
      </c>
      <c r="C46" s="65"/>
      <c r="D46" s="65"/>
      <c r="E46" s="65"/>
      <c r="F46" s="320">
        <f>IF(B46="","",RTD("cqg.rtd",,"ContractData",$A$5&amp;A46,"ExpirationDate",,"D"))</f>
        <v>44090</v>
      </c>
      <c r="G46" s="318">
        <f ca="1">F46-$A$1</f>
        <v>1668</v>
      </c>
      <c r="H46" s="66"/>
      <c r="I46" s="67"/>
      <c r="J46" s="150">
        <f>K46</f>
        <v>0</v>
      </c>
      <c r="K46" s="324">
        <f>RTD("cqg.rtd", ,"ContractData", $A$5&amp;A46, "T_CVol")</f>
        <v>0</v>
      </c>
      <c r="L46" s="326" t="str">
        <f xml:space="preserve"> RTD("cqg.rtd",,"StudyData", $A$5&amp;A46, "MA", "InputChoice=ContractVol,MAType=Sim,Period="&amp;$L$4&amp;"", "MA",,,"all",,,,"T")</f>
        <v/>
      </c>
      <c r="M46" s="139">
        <f>IF(K46&gt;L46,1,0)</f>
        <v>0</v>
      </c>
      <c r="N46" s="326">
        <f>RTD("cqg.rtd", ,"ContractData", $A$5&amp;A46, "Y_CVol")</f>
        <v>0</v>
      </c>
      <c r="O46" s="325" t="str">
        <f>IF(ISERROR(K46/N46),"",K46/N46)</f>
        <v/>
      </c>
      <c r="P46" s="324" t="str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/>
      </c>
      <c r="Q46" s="324"/>
      <c r="R46" s="324"/>
      <c r="S46" s="49" t="str">
        <f>LEFT(B46,6)</f>
        <v>Sep 20</v>
      </c>
      <c r="T46" s="53">
        <f t="shared" si="16"/>
        <v>106</v>
      </c>
      <c r="U46" s="53">
        <f>'Short Sterling Cal Calculations'!F42</f>
        <v>106</v>
      </c>
      <c r="V46" s="53">
        <f t="shared" si="17"/>
        <v>0</v>
      </c>
      <c r="W46" s="53">
        <f t="shared" si="18"/>
        <v>0</v>
      </c>
      <c r="X46" s="53">
        <f>'Short Sterling Cal Calculations'!G42</f>
        <v>106</v>
      </c>
      <c r="Y46" s="59">
        <f t="shared" si="19"/>
        <v>1</v>
      </c>
      <c r="Z46" s="389">
        <f>IF(RTD("cqg.rtd",,"StudyData",$A$5&amp;A46,"Vol","VolType=Exchange,CoCType=Contract","Vol",$Z$4,"0","ALL",,,"TRUE","T")="",0,RTD("cqg.rtd",,"StudyData",$A$5&amp;A46,"Vol","VolType=Exchange,CoCType=Contract","Vol",$Z$4,"0","ALL",,,"TRUE","T"))</f>
        <v>0</v>
      </c>
      <c r="AA46" s="389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LocalMinute("&amp;$A$5&amp;$A46&amp;")="&amp;$F$1&amp;")","Bar",,"Vol",$Z$4,"0"))</f>
        <v>0</v>
      </c>
      <c r="AB46" s="368" t="str">
        <f>B46</f>
        <v>Sep 20, Dec 20</v>
      </c>
      <c r="AC46" s="406"/>
      <c r="AD46" s="91"/>
      <c r="AE46" s="92"/>
      <c r="AF46" s="1"/>
      <c r="AG46" s="1"/>
    </row>
    <row r="47" spans="1:33" ht="13.15" customHeight="1" x14ac:dyDescent="0.3">
      <c r="B47" s="365"/>
      <c r="C47" s="65"/>
      <c r="D47" s="65"/>
      <c r="E47" s="65"/>
      <c r="F47" s="321"/>
      <c r="G47" s="319"/>
      <c r="H47" s="66"/>
      <c r="I47" s="67"/>
      <c r="J47" s="151"/>
      <c r="K47" s="324"/>
      <c r="L47" s="326"/>
      <c r="M47" s="139"/>
      <c r="N47" s="326"/>
      <c r="O47" s="325"/>
      <c r="P47" s="324"/>
      <c r="Q47" s="324"/>
      <c r="R47" s="324"/>
      <c r="S47" s="51" t="str">
        <f>RIGHT(B46,6)</f>
        <v>Dec 20</v>
      </c>
      <c r="T47" s="54">
        <f t="shared" si="16"/>
        <v>105</v>
      </c>
      <c r="U47" s="54">
        <f>'Short Sterling Cal Calculations'!L42</f>
        <v>105</v>
      </c>
      <c r="V47" s="54">
        <f t="shared" si="17"/>
        <v>0</v>
      </c>
      <c r="W47" s="53">
        <f t="shared" si="18"/>
        <v>0</v>
      </c>
      <c r="X47" s="54">
        <f>'Short Sterling Cal Calculations'!M42</f>
        <v>105</v>
      </c>
      <c r="Y47" s="58">
        <f t="shared" si="19"/>
        <v>1</v>
      </c>
      <c r="Z47" s="389"/>
      <c r="AA47" s="389"/>
      <c r="AB47" s="369"/>
      <c r="AC47" s="407"/>
      <c r="AD47" s="91"/>
      <c r="AE47" s="92"/>
      <c r="AF47" s="1"/>
      <c r="AG47" s="1"/>
    </row>
    <row r="48" spans="1:33" ht="13.15" customHeight="1" x14ac:dyDescent="0.3">
      <c r="A48" s="3">
        <f>A46+1</f>
        <v>20</v>
      </c>
      <c r="B48" s="364" t="str">
        <f>RIGHT(RTD("cqg.rtd",,"ContractData",$A$5&amp;A48,"LongDescription"),14)</f>
        <v>Dec 20, Mar 21</v>
      </c>
      <c r="C48" s="65"/>
      <c r="D48" s="65"/>
      <c r="E48" s="65"/>
      <c r="F48" s="320">
        <f>IF(B48="","",RTD("cqg.rtd",,"ContractData",$A$5&amp;A48,"ExpirationDate",,"D"))</f>
        <v>44181</v>
      </c>
      <c r="G48" s="318">
        <f ca="1">F48-$A$1</f>
        <v>1759</v>
      </c>
      <c r="H48" s="66"/>
      <c r="I48" s="67"/>
      <c r="J48" s="150">
        <f>K48</f>
        <v>0</v>
      </c>
      <c r="K48" s="324">
        <f>RTD("cqg.rtd", ,"ContractData", $A$5&amp;A48, "T_CVol")</f>
        <v>0</v>
      </c>
      <c r="L48" s="326" t="str">
        <f xml:space="preserve"> RTD("cqg.rtd",,"StudyData", $A$5&amp;A48, "MA", "InputChoice=ContractVol,MAType=Sim,Period="&amp;$L$4&amp;"", "MA",,,"all",,,,"T")</f>
        <v/>
      </c>
      <c r="M48" s="139">
        <f>IF(K48&gt;L48,1,0)</f>
        <v>0</v>
      </c>
      <c r="N48" s="326">
        <f>RTD("cqg.rtd", ,"ContractData", $A$5&amp;A48, "Y_CVol")</f>
        <v>0</v>
      </c>
      <c r="O48" s="325" t="str">
        <f>IF(ISERROR(K48/N48),"",K48/N48)</f>
        <v/>
      </c>
      <c r="P48" s="324" t="str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/>
      </c>
      <c r="Q48" s="324"/>
      <c r="R48" s="324"/>
      <c r="S48" s="49" t="str">
        <f>LEFT(B48,6)</f>
        <v>Dec 20</v>
      </c>
      <c r="T48" s="53">
        <f t="shared" si="16"/>
        <v>105</v>
      </c>
      <c r="U48" s="53">
        <f>'Short Sterling Cal Calculations'!F44</f>
        <v>105</v>
      </c>
      <c r="V48" s="53">
        <f t="shared" si="17"/>
        <v>0</v>
      </c>
      <c r="W48" s="53">
        <f t="shared" si="18"/>
        <v>0</v>
      </c>
      <c r="X48" s="53">
        <f>'Short Sterling Cal Calculations'!G44</f>
        <v>105</v>
      </c>
      <c r="Y48" s="59">
        <f t="shared" si="19"/>
        <v>1</v>
      </c>
      <c r="Z48" s="389">
        <f>IF(RTD("cqg.rtd",,"StudyData",$A$5&amp;A48,"Vol","VolType=Exchange,CoCType=Contract","Vol",$Z$4,"0","ALL",,,"TRUE","T")="",0,RTD("cqg.rtd",,"StudyData",$A$5&amp;A48,"Vol","VolType=Exchange,CoCType=Contract","Vol",$Z$4,"0","ALL",,,"TRUE","T"))</f>
        <v>0</v>
      </c>
      <c r="AA48" s="389">
        <f ca="1">IF(B48="","",RTD("cqg.rtd",,"StudyData","Vol("&amp;$A$5&amp;A48&amp;") when (LocalDay("&amp;$A$5&amp;A48&amp;")="&amp;$C$1&amp;" and LocalHour("&amp;$A$5&amp;A48&amp;")="&amp;$E$1&amp;" and LocalMinute("&amp;$A$5&amp;$A48&amp;")="&amp;$F$1&amp;")","Bar",,"Vol",$Z$4,"0"))</f>
        <v>0</v>
      </c>
      <c r="AB48" s="368" t="str">
        <f>B48</f>
        <v>Dec 20, Mar 21</v>
      </c>
      <c r="AC48" s="406"/>
      <c r="AD48" s="91"/>
      <c r="AE48" s="92"/>
      <c r="AF48" s="1"/>
      <c r="AG48" s="1"/>
    </row>
    <row r="49" spans="1:33" ht="13.15" customHeight="1" x14ac:dyDescent="0.3">
      <c r="B49" s="365"/>
      <c r="C49" s="65"/>
      <c r="D49" s="65"/>
      <c r="E49" s="65"/>
      <c r="F49" s="341"/>
      <c r="G49" s="340"/>
      <c r="H49" s="66"/>
      <c r="I49" s="67"/>
      <c r="J49" s="151"/>
      <c r="K49" s="324"/>
      <c r="L49" s="326"/>
      <c r="M49" s="139"/>
      <c r="N49" s="326"/>
      <c r="O49" s="325"/>
      <c r="P49" s="324"/>
      <c r="Q49" s="324"/>
      <c r="R49" s="324"/>
      <c r="S49" s="51" t="str">
        <f>RIGHT(B48,6)</f>
        <v>Mar 21</v>
      </c>
      <c r="T49" s="54">
        <f t="shared" si="16"/>
        <v>1</v>
      </c>
      <c r="U49" s="54">
        <f>'Short Sterling Cal Calculations'!L44</f>
        <v>1</v>
      </c>
      <c r="V49" s="54">
        <f t="shared" si="17"/>
        <v>0</v>
      </c>
      <c r="W49" s="53">
        <f t="shared" si="18"/>
        <v>0</v>
      </c>
      <c r="X49" s="54">
        <f>'Short Sterling Cal Calculations'!M44</f>
        <v>1</v>
      </c>
      <c r="Y49" s="58">
        <f t="shared" si="19"/>
        <v>1</v>
      </c>
      <c r="Z49" s="389"/>
      <c r="AA49" s="389"/>
      <c r="AB49" s="369"/>
      <c r="AC49" s="407"/>
      <c r="AD49" s="91"/>
      <c r="AE49" s="92"/>
      <c r="AF49" s="1"/>
      <c r="AG49" s="1"/>
    </row>
    <row r="50" spans="1:33" ht="13.15" customHeight="1" x14ac:dyDescent="0.3">
      <c r="A50" s="3">
        <f>A48+1</f>
        <v>21</v>
      </c>
      <c r="B50" s="368" t="str">
        <f>RIGHT(RTD("cqg.rtd",,"ContractData",$A$5&amp;A50,"LongDescription"),14)</f>
        <v>Mar 21, Jun 21</v>
      </c>
      <c r="C50" s="65"/>
      <c r="D50" s="65"/>
      <c r="E50" s="70"/>
      <c r="F50" s="320">
        <f>IF(B50="","",RTD("cqg.rtd",,"ContractData",$A$5&amp;A50,"ExpirationDate",,"D"))</f>
        <v>44272</v>
      </c>
      <c r="G50" s="318">
        <f ca="1">F50-$A$1</f>
        <v>1850</v>
      </c>
      <c r="H50" s="71"/>
      <c r="I50" s="67"/>
      <c r="J50" s="150">
        <f>K50</f>
        <v>0</v>
      </c>
      <c r="K50" s="324">
        <f>RTD("cqg.rtd", ,"ContractData", $A$5&amp;A50, "T_CVol")</f>
        <v>0</v>
      </c>
      <c r="L50" s="326" t="str">
        <f xml:space="preserve"> RTD("cqg.rtd",,"StudyData", $A$5&amp;A50, "MA", "InputChoice=ContractVol,MAType=Sim,Period="&amp;$L$4&amp;"", "MA",,,"all",,,,"T")</f>
        <v/>
      </c>
      <c r="M50" s="139">
        <f>IF(K50&gt;L50,1,0)</f>
        <v>0</v>
      </c>
      <c r="N50" s="326">
        <f>RTD("cqg.rtd", ,"ContractData", $A$5&amp;A50, "Y_CVol")</f>
        <v>0</v>
      </c>
      <c r="O50" s="325" t="str">
        <f>IF(ISERROR(K50/N50),"",K50/N50)</f>
        <v/>
      </c>
      <c r="P50" s="324" t="str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/>
      </c>
      <c r="Q50" s="324"/>
      <c r="R50" s="324"/>
      <c r="S50" s="49" t="str">
        <f>LEFT(B50,6)</f>
        <v>Mar 21</v>
      </c>
      <c r="T50" s="53">
        <f t="shared" si="16"/>
        <v>1</v>
      </c>
      <c r="U50" s="53">
        <f>'Short Sterling Cal Calculations'!F46</f>
        <v>1</v>
      </c>
      <c r="V50" s="53">
        <f t="shared" si="17"/>
        <v>0</v>
      </c>
      <c r="W50" s="53">
        <f t="shared" si="18"/>
        <v>0</v>
      </c>
      <c r="X50" s="53">
        <f>'Short Sterling Cal Calculations'!G46</f>
        <v>1</v>
      </c>
      <c r="Y50" s="59">
        <f t="shared" si="19"/>
        <v>1</v>
      </c>
      <c r="Z50" s="389">
        <f>IF(RTD("cqg.rtd",,"StudyData",$A$5&amp;A50,"Vol","VolType=Exchange,CoCType=Contract","Vol",$Z$4,"0","ALL",,,"TRUE","T")="",0,RTD("cqg.rtd",,"StudyData",$A$5&amp;A50,"Vol","VolType=Exchange,CoCType=Contract","Vol",$Z$4,"0","ALL",,,"TRUE","T"))</f>
        <v>0</v>
      </c>
      <c r="AA50" s="389">
        <f ca="1">IF(B50="","",RTD("cqg.rtd",,"StudyData","Vol("&amp;$A$5&amp;A50&amp;") when (LocalDay("&amp;$A$5&amp;A50&amp;")="&amp;$C$1&amp;" and LocalHour("&amp;$A$5&amp;A50&amp;")="&amp;$E$1&amp;" and LocalMinute("&amp;$A$5&amp;$A50&amp;")="&amp;$F$1&amp;")","Bar",,"Vol",$Z$4,"0"))</f>
        <v>0</v>
      </c>
      <c r="AB50" s="368" t="str">
        <f>B50</f>
        <v>Mar 21, Jun 21</v>
      </c>
      <c r="AC50" s="406"/>
      <c r="AD50" s="91"/>
      <c r="AE50" s="92"/>
      <c r="AF50" s="1"/>
      <c r="AG50" s="1"/>
    </row>
    <row r="51" spans="1:33" ht="13.15" customHeight="1" x14ac:dyDescent="0.3">
      <c r="B51" s="369"/>
      <c r="C51" s="68"/>
      <c r="D51" s="68"/>
      <c r="E51" s="68"/>
      <c r="F51" s="321"/>
      <c r="G51" s="319"/>
      <c r="H51" s="69"/>
      <c r="I51" s="78"/>
      <c r="J51" s="151"/>
      <c r="K51" s="324"/>
      <c r="L51" s="326"/>
      <c r="M51" s="139"/>
      <c r="N51" s="326"/>
      <c r="O51" s="325"/>
      <c r="P51" s="324"/>
      <c r="Q51" s="324"/>
      <c r="R51" s="324"/>
      <c r="S51" s="51" t="str">
        <f>RIGHT(B50,6)</f>
        <v>Jun 21</v>
      </c>
      <c r="T51" s="54">
        <f t="shared" si="16"/>
        <v>0</v>
      </c>
      <c r="U51" s="54">
        <f>'Short Sterling Cal Calculations'!L46</f>
        <v>0</v>
      </c>
      <c r="V51" s="54">
        <f t="shared" si="17"/>
        <v>0</v>
      </c>
      <c r="W51" s="53">
        <f t="shared" si="18"/>
        <v>0</v>
      </c>
      <c r="X51" s="54">
        <f>'Short Sterling Cal Calculations'!M46</f>
        <v>0</v>
      </c>
      <c r="Y51" s="58" t="str">
        <f t="shared" si="19"/>
        <v/>
      </c>
      <c r="Z51" s="389"/>
      <c r="AA51" s="389"/>
      <c r="AB51" s="369"/>
      <c r="AC51" s="407"/>
      <c r="AD51" s="91"/>
      <c r="AE51" s="92"/>
      <c r="AF51" s="1"/>
      <c r="AG51" s="1"/>
    </row>
    <row r="52" spans="1:33" ht="8.1" customHeight="1" x14ac:dyDescent="0.3">
      <c r="B52" s="122"/>
      <c r="C52" s="20"/>
      <c r="D52" s="20"/>
      <c r="E52" s="20"/>
      <c r="F52" s="29"/>
      <c r="G52" s="20"/>
      <c r="H52" s="115"/>
      <c r="I52" s="20"/>
      <c r="J52" s="20"/>
      <c r="K52" s="93"/>
      <c r="L52" s="93"/>
      <c r="M52" s="95"/>
      <c r="N52" s="93"/>
      <c r="O52" s="96"/>
      <c r="P52" s="97"/>
      <c r="Q52" s="97"/>
      <c r="R52" s="97"/>
      <c r="S52" s="47"/>
      <c r="T52" s="20"/>
      <c r="U52" s="60"/>
      <c r="V52" s="60"/>
      <c r="W52" s="60"/>
      <c r="X52" s="60"/>
      <c r="Y52" s="60"/>
      <c r="Z52" s="102"/>
      <c r="AA52" s="103"/>
      <c r="AB52" s="130"/>
      <c r="AC52" s="131"/>
      <c r="AD52" s="89"/>
      <c r="AE52" s="90"/>
      <c r="AF52" s="1"/>
      <c r="AG52" s="1"/>
    </row>
    <row r="53" spans="1:33" ht="13.15" customHeight="1" x14ac:dyDescent="0.3">
      <c r="A53" s="3">
        <f>A50+1</f>
        <v>22</v>
      </c>
      <c r="B53" s="370" t="str">
        <f>RIGHT(RTD("cqg.rtd",,"ContractData",$A$5&amp;A53,"LongDescription"),14)</f>
        <v>Jun 21, Sep 21</v>
      </c>
      <c r="C53" s="72"/>
      <c r="D53" s="72"/>
      <c r="E53" s="72"/>
      <c r="F53" s="320">
        <f>IF(B53="","",RTD("cqg.rtd",,"ContractData",$A$5&amp;A53,"ExpirationDate",,"D"))</f>
        <v>44363</v>
      </c>
      <c r="G53" s="318">
        <f ca="1">F53-$A$1</f>
        <v>1941</v>
      </c>
      <c r="H53" s="66"/>
      <c r="I53" s="67"/>
      <c r="J53" s="18">
        <f>K53</f>
        <v>0</v>
      </c>
      <c r="K53" s="324">
        <f>RTD("cqg.rtd", ,"ContractData", $A$5&amp;A53, "T_CVol")</f>
        <v>0</v>
      </c>
      <c r="L53" s="326" t="str">
        <f xml:space="preserve"> RTD("cqg.rtd",,"StudyData", $A$5&amp;A53, "MA", "InputChoice=ContractVol,MAType=Sim,Period="&amp;$L$4&amp;"", "MA",,,"all",,,,"T")</f>
        <v/>
      </c>
      <c r="M53" s="139">
        <f>IF(K53&gt;L53,1,0)</f>
        <v>0</v>
      </c>
      <c r="N53" s="326">
        <f>RTD("cqg.rtd", ,"ContractData", $A$5&amp;A53, "Y_CVol")</f>
        <v>0</v>
      </c>
      <c r="O53" s="325" t="str">
        <f>IF(ISERROR(K53/N53),"",K53/N53)</f>
        <v/>
      </c>
      <c r="P53" s="324" t="str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/>
      </c>
      <c r="Q53" s="324"/>
      <c r="R53" s="324"/>
      <c r="S53" s="49" t="str">
        <f>LEFT(B53,6)</f>
        <v>Jun 21</v>
      </c>
      <c r="T53" s="53">
        <f>U53</f>
        <v>0</v>
      </c>
      <c r="U53" s="53">
        <f>'Short Sterling Cal Calculations'!F48</f>
        <v>0</v>
      </c>
      <c r="V53" s="53">
        <f>IFERROR(U53-X53,"")</f>
        <v>0</v>
      </c>
      <c r="W53" s="53">
        <f>V53</f>
        <v>0</v>
      </c>
      <c r="X53" s="53">
        <f>'Short Sterling Cal Calculations'!G48</f>
        <v>0</v>
      </c>
      <c r="Y53" s="59" t="str">
        <f>IF(ISERROR(U53/X53),"",U53/X53)</f>
        <v/>
      </c>
      <c r="Z53" s="389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389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>0</v>
      </c>
      <c r="AB53" s="372" t="str">
        <f>B53</f>
        <v>Jun 21, Sep 21</v>
      </c>
      <c r="AC53" s="404"/>
      <c r="AD53" s="87"/>
      <c r="AE53" s="88"/>
      <c r="AF53" s="1"/>
      <c r="AG53" s="1"/>
    </row>
    <row r="54" spans="1:33" ht="13.15" customHeight="1" x14ac:dyDescent="0.3">
      <c r="B54" s="371"/>
      <c r="C54" s="72"/>
      <c r="D54" s="72"/>
      <c r="E54" s="72"/>
      <c r="F54" s="321"/>
      <c r="G54" s="319"/>
      <c r="H54" s="66"/>
      <c r="I54" s="67"/>
      <c r="J54" s="22"/>
      <c r="K54" s="324"/>
      <c r="L54" s="326"/>
      <c r="M54" s="139"/>
      <c r="N54" s="326"/>
      <c r="O54" s="325"/>
      <c r="P54" s="324"/>
      <c r="Q54" s="324"/>
      <c r="R54" s="324"/>
      <c r="S54" s="51" t="str">
        <f>RIGHT(B53,6)</f>
        <v>Sep 21</v>
      </c>
      <c r="T54" s="54">
        <f>U54</f>
        <v>0</v>
      </c>
      <c r="U54" s="54">
        <f>'Short Sterling Cal Calculations'!L48</f>
        <v>0</v>
      </c>
      <c r="V54" s="54">
        <f>IFERROR(U54-X54,"")</f>
        <v>0</v>
      </c>
      <c r="W54" s="53">
        <f>V54</f>
        <v>0</v>
      </c>
      <c r="X54" s="54">
        <f>'Short Sterling Cal Calculations'!M48</f>
        <v>0</v>
      </c>
      <c r="Y54" s="59" t="str">
        <f>IF(ISERROR(U54/X54),"",U54/X54)</f>
        <v/>
      </c>
      <c r="Z54" s="389"/>
      <c r="AA54" s="389"/>
      <c r="AB54" s="373"/>
      <c r="AC54" s="405"/>
      <c r="AD54" s="87"/>
      <c r="AE54" s="88"/>
      <c r="AF54" s="1"/>
      <c r="AG54" s="1"/>
    </row>
    <row r="55" spans="1:33" ht="13.15" customHeight="1" x14ac:dyDescent="0.3">
      <c r="A55" s="3">
        <f>A53+1</f>
        <v>23</v>
      </c>
      <c r="B55" s="370" t="str">
        <f>RIGHT(RTD("cqg.rtd",,"ContractData",$A$5&amp;A55,"LongDescription"),14)</f>
        <v>Sep 21, Dec 21</v>
      </c>
      <c r="C55" s="72"/>
      <c r="D55" s="72"/>
      <c r="E55" s="72"/>
      <c r="F55" s="320">
        <f>IF(B55="","",RTD("cqg.rtd",,"ContractData",$A$5&amp;A55,"ExpirationDate",,"D"))</f>
        <v>44454</v>
      </c>
      <c r="G55" s="318">
        <f ca="1">F55-$A$1</f>
        <v>2032</v>
      </c>
      <c r="H55" s="66"/>
      <c r="I55" s="67"/>
      <c r="J55" s="18">
        <f>K55</f>
        <v>0</v>
      </c>
      <c r="K55" s="324">
        <f>RTD("cqg.rtd", ,"ContractData", $A$5&amp;A55, "T_CVol")</f>
        <v>0</v>
      </c>
      <c r="L55" s="326" t="str">
        <f xml:space="preserve"> RTD("cqg.rtd",,"StudyData", $A$5&amp;A55, "MA", "InputChoice=ContractVol,MAType=Sim,Period="&amp;$L$4&amp;"", "MA",,,"all",,,,"T")</f>
        <v/>
      </c>
      <c r="M55" s="139">
        <f>IF(K55&gt;L55,1,0)</f>
        <v>0</v>
      </c>
      <c r="N55" s="326">
        <f>RTD("cqg.rtd", ,"ContractData", $A$5&amp;A55, "Y_CVol")</f>
        <v>0</v>
      </c>
      <c r="O55" s="325" t="str">
        <f>IF(ISERROR(K55/N55),"",K55/N55)</f>
        <v/>
      </c>
      <c r="P55" s="324" t="str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/>
      </c>
      <c r="Q55" s="324"/>
      <c r="R55" s="324"/>
      <c r="S55" s="49" t="str">
        <f>LEFT(B55,6)</f>
        <v>Sep 21</v>
      </c>
      <c r="T55" s="53">
        <f>U55</f>
        <v>0</v>
      </c>
      <c r="U55" s="53">
        <f>'Short Sterling Cal Calculations'!F50</f>
        <v>0</v>
      </c>
      <c r="V55" s="53">
        <f>IFERROR(U55-X55,"")</f>
        <v>0</v>
      </c>
      <c r="W55" s="53">
        <f>V55</f>
        <v>0</v>
      </c>
      <c r="X55" s="53">
        <f>'Short Sterling Cal Calculations'!G50</f>
        <v>0</v>
      </c>
      <c r="Y55" s="59" t="str">
        <f>IF(ISERROR(U55/X55),"",U55/X55)</f>
        <v/>
      </c>
      <c r="Z55" s="389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389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>0</v>
      </c>
      <c r="AB55" s="372" t="str">
        <f>B55</f>
        <v>Sep 21, Dec 21</v>
      </c>
      <c r="AC55" s="404"/>
      <c r="AD55" s="87"/>
      <c r="AE55" s="88"/>
      <c r="AF55" s="1"/>
      <c r="AG55" s="1"/>
    </row>
    <row r="56" spans="1:33" ht="13.15" customHeight="1" x14ac:dyDescent="0.3">
      <c r="B56" s="371"/>
      <c r="C56" s="72"/>
      <c r="D56" s="72"/>
      <c r="E56" s="72"/>
      <c r="F56" s="321"/>
      <c r="G56" s="319"/>
      <c r="H56" s="66"/>
      <c r="I56" s="67"/>
      <c r="J56" s="22"/>
      <c r="K56" s="324"/>
      <c r="L56" s="326"/>
      <c r="M56" s="139"/>
      <c r="N56" s="326"/>
      <c r="O56" s="325"/>
      <c r="P56" s="324"/>
      <c r="Q56" s="324"/>
      <c r="R56" s="324"/>
      <c r="S56" s="51" t="str">
        <f>RIGHT(B55,6)</f>
        <v>Dec 21</v>
      </c>
      <c r="T56" s="54">
        <f>U56</f>
        <v>0</v>
      </c>
      <c r="U56" s="54">
        <f>'Short Sterling Cal Calculations'!L50</f>
        <v>0</v>
      </c>
      <c r="V56" s="54">
        <f>IFERROR(U56-X56,"")</f>
        <v>0</v>
      </c>
      <c r="W56" s="53">
        <f>V56</f>
        <v>0</v>
      </c>
      <c r="X56" s="54">
        <f>'Short Sterling Cal Calculations'!M50</f>
        <v>0</v>
      </c>
      <c r="Y56" s="59" t="str">
        <f>IF(ISERROR(U56/X56),"",U56/X56)</f>
        <v/>
      </c>
      <c r="Z56" s="389"/>
      <c r="AA56" s="389"/>
      <c r="AB56" s="373"/>
      <c r="AC56" s="405"/>
      <c r="AD56" s="87"/>
      <c r="AE56" s="88"/>
      <c r="AF56" s="1"/>
      <c r="AG56" s="1"/>
    </row>
    <row r="57" spans="1:33" x14ac:dyDescent="0.3">
      <c r="B57" s="332" t="s">
        <v>93</v>
      </c>
      <c r="C57" s="333"/>
      <c r="D57" s="333"/>
      <c r="E57" s="333"/>
      <c r="F57" s="333"/>
      <c r="G57" s="333"/>
      <c r="H57" s="333"/>
      <c r="I57" s="333"/>
      <c r="J57" s="333"/>
      <c r="K57" s="116"/>
      <c r="L57" s="116" t="s">
        <v>8</v>
      </c>
      <c r="M57" s="156"/>
      <c r="N57" s="345">
        <f>RTD("cqg.rtd", ,"SystemInfo", "Linetime")</f>
        <v>42422.391319444447</v>
      </c>
      <c r="O57" s="345"/>
      <c r="P57" s="119"/>
      <c r="Q57" s="119"/>
      <c r="R57" s="331" t="s">
        <v>9</v>
      </c>
      <c r="S57" s="311"/>
      <c r="T57" s="275">
        <f>RTD("cqg.rtd", ,"SystemInfo", "Linetime")+1/24</f>
        <v>42422.432986111111</v>
      </c>
      <c r="U57" s="275"/>
      <c r="V57" s="308" t="s">
        <v>10</v>
      </c>
      <c r="W57" s="308"/>
      <c r="X57" s="308"/>
      <c r="Y57" s="275">
        <f>RTD("cqg.rtd", ,"SystemInfo", "Linetime")+6/24</f>
        <v>42422.641319444447</v>
      </c>
      <c r="Z57" s="345"/>
      <c r="AA57" s="307"/>
      <c r="AB57" s="307"/>
      <c r="AC57" s="132"/>
      <c r="AD57" s="87"/>
      <c r="AE57" s="88"/>
    </row>
    <row r="66" spans="18:18" x14ac:dyDescent="0.3">
      <c r="R66" s="5"/>
    </row>
    <row r="67" spans="18:18" ht="17.25" customHeight="1" x14ac:dyDescent="0.3">
      <c r="R67" s="5"/>
    </row>
    <row r="68" spans="18:18" ht="17.25" customHeight="1" x14ac:dyDescent="0.3">
      <c r="R68" s="5"/>
    </row>
    <row r="69" spans="18:18" x14ac:dyDescent="0.3">
      <c r="R69" s="5"/>
    </row>
    <row r="70" spans="18:18" x14ac:dyDescent="0.3">
      <c r="R70" s="5"/>
    </row>
  </sheetData>
  <sheetProtection algorithmName="SHA-512" hashValue="yEbTEDO5HY+Ky+6GSMSIGpEP5r3vkxJ+frz8oPII6NlVunhTszSsuhBJPH9l/IBD4byUSz9L8M/dcY6EJeDydw==" saltValue="Luk5OdZm7yc7hpVUTRVwjA==" spinCount="100000" sheet="1" objects="1" scenarios="1" selectLockedCells="1"/>
  <mergeCells count="279">
    <mergeCell ref="Z55:Z56"/>
    <mergeCell ref="Z53:Z54"/>
    <mergeCell ref="AA50:AA51"/>
    <mergeCell ref="AA48:AA49"/>
    <mergeCell ref="AA46:AA47"/>
    <mergeCell ref="Z50:Z51"/>
    <mergeCell ref="Z48:Z49"/>
    <mergeCell ref="Z46:Z47"/>
    <mergeCell ref="AB46:AC47"/>
    <mergeCell ref="AB44:AC45"/>
    <mergeCell ref="AB41:AC42"/>
    <mergeCell ref="AB39:AC40"/>
    <mergeCell ref="AA44:AA45"/>
    <mergeCell ref="AB55:AC56"/>
    <mergeCell ref="AB53:AC54"/>
    <mergeCell ref="AB50:AC51"/>
    <mergeCell ref="AB48:AC49"/>
    <mergeCell ref="AA55:AA56"/>
    <mergeCell ref="AA53:AA54"/>
    <mergeCell ref="AA41:AA42"/>
    <mergeCell ref="AA39:AA40"/>
    <mergeCell ref="AA2:AC3"/>
    <mergeCell ref="AB37:AC38"/>
    <mergeCell ref="AB35:AC36"/>
    <mergeCell ref="AB32:AC33"/>
    <mergeCell ref="AB30:AC31"/>
    <mergeCell ref="AB28:AC29"/>
    <mergeCell ref="AB26:AC27"/>
    <mergeCell ref="AB23:AC24"/>
    <mergeCell ref="AB21:AC22"/>
    <mergeCell ref="AB19:AC20"/>
    <mergeCell ref="AB14:AC15"/>
    <mergeCell ref="AB12:AC13"/>
    <mergeCell ref="AB10:AC11"/>
    <mergeCell ref="AB8:AC9"/>
    <mergeCell ref="AB6:AC7"/>
    <mergeCell ref="AB4:AC5"/>
    <mergeCell ref="AA35:AA36"/>
    <mergeCell ref="AA23:AA24"/>
    <mergeCell ref="AA37:AA38"/>
    <mergeCell ref="AA32:AA33"/>
    <mergeCell ref="AA30:AA31"/>
    <mergeCell ref="AA28:AA29"/>
    <mergeCell ref="AA26:AA27"/>
    <mergeCell ref="Z8:Z9"/>
    <mergeCell ref="Z6:Z7"/>
    <mergeCell ref="AA14:AA15"/>
    <mergeCell ref="AA12:AA13"/>
    <mergeCell ref="AA10:AA11"/>
    <mergeCell ref="AA8:AA9"/>
    <mergeCell ref="AA6:AA7"/>
    <mergeCell ref="AB17:AC18"/>
    <mergeCell ref="AA21:AA22"/>
    <mergeCell ref="AA19:AA20"/>
    <mergeCell ref="AA17:AA18"/>
    <mergeCell ref="Z14:Z15"/>
    <mergeCell ref="Z12:Z13"/>
    <mergeCell ref="Z21:Z22"/>
    <mergeCell ref="Z19:Z20"/>
    <mergeCell ref="Z17:Z18"/>
    <mergeCell ref="B50:B51"/>
    <mergeCell ref="P50:R51"/>
    <mergeCell ref="O50:O51"/>
    <mergeCell ref="N50:N51"/>
    <mergeCell ref="L50:L51"/>
    <mergeCell ref="K50:K51"/>
    <mergeCell ref="G50:G51"/>
    <mergeCell ref="F50:F51"/>
    <mergeCell ref="Z10:Z11"/>
    <mergeCell ref="Z30:Z31"/>
    <mergeCell ref="Z28:Z29"/>
    <mergeCell ref="Z26:Z27"/>
    <mergeCell ref="Z41:Z42"/>
    <mergeCell ref="Z39:Z40"/>
    <mergeCell ref="Z37:Z38"/>
    <mergeCell ref="Z35:Z36"/>
    <mergeCell ref="Z44:Z45"/>
    <mergeCell ref="Z23:Z24"/>
    <mergeCell ref="Z32:Z33"/>
    <mergeCell ref="O55:O56"/>
    <mergeCell ref="N55:N56"/>
    <mergeCell ref="L55:L56"/>
    <mergeCell ref="K55:K56"/>
    <mergeCell ref="G55:G56"/>
    <mergeCell ref="F55:F56"/>
    <mergeCell ref="B55:B56"/>
    <mergeCell ref="P53:R54"/>
    <mergeCell ref="O53:O54"/>
    <mergeCell ref="N53:N54"/>
    <mergeCell ref="L53:L54"/>
    <mergeCell ref="K53:K54"/>
    <mergeCell ref="G53:G54"/>
    <mergeCell ref="F53:F54"/>
    <mergeCell ref="B53:B54"/>
    <mergeCell ref="P55:R56"/>
    <mergeCell ref="B44:B45"/>
    <mergeCell ref="O44:O45"/>
    <mergeCell ref="N44:N45"/>
    <mergeCell ref="B48:B49"/>
    <mergeCell ref="P46:R47"/>
    <mergeCell ref="O46:O47"/>
    <mergeCell ref="N46:N47"/>
    <mergeCell ref="L46:L47"/>
    <mergeCell ref="K46:K47"/>
    <mergeCell ref="G46:G47"/>
    <mergeCell ref="F46:F47"/>
    <mergeCell ref="B46:B47"/>
    <mergeCell ref="P48:R49"/>
    <mergeCell ref="O48:O49"/>
    <mergeCell ref="N48:N49"/>
    <mergeCell ref="L48:L49"/>
    <mergeCell ref="K48:K49"/>
    <mergeCell ref="G48:G49"/>
    <mergeCell ref="F48:F49"/>
    <mergeCell ref="P41:R42"/>
    <mergeCell ref="O41:O42"/>
    <mergeCell ref="N41:N42"/>
    <mergeCell ref="L41:L42"/>
    <mergeCell ref="K41:K42"/>
    <mergeCell ref="G41:G42"/>
    <mergeCell ref="F41:F42"/>
    <mergeCell ref="P44:R45"/>
    <mergeCell ref="P37:R38"/>
    <mergeCell ref="O37:O38"/>
    <mergeCell ref="N37:N38"/>
    <mergeCell ref="L37:L38"/>
    <mergeCell ref="K37:K38"/>
    <mergeCell ref="P39:R40"/>
    <mergeCell ref="O39:O40"/>
    <mergeCell ref="N39:N40"/>
    <mergeCell ref="L44:L45"/>
    <mergeCell ref="K44:K45"/>
    <mergeCell ref="G44:G45"/>
    <mergeCell ref="F44:F45"/>
    <mergeCell ref="B41:B42"/>
    <mergeCell ref="L39:L40"/>
    <mergeCell ref="K39:K40"/>
    <mergeCell ref="G39:G40"/>
    <mergeCell ref="F39:F40"/>
    <mergeCell ref="B39:B40"/>
    <mergeCell ref="G37:G38"/>
    <mergeCell ref="F37:F38"/>
    <mergeCell ref="B37:B38"/>
    <mergeCell ref="P35:R36"/>
    <mergeCell ref="O35:O36"/>
    <mergeCell ref="N35:N36"/>
    <mergeCell ref="L35:L36"/>
    <mergeCell ref="K35:K36"/>
    <mergeCell ref="K12:K13"/>
    <mergeCell ref="N21:N22"/>
    <mergeCell ref="L21:L22"/>
    <mergeCell ref="K21:K22"/>
    <mergeCell ref="L23:L24"/>
    <mergeCell ref="K23:K24"/>
    <mergeCell ref="P21:R22"/>
    <mergeCell ref="O21:O22"/>
    <mergeCell ref="F26:F27"/>
    <mergeCell ref="B26:B27"/>
    <mergeCell ref="P28:R29"/>
    <mergeCell ref="N57:O57"/>
    <mergeCell ref="Y2:Z3"/>
    <mergeCell ref="S4:U5"/>
    <mergeCell ref="J2:X3"/>
    <mergeCell ref="O12:O13"/>
    <mergeCell ref="N12:N13"/>
    <mergeCell ref="L12:L13"/>
    <mergeCell ref="G35:G36"/>
    <mergeCell ref="F35:F36"/>
    <mergeCell ref="B35:B36"/>
    <mergeCell ref="G21:G22"/>
    <mergeCell ref="F21:F22"/>
    <mergeCell ref="B21:B22"/>
    <mergeCell ref="G23:G24"/>
    <mergeCell ref="F23:F24"/>
    <mergeCell ref="B23:B24"/>
    <mergeCell ref="G26:G27"/>
    <mergeCell ref="G2:I3"/>
    <mergeCell ref="G6:G7"/>
    <mergeCell ref="J6:J7"/>
    <mergeCell ref="K6:K7"/>
    <mergeCell ref="L6:L7"/>
    <mergeCell ref="L10:L11"/>
    <mergeCell ref="L8:L9"/>
    <mergeCell ref="J12:J13"/>
    <mergeCell ref="V4:W4"/>
    <mergeCell ref="V5:W5"/>
    <mergeCell ref="B10:B11"/>
    <mergeCell ref="AA57:AB57"/>
    <mergeCell ref="Y57:Z57"/>
    <mergeCell ref="V57:X57"/>
    <mergeCell ref="Z5:AA5"/>
    <mergeCell ref="X4:Y5"/>
    <mergeCell ref="T57:U57"/>
    <mergeCell ref="N4:O5"/>
    <mergeCell ref="N6:N7"/>
    <mergeCell ref="O6:O7"/>
    <mergeCell ref="P6:R7"/>
    <mergeCell ref="N8:N9"/>
    <mergeCell ref="O8:O9"/>
    <mergeCell ref="P8:R9"/>
    <mergeCell ref="O10:O11"/>
    <mergeCell ref="P10:R11"/>
    <mergeCell ref="P14:R15"/>
    <mergeCell ref="O14:O15"/>
    <mergeCell ref="N14:N15"/>
    <mergeCell ref="L14:L15"/>
    <mergeCell ref="N10:N11"/>
    <mergeCell ref="P12:R13"/>
    <mergeCell ref="K17:K18"/>
    <mergeCell ref="P23:R24"/>
    <mergeCell ref="B2:D3"/>
    <mergeCell ref="E2:F3"/>
    <mergeCell ref="R57:S57"/>
    <mergeCell ref="B57:J57"/>
    <mergeCell ref="J4:K4"/>
    <mergeCell ref="J5:K5"/>
    <mergeCell ref="B6:B7"/>
    <mergeCell ref="B8:B9"/>
    <mergeCell ref="K14:K15"/>
    <mergeCell ref="G14:G15"/>
    <mergeCell ref="F14:F15"/>
    <mergeCell ref="B14:B15"/>
    <mergeCell ref="F12:F13"/>
    <mergeCell ref="B12:B13"/>
    <mergeCell ref="G12:G13"/>
    <mergeCell ref="B4:E5"/>
    <mergeCell ref="F10:F11"/>
    <mergeCell ref="G10:G11"/>
    <mergeCell ref="J10:J11"/>
    <mergeCell ref="K10:K11"/>
    <mergeCell ref="F8:F9"/>
    <mergeCell ref="G8:G9"/>
    <mergeCell ref="K8:K9"/>
    <mergeCell ref="F6:F7"/>
    <mergeCell ref="B19:B20"/>
    <mergeCell ref="P17:R18"/>
    <mergeCell ref="O17:O18"/>
    <mergeCell ref="O28:O29"/>
    <mergeCell ref="N28:N29"/>
    <mergeCell ref="L28:L29"/>
    <mergeCell ref="K28:K29"/>
    <mergeCell ref="G28:G29"/>
    <mergeCell ref="F28:F29"/>
    <mergeCell ref="B28:B29"/>
    <mergeCell ref="G17:G18"/>
    <mergeCell ref="F17:F18"/>
    <mergeCell ref="B17:B18"/>
    <mergeCell ref="P19:R20"/>
    <mergeCell ref="O19:O20"/>
    <mergeCell ref="N19:N20"/>
    <mergeCell ref="L19:L20"/>
    <mergeCell ref="K19:K20"/>
    <mergeCell ref="G19:G20"/>
    <mergeCell ref="F19:F20"/>
    <mergeCell ref="N17:N18"/>
    <mergeCell ref="L17:L18"/>
    <mergeCell ref="O23:O24"/>
    <mergeCell ref="N23:N24"/>
    <mergeCell ref="P26:R27"/>
    <mergeCell ref="O26:O27"/>
    <mergeCell ref="N26:N27"/>
    <mergeCell ref="L26:L27"/>
    <mergeCell ref="K26:K27"/>
    <mergeCell ref="G30:G31"/>
    <mergeCell ref="P30:R31"/>
    <mergeCell ref="O30:O31"/>
    <mergeCell ref="N30:N31"/>
    <mergeCell ref="L30:L31"/>
    <mergeCell ref="K30:K31"/>
    <mergeCell ref="F30:F31"/>
    <mergeCell ref="B30:B31"/>
    <mergeCell ref="P32:R33"/>
    <mergeCell ref="O32:O33"/>
    <mergeCell ref="N32:N33"/>
    <mergeCell ref="L32:L33"/>
    <mergeCell ref="K32:K33"/>
    <mergeCell ref="G32:G33"/>
    <mergeCell ref="F32:F33"/>
    <mergeCell ref="B32:B33"/>
  </mergeCells>
  <conditionalFormatting sqref="K6">
    <cfRule type="expression" dxfId="74" priority="97">
      <formula>M6=1</formula>
    </cfRule>
  </conditionalFormatting>
  <conditionalFormatting sqref="B6:E6 B8 C7:E7 B10 B12 B14">
    <cfRule type="expression" dxfId="73" priority="96">
      <formula>H6=1</formula>
    </cfRule>
  </conditionalFormatting>
  <conditionalFormatting sqref="C8:E9">
    <cfRule type="expression" dxfId="72" priority="95">
      <formula>I8=1</formula>
    </cfRule>
  </conditionalFormatting>
  <conditionalFormatting sqref="C10:E11">
    <cfRule type="expression" dxfId="71" priority="94">
      <formula>I10=1</formula>
    </cfRule>
  </conditionalFormatting>
  <conditionalFormatting sqref="C12:E13">
    <cfRule type="expression" dxfId="70" priority="93">
      <formula>I12=1</formula>
    </cfRule>
  </conditionalFormatting>
  <conditionalFormatting sqref="C14:E15">
    <cfRule type="expression" dxfId="69" priority="92">
      <formula>I14=1</formula>
    </cfRule>
  </conditionalFormatting>
  <conditionalFormatting sqref="Z6">
    <cfRule type="expression" dxfId="68" priority="91">
      <formula>Z6&gt;AA6</formula>
    </cfRule>
  </conditionalFormatting>
  <conditionalFormatting sqref="AB23 AB21 AB19 AB17">
    <cfRule type="expression" dxfId="67" priority="98">
      <formula>#REF!&lt;9</formula>
    </cfRule>
  </conditionalFormatting>
  <conditionalFormatting sqref="AD16">
    <cfRule type="colorScale" priority="9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4">
    <cfRule type="colorScale" priority="8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3">
    <cfRule type="colorScale" priority="8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2">
    <cfRule type="colorScale" priority="8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 AD6:AE7">
    <cfRule type="expression" dxfId="66" priority="86">
      <formula>H6=1</formula>
    </cfRule>
  </conditionalFormatting>
  <conditionalFormatting sqref="AB8 AD8:AE9">
    <cfRule type="expression" dxfId="65" priority="85">
      <formula>H8=1</formula>
    </cfRule>
  </conditionalFormatting>
  <conditionalFormatting sqref="AB10 AD10:AE11">
    <cfRule type="expression" dxfId="64" priority="84">
      <formula>H10=1</formula>
    </cfRule>
  </conditionalFormatting>
  <conditionalFormatting sqref="AB12 AD12:AE13">
    <cfRule type="expression" dxfId="63" priority="83">
      <formula>H12=1</formula>
    </cfRule>
  </conditionalFormatting>
  <conditionalFormatting sqref="AB14 AD14:AE15">
    <cfRule type="expression" dxfId="62" priority="82">
      <formula>H14=1</formula>
    </cfRule>
  </conditionalFormatting>
  <conditionalFormatting sqref="J17:J24">
    <cfRule type="dataBar" priority="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{BE7DBBEA-82B1-47FA-9FCC-5A91EFFA69E0}</x14:id>
        </ext>
      </extLst>
    </cfRule>
  </conditionalFormatting>
  <conditionalFormatting sqref="J26:J33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{1900883F-4165-44B9-A24B-BF05F57394BD}</x14:id>
        </ext>
      </extLst>
    </cfRule>
  </conditionalFormatting>
  <conditionalFormatting sqref="O17:O24">
    <cfRule type="colorScale" priority="7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26:O33">
    <cfRule type="colorScale" priority="7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35:O42">
    <cfRule type="colorScale" priority="7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44:O51">
    <cfRule type="colorScale" priority="7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8">
    <cfRule type="expression" dxfId="61" priority="75">
      <formula>Z8&gt;AA8</formula>
    </cfRule>
  </conditionalFormatting>
  <conditionalFormatting sqref="Z10">
    <cfRule type="expression" dxfId="60" priority="74">
      <formula>Z10&gt;AA10</formula>
    </cfRule>
  </conditionalFormatting>
  <conditionalFormatting sqref="Z12">
    <cfRule type="expression" dxfId="59" priority="73">
      <formula>Z12&gt;AA12</formula>
    </cfRule>
  </conditionalFormatting>
  <conditionalFormatting sqref="Z14">
    <cfRule type="expression" dxfId="58" priority="72">
      <formula>Z14&gt;AA14</formula>
    </cfRule>
  </conditionalFormatting>
  <conditionalFormatting sqref="Z17">
    <cfRule type="expression" dxfId="57" priority="71">
      <formula>Z17&gt;AA17</formula>
    </cfRule>
  </conditionalFormatting>
  <conditionalFormatting sqref="Z19">
    <cfRule type="expression" dxfId="56" priority="70">
      <formula>Z19&gt;AA19</formula>
    </cfRule>
  </conditionalFormatting>
  <conditionalFormatting sqref="Z21">
    <cfRule type="expression" dxfId="55" priority="69">
      <formula>Z21&gt;AA21</formula>
    </cfRule>
  </conditionalFormatting>
  <conditionalFormatting sqref="Z23">
    <cfRule type="expression" dxfId="54" priority="68">
      <formula>Z23&gt;AA23</formula>
    </cfRule>
  </conditionalFormatting>
  <conditionalFormatting sqref="Z26">
    <cfRule type="expression" dxfId="53" priority="67">
      <formula>Z26&gt;AA26</formula>
    </cfRule>
  </conditionalFormatting>
  <conditionalFormatting sqref="Z28">
    <cfRule type="expression" dxfId="52" priority="66">
      <formula>Z28&gt;AA28</formula>
    </cfRule>
  </conditionalFormatting>
  <conditionalFormatting sqref="Z30">
    <cfRule type="expression" dxfId="51" priority="65">
      <formula>Z30&gt;AA30</formula>
    </cfRule>
  </conditionalFormatting>
  <conditionalFormatting sqref="Z32">
    <cfRule type="expression" dxfId="50" priority="64">
      <formula>Z32&gt;AA32</formula>
    </cfRule>
  </conditionalFormatting>
  <conditionalFormatting sqref="Z35">
    <cfRule type="expression" dxfId="49" priority="63">
      <formula>Z35&gt;AA35</formula>
    </cfRule>
  </conditionalFormatting>
  <conditionalFormatting sqref="Z37">
    <cfRule type="expression" dxfId="48" priority="62">
      <formula>Z37&gt;AA37</formula>
    </cfRule>
  </conditionalFormatting>
  <conditionalFormatting sqref="Z39">
    <cfRule type="expression" dxfId="47" priority="61">
      <formula>Z39&gt;AA39</formula>
    </cfRule>
  </conditionalFormatting>
  <conditionalFormatting sqref="Z41">
    <cfRule type="expression" dxfId="46" priority="60">
      <formula>Z41&gt;AA41</formula>
    </cfRule>
  </conditionalFormatting>
  <conditionalFormatting sqref="Z44">
    <cfRule type="expression" dxfId="45" priority="59">
      <formula>Z44&gt;AA44</formula>
    </cfRule>
  </conditionalFormatting>
  <conditionalFormatting sqref="Z46">
    <cfRule type="expression" dxfId="44" priority="58">
      <formula>Z46&gt;AA46</formula>
    </cfRule>
  </conditionalFormatting>
  <conditionalFormatting sqref="Z48">
    <cfRule type="expression" dxfId="43" priority="57">
      <formula>Z48&gt;AA48</formula>
    </cfRule>
  </conditionalFormatting>
  <conditionalFormatting sqref="Z50">
    <cfRule type="expression" dxfId="42" priority="56">
      <formula>Z50&gt;AA50</formula>
    </cfRule>
  </conditionalFormatting>
  <conditionalFormatting sqref="Z53">
    <cfRule type="expression" dxfId="41" priority="55">
      <formula>Z53&gt;AA53</formula>
    </cfRule>
  </conditionalFormatting>
  <conditionalFormatting sqref="Z55">
    <cfRule type="expression" dxfId="40" priority="54">
      <formula>Z55&gt;AA55</formula>
    </cfRule>
  </conditionalFormatting>
  <conditionalFormatting sqref="J6:J14">
    <cfRule type="dataBar" priority="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{EC1E6355-3693-4DEE-86E9-DAF0322A488D}</x14:id>
        </ext>
      </extLst>
    </cfRule>
  </conditionalFormatting>
  <conditionalFormatting sqref="O6:O15">
    <cfRule type="colorScale" priority="10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:T15">
    <cfRule type="dataBar" priority="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{A3CB7812-C599-4319-A0B0-66F9FCD81738}</x14:id>
        </ext>
      </extLst>
    </cfRule>
  </conditionalFormatting>
  <conditionalFormatting sqref="T17:T24">
    <cfRule type="dataBar" priority="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{9E67D025-D392-416E-A42E-AE182D6398C8}</x14:id>
        </ext>
      </extLst>
    </cfRule>
  </conditionalFormatting>
  <conditionalFormatting sqref="W6:W15">
    <cfRule type="dataBar" priority="5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{814AC5D9-3740-48F6-A0E1-4B4D745AC31F}</x14:id>
        </ext>
      </extLst>
    </cfRule>
  </conditionalFormatting>
  <conditionalFormatting sqref="Y6:Y15">
    <cfRule type="colorScale" priority="5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17:W24">
    <cfRule type="dataBar" priority="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{94DBA3E5-87C8-4347-9CC6-413675806CB9}</x14:id>
        </ext>
      </extLst>
    </cfRule>
  </conditionalFormatting>
  <conditionalFormatting sqref="Y17:Y24">
    <cfRule type="colorScale" priority="4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6:Y33">
    <cfRule type="colorScale" priority="4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26:T33">
    <cfRule type="dataBar" priority="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{0277BCE4-F0EA-4AA3-A316-561C325CB24A}</x14:id>
        </ext>
      </extLst>
    </cfRule>
  </conditionalFormatting>
  <conditionalFormatting sqref="W26:W33">
    <cfRule type="dataBar" priority="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{7E46A716-9AC1-457A-941E-4917330C79FD}</x14:id>
        </ext>
      </extLst>
    </cfRule>
  </conditionalFormatting>
  <conditionalFormatting sqref="S35:S42">
    <cfRule type="top10" dxfId="39" priority="44" rank="3"/>
  </conditionalFormatting>
  <conditionalFormatting sqref="Y35:Y42">
    <cfRule type="colorScale" priority="4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35:T42">
    <cfRule type="dataBar" priority="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{6718DE89-AF5C-439F-AA81-DD37DD330D95}</x14:id>
        </ext>
      </extLst>
    </cfRule>
  </conditionalFormatting>
  <conditionalFormatting sqref="W35:W42">
    <cfRule type="dataBar" priority="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{94E813EE-2439-4AF2-9F2D-48BB79D36C3C}</x14:id>
        </ext>
      </extLst>
    </cfRule>
  </conditionalFormatting>
  <conditionalFormatting sqref="S44:S51">
    <cfRule type="top10" dxfId="38" priority="40" rank="3"/>
  </conditionalFormatting>
  <conditionalFormatting sqref="T44:T51">
    <cfRule type="dataBar" priority="3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{1791B1DE-7EA6-4D16-9DC1-3C832AAADC0D}</x14:id>
        </ext>
      </extLst>
    </cfRule>
  </conditionalFormatting>
  <conditionalFormatting sqref="W44:W51">
    <cfRule type="dataBar" priority="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{848897C5-212F-45F5-B5DD-053AC8DE89AA}</x14:id>
        </ext>
      </extLst>
    </cfRule>
  </conditionalFormatting>
  <conditionalFormatting sqref="Y44:Y51">
    <cfRule type="colorScale" priority="3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J44:J51">
    <cfRule type="dataBar" priority="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{72489CFC-0F37-469A-AC43-BE26AE61CED2}</x14:id>
        </ext>
      </extLst>
    </cfRule>
  </conditionalFormatting>
  <conditionalFormatting sqref="J35:J42">
    <cfRule type="dataBar" priority="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{D181DD55-3D5E-484D-A467-320F18196A0D}</x14:id>
        </ext>
      </extLst>
    </cfRule>
  </conditionalFormatting>
  <conditionalFormatting sqref="S6:S24 S26:S33">
    <cfRule type="top10" dxfId="37" priority="101" rank="3"/>
  </conditionalFormatting>
  <conditionalFormatting sqref="K25">
    <cfRule type="expression" dxfId="36" priority="32">
      <formula>M25=1</formula>
    </cfRule>
  </conditionalFormatting>
  <conditionalFormatting sqref="K25">
    <cfRule type="top10" dxfId="35" priority="33" rank="1"/>
  </conditionalFormatting>
  <conditionalFormatting sqref="S25">
    <cfRule type="top10" dxfId="34" priority="34" rank="3"/>
  </conditionalFormatting>
  <conditionalFormatting sqref="K34">
    <cfRule type="expression" dxfId="33" priority="29">
      <formula>M34=1</formula>
    </cfRule>
  </conditionalFormatting>
  <conditionalFormatting sqref="K34">
    <cfRule type="top10" dxfId="32" priority="30" rank="1"/>
  </conditionalFormatting>
  <conditionalFormatting sqref="S34">
    <cfRule type="top10" dxfId="31" priority="31" rank="3"/>
  </conditionalFormatting>
  <conditionalFormatting sqref="K43">
    <cfRule type="expression" dxfId="30" priority="26">
      <formula>M43=1</formula>
    </cfRule>
  </conditionalFormatting>
  <conditionalFormatting sqref="K43">
    <cfRule type="top10" dxfId="29" priority="27" rank="1"/>
  </conditionalFormatting>
  <conditionalFormatting sqref="S43">
    <cfRule type="top10" dxfId="28" priority="28" rank="3"/>
  </conditionalFormatting>
  <conditionalFormatting sqref="K52">
    <cfRule type="expression" dxfId="27" priority="23">
      <formula>M52=1</formula>
    </cfRule>
  </conditionalFormatting>
  <conditionalFormatting sqref="K52">
    <cfRule type="top10" dxfId="26" priority="24" rank="1"/>
  </conditionalFormatting>
  <conditionalFormatting sqref="S52">
    <cfRule type="top10" dxfId="25" priority="25" rank="3"/>
  </conditionalFormatting>
  <conditionalFormatting sqref="K8">
    <cfRule type="expression" dxfId="24" priority="22">
      <formula>M8=1</formula>
    </cfRule>
  </conditionalFormatting>
  <conditionalFormatting sqref="K10">
    <cfRule type="expression" dxfId="23" priority="21">
      <formula>M10=1</formula>
    </cfRule>
  </conditionalFormatting>
  <conditionalFormatting sqref="K12">
    <cfRule type="expression" dxfId="22" priority="20">
      <formula>M12=1</formula>
    </cfRule>
  </conditionalFormatting>
  <conditionalFormatting sqref="K14">
    <cfRule type="expression" dxfId="21" priority="19">
      <formula>M14=1</formula>
    </cfRule>
  </conditionalFormatting>
  <conditionalFormatting sqref="K17">
    <cfRule type="expression" dxfId="20" priority="18">
      <formula>M17=1</formula>
    </cfRule>
  </conditionalFormatting>
  <conditionalFormatting sqref="K19">
    <cfRule type="expression" dxfId="19" priority="17">
      <formula>M19=1</formula>
    </cfRule>
  </conditionalFormatting>
  <conditionalFormatting sqref="K21">
    <cfRule type="expression" dxfId="18" priority="16">
      <formula>M21=1</formula>
    </cfRule>
  </conditionalFormatting>
  <conditionalFormatting sqref="K23">
    <cfRule type="expression" dxfId="17" priority="15">
      <formula>M23=1</formula>
    </cfRule>
  </conditionalFormatting>
  <conditionalFormatting sqref="K26">
    <cfRule type="expression" dxfId="16" priority="14">
      <formula>M26=1</formula>
    </cfRule>
  </conditionalFormatting>
  <conditionalFormatting sqref="K28">
    <cfRule type="expression" dxfId="15" priority="13">
      <formula>M28=1</formula>
    </cfRule>
  </conditionalFormatting>
  <conditionalFormatting sqref="K30">
    <cfRule type="expression" dxfId="14" priority="12">
      <formula>M30=1</formula>
    </cfRule>
  </conditionalFormatting>
  <conditionalFormatting sqref="K32">
    <cfRule type="expression" dxfId="13" priority="11">
      <formula>M32=1</formula>
    </cfRule>
  </conditionalFormatting>
  <conditionalFormatting sqref="K35">
    <cfRule type="expression" dxfId="12" priority="10">
      <formula>M35=1</formula>
    </cfRule>
  </conditionalFormatting>
  <conditionalFormatting sqref="K37">
    <cfRule type="expression" dxfId="11" priority="9">
      <formula>M37=1</formula>
    </cfRule>
  </conditionalFormatting>
  <conditionalFormatting sqref="K39">
    <cfRule type="expression" dxfId="10" priority="8">
      <formula>M39=1</formula>
    </cfRule>
  </conditionalFormatting>
  <conditionalFormatting sqref="K41">
    <cfRule type="expression" dxfId="9" priority="7">
      <formula>M41=1</formula>
    </cfRule>
  </conditionalFormatting>
  <conditionalFormatting sqref="K44">
    <cfRule type="expression" dxfId="8" priority="6">
      <formula>M44=1</formula>
    </cfRule>
  </conditionalFormatting>
  <conditionalFormatting sqref="K46">
    <cfRule type="expression" dxfId="7" priority="5">
      <formula>M46=1</formula>
    </cfRule>
  </conditionalFormatting>
  <conditionalFormatting sqref="K48">
    <cfRule type="expression" dxfId="6" priority="4">
      <formula>M48=1</formula>
    </cfRule>
  </conditionalFormatting>
  <conditionalFormatting sqref="K50">
    <cfRule type="expression" dxfId="5" priority="3">
      <formula>M50=1</formula>
    </cfRule>
  </conditionalFormatting>
  <conditionalFormatting sqref="K53">
    <cfRule type="expression" dxfId="4" priority="2">
      <formula>M53=1</formula>
    </cfRule>
  </conditionalFormatting>
  <conditionalFormatting sqref="K55">
    <cfRule type="expression" dxfId="3" priority="1">
      <formula>M55=1</formula>
    </cfRule>
  </conditionalFormatting>
  <conditionalFormatting sqref="O53:O56">
    <cfRule type="colorScale" priority="102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S53:S56">
    <cfRule type="top10" dxfId="2" priority="103" rank="3"/>
  </conditionalFormatting>
  <conditionalFormatting sqref="W53:W56">
    <cfRule type="dataBar" priority="1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{2D0C3B3A-1B4B-438C-9D1D-97E70470157E}</x14:id>
        </ext>
      </extLst>
    </cfRule>
  </conditionalFormatting>
  <conditionalFormatting sqref="Y53:Y56">
    <cfRule type="colorScale" priority="10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J53:J56">
    <cfRule type="dataBar" priority="1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{B26D98C9-7EE0-4F57-A36C-2413A1A3F1D7}</x14:id>
        </ext>
      </extLst>
    </cfRule>
  </conditionalFormatting>
  <conditionalFormatting sqref="T53:T56">
    <cfRule type="dataBar" priority="1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{B92F4CD8-F88B-41CA-B239-5CA94C12A395}</x14:id>
        </ext>
      </extLst>
    </cfRule>
  </conditionalFormatting>
  <conditionalFormatting sqref="L6:L56">
    <cfRule type="top10" dxfId="1" priority="108" rank="1"/>
  </conditionalFormatting>
  <conditionalFormatting sqref="K6:K56">
    <cfRule type="top10" dxfId="0" priority="109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DBBEA-82B1-47FA-9FCC-5A91EFFA69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J17:J24</xm:sqref>
        </x14:conditionalFormatting>
        <x14:conditionalFormatting xmlns:xm="http://schemas.microsoft.com/office/excel/2006/main">
          <x14:cfRule type="dataBar" id="{1900883F-4165-44B9-A24B-BF05F57394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J26:J33</xm:sqref>
        </x14:conditionalFormatting>
        <x14:conditionalFormatting xmlns:xm="http://schemas.microsoft.com/office/excel/2006/main">
          <x14:cfRule type="dataBar" id="{EC1E6355-3693-4DEE-86E9-DAF0322A488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J6:J14</xm:sqref>
        </x14:conditionalFormatting>
        <x14:conditionalFormatting xmlns:xm="http://schemas.microsoft.com/office/excel/2006/main">
          <x14:cfRule type="dataBar" id="{A3CB7812-C599-4319-A0B0-66F9FCD817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9E67D025-D392-416E-A42E-AE182D6398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T17:T24</xm:sqref>
        </x14:conditionalFormatting>
        <x14:conditionalFormatting xmlns:xm="http://schemas.microsoft.com/office/excel/2006/main">
          <x14:cfRule type="dataBar" id="{814AC5D9-3740-48F6-A0E1-4B4D745AC3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94DBA3E5-87C8-4347-9CC6-413675806CB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W17:W24</xm:sqref>
        </x14:conditionalFormatting>
        <x14:conditionalFormatting xmlns:xm="http://schemas.microsoft.com/office/excel/2006/main">
          <x14:cfRule type="dataBar" id="{0277BCE4-F0EA-4AA3-A316-561C325CB2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T26:T33</xm:sqref>
        </x14:conditionalFormatting>
        <x14:conditionalFormatting xmlns:xm="http://schemas.microsoft.com/office/excel/2006/main">
          <x14:cfRule type="dataBar" id="{7E46A716-9AC1-457A-941E-4917330C79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W26:W33</xm:sqref>
        </x14:conditionalFormatting>
        <x14:conditionalFormatting xmlns:xm="http://schemas.microsoft.com/office/excel/2006/main">
          <x14:cfRule type="dataBar" id="{6718DE89-AF5C-439F-AA81-DD37DD330D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T35:T42</xm:sqref>
        </x14:conditionalFormatting>
        <x14:conditionalFormatting xmlns:xm="http://schemas.microsoft.com/office/excel/2006/main">
          <x14:cfRule type="dataBar" id="{94E813EE-2439-4AF2-9F2D-48BB79D36C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W35:W42</xm:sqref>
        </x14:conditionalFormatting>
        <x14:conditionalFormatting xmlns:xm="http://schemas.microsoft.com/office/excel/2006/main">
          <x14:cfRule type="dataBar" id="{1791B1DE-7EA6-4D16-9DC1-3C832AAADC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T44:T51</xm:sqref>
        </x14:conditionalFormatting>
        <x14:conditionalFormatting xmlns:xm="http://schemas.microsoft.com/office/excel/2006/main">
          <x14:cfRule type="dataBar" id="{848897C5-212F-45F5-B5DD-053AC8DE89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W44:W51</xm:sqref>
        </x14:conditionalFormatting>
        <x14:conditionalFormatting xmlns:xm="http://schemas.microsoft.com/office/excel/2006/main">
          <x14:cfRule type="dataBar" id="{72489CFC-0F37-469A-AC43-BE26AE61CE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J44:J51</xm:sqref>
        </x14:conditionalFormatting>
        <x14:conditionalFormatting xmlns:xm="http://schemas.microsoft.com/office/excel/2006/main">
          <x14:cfRule type="dataBar" id="{D181DD55-3D5E-484D-A467-320F18196A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J35:J42</xm:sqref>
        </x14:conditionalFormatting>
        <x14:conditionalFormatting xmlns:xm="http://schemas.microsoft.com/office/excel/2006/main">
          <x14:cfRule type="dataBar" id="{2D0C3B3A-1B4B-438C-9D1D-97E7047015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W53:W56</xm:sqref>
        </x14:conditionalFormatting>
        <x14:conditionalFormatting xmlns:xm="http://schemas.microsoft.com/office/excel/2006/main">
          <x14:cfRule type="dataBar" id="{B26D98C9-7EE0-4F57-A36C-2413A1A3F1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J53:J56</xm:sqref>
        </x14:conditionalFormatting>
        <x14:conditionalFormatting xmlns:xm="http://schemas.microsoft.com/office/excel/2006/main">
          <x14:cfRule type="dataBar" id="{B92F4CD8-F88B-41CA-B239-5CA94C12A3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T53:T56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50"/>
  <sheetViews>
    <sheetView showRowColHeaders="0" workbookViewId="0">
      <selection sqref="A1:XFD1048576"/>
    </sheetView>
  </sheetViews>
  <sheetFormatPr defaultColWidth="8.85546875" defaultRowHeight="15" x14ac:dyDescent="0.25"/>
  <cols>
    <col min="1" max="16384" width="8.85546875" style="273"/>
  </cols>
  <sheetData>
    <row r="5" spans="1:20" x14ac:dyDescent="0.25">
      <c r="A5" s="273" t="s">
        <v>98</v>
      </c>
      <c r="E5" s="273" t="s">
        <v>96</v>
      </c>
      <c r="F5" s="273" t="s">
        <v>15</v>
      </c>
      <c r="G5" s="273" t="s">
        <v>16</v>
      </c>
      <c r="K5" s="273" t="s">
        <v>96</v>
      </c>
      <c r="L5" s="273" t="s">
        <v>15</v>
      </c>
      <c r="M5" s="273" t="s">
        <v>16</v>
      </c>
    </row>
    <row r="6" spans="1:20" x14ac:dyDescent="0.25">
      <c r="A6" s="273">
        <v>1</v>
      </c>
      <c r="B6" s="274" t="str">
        <f>RTD("cqg.rtd",,"ContractData",$A$5&amp;A6,"Symbol")</f>
        <v>QSAS3H6</v>
      </c>
      <c r="C6" s="273" t="str">
        <f>RIGHT(B6,2)</f>
        <v>H6</v>
      </c>
      <c r="D6" s="273" t="str">
        <f>LEFT(C6,1)</f>
        <v>H</v>
      </c>
      <c r="E6" s="273" t="str">
        <f>$E$5&amp;C6</f>
        <v>QSAH6</v>
      </c>
      <c r="F6" s="273">
        <f>IFERROR(RTD("cqg.rtd", ,"ContractData",E6, "COI"),"")</f>
        <v>325946</v>
      </c>
      <c r="G6" s="273">
        <f>IFERROR(RTD("cqg.rtd", ,"ContractData",E6, "POI"),"")</f>
        <v>322606</v>
      </c>
      <c r="H6" s="273" t="str">
        <f>RIGHT(RTD("cqg.rtd", ,"ContractData",B6, "LongDescription"),2)</f>
        <v>16</v>
      </c>
      <c r="I6" s="273">
        <f>IF(D6="F",1,IF(D6="G",2,IF(D6="H",3,IF(D6="J",4,IF(D6="K",5,IF(D6="M",6,IF(D6="N",7,IF(D6="Q",8,IF(D6="U",9,IF(D6="V",10,IF(D6="X",11,IF(D6="Z",12))))))))))))</f>
        <v>3</v>
      </c>
      <c r="J6" s="273" t="str">
        <f>VLOOKUP(I6,$R$6:$T$17,3)</f>
        <v>M</v>
      </c>
      <c r="K6" s="273" t="str">
        <f>$K$5&amp;J6&amp;RIGHT(H6,2)</f>
        <v>QSAM16</v>
      </c>
      <c r="L6" s="273">
        <f>IF(LEFT(RTD("cqg.rtd", ,"ContractData",K6, "COI"),3)="768","",RTD("cqg.rtd", ,"ContractData",K6, "COI"))</f>
        <v>454004</v>
      </c>
      <c r="M6" s="273">
        <f>IF(LEFT(RTD("cqg.rtd", ,"ContractData",K6, "P_OI"),3)="768","",RTD("cqg.rtd", ,"ContractData",K6, "P_OI"))</f>
        <v>456734</v>
      </c>
      <c r="R6" s="273">
        <v>1</v>
      </c>
      <c r="S6" s="273" t="s">
        <v>17</v>
      </c>
      <c r="T6" s="273" t="s">
        <v>18</v>
      </c>
    </row>
    <row r="7" spans="1:20" x14ac:dyDescent="0.25">
      <c r="R7" s="273">
        <v>2</v>
      </c>
      <c r="S7" s="273" t="s">
        <v>19</v>
      </c>
      <c r="T7" s="273" t="s">
        <v>20</v>
      </c>
    </row>
    <row r="8" spans="1:20" x14ac:dyDescent="0.25">
      <c r="A8" s="273">
        <f>A6+1</f>
        <v>2</v>
      </c>
      <c r="B8" s="273" t="str">
        <f>RTD("cqg.rtd",,"ContractData",$A$5&amp;A8,"Symbol")</f>
        <v>QSAS3M6</v>
      </c>
      <c r="C8" s="273" t="str">
        <f>RIGHT(B8,2)</f>
        <v>M6</v>
      </c>
      <c r="D8" s="273" t="str">
        <f>LEFT(C8,1)</f>
        <v>M</v>
      </c>
      <c r="E8" s="273" t="str">
        <f>$E$5&amp;C8</f>
        <v>QSAM6</v>
      </c>
      <c r="F8" s="273">
        <f>IFERROR(RTD("cqg.rtd", ,"ContractData",E8, "COI"),"")</f>
        <v>454004</v>
      </c>
      <c r="G8" s="273">
        <f>IFERROR(RTD("cqg.rtd", ,"ContractData",E8, "POI"),"")</f>
        <v>456734</v>
      </c>
      <c r="H8" s="273" t="str">
        <f>RIGHT(RTD("cqg.rtd", ,"ContractData",B8, "LongDescription"),2)</f>
        <v>16</v>
      </c>
      <c r="I8" s="273">
        <f>IF(D8="F",1,IF(D8="G",2,IF(D8="H",3,IF(D8="J",4,IF(D8="K",5,IF(D8="M",6,IF(D8="N",7,IF(D8="Q",8,IF(D8="U",9,IF(D8="V",10,IF(D8="X",11,IF(D8="Z",12))))))))))))</f>
        <v>6</v>
      </c>
      <c r="J8" s="273" t="str">
        <f>VLOOKUP(I8,$R$6:$T$17,3)</f>
        <v>U</v>
      </c>
      <c r="K8" s="273" t="str">
        <f>$K$5&amp;J8&amp;RIGHT(H8,2)</f>
        <v>QSAU16</v>
      </c>
      <c r="L8" s="273">
        <f>IF(LEFT(RTD("cqg.rtd", ,"ContractData",K8, "COI"),3)="768","",RTD("cqg.rtd", ,"ContractData",K8, "COI"))</f>
        <v>403365</v>
      </c>
      <c r="M8" s="273">
        <f>IF(LEFT(RTD("cqg.rtd", ,"ContractData",K8, "P_OI"),3)="768","",RTD("cqg.rtd", ,"ContractData",K8, "P_OI"))</f>
        <v>399760</v>
      </c>
      <c r="R8" s="273">
        <v>3</v>
      </c>
      <c r="S8" s="273" t="s">
        <v>21</v>
      </c>
      <c r="T8" s="273" t="s">
        <v>22</v>
      </c>
    </row>
    <row r="9" spans="1:20" x14ac:dyDescent="0.25">
      <c r="R9" s="273">
        <v>4</v>
      </c>
      <c r="S9" s="273" t="s">
        <v>18</v>
      </c>
      <c r="T9" s="273" t="s">
        <v>23</v>
      </c>
    </row>
    <row r="10" spans="1:20" x14ac:dyDescent="0.25">
      <c r="A10" s="273">
        <f>A8+1</f>
        <v>3</v>
      </c>
      <c r="B10" s="273" t="str">
        <f>RTD("cqg.rtd",,"ContractData",$A$5&amp;A10,"Symbol")</f>
        <v>QSAS3U6</v>
      </c>
      <c r="C10" s="273" t="str">
        <f>RIGHT(B10,2)</f>
        <v>U6</v>
      </c>
      <c r="D10" s="273" t="str">
        <f>LEFT(C10,1)</f>
        <v>U</v>
      </c>
      <c r="E10" s="273" t="str">
        <f>$E$5&amp;C10</f>
        <v>QSAU6</v>
      </c>
      <c r="F10" s="273">
        <f>IFERROR(RTD("cqg.rtd", ,"ContractData",E10, "COI"),"")</f>
        <v>403365</v>
      </c>
      <c r="G10" s="273">
        <f>IFERROR(RTD("cqg.rtd", ,"ContractData",E10, "POI"),"")</f>
        <v>399760</v>
      </c>
      <c r="H10" s="273" t="str">
        <f>RIGHT(RTD("cqg.rtd", ,"ContractData",B10, "LongDescription"),2)</f>
        <v>16</v>
      </c>
      <c r="I10" s="273">
        <f>IF(D10="F",1,IF(D10="G",2,IF(D10="H",3,IF(D10="J",4,IF(D10="K",5,IF(D10="M",6,IF(D10="N",7,IF(D10="Q",8,IF(D10="U",9,IF(D10="V",10,IF(D10="X",11,IF(D10="Z",12))))))))))))</f>
        <v>9</v>
      </c>
      <c r="J10" s="273" t="str">
        <f>VLOOKUP(I10,$R$6:$T$17,3)</f>
        <v>Z</v>
      </c>
      <c r="K10" s="273" t="str">
        <f>$K$5&amp;J10&amp;RIGHT(H10,2)</f>
        <v>QSAZ16</v>
      </c>
      <c r="L10" s="273">
        <f>IF(LEFT(RTD("cqg.rtd", ,"ContractData",K10, "COI"),3)="768","",RTD("cqg.rtd", ,"ContractData",K10, "COI"))</f>
        <v>393760</v>
      </c>
      <c r="M10" s="273">
        <f>IF(LEFT(RTD("cqg.rtd", ,"ContractData",K10, "P_OI"),3)="768","",RTD("cqg.rtd", ,"ContractData",K10, "P_OI"))</f>
        <v>394922</v>
      </c>
      <c r="R10" s="273">
        <v>5</v>
      </c>
      <c r="S10" s="273" t="s">
        <v>20</v>
      </c>
      <c r="T10" s="273" t="s">
        <v>24</v>
      </c>
    </row>
    <row r="11" spans="1:20" x14ac:dyDescent="0.25">
      <c r="R11" s="273">
        <v>6</v>
      </c>
      <c r="S11" s="273" t="s">
        <v>22</v>
      </c>
      <c r="T11" s="273" t="s">
        <v>25</v>
      </c>
    </row>
    <row r="12" spans="1:20" x14ac:dyDescent="0.25">
      <c r="A12" s="273">
        <f>A10+1</f>
        <v>4</v>
      </c>
      <c r="B12" s="273" t="str">
        <f>RTD("cqg.rtd",,"ContractData",$A$5&amp;A12,"Symbol")</f>
        <v>QSAS3Z6</v>
      </c>
      <c r="C12" s="273" t="str">
        <f>RIGHT(B12,2)</f>
        <v>Z6</v>
      </c>
      <c r="D12" s="273" t="str">
        <f>LEFT(C12,1)</f>
        <v>Z</v>
      </c>
      <c r="E12" s="273" t="str">
        <f>$E$5&amp;C12</f>
        <v>QSAZ6</v>
      </c>
      <c r="F12" s="273">
        <f>IFERROR(RTD("cqg.rtd", ,"ContractData",E12, "COI"),"")</f>
        <v>393760</v>
      </c>
      <c r="G12" s="273">
        <f>IFERROR(RTD("cqg.rtd", ,"ContractData",E12, "POI"),"")</f>
        <v>394922</v>
      </c>
      <c r="H12" s="273" t="str">
        <f>RIGHT(RTD("cqg.rtd", ,"ContractData",B12, "LongDescription"),2)</f>
        <v>17</v>
      </c>
      <c r="I12" s="273">
        <f>IF(D12="F",1,IF(D12="G",2,IF(D12="H",3,IF(D12="J",4,IF(D12="K",5,IF(D12="M",6,IF(D12="N",7,IF(D12="Q",8,IF(D12="U",9,IF(D12="V",10,IF(D12="X",11,IF(D12="Z",12))))))))))))</f>
        <v>12</v>
      </c>
      <c r="J12" s="273" t="str">
        <f>VLOOKUP(I12,$R$6:$T$17,3)</f>
        <v>H</v>
      </c>
      <c r="K12" s="273" t="str">
        <f>$K$5&amp;J12&amp;RIGHT(H12,2)</f>
        <v>QSAH17</v>
      </c>
      <c r="L12" s="273">
        <f>IF(LEFT(RTD("cqg.rtd", ,"ContractData",K12, "COI"),3)="768","",RTD("cqg.rtd", ,"ContractData",K12, "COI"))</f>
        <v>324572</v>
      </c>
      <c r="M12" s="273">
        <f>IF(LEFT(RTD("cqg.rtd", ,"ContractData",K12, "P_OI"),3)="768","",RTD("cqg.rtd", ,"ContractData",K12, "P_OI"))</f>
        <v>323417</v>
      </c>
      <c r="R12" s="273">
        <v>7</v>
      </c>
      <c r="S12" s="273" t="s">
        <v>23</v>
      </c>
      <c r="T12" s="273" t="s">
        <v>26</v>
      </c>
    </row>
    <row r="13" spans="1:20" x14ac:dyDescent="0.25">
      <c r="R13" s="273">
        <v>8</v>
      </c>
      <c r="S13" s="273" t="s">
        <v>24</v>
      </c>
      <c r="T13" s="273" t="s">
        <v>27</v>
      </c>
    </row>
    <row r="14" spans="1:20" x14ac:dyDescent="0.25">
      <c r="A14" s="273">
        <f>A12+1</f>
        <v>5</v>
      </c>
      <c r="B14" s="273" t="str">
        <f>RTD("cqg.rtd",,"ContractData",$A$5&amp;A14,"Symbol")</f>
        <v>QSAS3H7</v>
      </c>
      <c r="C14" s="273" t="str">
        <f>RIGHT(B14,2)</f>
        <v>H7</v>
      </c>
      <c r="D14" s="273" t="str">
        <f>LEFT(C14,1)</f>
        <v>H</v>
      </c>
      <c r="E14" s="273" t="str">
        <f>$E$5&amp;C14</f>
        <v>QSAH7</v>
      </c>
      <c r="F14" s="273">
        <f>IFERROR(RTD("cqg.rtd", ,"ContractData",E14, "COI"),"")</f>
        <v>324572</v>
      </c>
      <c r="G14" s="273">
        <f>IFERROR(RTD("cqg.rtd", ,"ContractData",E14, "POI"),"")</f>
        <v>323417</v>
      </c>
      <c r="H14" s="273" t="str">
        <f>RIGHT(RTD("cqg.rtd", ,"ContractData",B14, "LongDescription"),2)</f>
        <v>17</v>
      </c>
      <c r="I14" s="273">
        <f>IF(D14="F",1,IF(D14="G",2,IF(D14="H",3,IF(D14="J",4,IF(D14="K",5,IF(D14="M",6,IF(D14="N",7,IF(D14="Q",8,IF(D14="U",9,IF(D14="V",10,IF(D14="X",11,IF(D14="Z",12))))))))))))</f>
        <v>3</v>
      </c>
      <c r="J14" s="273" t="str">
        <f>VLOOKUP(I14,$R$6:$T$17,3)</f>
        <v>M</v>
      </c>
      <c r="K14" s="273" t="str">
        <f>$K$5&amp;J14&amp;RIGHT(H14,2)</f>
        <v>QSAM17</v>
      </c>
      <c r="L14" s="273">
        <f>IF(LEFT(RTD("cqg.rtd", ,"ContractData",K14, "COI"),3)="768","",RTD("cqg.rtd", ,"ContractData",K14, "COI"))</f>
        <v>280925</v>
      </c>
      <c r="M14" s="273">
        <f>IF(LEFT(RTD("cqg.rtd", ,"ContractData",K14, "P_OI"),3)="768","",RTD("cqg.rtd", ,"ContractData",K14, "P_OI"))</f>
        <v>282759</v>
      </c>
      <c r="R14" s="273">
        <v>9</v>
      </c>
      <c r="S14" s="273" t="s">
        <v>25</v>
      </c>
      <c r="T14" s="273" t="s">
        <v>28</v>
      </c>
    </row>
    <row r="15" spans="1:20" x14ac:dyDescent="0.25">
      <c r="R15" s="273">
        <v>10</v>
      </c>
      <c r="S15" s="273" t="s">
        <v>26</v>
      </c>
      <c r="T15" s="273" t="s">
        <v>17</v>
      </c>
    </row>
    <row r="16" spans="1:20" x14ac:dyDescent="0.25">
      <c r="A16" s="273">
        <f>A14+1</f>
        <v>6</v>
      </c>
      <c r="B16" s="273" t="str">
        <f>RTD("cqg.rtd",,"ContractData",$A$5&amp;A16,"Symbol")</f>
        <v>QSAS3M7</v>
      </c>
      <c r="C16" s="273" t="str">
        <f>RIGHT(B16,2)</f>
        <v>M7</v>
      </c>
      <c r="D16" s="273" t="str">
        <f>LEFT(C16,1)</f>
        <v>M</v>
      </c>
      <c r="E16" s="273" t="str">
        <f>$E$5&amp;C16</f>
        <v>QSAM7</v>
      </c>
      <c r="F16" s="273">
        <f>IFERROR(RTD("cqg.rtd", ,"ContractData",E16, "COI"),"")</f>
        <v>280925</v>
      </c>
      <c r="G16" s="273">
        <f>IFERROR(RTD("cqg.rtd", ,"ContractData",E16, "POI"),"")</f>
        <v>282759</v>
      </c>
      <c r="H16" s="273" t="str">
        <f>RIGHT(RTD("cqg.rtd", ,"ContractData",B16, "LongDescription"),2)</f>
        <v>17</v>
      </c>
      <c r="I16" s="273">
        <f>IF(D16="F",1,IF(D16="G",2,IF(D16="H",3,IF(D16="J",4,IF(D16="K",5,IF(D16="M",6,IF(D16="N",7,IF(D16="Q",8,IF(D16="U",9,IF(D16="V",10,IF(D16="X",11,IF(D16="Z",12))))))))))))</f>
        <v>6</v>
      </c>
      <c r="J16" s="273" t="str">
        <f>VLOOKUP(I16,$R$6:$T$17,3)</f>
        <v>U</v>
      </c>
      <c r="K16" s="273" t="str">
        <f>$K$5&amp;J16&amp;RIGHT(H16,2)</f>
        <v>QSAU17</v>
      </c>
      <c r="L16" s="273">
        <f>IF(LEFT(RTD("cqg.rtd", ,"ContractData",K16, "COI"),3)="768","",RTD("cqg.rtd", ,"ContractData",K16, "COI"))</f>
        <v>262113</v>
      </c>
      <c r="M16" s="273">
        <f>IF(LEFT(RTD("cqg.rtd", ,"ContractData",K16, "P_OI"),3)="768","",RTD("cqg.rtd", ,"ContractData",K16, "P_OI"))</f>
        <v>259480</v>
      </c>
      <c r="R16" s="273">
        <v>11</v>
      </c>
      <c r="S16" s="273" t="s">
        <v>27</v>
      </c>
      <c r="T16" s="273" t="s">
        <v>19</v>
      </c>
    </row>
    <row r="17" spans="1:20" x14ac:dyDescent="0.25">
      <c r="R17" s="273">
        <v>12</v>
      </c>
      <c r="S17" s="273" t="s">
        <v>28</v>
      </c>
      <c r="T17" s="273" t="s">
        <v>21</v>
      </c>
    </row>
    <row r="18" spans="1:20" x14ac:dyDescent="0.25">
      <c r="A18" s="273">
        <f>A16+1</f>
        <v>7</v>
      </c>
      <c r="B18" s="273" t="str">
        <f>RTD("cqg.rtd",,"ContractData",$A$5&amp;A18,"Symbol")</f>
        <v>QSAS3U7</v>
      </c>
      <c r="C18" s="273" t="str">
        <f>RIGHT(B18,2)</f>
        <v>U7</v>
      </c>
      <c r="D18" s="273" t="str">
        <f>LEFT(C18,1)</f>
        <v>U</v>
      </c>
      <c r="E18" s="273" t="str">
        <f>$E$5&amp;C18</f>
        <v>QSAU7</v>
      </c>
      <c r="F18" s="273">
        <f>IFERROR(RTD("cqg.rtd", ,"ContractData",E18, "COI"),"")</f>
        <v>262113</v>
      </c>
      <c r="G18" s="273">
        <f>IFERROR(RTD("cqg.rtd", ,"ContractData",E18, "POI"),"")</f>
        <v>259480</v>
      </c>
      <c r="H18" s="273" t="str">
        <f>RIGHT(RTD("cqg.rtd", ,"ContractData",B18, "LongDescription"),2)</f>
        <v>17</v>
      </c>
      <c r="I18" s="273">
        <f>IF(D18="F",1,IF(D18="G",2,IF(D18="H",3,IF(D18="J",4,IF(D18="K",5,IF(D18="M",6,IF(D18="N",7,IF(D18="Q",8,IF(D18="U",9,IF(D18="V",10,IF(D18="X",11,IF(D18="Z",12))))))))))))</f>
        <v>9</v>
      </c>
      <c r="J18" s="273" t="str">
        <f>VLOOKUP(I18,$R$6:$T$17,3)</f>
        <v>Z</v>
      </c>
      <c r="K18" s="273" t="str">
        <f>$K$5&amp;J18&amp;RIGHT(H18,2)</f>
        <v>QSAZ17</v>
      </c>
      <c r="L18" s="273">
        <f>IF(LEFT(RTD("cqg.rtd", ,"ContractData",K18, "COI"),3)="768","",RTD("cqg.rtd", ,"ContractData",K18, "COI"))</f>
        <v>311769</v>
      </c>
      <c r="M18" s="273">
        <f>IF(LEFT(RTD("cqg.rtd", ,"ContractData",K18, "P_OI"),3)="768","",RTD("cqg.rtd", ,"ContractData",K18, "P_OI"))</f>
        <v>313917</v>
      </c>
    </row>
    <row r="20" spans="1:20" x14ac:dyDescent="0.25">
      <c r="A20" s="273">
        <f>A18+1</f>
        <v>8</v>
      </c>
      <c r="B20" s="273" t="str">
        <f>RTD("cqg.rtd",,"ContractData",$A$5&amp;A20,"Symbol")</f>
        <v>QSAS3Z7</v>
      </c>
      <c r="C20" s="273" t="str">
        <f>RIGHT(B20,2)</f>
        <v>Z7</v>
      </c>
      <c r="D20" s="273" t="str">
        <f>LEFT(C20,1)</f>
        <v>Z</v>
      </c>
      <c r="E20" s="273" t="str">
        <f>$E$5&amp;C20</f>
        <v>QSAZ7</v>
      </c>
      <c r="F20" s="273">
        <f>IFERROR(RTD("cqg.rtd", ,"ContractData",E20, "COI"),"")</f>
        <v>311769</v>
      </c>
      <c r="G20" s="273">
        <f>IFERROR(RTD("cqg.rtd", ,"ContractData",E20, "POI"),"")</f>
        <v>313917</v>
      </c>
      <c r="H20" s="273" t="str">
        <f>RIGHT(RTD("cqg.rtd", ,"ContractData",B20, "LongDescription"),2)</f>
        <v>18</v>
      </c>
      <c r="I20" s="273">
        <f>IF(D20="F",1,IF(D20="G",2,IF(D20="H",3,IF(D20="J",4,IF(D20="K",5,IF(D20="M",6,IF(D20="N",7,IF(D20="Q",8,IF(D20="U",9,IF(D20="V",10,IF(D20="X",11,IF(D20="Z",12))))))))))))</f>
        <v>12</v>
      </c>
      <c r="J20" s="273" t="str">
        <f>VLOOKUP(I20,$R$6:$T$17,3)</f>
        <v>H</v>
      </c>
      <c r="K20" s="273" t="str">
        <f>$K$5&amp;J20&amp;RIGHT(H20,2)</f>
        <v>QSAH18</v>
      </c>
      <c r="L20" s="273">
        <f>IF(LEFT(RTD("cqg.rtd", ,"ContractData",K20, "COI"),3)="768","",RTD("cqg.rtd", ,"ContractData",K20, "COI"))</f>
        <v>193584</v>
      </c>
      <c r="M20" s="273">
        <f>IF(LEFT(RTD("cqg.rtd", ,"ContractData",K20, "P_OI"),3)="768","",RTD("cqg.rtd", ,"ContractData",K20, "P_OI"))</f>
        <v>193274</v>
      </c>
    </row>
    <row r="22" spans="1:20" x14ac:dyDescent="0.25">
      <c r="A22" s="273">
        <f>A20+1</f>
        <v>9</v>
      </c>
      <c r="B22" s="273" t="str">
        <f>RTD("cqg.rtd",,"ContractData",$A$5&amp;A22,"Symbol")</f>
        <v>QSAS3H8</v>
      </c>
      <c r="C22" s="273" t="str">
        <f>RIGHT(B22,2)</f>
        <v>H8</v>
      </c>
      <c r="D22" s="273" t="str">
        <f>LEFT(C22,1)</f>
        <v>H</v>
      </c>
      <c r="E22" s="273" t="str">
        <f>$E$5&amp;C22</f>
        <v>QSAH8</v>
      </c>
      <c r="F22" s="273">
        <f>IFERROR(RTD("cqg.rtd", ,"ContractData",E22, "COI"),"")</f>
        <v>193584</v>
      </c>
      <c r="G22" s="273">
        <f>IFERROR(RTD("cqg.rtd", ,"ContractData",E22, "POI"),"")</f>
        <v>193274</v>
      </c>
      <c r="H22" s="273" t="str">
        <f>RIGHT(RTD("cqg.rtd", ,"ContractData",B22, "LongDescription"),2)</f>
        <v>18</v>
      </c>
      <c r="I22" s="273">
        <f>IF(D22="F",1,IF(D22="G",2,IF(D22="H",3,IF(D22="J",4,IF(D22="K",5,IF(D22="M",6,IF(D22="N",7,IF(D22="Q",8,IF(D22="U",9,IF(D22="V",10,IF(D22="X",11,IF(D22="Z",12))))))))))))</f>
        <v>3</v>
      </c>
      <c r="J22" s="273" t="str">
        <f>VLOOKUP(I22,$R$6:$T$17,3)</f>
        <v>M</v>
      </c>
      <c r="K22" s="273" t="str">
        <f>$K$5&amp;J22&amp;RIGHT(H22,2)</f>
        <v>QSAM18</v>
      </c>
      <c r="L22" s="273">
        <f>IF(LEFT(RTD("cqg.rtd", ,"ContractData",K22, "COI"),3)="768","",RTD("cqg.rtd", ,"ContractData",K22, "COI"))</f>
        <v>178039</v>
      </c>
      <c r="M22" s="273">
        <f>IF(LEFT(RTD("cqg.rtd", ,"ContractData",K22, "P_OI"),3)="768","",RTD("cqg.rtd", ,"ContractData",K22, "P_OI"))</f>
        <v>177426</v>
      </c>
    </row>
    <row r="24" spans="1:20" x14ac:dyDescent="0.25">
      <c r="A24" s="273">
        <f>A22+1</f>
        <v>10</v>
      </c>
      <c r="B24" s="273" t="str">
        <f>RTD("cqg.rtd",,"ContractData",$A$5&amp;A24,"Symbol")</f>
        <v>QSAS3M8</v>
      </c>
      <c r="C24" s="273" t="str">
        <f>RIGHT(B24,2)</f>
        <v>M8</v>
      </c>
      <c r="D24" s="273" t="str">
        <f>LEFT(C24,1)</f>
        <v>M</v>
      </c>
      <c r="E24" s="273" t="str">
        <f>$E$5&amp;C24</f>
        <v>QSAM8</v>
      </c>
      <c r="F24" s="273">
        <f>IFERROR(RTD("cqg.rtd", ,"ContractData",E24, "COI"),"")</f>
        <v>178039</v>
      </c>
      <c r="G24" s="273">
        <f>IFERROR(RTD("cqg.rtd", ,"ContractData",E24, "POI"),"")</f>
        <v>177426</v>
      </c>
      <c r="H24" s="273" t="str">
        <f>RIGHT(RTD("cqg.rtd", ,"ContractData",B24, "LongDescription"),2)</f>
        <v>18</v>
      </c>
      <c r="I24" s="273">
        <f>IF(D24="F",1,IF(D24="G",2,IF(D24="H",3,IF(D24="J",4,IF(D24="K",5,IF(D24="M",6,IF(D24="N",7,IF(D24="Q",8,IF(D24="U",9,IF(D24="V",10,IF(D24="X",11,IF(D24="Z",12))))))))))))</f>
        <v>6</v>
      </c>
      <c r="J24" s="273" t="str">
        <f>VLOOKUP(I24,$R$6:$T$17,3)</f>
        <v>U</v>
      </c>
      <c r="K24" s="273" t="str">
        <f>$K$5&amp;J24&amp;RIGHT(H24,2)</f>
        <v>QSAU18</v>
      </c>
      <c r="L24" s="273">
        <f>IF(LEFT(RTD("cqg.rtd", ,"ContractData",K24, "COI"),3)="768","",RTD("cqg.rtd", ,"ContractData",K24, "COI"))</f>
        <v>134863</v>
      </c>
      <c r="M24" s="273">
        <f>IF(LEFT(RTD("cqg.rtd", ,"ContractData",K24, "P_OI"),3)="768","",RTD("cqg.rtd", ,"ContractData",K24, "P_OI"))</f>
        <v>130238</v>
      </c>
    </row>
    <row r="26" spans="1:20" x14ac:dyDescent="0.25">
      <c r="A26" s="273">
        <f>A24+1</f>
        <v>11</v>
      </c>
      <c r="B26" s="273" t="str">
        <f>RTD("cqg.rtd",,"ContractData",$A$5&amp;A26,"Symbol")</f>
        <v>QSAS3U8</v>
      </c>
      <c r="C26" s="273" t="str">
        <f>RIGHT(B26,2)</f>
        <v>U8</v>
      </c>
      <c r="D26" s="273" t="str">
        <f>LEFT(C26,1)</f>
        <v>U</v>
      </c>
      <c r="E26" s="273" t="str">
        <f>$E$5&amp;C26</f>
        <v>QSAU8</v>
      </c>
      <c r="F26" s="273">
        <f>IFERROR(RTD("cqg.rtd", ,"ContractData",E26, "COI"),"")</f>
        <v>134863</v>
      </c>
      <c r="G26" s="273">
        <f>IFERROR(RTD("cqg.rtd", ,"ContractData",E26, "POI"),"")</f>
        <v>130238</v>
      </c>
      <c r="H26" s="273" t="str">
        <f>RIGHT(RTD("cqg.rtd", ,"ContractData",B26, "LongDescription"),2)</f>
        <v>18</v>
      </c>
      <c r="I26" s="273">
        <f>IF(D26="F",1,IF(D26="G",2,IF(D26="H",3,IF(D26="J",4,IF(D26="K",5,IF(D26="M",6,IF(D26="N",7,IF(D26="Q",8,IF(D26="U",9,IF(D26="V",10,IF(D26="X",11,IF(D26="Z",12))))))))))))</f>
        <v>9</v>
      </c>
      <c r="J26" s="273" t="str">
        <f>VLOOKUP(I26,$R$6:$T$17,3)</f>
        <v>Z</v>
      </c>
      <c r="K26" s="273" t="str">
        <f>$K$5&amp;J26&amp;RIGHT(H26,2)</f>
        <v>QSAZ18</v>
      </c>
      <c r="L26" s="273">
        <f>IF(LEFT(RTD("cqg.rtd", ,"ContractData",K26, "COI"),3)="768","",RTD("cqg.rtd", ,"ContractData",K26, "COI"))</f>
        <v>94902</v>
      </c>
      <c r="M26" s="273">
        <f>IF(LEFT(RTD("cqg.rtd", ,"ContractData",K26, "P_OI"),3)="768","",RTD("cqg.rtd", ,"ContractData",K26, "P_OI"))</f>
        <v>95428</v>
      </c>
    </row>
    <row r="28" spans="1:20" x14ac:dyDescent="0.25">
      <c r="A28" s="273">
        <f>A26+1</f>
        <v>12</v>
      </c>
      <c r="B28" s="273" t="str">
        <f>RTD("cqg.rtd",,"ContractData",$A$5&amp;A28,"Symbol")</f>
        <v>QSAS3Z8</v>
      </c>
      <c r="C28" s="273" t="str">
        <f>RIGHT(B28,2)</f>
        <v>Z8</v>
      </c>
      <c r="D28" s="273" t="str">
        <f>LEFT(C28,1)</f>
        <v>Z</v>
      </c>
      <c r="E28" s="273" t="str">
        <f>$E$5&amp;C28</f>
        <v>QSAZ8</v>
      </c>
      <c r="F28" s="273">
        <f>IFERROR(RTD("cqg.rtd", ,"ContractData",E28, "COI"),"")</f>
        <v>94902</v>
      </c>
      <c r="G28" s="273">
        <f>IFERROR(RTD("cqg.rtd", ,"ContractData",E28, "POI"),"")</f>
        <v>95428</v>
      </c>
      <c r="H28" s="273" t="str">
        <f>RIGHT(RTD("cqg.rtd", ,"ContractData",B28, "LongDescription"),2)</f>
        <v>19</v>
      </c>
      <c r="I28" s="273">
        <f>IF(D28="F",1,IF(D28="G",2,IF(D28="H",3,IF(D28="J",4,IF(D28="K",5,IF(D28="M",6,IF(D28="N",7,IF(D28="Q",8,IF(D28="U",9,IF(D28="V",10,IF(D28="X",11,IF(D28="Z",12))))))))))))</f>
        <v>12</v>
      </c>
      <c r="J28" s="273" t="str">
        <f>VLOOKUP(I28,$R$6:$T$17,3)</f>
        <v>H</v>
      </c>
      <c r="K28" s="273" t="str">
        <f>$K$5&amp;J28&amp;RIGHT(H28,2)</f>
        <v>QSAH19</v>
      </c>
      <c r="L28" s="273">
        <f>IF(LEFT(RTD("cqg.rtd", ,"ContractData",K28, "COI"),3)="768","",RTD("cqg.rtd", ,"ContractData",K28, "COI"))</f>
        <v>37084</v>
      </c>
      <c r="M28" s="273">
        <f>IF(LEFT(RTD("cqg.rtd", ,"ContractData",K28, "P_OI"),3)="768","",RTD("cqg.rtd", ,"ContractData",K28, "P_OI"))</f>
        <v>37279</v>
      </c>
    </row>
    <row r="30" spans="1:20" x14ac:dyDescent="0.25">
      <c r="A30" s="273">
        <f>A28+1</f>
        <v>13</v>
      </c>
      <c r="B30" s="273" t="str">
        <f>RTD("cqg.rtd",,"ContractData",$A$5&amp;A30,"Symbol")</f>
        <v>QSAS3H9</v>
      </c>
      <c r="C30" s="273" t="str">
        <f>RIGHT(B30,2)</f>
        <v>H9</v>
      </c>
      <c r="D30" s="273" t="str">
        <f>LEFT(C30,1)</f>
        <v>H</v>
      </c>
      <c r="E30" s="273" t="str">
        <f>$E$5&amp;C30</f>
        <v>QSAH9</v>
      </c>
      <c r="F30" s="273">
        <f>IFERROR(RTD("cqg.rtd", ,"ContractData",E30, "COI"),"")</f>
        <v>37084</v>
      </c>
      <c r="G30" s="273">
        <f>IFERROR(RTD("cqg.rtd", ,"ContractData",E30, "POI"),"")</f>
        <v>37279</v>
      </c>
      <c r="H30" s="273" t="str">
        <f>RIGHT(RTD("cqg.rtd", ,"ContractData",B30, "LongDescription"),2)</f>
        <v>19</v>
      </c>
      <c r="I30" s="273">
        <f>IF(D30="F",1,IF(D30="G",2,IF(D30="H",3,IF(D30="J",4,IF(D30="K",5,IF(D30="M",6,IF(D30="N",7,IF(D30="Q",8,IF(D30="U",9,IF(D30="V",10,IF(D30="X",11,IF(D30="Z",12))))))))))))</f>
        <v>3</v>
      </c>
      <c r="J30" s="273" t="str">
        <f>VLOOKUP(I30,$R$6:$T$17,3)</f>
        <v>M</v>
      </c>
      <c r="K30" s="273" t="str">
        <f>$K$5&amp;J30&amp;RIGHT(H30,2)</f>
        <v>QSAM19</v>
      </c>
      <c r="L30" s="273">
        <f>IF(LEFT(RTD("cqg.rtd", ,"ContractData",K30, "COI"),3)="768","",RTD("cqg.rtd", ,"ContractData",K30, "COI"))</f>
        <v>18287</v>
      </c>
      <c r="M30" s="273">
        <f>IF(LEFT(RTD("cqg.rtd", ,"ContractData",K30, "P_OI"),3)="768","",RTD("cqg.rtd", ,"ContractData",K30, "P_OI"))</f>
        <v>18778</v>
      </c>
    </row>
    <row r="32" spans="1:20" x14ac:dyDescent="0.25">
      <c r="A32" s="273">
        <f>A30+1</f>
        <v>14</v>
      </c>
      <c r="B32" s="273" t="str">
        <f>RTD("cqg.rtd",,"ContractData",$A$5&amp;A32,"Symbol")</f>
        <v>QSAS3M9</v>
      </c>
      <c r="C32" s="273" t="str">
        <f>RIGHT(B32,2)</f>
        <v>M9</v>
      </c>
      <c r="D32" s="273" t="str">
        <f>LEFT(C32,1)</f>
        <v>M</v>
      </c>
      <c r="E32" s="273" t="str">
        <f>$E$5&amp;C32</f>
        <v>QSAM9</v>
      </c>
      <c r="F32" s="273">
        <f>IFERROR(RTD("cqg.rtd", ,"ContractData",E32, "COI"),"")</f>
        <v>18287</v>
      </c>
      <c r="G32" s="273">
        <f>IFERROR(RTD("cqg.rtd", ,"ContractData",E32, "POI"),"")</f>
        <v>18778</v>
      </c>
      <c r="H32" s="273" t="str">
        <f>RIGHT(RTD("cqg.rtd", ,"ContractData",B32, "LongDescription"),2)</f>
        <v>19</v>
      </c>
      <c r="I32" s="273">
        <f>IF(D32="F",1,IF(D32="G",2,IF(D32="H",3,IF(D32="J",4,IF(D32="K",5,IF(D32="M",6,IF(D32="N",7,IF(D32="Q",8,IF(D32="U",9,IF(D32="V",10,IF(D32="X",11,IF(D32="Z",12))))))))))))</f>
        <v>6</v>
      </c>
      <c r="J32" s="273" t="str">
        <f>VLOOKUP(I32,$R$6:$T$17,3)</f>
        <v>U</v>
      </c>
      <c r="K32" s="273" t="str">
        <f>$K$5&amp;J32&amp;RIGHT(H32,2)</f>
        <v>QSAU19</v>
      </c>
      <c r="L32" s="273">
        <f>IF(LEFT(RTD("cqg.rtd", ,"ContractData",K32, "COI"),3)="768","",RTD("cqg.rtd", ,"ContractData",K32, "COI"))</f>
        <v>13990</v>
      </c>
      <c r="M32" s="273">
        <f>IF(LEFT(RTD("cqg.rtd", ,"ContractData",K32, "P_OI"),3)="768","",RTD("cqg.rtd", ,"ContractData",K32, "P_OI"))</f>
        <v>14112</v>
      </c>
    </row>
    <row r="34" spans="1:13" x14ac:dyDescent="0.25">
      <c r="A34" s="273">
        <f>A32+1</f>
        <v>15</v>
      </c>
      <c r="B34" s="273" t="str">
        <f>RTD("cqg.rtd",,"ContractData",$A$5&amp;A34,"Symbol")</f>
        <v>QSAS3U9</v>
      </c>
      <c r="C34" s="273" t="str">
        <f>RIGHT(B34,2)</f>
        <v>U9</v>
      </c>
      <c r="D34" s="273" t="str">
        <f>LEFT(C34,1)</f>
        <v>U</v>
      </c>
      <c r="E34" s="273" t="str">
        <f>$E$5&amp;C34</f>
        <v>QSAU9</v>
      </c>
      <c r="F34" s="273">
        <f>IFERROR(RTD("cqg.rtd", ,"ContractData",E34, "COI"),"")</f>
        <v>13990</v>
      </c>
      <c r="G34" s="273">
        <f>IFERROR(RTD("cqg.rtd", ,"ContractData",E34, "POI"),"")</f>
        <v>14112</v>
      </c>
      <c r="H34" s="273" t="str">
        <f>RIGHT(RTD("cqg.rtd", ,"ContractData",B34, "LongDescription"),2)</f>
        <v>19</v>
      </c>
      <c r="I34" s="273">
        <f>IF(D34="F",1,IF(D34="G",2,IF(D34="H",3,IF(D34="J",4,IF(D34="K",5,IF(D34="M",6,IF(D34="N",7,IF(D34="Q",8,IF(D34="U",9,IF(D34="V",10,IF(D34="X",11,IF(D34="Z",12))))))))))))</f>
        <v>9</v>
      </c>
      <c r="J34" s="273" t="str">
        <f>VLOOKUP(I34,$R$6:$T$17,3)</f>
        <v>Z</v>
      </c>
      <c r="K34" s="273" t="str">
        <f>$K$5&amp;J34&amp;RIGHT(H34,2)</f>
        <v>QSAZ19</v>
      </c>
      <c r="L34" s="273">
        <f>IF(LEFT(RTD("cqg.rtd", ,"ContractData",K34, "COI"),3)="768","",RTD("cqg.rtd", ,"ContractData",K34, "COI"))</f>
        <v>11397</v>
      </c>
      <c r="M34" s="273">
        <f>IF(LEFT(RTD("cqg.rtd", ,"ContractData",K34, "P_OI"),3)="768","",RTD("cqg.rtd", ,"ContractData",K34, "P_OI"))</f>
        <v>11540</v>
      </c>
    </row>
    <row r="36" spans="1:13" x14ac:dyDescent="0.25">
      <c r="A36" s="273">
        <f>A34+1</f>
        <v>16</v>
      </c>
      <c r="B36" s="273" t="str">
        <f>RTD("cqg.rtd",,"ContractData",$A$5&amp;A36,"Symbol")</f>
        <v>QSAS3Z9</v>
      </c>
      <c r="C36" s="273" t="str">
        <f>RIGHT(B36,2)</f>
        <v>Z9</v>
      </c>
      <c r="D36" s="273" t="str">
        <f>LEFT(C36,1)</f>
        <v>Z</v>
      </c>
      <c r="E36" s="273" t="str">
        <f>$E$5&amp;C36</f>
        <v>QSAZ9</v>
      </c>
      <c r="F36" s="273">
        <f>IFERROR(RTD("cqg.rtd", ,"ContractData",E36, "COI"),"")</f>
        <v>11397</v>
      </c>
      <c r="G36" s="273">
        <f>IFERROR(RTD("cqg.rtd", ,"ContractData",E36, "POI"),"")</f>
        <v>11540</v>
      </c>
      <c r="H36" s="273" t="str">
        <f>RIGHT(RTD("cqg.rtd", ,"ContractData",B36, "LongDescription"),2)</f>
        <v>20</v>
      </c>
      <c r="I36" s="273">
        <f>IF(D36="F",1,IF(D36="G",2,IF(D36="H",3,IF(D36="J",4,IF(D36="K",5,IF(D36="M",6,IF(D36="N",7,IF(D36="Q",8,IF(D36="U",9,IF(D36="V",10,IF(D36="X",11,IF(D36="Z",12))))))))))))</f>
        <v>12</v>
      </c>
      <c r="J36" s="273" t="str">
        <f>VLOOKUP(I36,$R$6:$T$17,3)</f>
        <v>H</v>
      </c>
      <c r="K36" s="273" t="str">
        <f>$K$5&amp;J36&amp;RIGHT(H36,2)</f>
        <v>QSAH20</v>
      </c>
      <c r="L36" s="273">
        <f>IF(LEFT(RTD("cqg.rtd", ,"ContractData",K36, "COI"),3)="768","",RTD("cqg.rtd", ,"ContractData",K36, "COI"))</f>
        <v>2581</v>
      </c>
      <c r="M36" s="273">
        <f>IF(LEFT(RTD("cqg.rtd", ,"ContractData",K36, "P_OI"),3)="768","",RTD("cqg.rtd", ,"ContractData",K36, "P_OI"))</f>
        <v>2590</v>
      </c>
    </row>
    <row r="38" spans="1:13" x14ac:dyDescent="0.25">
      <c r="A38" s="273">
        <f>A36+1</f>
        <v>17</v>
      </c>
      <c r="B38" s="273" t="str">
        <f>RTD("cqg.rtd",,"ContractData",$A$5&amp;A38,"Symbol")</f>
        <v>QSAS3H0</v>
      </c>
      <c r="C38" s="273" t="str">
        <f>RIGHT(B38,2)</f>
        <v>H0</v>
      </c>
      <c r="D38" s="273" t="str">
        <f>LEFT(C38,1)</f>
        <v>H</v>
      </c>
      <c r="E38" s="273" t="str">
        <f>$E$5&amp;C38</f>
        <v>QSAH0</v>
      </c>
      <c r="F38" s="273">
        <f>IFERROR(RTD("cqg.rtd", ,"ContractData",E38, "COI"),"")</f>
        <v>2581</v>
      </c>
      <c r="G38" s="273">
        <f>IFERROR(RTD("cqg.rtd", ,"ContractData",E38, "POI"),"")</f>
        <v>2590</v>
      </c>
      <c r="H38" s="273" t="str">
        <f>RIGHT(RTD("cqg.rtd", ,"ContractData",B38, "LongDescription"),2)</f>
        <v>20</v>
      </c>
      <c r="I38" s="273">
        <f>IF(D38="F",1,IF(D38="G",2,IF(D38="H",3,IF(D38="J",4,IF(D38="K",5,IF(D38="M",6,IF(D38="N",7,IF(D38="Q",8,IF(D38="U",9,IF(D38="V",10,IF(D38="X",11,IF(D38="Z",12))))))))))))</f>
        <v>3</v>
      </c>
      <c r="J38" s="273" t="str">
        <f>VLOOKUP(I38,$R$6:$T$17,3)</f>
        <v>M</v>
      </c>
      <c r="K38" s="273" t="str">
        <f>$K$5&amp;J38&amp;RIGHT(H38,2)</f>
        <v>QSAM20</v>
      </c>
      <c r="L38" s="273">
        <f>IF(LEFT(RTD("cqg.rtd", ,"ContractData",K38, "COI"),3)="768","",RTD("cqg.rtd", ,"ContractData",K38, "COI"))</f>
        <v>558</v>
      </c>
      <c r="M38" s="273">
        <f>IF(LEFT(RTD("cqg.rtd", ,"ContractData",K38, "P_OI"),3)="768","",RTD("cqg.rtd", ,"ContractData",K38, "P_OI"))</f>
        <v>558</v>
      </c>
    </row>
    <row r="40" spans="1:13" x14ac:dyDescent="0.25">
      <c r="A40" s="273">
        <f>A38+1</f>
        <v>18</v>
      </c>
      <c r="B40" s="273" t="str">
        <f>RTD("cqg.rtd",,"ContractData",$A$5&amp;A40,"Symbol")</f>
        <v>QSAS3M0</v>
      </c>
      <c r="C40" s="273" t="str">
        <f>RIGHT(B40,2)</f>
        <v>M0</v>
      </c>
      <c r="D40" s="273" t="str">
        <f>LEFT(C40,1)</f>
        <v>M</v>
      </c>
      <c r="E40" s="273" t="str">
        <f>$E$5&amp;C40</f>
        <v>QSAM0</v>
      </c>
      <c r="F40" s="273">
        <f>IFERROR(RTD("cqg.rtd", ,"ContractData",E40, "COI"),"")</f>
        <v>558</v>
      </c>
      <c r="G40" s="273">
        <f>IFERROR(RTD("cqg.rtd", ,"ContractData",E40, "POI"),"")</f>
        <v>558</v>
      </c>
      <c r="H40" s="273" t="str">
        <f>RIGHT(RTD("cqg.rtd", ,"ContractData",B40, "LongDescription"),2)</f>
        <v>20</v>
      </c>
      <c r="I40" s="273">
        <f>IF(D40="F",1,IF(D40="G",2,IF(D40="H",3,IF(D40="J",4,IF(D40="K",5,IF(D40="M",6,IF(D40="N",7,IF(D40="Q",8,IF(D40="U",9,IF(D40="V",10,IF(D40="X",11,IF(D40="Z",12))))))))))))</f>
        <v>6</v>
      </c>
      <c r="J40" s="273" t="str">
        <f>VLOOKUP(I40,$R$6:$T$17,3)</f>
        <v>U</v>
      </c>
      <c r="K40" s="273" t="str">
        <f>$K$5&amp;J40&amp;RIGHT(H40,2)</f>
        <v>QSAU20</v>
      </c>
      <c r="L40" s="273">
        <f>IF(LEFT(RTD("cqg.rtd", ,"ContractData",K40, "COI"),3)="768","",RTD("cqg.rtd", ,"ContractData",K40, "COI"))</f>
        <v>106</v>
      </c>
      <c r="M40" s="273">
        <f>IF(LEFT(RTD("cqg.rtd", ,"ContractData",K40, "P_OI"),3)="768","",RTD("cqg.rtd", ,"ContractData",K40, "P_OI"))</f>
        <v>106</v>
      </c>
    </row>
    <row r="42" spans="1:13" x14ac:dyDescent="0.25">
      <c r="A42" s="273">
        <f>A40+1</f>
        <v>19</v>
      </c>
      <c r="B42" s="273" t="str">
        <f>RTD("cqg.rtd",,"ContractData",$A$5&amp;A42,"Symbol")</f>
        <v>QSAS3U0</v>
      </c>
      <c r="C42" s="273" t="str">
        <f>RIGHT(B42,2)</f>
        <v>U0</v>
      </c>
      <c r="D42" s="273" t="str">
        <f>LEFT(C42,1)</f>
        <v>U</v>
      </c>
      <c r="E42" s="273" t="str">
        <f>$E$5&amp;C42</f>
        <v>QSAU0</v>
      </c>
      <c r="F42" s="273">
        <f>IFERROR(RTD("cqg.rtd", ,"ContractData",E42, "COI"),"")</f>
        <v>106</v>
      </c>
      <c r="G42" s="273">
        <f>IFERROR(RTD("cqg.rtd", ,"ContractData",E42, "POI"),"")</f>
        <v>106</v>
      </c>
      <c r="H42" s="273" t="str">
        <f>RIGHT(RTD("cqg.rtd", ,"ContractData",B42, "LongDescription"),2)</f>
        <v>20</v>
      </c>
      <c r="I42" s="273">
        <f>IF(D42="F",1,IF(D42="G",2,IF(D42="H",3,IF(D42="J",4,IF(D42="K",5,IF(D42="M",6,IF(D42="N",7,IF(D42="Q",8,IF(D42="U",9,IF(D42="V",10,IF(D42="X",11,IF(D42="Z",12))))))))))))</f>
        <v>9</v>
      </c>
      <c r="J42" s="273" t="str">
        <f>VLOOKUP(I42,$R$6:$T$17,3)</f>
        <v>Z</v>
      </c>
      <c r="K42" s="273" t="str">
        <f>$K$5&amp;J42&amp;RIGHT(H42,2)</f>
        <v>QSAZ20</v>
      </c>
      <c r="L42" s="273">
        <f>IF(LEFT(RTD("cqg.rtd", ,"ContractData",K42, "COI"),3)="768","",RTD("cqg.rtd", ,"ContractData",K42, "COI"))</f>
        <v>105</v>
      </c>
      <c r="M42" s="273">
        <f>IF(LEFT(RTD("cqg.rtd", ,"ContractData",K42, "P_OI"),3)="768","",RTD("cqg.rtd", ,"ContractData",K42, "P_OI"))</f>
        <v>105</v>
      </c>
    </row>
    <row r="44" spans="1:13" x14ac:dyDescent="0.25">
      <c r="A44" s="273">
        <f>A42+1</f>
        <v>20</v>
      </c>
      <c r="B44" s="273" t="str">
        <f>RTD("cqg.rtd",,"ContractData",$A$5&amp;A44,"Symbol")</f>
        <v>QSAS3Z0</v>
      </c>
      <c r="C44" s="273" t="str">
        <f>RIGHT(B44,2)</f>
        <v>Z0</v>
      </c>
      <c r="D44" s="273" t="str">
        <f>LEFT(C44,1)</f>
        <v>Z</v>
      </c>
      <c r="E44" s="273" t="str">
        <f>$E$5&amp;C44</f>
        <v>QSAZ0</v>
      </c>
      <c r="F44" s="273">
        <f>IFERROR(RTD("cqg.rtd", ,"ContractData",E44, "COI"),"")</f>
        <v>105</v>
      </c>
      <c r="G44" s="273">
        <f>IFERROR(RTD("cqg.rtd", ,"ContractData",E44, "POI"),"")</f>
        <v>105</v>
      </c>
      <c r="H44" s="273" t="str">
        <f>RIGHT(RTD("cqg.rtd", ,"ContractData",B44, "LongDescription"),2)</f>
        <v>21</v>
      </c>
      <c r="I44" s="273">
        <f>IF(D44="F",1,IF(D44="G",2,IF(D44="H",3,IF(D44="J",4,IF(D44="K",5,IF(D44="M",6,IF(D44="N",7,IF(D44="Q",8,IF(D44="U",9,IF(D44="V",10,IF(D44="X",11,IF(D44="Z",12))))))))))))</f>
        <v>12</v>
      </c>
      <c r="J44" s="273" t="str">
        <f>VLOOKUP(I44,$R$6:$T$17,3)</f>
        <v>H</v>
      </c>
      <c r="K44" s="273" t="str">
        <f>$K$5&amp;J44&amp;RIGHT(H44,2)</f>
        <v>QSAH21</v>
      </c>
      <c r="L44" s="273">
        <f>IF(LEFT(RTD("cqg.rtd", ,"ContractData",K44, "COI"),3)="768","",RTD("cqg.rtd", ,"ContractData",K44, "COI"))</f>
        <v>1</v>
      </c>
      <c r="M44" s="273">
        <f>IF(LEFT(RTD("cqg.rtd", ,"ContractData",K44, "P_OI"),3)="768","",RTD("cqg.rtd", ,"ContractData",K44, "P_OI"))</f>
        <v>1</v>
      </c>
    </row>
    <row r="46" spans="1:13" x14ac:dyDescent="0.25">
      <c r="A46" s="273">
        <f>A44+1</f>
        <v>21</v>
      </c>
      <c r="B46" s="273" t="str">
        <f>RTD("cqg.rtd",,"ContractData",$A$5&amp;A46,"Symbol")</f>
        <v>QSAS3H1</v>
      </c>
      <c r="C46" s="273" t="str">
        <f>RIGHT(B46,2)</f>
        <v>H1</v>
      </c>
      <c r="D46" s="273" t="str">
        <f>LEFT(C46,1)</f>
        <v>H</v>
      </c>
      <c r="E46" s="273" t="str">
        <f>$E$5&amp;C46</f>
        <v>QSAH1</v>
      </c>
      <c r="F46" s="273">
        <f>IFERROR(RTD("cqg.rtd", ,"ContractData",E46, "COI"),"")</f>
        <v>1</v>
      </c>
      <c r="G46" s="273">
        <f>IFERROR(RTD("cqg.rtd", ,"ContractData",E46, "POI"),"")</f>
        <v>1</v>
      </c>
      <c r="H46" s="273" t="str">
        <f>RIGHT(RTD("cqg.rtd", ,"ContractData",B46, "LongDescription"),2)</f>
        <v>21</v>
      </c>
      <c r="I46" s="273">
        <f>IF(D46="F",1,IF(D46="G",2,IF(D46="H",3,IF(D46="J",4,IF(D46="K",5,IF(D46="M",6,IF(D46="N",7,IF(D46="Q",8,IF(D46="U",9,IF(D46="V",10,IF(D46="X",11,IF(D46="Z",12))))))))))))</f>
        <v>3</v>
      </c>
      <c r="J46" s="273" t="str">
        <f>VLOOKUP(I46,$R$6:$T$17,3)</f>
        <v>M</v>
      </c>
      <c r="K46" s="273" t="str">
        <f>$K$5&amp;J46&amp;RIGHT(H46,2)</f>
        <v>QSAM21</v>
      </c>
      <c r="L46" s="273">
        <f>IF(LEFT(RTD("cqg.rtd", ,"ContractData",K46, "COI"),3)="768","",RTD("cqg.rtd", ,"ContractData",K46, "COI"))</f>
        <v>0</v>
      </c>
      <c r="M46" s="273">
        <f>IF(LEFT(RTD("cqg.rtd", ,"ContractData",K46, "P_OI"),3)="768","",RTD("cqg.rtd", ,"ContractData",K46, "P_OI"))</f>
        <v>0</v>
      </c>
    </row>
    <row r="48" spans="1:13" x14ac:dyDescent="0.25">
      <c r="A48" s="273">
        <f>A46+1</f>
        <v>22</v>
      </c>
      <c r="B48" s="273" t="str">
        <f>RTD("cqg.rtd",,"ContractData",$A$5&amp;A48,"Symbol")</f>
        <v>QSAS3M1</v>
      </c>
      <c r="C48" s="273" t="str">
        <f>RIGHT(B48,2)</f>
        <v>M1</v>
      </c>
      <c r="D48" s="273" t="str">
        <f>LEFT(C48,1)</f>
        <v>M</v>
      </c>
      <c r="E48" s="273" t="str">
        <f>$E$5&amp;C48</f>
        <v>QSAM1</v>
      </c>
      <c r="F48" s="273">
        <f>IFERROR(RTD("cqg.rtd", ,"ContractData",E48, "COI"),"")</f>
        <v>0</v>
      </c>
      <c r="G48" s="273">
        <f>IFERROR(RTD("cqg.rtd", ,"ContractData",E48, "POI"),"")</f>
        <v>0</v>
      </c>
      <c r="H48" s="273" t="str">
        <f>RIGHT(RTD("cqg.rtd", ,"ContractData",B48, "LongDescription"),2)</f>
        <v>21</v>
      </c>
      <c r="I48" s="273">
        <f>IF(D48="F",1,IF(D48="G",2,IF(D48="H",3,IF(D48="J",4,IF(D48="K",5,IF(D48="M",6,IF(D48="N",7,IF(D48="Q",8,IF(D48="U",9,IF(D48="V",10,IF(D48="X",11,IF(D48="Z",12))))))))))))</f>
        <v>6</v>
      </c>
      <c r="J48" s="273" t="str">
        <f>VLOOKUP(I48,$R$6:$T$17,3)</f>
        <v>U</v>
      </c>
      <c r="K48" s="273" t="str">
        <f>$K$5&amp;J48&amp;RIGHT(H48,2)</f>
        <v>QSAU21</v>
      </c>
      <c r="L48" s="273">
        <f>IF(LEFT(RTD("cqg.rtd", ,"ContractData",K48, "COI"),3)="768","",RTD("cqg.rtd", ,"ContractData",K48, "COI"))</f>
        <v>0</v>
      </c>
      <c r="M48" s="273">
        <f>IF(LEFT(RTD("cqg.rtd", ,"ContractData",K48, "P_OI"),3)="768","",RTD("cqg.rtd", ,"ContractData",K48, "P_OI"))</f>
        <v>0</v>
      </c>
    </row>
    <row r="50" spans="1:13" x14ac:dyDescent="0.25">
      <c r="A50" s="273">
        <f>A48+1</f>
        <v>23</v>
      </c>
      <c r="B50" s="273" t="str">
        <f>RTD("cqg.rtd",,"ContractData",$A$5&amp;A50,"Symbol")</f>
        <v>QSAS3U1</v>
      </c>
      <c r="C50" s="273" t="str">
        <f>RIGHT(B50,2)</f>
        <v>U1</v>
      </c>
      <c r="D50" s="273" t="str">
        <f>LEFT(C50,1)</f>
        <v>U</v>
      </c>
      <c r="E50" s="273" t="str">
        <f>$E$5&amp;C50</f>
        <v>QSAU1</v>
      </c>
      <c r="F50" s="273">
        <f>IFERROR(RTD("cqg.rtd", ,"ContractData",E50, "COI"),"")</f>
        <v>0</v>
      </c>
      <c r="G50" s="273">
        <f>IFERROR(RTD("cqg.rtd", ,"ContractData",E50, "POI"),"")</f>
        <v>0</v>
      </c>
      <c r="H50" s="273" t="str">
        <f>RIGHT(RTD("cqg.rtd", ,"ContractData",B50, "LongDescription"),2)</f>
        <v>21</v>
      </c>
      <c r="I50" s="273">
        <f>IF(D50="F",1,IF(D50="G",2,IF(D50="H",3,IF(D50="J",4,IF(D50="K",5,IF(D50="M",6,IF(D50="N",7,IF(D50="Q",8,IF(D50="U",9,IF(D50="V",10,IF(D50="X",11,IF(D50="Z",12))))))))))))</f>
        <v>9</v>
      </c>
      <c r="J50" s="273" t="str">
        <f>VLOOKUP(I50,$R$6:$T$17,3)</f>
        <v>Z</v>
      </c>
      <c r="K50" s="273" t="str">
        <f>$K$5&amp;J50&amp;RIGHT(H50,2)</f>
        <v>QSAZ21</v>
      </c>
      <c r="L50" s="273">
        <f>IF(LEFT(RTD("cqg.rtd", ,"ContractData",K50, "COI"),3)="768","",RTD("cqg.rtd", ,"ContractData",K50, "COI"))</f>
        <v>0</v>
      </c>
      <c r="M50" s="273">
        <f>IF(LEFT(RTD("cqg.rtd", ,"ContractData",K50, "P_OI"),3)="768","",RTD("cqg.rtd", ,"ContractData",K50, "P_OI"))</f>
        <v>0</v>
      </c>
    </row>
  </sheetData>
  <sheetProtection algorithmName="SHA-512" hashValue="rov3693vpHGbSzWqJRSZpT1pmO5vP/6S/ChihaIrN5h7WqEJGrTzzDo6xWBvcDx7VzxSp7I4Id7NnfN5nwMosw==" saltValue="Ou/fHcY7JiOlJEt108cED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EDA Outrights</vt:lpstr>
      <vt:lpstr>EDA 3mo Calendars</vt:lpstr>
      <vt:lpstr>EDA Calendar Calculations</vt:lpstr>
      <vt:lpstr>Euribor Outrights</vt:lpstr>
      <vt:lpstr>Euribor 3mo Calendars</vt:lpstr>
      <vt:lpstr>Euribor Calendar Calculations</vt:lpstr>
      <vt:lpstr>Short Sterling Outrights</vt:lpstr>
      <vt:lpstr>Short Sterling 3mo Calendars</vt:lpstr>
      <vt:lpstr>Short Sterling Cal Calculations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2016-02-22T15:23:34Z</dcterms:modified>
</cp:coreProperties>
</file>