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CL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V13" i="3" l="1"/>
  <c r="V12" i="3"/>
  <c r="V11" i="3"/>
  <c r="V10" i="3"/>
  <c r="V9" i="3"/>
  <c r="V8" i="3"/>
  <c r="V7" i="3"/>
  <c r="V6" i="3"/>
  <c r="V5" i="3"/>
  <c r="V4" i="3"/>
  <c r="V3" i="3"/>
  <c r="X2" i="3"/>
  <c r="B68" i="2" l="1"/>
  <c r="S36" i="3"/>
  <c r="E41" i="2"/>
  <c r="X20" i="3"/>
  <c r="E49" i="2"/>
  <c r="V32" i="3"/>
  <c r="S35" i="3"/>
  <c r="D41" i="2"/>
  <c r="R35" i="3"/>
  <c r="F41" i="2"/>
  <c r="E46" i="2"/>
  <c r="B19" i="2"/>
  <c r="Q1" i="3" l="1"/>
  <c r="E40" i="2"/>
  <c r="D39" i="2"/>
  <c r="B44" i="2"/>
  <c r="F43" i="2"/>
  <c r="E43" i="2"/>
  <c r="D46" i="2"/>
  <c r="F40" i="2"/>
  <c r="E39" i="2"/>
  <c r="D40" i="2"/>
  <c r="F39" i="2"/>
  <c r="D49" i="2"/>
  <c r="D43" i="2"/>
  <c r="R36" i="3" l="1"/>
  <c r="Q3" i="3"/>
  <c r="Q2" i="3"/>
  <c r="A2" i="3" l="1"/>
  <c r="A3" i="3"/>
  <c r="R37" i="3"/>
  <c r="R3" i="3"/>
  <c r="V23" i="3"/>
  <c r="V25" i="3"/>
  <c r="S3" i="3"/>
  <c r="H68" i="2"/>
  <c r="V21" i="3"/>
  <c r="B11" i="2"/>
  <c r="B2" i="3"/>
  <c r="R2" i="3"/>
  <c r="B12" i="2"/>
  <c r="V20" i="3"/>
  <c r="O35" i="3"/>
  <c r="Q15" i="3"/>
  <c r="Q14" i="3"/>
  <c r="V24" i="3"/>
  <c r="D16" i="2"/>
  <c r="B6" i="2"/>
  <c r="O36" i="3"/>
  <c r="T3" i="3"/>
  <c r="D7" i="2"/>
  <c r="D17" i="2"/>
  <c r="U2" i="3"/>
  <c r="U3" i="3"/>
  <c r="Q4" i="3"/>
  <c r="B7" i="2"/>
  <c r="T2" i="3"/>
  <c r="S2" i="3"/>
  <c r="V22" i="3"/>
  <c r="D6" i="2"/>
  <c r="B3" i="3"/>
  <c r="F68" i="2" l="1"/>
  <c r="AC26" i="3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B9" i="2"/>
  <c r="E7" i="2"/>
  <c r="B13" i="2"/>
  <c r="B10" i="2"/>
  <c r="S4" i="3"/>
  <c r="Q16" i="3"/>
  <c r="E21" i="2"/>
  <c r="B15" i="2"/>
  <c r="T4" i="3"/>
  <c r="D9" i="2"/>
  <c r="U4" i="3"/>
  <c r="E6" i="2"/>
  <c r="B4" i="3"/>
  <c r="D8" i="2"/>
  <c r="R4" i="3"/>
  <c r="D10" i="2"/>
  <c r="M15" i="3"/>
  <c r="D19" i="2"/>
  <c r="E22" i="2"/>
  <c r="O37" i="3"/>
  <c r="Q5" i="3"/>
  <c r="D18" i="2"/>
  <c r="B8" i="2"/>
  <c r="B14" i="2"/>
  <c r="D20" i="2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M2" i="3"/>
  <c r="L2" i="3"/>
  <c r="J2" i="3"/>
  <c r="H2" i="3"/>
  <c r="G2" i="3"/>
  <c r="D2" i="3"/>
  <c r="E23" i="2"/>
  <c r="R5" i="3"/>
  <c r="Q17" i="3"/>
  <c r="N15" i="3"/>
  <c r="D53" i="2"/>
  <c r="S5" i="3"/>
  <c r="E9" i="2"/>
  <c r="E24" i="2"/>
  <c r="T5" i="3"/>
  <c r="M11" i="2"/>
  <c r="H11" i="2"/>
  <c r="N11" i="2"/>
  <c r="L11" i="2"/>
  <c r="J11" i="2"/>
  <c r="E8" i="2"/>
  <c r="F6" i="2"/>
  <c r="E53" i="2"/>
  <c r="F7" i="2"/>
  <c r="B5" i="3"/>
  <c r="L16" i="2"/>
  <c r="O38" i="3"/>
  <c r="E54" i="2"/>
  <c r="H53" i="2"/>
  <c r="K16" i="2"/>
  <c r="H15" i="3"/>
  <c r="H16" i="2"/>
  <c r="I11" i="2"/>
  <c r="K11" i="2"/>
  <c r="F54" i="2"/>
  <c r="O15" i="3"/>
  <c r="F27" i="2"/>
  <c r="N17" i="2"/>
  <c r="U5" i="3"/>
  <c r="E25" i="2"/>
  <c r="G54" i="2"/>
  <c r="E10" i="2"/>
  <c r="G53" i="2"/>
  <c r="F26" i="2"/>
  <c r="N16" i="2"/>
  <c r="G11" i="2"/>
  <c r="H54" i="2"/>
  <c r="F53" i="2"/>
  <c r="E11" i="2"/>
  <c r="D54" i="2"/>
  <c r="J17" i="2"/>
  <c r="F11" i="2"/>
  <c r="D11" i="2"/>
  <c r="G16" i="2"/>
  <c r="F16" i="2"/>
  <c r="Q6" i="3"/>
  <c r="U69" i="2" l="1"/>
  <c r="V70" i="2"/>
  <c r="B56" i="2"/>
  <c r="F49" i="2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M17" i="2"/>
  <c r="E17" i="2"/>
  <c r="N14" i="3"/>
  <c r="Z13" i="3"/>
  <c r="G14" i="3"/>
  <c r="K21" i="2"/>
  <c r="F17" i="2"/>
  <c r="E16" i="3"/>
  <c r="K12" i="2"/>
  <c r="F9" i="2"/>
  <c r="E15" i="3"/>
  <c r="G31" i="2"/>
  <c r="K14" i="3"/>
  <c r="N20" i="2"/>
  <c r="I14" i="3"/>
  <c r="J18" i="2"/>
  <c r="M14" i="3"/>
  <c r="G7" i="2"/>
  <c r="F28" i="2"/>
  <c r="F21" i="2"/>
  <c r="D14" i="3"/>
  <c r="G16" i="3"/>
  <c r="X6" i="3"/>
  <c r="F15" i="3"/>
  <c r="H12" i="2"/>
  <c r="J12" i="2"/>
  <c r="G17" i="2"/>
  <c r="F29" i="2"/>
  <c r="U6" i="3"/>
  <c r="F55" i="2"/>
  <c r="I17" i="2"/>
  <c r="L12" i="2"/>
  <c r="I12" i="2"/>
  <c r="J14" i="3"/>
  <c r="L15" i="3"/>
  <c r="G6" i="2"/>
  <c r="N12" i="2"/>
  <c r="T6" i="3"/>
  <c r="G55" i="2"/>
  <c r="J16" i="2"/>
  <c r="G15" i="3"/>
  <c r="E16" i="2"/>
  <c r="Y13" i="3"/>
  <c r="F14" i="3"/>
  <c r="D12" i="2"/>
  <c r="E55" i="2"/>
  <c r="X13" i="3"/>
  <c r="E14" i="3"/>
  <c r="R6" i="3"/>
  <c r="L17" i="2"/>
  <c r="H17" i="2"/>
  <c r="Y9" i="3"/>
  <c r="M16" i="2"/>
  <c r="H22" i="2"/>
  <c r="Q7" i="3"/>
  <c r="K17" i="2"/>
  <c r="G12" i="2"/>
  <c r="D15" i="3"/>
  <c r="M22" i="2"/>
  <c r="D55" i="2"/>
  <c r="F12" i="2"/>
  <c r="J16" i="3"/>
  <c r="G32" i="2"/>
  <c r="S6" i="3"/>
  <c r="M16" i="3"/>
  <c r="K15" i="3"/>
  <c r="J20" i="2"/>
  <c r="W13" i="3"/>
  <c r="M12" i="2"/>
  <c r="W4" i="3"/>
  <c r="B6" i="3"/>
  <c r="G56" i="2"/>
  <c r="H21" i="2"/>
  <c r="X11" i="3"/>
  <c r="Y7" i="3"/>
  <c r="I16" i="2"/>
  <c r="O39" i="3"/>
  <c r="J15" i="3"/>
  <c r="H14" i="3"/>
  <c r="F10" i="2"/>
  <c r="F30" i="2"/>
  <c r="J22" i="2"/>
  <c r="Q18" i="3"/>
  <c r="F8" i="2"/>
  <c r="L14" i="3"/>
  <c r="K22" i="2"/>
  <c r="J21" i="2"/>
  <c r="J19" i="2"/>
  <c r="Y12" i="3"/>
  <c r="W3" i="3"/>
  <c r="O14" i="3"/>
  <c r="H55" i="2"/>
  <c r="I15" i="3"/>
  <c r="E12" i="2"/>
  <c r="N19" i="2"/>
  <c r="N18" i="2"/>
  <c r="Z5" i="3"/>
  <c r="Y10" i="3"/>
  <c r="N16" i="3"/>
  <c r="L16" i="3"/>
  <c r="Z8" i="3"/>
  <c r="L21" i="2"/>
  <c r="U70" i="2" l="1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X10" i="3"/>
  <c r="H24" i="2"/>
  <c r="Q19" i="3"/>
  <c r="H15" i="2"/>
  <c r="E14" i="2"/>
  <c r="Q8" i="3"/>
  <c r="X9" i="3"/>
  <c r="F20" i="2"/>
  <c r="I18" i="2"/>
  <c r="K16" i="3"/>
  <c r="X7" i="3"/>
  <c r="W10" i="3"/>
  <c r="K19" i="2"/>
  <c r="Z3" i="3"/>
  <c r="I26" i="2"/>
  <c r="M15" i="2"/>
  <c r="I16" i="3"/>
  <c r="I19" i="2"/>
  <c r="I20" i="2"/>
  <c r="G33" i="2"/>
  <c r="G9" i="2"/>
  <c r="L19" i="2"/>
  <c r="G13" i="2"/>
  <c r="X3" i="3"/>
  <c r="W12" i="3"/>
  <c r="X5" i="3"/>
  <c r="D16" i="3"/>
  <c r="T7" i="3"/>
  <c r="G15" i="2"/>
  <c r="Y8" i="3"/>
  <c r="R7" i="3"/>
  <c r="K15" i="2"/>
  <c r="K13" i="2"/>
  <c r="J15" i="2"/>
  <c r="H20" i="2"/>
  <c r="Y5" i="3"/>
  <c r="D15" i="2"/>
  <c r="I13" i="2"/>
  <c r="O40" i="3"/>
  <c r="M14" i="2"/>
  <c r="E20" i="2"/>
  <c r="H56" i="2"/>
  <c r="K23" i="2"/>
  <c r="F19" i="2"/>
  <c r="G14" i="2"/>
  <c r="U7" i="3"/>
  <c r="G8" i="2"/>
  <c r="J23" i="2"/>
  <c r="I15" i="2"/>
  <c r="J24" i="2"/>
  <c r="Z9" i="3"/>
  <c r="X12" i="3"/>
  <c r="D13" i="2"/>
  <c r="M19" i="2"/>
  <c r="M18" i="2"/>
  <c r="Y4" i="3"/>
  <c r="W7" i="3"/>
  <c r="Y3" i="3"/>
  <c r="J27" i="2"/>
  <c r="X4" i="3"/>
  <c r="I22" i="2"/>
  <c r="J14" i="2"/>
  <c r="S7" i="3"/>
  <c r="N14" i="2"/>
  <c r="H7" i="2"/>
  <c r="Z12" i="3"/>
  <c r="F16" i="3"/>
  <c r="Y2" i="3"/>
  <c r="L20" i="2"/>
  <c r="H14" i="2"/>
  <c r="W2" i="3"/>
  <c r="L22" i="2"/>
  <c r="H19" i="2"/>
  <c r="L14" i="2"/>
  <c r="Z2" i="3"/>
  <c r="H25" i="2"/>
  <c r="W9" i="3"/>
  <c r="Z7" i="3"/>
  <c r="H18" i="2"/>
  <c r="N26" i="2"/>
  <c r="H6" i="2"/>
  <c r="F56" i="2"/>
  <c r="M25" i="2"/>
  <c r="H36" i="2"/>
  <c r="M24" i="2"/>
  <c r="N15" i="2"/>
  <c r="K25" i="2"/>
  <c r="L15" i="2"/>
  <c r="Y11" i="3"/>
  <c r="Z4" i="3"/>
  <c r="G18" i="2"/>
  <c r="N22" i="2"/>
  <c r="L18" i="2"/>
  <c r="L17" i="3"/>
  <c r="G21" i="2"/>
  <c r="H27" i="2"/>
  <c r="Y6" i="3"/>
  <c r="G10" i="2"/>
  <c r="M13" i="2"/>
  <c r="H13" i="2"/>
  <c r="H16" i="3"/>
  <c r="E13" i="2"/>
  <c r="G34" i="2"/>
  <c r="K20" i="2"/>
  <c r="L13" i="2"/>
  <c r="J13" i="2"/>
  <c r="D56" i="2"/>
  <c r="W8" i="3"/>
  <c r="F18" i="2"/>
  <c r="W5" i="3"/>
  <c r="E18" i="2"/>
  <c r="F22" i="2"/>
  <c r="M20" i="2"/>
  <c r="K14" i="2"/>
  <c r="D14" i="2"/>
  <c r="G35" i="2"/>
  <c r="E19" i="2"/>
  <c r="K18" i="2"/>
  <c r="X8" i="3"/>
  <c r="M21" i="2"/>
  <c r="M23" i="2"/>
  <c r="W6" i="3"/>
  <c r="I14" i="2"/>
  <c r="N21" i="2"/>
  <c r="F15" i="2"/>
  <c r="G19" i="2"/>
  <c r="Z10" i="3"/>
  <c r="G22" i="2"/>
  <c r="F13" i="2"/>
  <c r="Z11" i="3"/>
  <c r="H23" i="2"/>
  <c r="G20" i="2"/>
  <c r="H37" i="2"/>
  <c r="Z6" i="3"/>
  <c r="W11" i="3"/>
  <c r="L26" i="2"/>
  <c r="J17" i="3"/>
  <c r="J25" i="2"/>
  <c r="K24" i="2"/>
  <c r="N13" i="2"/>
  <c r="I21" i="2"/>
  <c r="E15" i="2"/>
  <c r="E56" i="2"/>
  <c r="F14" i="2"/>
  <c r="I27" i="2"/>
  <c r="K26" i="2"/>
  <c r="B7" i="3"/>
  <c r="G27" i="2"/>
  <c r="M17" i="3"/>
  <c r="U71" i="2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I17" i="3"/>
  <c r="G25" i="2"/>
  <c r="G30" i="2"/>
  <c r="J26" i="2"/>
  <c r="F17" i="3"/>
  <c r="M26" i="2"/>
  <c r="L23" i="2"/>
  <c r="J18" i="3"/>
  <c r="J29" i="2"/>
  <c r="I7" i="2"/>
  <c r="H58" i="2"/>
  <c r="J30" i="2"/>
  <c r="H9" i="2"/>
  <c r="G26" i="2"/>
  <c r="N25" i="2"/>
  <c r="G28" i="2"/>
  <c r="Q20" i="3"/>
  <c r="H17" i="3"/>
  <c r="G58" i="2"/>
  <c r="H29" i="2"/>
  <c r="H40" i="2"/>
  <c r="D58" i="2"/>
  <c r="E17" i="3"/>
  <c r="F23" i="2"/>
  <c r="I25" i="2"/>
  <c r="L24" i="2"/>
  <c r="I41" i="2"/>
  <c r="K31" i="2"/>
  <c r="B8" i="3"/>
  <c r="K27" i="2"/>
  <c r="H8" i="2"/>
  <c r="L27" i="2"/>
  <c r="H28" i="2"/>
  <c r="J28" i="2"/>
  <c r="G17" i="3"/>
  <c r="L25" i="2"/>
  <c r="I24" i="2"/>
  <c r="G29" i="2"/>
  <c r="L18" i="3"/>
  <c r="S8" i="3"/>
  <c r="M31" i="2"/>
  <c r="U8" i="3"/>
  <c r="H26" i="2"/>
  <c r="I30" i="2"/>
  <c r="D17" i="3"/>
  <c r="I29" i="2"/>
  <c r="G23" i="2"/>
  <c r="E58" i="2"/>
  <c r="Q9" i="3"/>
  <c r="G24" i="2"/>
  <c r="N23" i="2"/>
  <c r="R8" i="3"/>
  <c r="I23" i="2"/>
  <c r="F25" i="2"/>
  <c r="H10" i="2"/>
  <c r="I6" i="2"/>
  <c r="N24" i="2"/>
  <c r="O41" i="3"/>
  <c r="F58" i="2"/>
  <c r="I28" i="2"/>
  <c r="L32" i="2"/>
  <c r="H38" i="2"/>
  <c r="N27" i="2"/>
  <c r="I42" i="2"/>
  <c r="M27" i="2"/>
  <c r="H30" i="2"/>
  <c r="J31" i="2"/>
  <c r="H39" i="2"/>
  <c r="T8" i="3"/>
  <c r="K17" i="3"/>
  <c r="F24" i="2"/>
  <c r="D18" i="3"/>
  <c r="I31" i="2"/>
  <c r="K18" i="3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U9" i="3"/>
  <c r="K32" i="2"/>
  <c r="I43" i="2"/>
  <c r="H59" i="2"/>
  <c r="E18" i="3"/>
  <c r="I18" i="3"/>
  <c r="N28" i="2"/>
  <c r="M28" i="2"/>
  <c r="Q10" i="3"/>
  <c r="J47" i="2"/>
  <c r="E59" i="2"/>
  <c r="H18" i="3"/>
  <c r="N31" i="2"/>
  <c r="O42" i="3"/>
  <c r="N37" i="2"/>
  <c r="M30" i="2"/>
  <c r="L28" i="2"/>
  <c r="R9" i="3"/>
  <c r="D19" i="3"/>
  <c r="H31" i="2"/>
  <c r="F18" i="3"/>
  <c r="J6" i="2"/>
  <c r="T9" i="3"/>
  <c r="I9" i="2"/>
  <c r="K28" i="2"/>
  <c r="N30" i="2"/>
  <c r="K30" i="2"/>
  <c r="D59" i="2"/>
  <c r="K29" i="2"/>
  <c r="M32" i="2"/>
  <c r="N32" i="2"/>
  <c r="K36" i="2"/>
  <c r="S9" i="3"/>
  <c r="I44" i="2"/>
  <c r="I45" i="2"/>
  <c r="G18" i="3"/>
  <c r="L29" i="2"/>
  <c r="G59" i="2"/>
  <c r="L30" i="2"/>
  <c r="L35" i="2"/>
  <c r="N29" i="2"/>
  <c r="H32" i="2"/>
  <c r="Q21" i="3"/>
  <c r="J32" i="2"/>
  <c r="J7" i="2"/>
  <c r="I10" i="2"/>
  <c r="L33" i="2"/>
  <c r="I32" i="2"/>
  <c r="J46" i="2"/>
  <c r="L34" i="2"/>
  <c r="J37" i="2"/>
  <c r="M29" i="2"/>
  <c r="M36" i="2"/>
  <c r="K19" i="3"/>
  <c r="I8" i="2"/>
  <c r="B9" i="3"/>
  <c r="F59" i="2"/>
  <c r="L31" i="2"/>
  <c r="L36" i="2"/>
  <c r="J19" i="3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I34" i="2"/>
  <c r="H34" i="2"/>
  <c r="H60" i="2"/>
  <c r="J35" i="2"/>
  <c r="K51" i="2"/>
  <c r="E20" i="3"/>
  <c r="S10" i="3"/>
  <c r="I33" i="2"/>
  <c r="N34" i="2"/>
  <c r="E19" i="3"/>
  <c r="K37" i="2"/>
  <c r="K6" i="2"/>
  <c r="L37" i="2"/>
  <c r="J50" i="2"/>
  <c r="K33" i="2"/>
  <c r="N40" i="2"/>
  <c r="N41" i="2"/>
  <c r="G60" i="2"/>
  <c r="D60" i="2"/>
  <c r="I36" i="2"/>
  <c r="J36" i="2"/>
  <c r="G20" i="3"/>
  <c r="J40" i="2"/>
  <c r="H19" i="3"/>
  <c r="T10" i="3"/>
  <c r="L41" i="2"/>
  <c r="B10" i="3"/>
  <c r="J33" i="2"/>
  <c r="F19" i="3"/>
  <c r="J48" i="2"/>
  <c r="N36" i="2"/>
  <c r="M33" i="2"/>
  <c r="J10" i="2"/>
  <c r="N35" i="2"/>
  <c r="Q22" i="3"/>
  <c r="K52" i="2"/>
  <c r="R10" i="3"/>
  <c r="N38" i="2"/>
  <c r="N39" i="2"/>
  <c r="H33" i="2"/>
  <c r="M35" i="2"/>
  <c r="I20" i="3"/>
  <c r="J49" i="2"/>
  <c r="J34" i="2"/>
  <c r="J39" i="2"/>
  <c r="O43" i="3"/>
  <c r="H35" i="2"/>
  <c r="E60" i="2"/>
  <c r="K34" i="2"/>
  <c r="J8" i="2"/>
  <c r="J9" i="2"/>
  <c r="I37" i="2"/>
  <c r="J38" i="2"/>
  <c r="G19" i="3"/>
  <c r="J20" i="3"/>
  <c r="M34" i="2"/>
  <c r="K7" i="2"/>
  <c r="I35" i="2"/>
  <c r="F60" i="2"/>
  <c r="N33" i="2"/>
  <c r="M37" i="2"/>
  <c r="H61" i="2"/>
  <c r="Q11" i="3"/>
  <c r="I19" i="3"/>
  <c r="U10" i="3"/>
  <c r="K35" i="2"/>
  <c r="D20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F20" i="3"/>
  <c r="Q23" i="3"/>
  <c r="F61" i="2"/>
  <c r="H20" i="3"/>
  <c r="T11" i="3"/>
  <c r="B11" i="3"/>
  <c r="L38" i="2"/>
  <c r="D61" i="2"/>
  <c r="K9" i="2"/>
  <c r="M38" i="2"/>
  <c r="K8" i="2"/>
  <c r="I39" i="2"/>
  <c r="F21" i="3"/>
  <c r="K38" i="2"/>
  <c r="K46" i="2"/>
  <c r="M41" i="2"/>
  <c r="L40" i="2"/>
  <c r="M39" i="2"/>
  <c r="H21" i="3"/>
  <c r="L6" i="2"/>
  <c r="M40" i="2"/>
  <c r="E61" i="2"/>
  <c r="I38" i="2"/>
  <c r="K40" i="2"/>
  <c r="K10" i="2"/>
  <c r="S11" i="3"/>
  <c r="M42" i="2"/>
  <c r="K53" i="2"/>
  <c r="J41" i="2"/>
  <c r="K39" i="2"/>
  <c r="Q12" i="3"/>
  <c r="L42" i="2"/>
  <c r="L57" i="2"/>
  <c r="K54" i="2"/>
  <c r="L56" i="2"/>
  <c r="I40" i="2"/>
  <c r="J42" i="2"/>
  <c r="L39" i="2"/>
  <c r="G61" i="2"/>
  <c r="R11" i="3"/>
  <c r="D21" i="3"/>
  <c r="K42" i="2"/>
  <c r="U11" i="3"/>
  <c r="N42" i="2"/>
  <c r="O44" i="3"/>
  <c r="L7" i="2"/>
  <c r="K41" i="2"/>
  <c r="K55" i="2"/>
  <c r="N47" i="2"/>
  <c r="I21" i="3"/>
  <c r="L46" i="2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N43" i="2"/>
  <c r="G21" i="3"/>
  <c r="N46" i="2"/>
  <c r="D63" i="2"/>
  <c r="L51" i="2"/>
  <c r="J44" i="2"/>
  <c r="K44" i="2"/>
  <c r="G22" i="3"/>
  <c r="M47" i="2"/>
  <c r="K47" i="2"/>
  <c r="M62" i="2"/>
  <c r="H22" i="3"/>
  <c r="L47" i="2"/>
  <c r="M44" i="2"/>
  <c r="N51" i="2"/>
  <c r="Q13" i="3"/>
  <c r="B12" i="3"/>
  <c r="N45" i="2"/>
  <c r="L44" i="2"/>
  <c r="N50" i="2"/>
  <c r="N48" i="2"/>
  <c r="L60" i="2"/>
  <c r="L9" i="2"/>
  <c r="K45" i="2"/>
  <c r="Q24" i="3"/>
  <c r="L8" i="2"/>
  <c r="J45" i="2"/>
  <c r="R12" i="3"/>
  <c r="T12" i="3"/>
  <c r="L58" i="2"/>
  <c r="G63" i="2"/>
  <c r="E63" i="2"/>
  <c r="L10" i="2"/>
  <c r="L59" i="2"/>
  <c r="J43" i="2"/>
  <c r="N44" i="2"/>
  <c r="L43" i="2"/>
  <c r="K43" i="2"/>
  <c r="M46" i="2"/>
  <c r="H63" i="2"/>
  <c r="M7" i="2"/>
  <c r="F63" i="2"/>
  <c r="M43" i="2"/>
  <c r="N49" i="2"/>
  <c r="O45" i="3"/>
  <c r="M6" i="2"/>
  <c r="S12" i="3"/>
  <c r="M45" i="2"/>
  <c r="E21" i="3"/>
  <c r="L45" i="2"/>
  <c r="U12" i="3"/>
  <c r="M61" i="2"/>
  <c r="M51" i="2"/>
  <c r="U76" i="2" l="1"/>
  <c r="V77" i="2"/>
  <c r="B65" i="2"/>
  <c r="AC12" i="3"/>
  <c r="AB12" i="3"/>
  <c r="A13" i="3"/>
  <c r="C12" i="3"/>
  <c r="G11" i="3"/>
  <c r="F11" i="3"/>
  <c r="D11" i="3"/>
  <c r="E11" i="3"/>
  <c r="N52" i="2"/>
  <c r="T13" i="3"/>
  <c r="S13" i="3"/>
  <c r="R13" i="3"/>
  <c r="B13" i="3"/>
  <c r="K50" i="2"/>
  <c r="O46" i="3"/>
  <c r="L49" i="2"/>
  <c r="M64" i="2"/>
  <c r="M50" i="2"/>
  <c r="K49" i="2"/>
  <c r="M52" i="2"/>
  <c r="D22" i="3"/>
  <c r="M57" i="2"/>
  <c r="E22" i="3"/>
  <c r="M10" i="2"/>
  <c r="M63" i="2"/>
  <c r="G23" i="3"/>
  <c r="M49" i="2"/>
  <c r="E23" i="3"/>
  <c r="M65" i="2"/>
  <c r="K48" i="2"/>
  <c r="N67" i="2"/>
  <c r="D64" i="2"/>
  <c r="M8" i="2"/>
  <c r="M9" i="2"/>
  <c r="G64" i="2"/>
  <c r="E64" i="2"/>
  <c r="N6" i="2"/>
  <c r="L50" i="2"/>
  <c r="L48" i="2"/>
  <c r="L52" i="2"/>
  <c r="N66" i="2"/>
  <c r="M48" i="2"/>
  <c r="N56" i="2"/>
  <c r="F64" i="2"/>
  <c r="H64" i="2"/>
  <c r="N7" i="2"/>
  <c r="F22" i="3"/>
  <c r="U13" i="3"/>
  <c r="Q25" i="3"/>
  <c r="F23" i="3"/>
  <c r="U77" i="2" l="1"/>
  <c r="V78" i="2"/>
  <c r="B66" i="2"/>
  <c r="AB13" i="3"/>
  <c r="AC13" i="3"/>
  <c r="C13" i="3"/>
  <c r="F12" i="3"/>
  <c r="D12" i="3"/>
  <c r="E12" i="3"/>
  <c r="N53" i="2"/>
  <c r="M59" i="2"/>
  <c r="E65" i="2"/>
  <c r="M53" i="2"/>
  <c r="N70" i="2"/>
  <c r="D23" i="3"/>
  <c r="M56" i="2"/>
  <c r="N61" i="2"/>
  <c r="F65" i="2"/>
  <c r="D65" i="2"/>
  <c r="N8" i="2"/>
  <c r="N9" i="2"/>
  <c r="N69" i="2"/>
  <c r="N55" i="2"/>
  <c r="L55" i="2"/>
  <c r="N68" i="2"/>
  <c r="M58" i="2"/>
  <c r="E24" i="3"/>
  <c r="M60" i="2"/>
  <c r="G65" i="2"/>
  <c r="L53" i="2"/>
  <c r="M54" i="2"/>
  <c r="M55" i="2"/>
  <c r="L54" i="2"/>
  <c r="N54" i="2"/>
  <c r="N57" i="2"/>
  <c r="H65" i="2"/>
  <c r="N10" i="2"/>
  <c r="F24" i="3"/>
  <c r="U78" i="2" l="1"/>
  <c r="F13" i="3"/>
  <c r="D13" i="3"/>
  <c r="E13" i="3"/>
  <c r="N59" i="2"/>
  <c r="H66" i="2"/>
  <c r="D66" i="2"/>
  <c r="N60" i="2"/>
  <c r="G66" i="2"/>
  <c r="F66" i="2"/>
  <c r="N58" i="2"/>
  <c r="N62" i="2"/>
  <c r="D24" i="3"/>
  <c r="E25" i="3"/>
  <c r="E66" i="2"/>
  <c r="F25" i="3"/>
  <c r="O67" i="2"/>
  <c r="O66" i="2"/>
  <c r="N65" i="2"/>
  <c r="O68" i="2"/>
  <c r="N63" i="2"/>
  <c r="O70" i="2"/>
  <c r="D25" i="3"/>
  <c r="N64" i="2"/>
  <c r="O69" i="2"/>
</calcChain>
</file>

<file path=xl/sharedStrings.xml><?xml version="1.0" encoding="utf-8"?>
<sst xmlns="http://schemas.openxmlformats.org/spreadsheetml/2006/main" count="49" uniqueCount="31">
  <si>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</si>
  <si>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</si>
  <si>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</si>
  <si>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</si>
  <si>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</si>
  <si>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</si>
  <si>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</si>
  <si>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</si>
  <si>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</si>
  <si>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</si>
  <si>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</si>
  <si>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</si>
  <si>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</si>
  <si>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</si>
  <si>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</si>
  <si>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CLE Volume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</si>
  <si>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</si>
  <si>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</si>
  <si>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</si>
  <si>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</si>
  <si>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</si>
  <si>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</si>
  <si>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</si>
  <si>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 xml:space="preserve"> =IF(ISERROR(M12),NA(),M12)</t>
  </si>
  <si>
    <t>CLE</t>
  </si>
  <si>
    <t>HOE</t>
  </si>
  <si>
    <t>RBE</t>
  </si>
  <si>
    <t>Chicago</t>
  </si>
  <si>
    <t>CQG Globex Crude Light Exchange Traded Spreads Dashboard</t>
  </si>
  <si>
    <t xml:space="preserve">  Copyright © 2017</t>
  </si>
  <si>
    <t>One Month Calendar Spreads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</si>
</sst>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40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4"/>
      </right>
      <top style="thin">
        <color theme="3"/>
      </top>
      <bottom/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2" fontId="10" fillId="4" borderId="18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32" xfId="0" applyNumberFormat="1" applyFont="1" applyFill="1" applyBorder="1" applyAlignment="1">
      <alignment horizontal="center" vertical="center" shrinkToFit="1"/>
    </xf>
    <xf numFmtId="2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2" fontId="6" fillId="2" borderId="0" xfId="0" applyNumberFormat="1" applyFont="1" applyFill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6" fillId="2" borderId="39" xfId="0" applyNumberFormat="1" applyFont="1" applyFill="1" applyBorder="1" applyAlignment="1">
      <alignment horizontal="center"/>
    </xf>
    <xf numFmtId="2" fontId="6" fillId="2" borderId="3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3.1E-2</v>
        <stp/>
        <stp>ContractData</stp>
        <stp>NGE</stp>
        <stp>NetLastQuoteToday</stp>
        <stp/>
        <stp>T</stp>
        <tr r="E41" s="2"/>
      </tp>
      <tp>
        <v>-2.1100000000000001E-2</v>
        <stp/>
        <stp>ContractData</stp>
        <stp>RBE</stp>
        <stp>NetLastQuoteToday</stp>
        <stp/>
        <stp>T</stp>
        <tr r="E40" s="2"/>
      </tp>
      <tp>
        <v>-0.03</v>
        <stp/>
        <stp>ContractData</stp>
        <stp>CLES1M</stp>
        <stp>NetLastQuoteToday</stp>
        <stp/>
        <stp>T</stp>
        <tr r="X3" s="3"/>
      </tp>
      <tp>
        <v>1225417</v>
        <stp/>
        <stp>StudyData</stp>
        <stp>CLE</stp>
        <stp>VolOI</stp>
        <stp/>
        <stp>Vol</stp>
        <stp/>
        <stp/>
        <stp>all</stp>
        <stp/>
        <stp/>
        <stp/>
        <stp>T</stp>
        <tr r="X20" s="3"/>
      </tp>
      <tp>
        <v>-0.04</v>
        <stp/>
        <stp>ContractData</stp>
        <stp>CLES1N</stp>
        <stp>NetLastQuoteToday</stp>
        <stp/>
        <stp>T</stp>
        <tr r="X4" s="3"/>
      </tp>
      <tp>
        <v>-0.02</v>
        <stp/>
        <stp>ContractData</stp>
        <stp>CLES1H</stp>
        <stp>NetLastQuoteToday</stp>
        <stp/>
        <stp>T</stp>
        <tr r="X12" s="3"/>
      </tp>
      <tp>
        <v>-0.02</v>
        <stp/>
        <stp>ContractData</stp>
        <stp>CLES1K</stp>
        <stp>NetLastQuoteToday</stp>
        <stp/>
        <stp>T</stp>
        <tr r="X2" s="3"/>
      </tp>
      <tp>
        <v>-0.01</v>
        <stp/>
        <stp>ContractData</stp>
        <stp>CLES1J</stp>
        <stp>NetLastQuoteToday</stp>
        <stp/>
        <stp>T</stp>
        <tr r="X13" s="3"/>
      </tp>
      <tp>
        <v>-0.03</v>
        <stp/>
        <stp>ContractData</stp>
        <stp>CLES1G</stp>
        <stp>NetLastQuoteToday</stp>
        <stp/>
        <stp>T</stp>
        <tr r="X11" s="3"/>
      </tp>
      <tp>
        <v>-0.02</v>
        <stp/>
        <stp>ContractData</stp>
        <stp>CLES1F</stp>
        <stp>NetLastQuoteToday</stp>
        <stp/>
        <stp>T</stp>
        <tr r="X10" s="3"/>
      </tp>
      <tp>
        <v>-0.04</v>
        <stp/>
        <stp>ContractData</stp>
        <stp>CLES1X</stp>
        <stp>NetLastQuoteToday</stp>
        <stp/>
        <stp>T</stp>
        <tr r="X8" s="3"/>
      </tp>
      <tp>
        <v>-0.05</v>
        <stp/>
        <stp>ContractData</stp>
        <stp>CLES1Z</stp>
        <stp>NetLastQuoteToday</stp>
        <stp/>
        <stp>T</stp>
        <tr r="X9" s="3"/>
      </tp>
      <tp>
        <v>-0.04</v>
        <stp/>
        <stp>ContractData</stp>
        <stp>CLES1U</stp>
        <stp>NetLastQuoteToday</stp>
        <stp/>
        <stp>T</stp>
        <tr r="X6" s="3"/>
      </tp>
      <tp>
        <v>-0.02</v>
        <stp/>
        <stp>ContractData</stp>
        <stp>CLES1V</stp>
        <stp>NetLastQuoteToday</stp>
        <stp/>
        <stp>T</stp>
        <tr r="X7" s="3"/>
      </tp>
      <tp>
        <v>-0.04</v>
        <stp/>
        <stp>ContractData</stp>
        <stp>CLES1Q</stp>
        <stp>NetLastQuoteToday</stp>
        <stp/>
        <stp>T</stp>
        <tr r="X5" s="3"/>
      </tp>
      <tp>
        <v>-3.3E-3</v>
        <stp/>
        <stp>ContractData</stp>
        <stp>HOE</stp>
        <stp>NetLastQuoteToday</stp>
        <stp/>
        <stp>T</stp>
        <tr r="E39" s="2"/>
      </tp>
      <tp t="s">
        <v>Crude Light (Globex) Calendar Spread 10, May 17, Mar 18</v>
        <stp/>
        <stp>ContractData</stp>
        <stp>CLES10K</stp>
        <stp>LongDescription</stp>
        <tr r="M11" s="2"/>
      </tp>
      <tp t="s">
        <v>Crude Light (Globex) Calendar Spread 10, Jun 17, Apr 18</v>
        <stp/>
        <stp>ContractData</stp>
        <stp>CLES10M</stp>
        <stp>LongDescription</stp>
        <tr r="N16" s="2"/>
      </tp>
      <tp t="s">
        <v>Crude Light (Globex) Calendar Spread 11, May 17, Apr 18</v>
        <stp/>
        <stp>ContractData</stp>
        <stp>CLES11K</stp>
        <stp>LongDescription</stp>
        <tr r="N11" s="2"/>
      </tp>
      <tp>
        <v>0.05</v>
        <stp/>
        <stp>ContractData</stp>
        <stp>CLES1H</stp>
        <stp>LastTradeorSettle</stp>
        <stp/>
        <stp>T</stp>
        <tr r="W12" s="3"/>
      </tp>
      <tp>
        <v>-0.41000000000000003</v>
        <stp/>
        <stp>ContractData</stp>
        <stp>CLES1K</stp>
        <stp>LastTradeorSettle</stp>
        <stp/>
        <stp>T</stp>
        <tr r="W2" s="3"/>
      </tp>
      <tp>
        <v>7.0000000000000007E-2</v>
        <stp/>
        <stp>ContractData</stp>
        <stp>CLES1J</stp>
        <stp>LastTradeorSettle</stp>
        <stp/>
        <stp>T</stp>
        <tr r="W13" s="3"/>
      </tp>
      <tp>
        <v>-0.35000000000000003</v>
        <stp/>
        <stp>ContractData</stp>
        <stp>CLES1M</stp>
        <stp>LastTradeorSettle</stp>
        <stp/>
        <stp>T</stp>
        <tr r="W3" s="3"/>
      </tp>
      <tp>
        <v>-0.24</v>
        <stp/>
        <stp>ContractData</stp>
        <stp>CLES1N</stp>
        <stp>LastTradeorSettle</stp>
        <stp/>
        <stp>T</stp>
        <tr r="W4" s="3"/>
      </tp>
      <tp>
        <v>0.02</v>
        <stp/>
        <stp>ContractData</stp>
        <stp>CLES1G</stp>
        <stp>LastTradeorSettle</stp>
        <stp/>
        <stp>T</stp>
        <tr r="W11" s="3"/>
      </tp>
      <tp>
        <v>0</v>
        <stp/>
        <stp>ContractData</stp>
        <stp>CLES1F</stp>
        <stp>LastTradeorSettle</stp>
        <stp/>
        <stp>T</stp>
        <tr r="W10" s="3"/>
      </tp>
      <tp>
        <v>-0.1</v>
        <stp/>
        <stp>ContractData</stp>
        <stp>CLES1X</stp>
        <stp>LastTradeorSettle</stp>
        <stp/>
        <stp>T</stp>
        <tr r="W8" s="3"/>
      </tp>
      <tp>
        <v>-7.0000000000000007E-2</v>
        <stp/>
        <stp>ContractData</stp>
        <stp>CLES1Z</stp>
        <stp>LastTradeorSettle</stp>
        <stp/>
        <stp>T</stp>
        <tr r="W9" s="3"/>
      </tp>
      <tp>
        <v>-0.21</v>
        <stp/>
        <stp>ContractData</stp>
        <stp>CLES1Q</stp>
        <stp>LastTradeorSettle</stp>
        <stp/>
        <stp>T</stp>
        <tr r="W5" s="3"/>
      </tp>
      <tp>
        <v>-0.16</v>
        <stp/>
        <stp>ContractData</stp>
        <stp>CLES1U</stp>
        <stp>LastTradeorSettle</stp>
        <stp/>
        <stp>T</stp>
        <tr r="W6" s="3"/>
      </tp>
      <tp>
        <v>-0.11</v>
        <stp/>
        <stp>ContractData</stp>
        <stp>CLES1V</stp>
        <stp>LastTradeorSettle</stp>
        <stp/>
        <stp>T</stp>
        <tr r="W7" s="3"/>
      </tp>
      <tp>
        <v>1.6467000000000001</v>
        <stp/>
        <stp>ContractData</stp>
        <stp>HOE</stp>
        <stp>LastTradeorSettle</stp>
        <stp/>
        <stp>T</stp>
        <tr r="D39" s="2"/>
      </tp>
      <tp>
        <v>1.7366000000000001</v>
        <stp/>
        <stp>ContractData</stp>
        <stp>RBE</stp>
        <stp>LastTradeorSettle</stp>
        <stp/>
        <stp>T</stp>
        <tr r="D40" s="2"/>
      </tp>
      <tp>
        <v>-1.1000000000000001</v>
        <stp/>
        <stp>ContractData</stp>
        <stp>CLES10M7</stp>
        <stp>Ask</stp>
        <stp/>
        <stp>T</stp>
        <tr r="N18" s="2"/>
      </tp>
      <tp>
        <v>-1.6</v>
        <stp/>
        <stp>ContractData</stp>
        <stp>CLES10K7</stp>
        <stp>Ask</stp>
        <stp/>
        <stp>T</stp>
        <tr r="M13" s="2"/>
      </tp>
      <tp>
        <v>-1.52</v>
        <stp/>
        <stp>ContractData</stp>
        <stp>CLES11K7</stp>
        <stp>Ask</stp>
        <stp/>
        <stp>T</stp>
        <tr r="N13" s="2"/>
      </tp>
      <tp>
        <v>-1.61</v>
        <stp/>
        <stp>ContractData</stp>
        <stp>CLES11K7</stp>
        <stp>Bid</stp>
        <stp/>
        <stp>T</stp>
        <tr r="N14" s="2"/>
      </tp>
      <tp>
        <v>-1.19</v>
        <stp/>
        <stp>ContractData</stp>
        <stp>CLES10M7</stp>
        <stp>Bid</stp>
        <stp/>
        <stp>T</stp>
        <tr r="N19" s="2"/>
      </tp>
      <tp>
        <v>-1.6400000000000001</v>
        <stp/>
        <stp>ContractData</stp>
        <stp>CLES10K7</stp>
        <stp>Bid</stp>
        <stp/>
        <stp>T</stp>
        <tr r="M14" s="2"/>
      </tp>
      <tp>
        <v>3.181</v>
        <stp/>
        <stp>ContractData</stp>
        <stp>NGE</stp>
        <stp>LastTradeorSettle</stp>
        <stp/>
        <stp>T</stp>
        <tr r="D41" s="2"/>
      </tp>
      <tp>
        <v>53.550000000000004</v>
        <stp/>
        <stp>ContractData</stp>
        <stp>CLEN7</stp>
        <stp>Low</stp>
        <stp/>
        <stp>T</stp>
        <tr r="F55" s="2"/>
      </tp>
      <tp>
        <v>53.21</v>
        <stp/>
        <stp>ContractData</stp>
        <stp>CLEM7</stp>
        <stp>Low</stp>
        <stp/>
        <stp>T</stp>
        <tr r="F54" s="2"/>
      </tp>
      <tp>
        <v>54.45</v>
        <stp/>
        <stp>ContractData</stp>
        <stp>CLEJ8</stp>
        <stp>Low</stp>
        <stp/>
        <stp>T</stp>
        <tr r="F66" s="2"/>
      </tp>
      <tp>
        <v>52.800000000000004</v>
        <stp/>
        <stp>ContractData</stp>
        <stp>CLEK7</stp>
        <stp>Low</stp>
        <stp/>
        <stp>T</stp>
        <tr r="F53" s="2"/>
      </tp>
      <tp>
        <v>54.5</v>
        <stp/>
        <stp>ContractData</stp>
        <stp>CLEH8</stp>
        <stp>Low</stp>
        <stp/>
        <stp>T</stp>
        <tr r="F65" s="2"/>
      </tp>
      <tp>
        <v>54.5</v>
        <stp/>
        <stp>ContractData</stp>
        <stp>CLEF8</stp>
        <stp>Low</stp>
        <stp/>
        <stp>T</stp>
        <tr r="F63" s="2"/>
      </tp>
      <tp>
        <v>54.57</v>
        <stp/>
        <stp>ContractData</stp>
        <stp>CLEG8</stp>
        <stp>Low</stp>
        <stp/>
        <stp>T</stp>
        <tr r="F64" s="2"/>
      </tp>
      <tp>
        <v>54.370000000000005</v>
        <stp/>
        <stp>ContractData</stp>
        <stp>CLEZ7</stp>
        <stp>Low</stp>
        <stp/>
        <stp>T</stp>
        <tr r="F61" s="2"/>
      </tp>
      <tp>
        <v>54.300000000000004</v>
        <stp/>
        <stp>ContractData</stp>
        <stp>CLEX7</stp>
        <stp>Low</stp>
        <stp/>
        <stp>T</stp>
        <tr r="F60" s="2"/>
      </tp>
      <tp>
        <v>54.21</v>
        <stp/>
        <stp>ContractData</stp>
        <stp>CLEV7</stp>
        <stp>Low</stp>
        <stp/>
        <stp>T</stp>
        <tr r="F59" s="2"/>
      </tp>
      <tp>
        <v>54</v>
        <stp/>
        <stp>ContractData</stp>
        <stp>CLEU7</stp>
        <stp>Low</stp>
        <stp/>
        <stp>T</stp>
        <tr r="F58" s="2"/>
      </tp>
      <tp>
        <v>53.800000000000004</v>
        <stp/>
        <stp>ContractData</stp>
        <stp>CLEQ7</stp>
        <stp>Low</stp>
        <stp/>
        <stp>T</stp>
        <tr r="F56" s="2"/>
      </tp>
      <tp>
        <v>53.89</v>
        <stp/>
        <stp>ContractData</stp>
        <stp>CLEQ7</stp>
        <stp>Ask</stp>
        <stp/>
        <stp>T</stp>
        <tr r="F8" s="2"/>
        <tr r="F28" s="2"/>
        <tr r="T5" s="3"/>
      </tp>
      <tp>
        <v>54.26</v>
        <stp/>
        <stp>ContractData</stp>
        <stp>CLEV7</stp>
        <stp>Ask</stp>
        <stp/>
        <stp>T</stp>
        <tr r="H38" s="2"/>
        <tr r="H8" s="2"/>
        <tr r="T7" s="3"/>
      </tp>
      <tp>
        <v>54.1</v>
        <stp/>
        <stp>ContractData</stp>
        <stp>CLEU7</stp>
        <stp>Ask</stp>
        <stp/>
        <stp>T</stp>
        <tr r="G8" s="2"/>
        <tr r="G33" s="2"/>
        <tr r="T6" s="3"/>
      </tp>
      <tp>
        <v>54.46</v>
        <stp/>
        <stp>ContractData</stp>
        <stp>CLEZ7</stp>
        <stp>Ask</stp>
        <stp/>
        <stp>T</stp>
        <tr r="J8" s="2"/>
        <tr r="J48" s="2"/>
        <tr r="T9" s="3"/>
      </tp>
      <tp>
        <v>54.370000000000005</v>
        <stp/>
        <stp>ContractData</stp>
        <stp>CLEX7</stp>
        <stp>Ask</stp>
        <stp/>
        <stp>T</stp>
        <tr r="I8" s="2"/>
        <tr r="I43" s="2"/>
        <tr r="T8" s="3"/>
      </tp>
      <tp>
        <v>54.54</v>
        <stp/>
        <stp>ContractData</stp>
        <stp>CLEF8</stp>
        <stp>Ask</stp>
        <stp/>
        <stp>T</stp>
        <tr r="K53" s="2"/>
        <tr r="K8" s="2"/>
        <tr r="T10" s="3"/>
      </tp>
      <tp>
        <v>54.53</v>
        <stp/>
        <stp>ContractData</stp>
        <stp>CLEG8</stp>
        <stp>Ask</stp>
        <stp/>
        <stp>T</stp>
        <tr r="L58" s="2"/>
        <tr r="L8" s="2"/>
        <tr r="T11" s="3"/>
      </tp>
      <tp>
        <v>54.45</v>
        <stp/>
        <stp>ContractData</stp>
        <stp>CLEJ8</stp>
        <stp>Ask</stp>
        <stp/>
        <stp>T</stp>
        <tr r="N68" s="2"/>
        <tr r="N8" s="2"/>
        <tr r="T13" s="3"/>
      </tp>
      <tp>
        <v>52.89</v>
        <stp/>
        <stp>ContractData</stp>
        <stp>CLEK7</stp>
        <stp>Ask</stp>
        <stp/>
        <stp>T</stp>
        <tr r="B8" s="2"/>
        <tr r="B13" s="2"/>
        <tr r="T2" s="3"/>
      </tp>
      <tp>
        <v>54.5</v>
        <stp/>
        <stp>ContractData</stp>
        <stp>CLEH8</stp>
        <stp>Ask</stp>
        <stp/>
        <stp>T</stp>
        <tr r="M8" s="2"/>
        <tr r="M63" s="2"/>
        <tr r="T12" s="3"/>
      </tp>
      <tp>
        <v>53.65</v>
        <stp/>
        <stp>ContractData</stp>
        <stp>CLEN7</stp>
        <stp>Ask</stp>
        <stp/>
        <stp>T</stp>
        <tr r="E8" s="2"/>
        <tr r="E23" s="2"/>
        <tr r="T4" s="3"/>
      </tp>
      <tp>
        <v>53.300000000000004</v>
        <stp/>
        <stp>ContractData</stp>
        <stp>CLEM7</stp>
        <stp>Ask</stp>
        <stp/>
        <stp>T</stp>
        <tr r="D18" s="2"/>
        <tr r="D8" s="2"/>
        <tr r="T3" s="3"/>
      </tp>
      <tp>
        <v>54.480000000000004</v>
        <stp/>
        <stp>ContractData</stp>
        <stp>CLEH8</stp>
        <stp>Bid</stp>
        <stp/>
        <stp>T</stp>
        <tr r="M9" s="2"/>
        <tr r="M64" s="2"/>
        <tr r="S12" s="3"/>
      </tp>
      <tp>
        <v>54.410000000000004</v>
        <stp/>
        <stp>ContractData</stp>
        <stp>CLEJ8</stp>
        <stp>Bid</stp>
        <stp/>
        <stp>T</stp>
        <tr r="N69" s="2"/>
        <tr r="N9" s="2"/>
        <tr r="S13" s="3"/>
      </tp>
      <tp>
        <v>52.88</v>
        <stp/>
        <stp>ContractData</stp>
        <stp>CLEK7</stp>
        <stp>Bid</stp>
        <stp/>
        <stp>T</stp>
        <tr r="B14" s="2"/>
        <tr r="B9" s="2"/>
        <tr r="S2" s="3"/>
      </tp>
      <tp>
        <v>53.29</v>
        <stp/>
        <stp>ContractData</stp>
        <stp>CLEM7</stp>
        <stp>Bid</stp>
        <stp/>
        <stp>T</stp>
        <tr r="D19" s="2"/>
        <tr r="D9" s="2"/>
        <tr r="S3" s="3"/>
      </tp>
      <tp>
        <v>53.63</v>
        <stp/>
        <stp>ContractData</stp>
        <stp>CLEN7</stp>
        <stp>Bid</stp>
        <stp/>
        <stp>T</stp>
        <tr r="E24" s="2"/>
        <tr r="E9" s="2"/>
        <tr r="S4" s="3"/>
      </tp>
      <tp>
        <v>54.51</v>
        <stp/>
        <stp>ContractData</stp>
        <stp>CLEF8</stp>
        <stp>Bid</stp>
        <stp/>
        <stp>T</stp>
        <tr r="K54" s="2"/>
        <tr r="K9" s="2"/>
        <tr r="S10" s="3"/>
      </tp>
      <tp>
        <v>54.51</v>
        <stp/>
        <stp>ContractData</stp>
        <stp>CLEG8</stp>
        <stp>Bid</stp>
        <stp/>
        <stp>T</stp>
        <tr r="L59" s="2"/>
        <tr r="L9" s="2"/>
        <tr r="S11" s="3"/>
      </tp>
      <tp>
        <v>54.35</v>
        <stp/>
        <stp>ContractData</stp>
        <stp>CLEX7</stp>
        <stp>Bid</stp>
        <stp/>
        <stp>T</stp>
        <tr r="I44" s="2"/>
        <tr r="I9" s="2"/>
        <tr r="S8" s="3"/>
      </tp>
      <tp>
        <v>54.45</v>
        <stp/>
        <stp>ContractData</stp>
        <stp>CLEZ7</stp>
        <stp>Bid</stp>
        <stp/>
        <stp>T</stp>
        <tr r="J9" s="2"/>
        <tr r="J49" s="2"/>
        <tr r="S9" s="3"/>
      </tp>
      <tp>
        <v>53.88</v>
        <stp/>
        <stp>ContractData</stp>
        <stp>CLEQ7</stp>
        <stp>Bid</stp>
        <stp/>
        <stp>T</stp>
        <tr r="F29" s="2"/>
        <tr r="F9" s="2"/>
        <tr r="S5" s="3"/>
      </tp>
      <tp>
        <v>54.09</v>
        <stp/>
        <stp>ContractData</stp>
        <stp>CLEU7</stp>
        <stp>Bid</stp>
        <stp/>
        <stp>T</stp>
        <tr r="G34" s="2"/>
        <tr r="G9" s="2"/>
        <tr r="S6" s="3"/>
      </tp>
      <tp>
        <v>54.24</v>
        <stp/>
        <stp>ContractData</stp>
        <stp>CLEV7</stp>
        <stp>Bid</stp>
        <stp/>
        <stp>T</stp>
        <tr r="H39" s="2"/>
        <tr r="H9" s="2"/>
        <tr r="S7" s="3"/>
      </tp>
      <tp>
        <v>-0.5</v>
        <stp/>
        <stp>ContractData</stp>
        <stp>CLEM7</stp>
        <stp>NetLastTradeToday</stp>
        <stp/>
        <stp>T</stp>
        <tr r="H54" s="2"/>
      </tp>
      <tp>
        <v>2340.25</v>
        <stp/>
        <stp>ContractData</stp>
        <stp>EP</stp>
        <stp>LastTradeorSettle</stp>
        <stp/>
        <stp>T</stp>
        <tr r="D43" s="2"/>
      </tp>
      <tp>
        <v>-0.48</v>
        <stp/>
        <stp>ContractData</stp>
        <stp>CLEN7</stp>
        <stp>NetLastTradeToday</stp>
        <stp/>
        <stp>T</stp>
        <tr r="H55" s="2"/>
      </tp>
      <tp>
        <v>-0.24</v>
        <stp/>
        <stp>ContractData</stp>
        <stp>CLEG8</stp>
        <stp>NetLastQuoteToday</stp>
        <stp/>
        <stp>T</stp>
        <tr r="U11" s="3"/>
      </tp>
      <tp>
        <v>-0.26</v>
        <stp/>
        <stp>ContractData</stp>
        <stp>CLEF8</stp>
        <stp>NetLastQuoteToday</stp>
        <stp/>
        <stp>T</stp>
        <tr r="U10" s="3"/>
      </tp>
      <tp>
        <v>54.39</v>
        <stp/>
        <stp>ContractData</stp>
        <stp>CLEX7</stp>
        <stp>LastTradeorSettle</stp>
        <stp/>
        <stp>T</stp>
        <tr r="G60" s="2"/>
        <tr r="R8" s="3"/>
      </tp>
      <tp>
        <v>-0.02</v>
        <stp/>
        <stp>ContractData</stp>
        <stp>CLEH8</stp>
        <stp>NetLastTradeToday</stp>
        <stp/>
        <stp>T</stp>
        <tr r="H65" s="2"/>
      </tp>
      <tp>
        <v>-0.52</v>
        <stp/>
        <stp>ContractData</stp>
        <stp>CLEK7</stp>
        <stp>NetLastTradeToday</stp>
        <stp/>
        <stp>T</stp>
        <tr r="H53" s="2"/>
      </tp>
      <tp>
        <v>54.46</v>
        <stp/>
        <stp>ContractData</stp>
        <stp>CLEZ7</stp>
        <stp>LastTradeorSettle</stp>
        <stp/>
        <stp>T</stp>
        <tr r="G61" s="2"/>
        <tr r="R9" s="3"/>
      </tp>
      <tp>
        <v>0</v>
        <stp/>
        <stp>ContractData</stp>
        <stp>CLEJ8</stp>
        <stp>NetLastTradeToday</stp>
        <stp/>
        <stp>T</stp>
        <tr r="H66" s="2"/>
      </tp>
      <tp>
        <v>-1.6600000000000001</v>
        <stp/>
        <stp>ContractData</stp>
        <stp>CLES8K7</stp>
        <stp>Bid</stp>
        <stp/>
        <stp>T</stp>
        <tr r="K14" s="2"/>
      </tp>
      <tp>
        <v>-1.25</v>
        <stp/>
        <stp>ContractData</stp>
        <stp>CLES8M7</stp>
        <stp>Bid</stp>
        <stp/>
        <stp>T</stp>
        <tr r="L19" s="2"/>
      </tp>
      <tp>
        <v>-0.9</v>
        <stp/>
        <stp>ContractData</stp>
        <stp>CLES8N7</stp>
        <stp>Bid</stp>
        <stp/>
        <stp>T</stp>
        <tr r="M24" s="2"/>
      </tp>
      <tp>
        <v>-0.6</v>
        <stp/>
        <stp>ContractData</stp>
        <stp>CLES8Q7</stp>
        <stp>Bid</stp>
        <stp/>
        <stp>T</stp>
        <tr r="N29" s="2"/>
      </tp>
      <tp>
        <v>-1.6600000000000001</v>
        <stp/>
        <stp>ContractData</stp>
        <stp>CLES9K7</stp>
        <stp>Bid</stp>
        <stp/>
        <stp>T</stp>
        <tr r="L14" s="2"/>
      </tp>
      <tp>
        <v>-1.24</v>
        <stp/>
        <stp>ContractData</stp>
        <stp>CLES9M7</stp>
        <stp>Bid</stp>
        <stp/>
        <stp>T</stp>
        <tr r="M19" s="2"/>
      </tp>
      <tp>
        <v>-0.85</v>
        <stp/>
        <stp>ContractData</stp>
        <stp>CLES9N7</stp>
        <stp>Bid</stp>
        <stp/>
        <stp>T</stp>
        <tr r="N24" s="2"/>
      </tp>
      <tp>
        <v>-1.6300000000000001</v>
        <stp/>
        <stp>ContractData</stp>
        <stp>CLES9K7</stp>
        <stp>Ask</stp>
        <stp/>
        <stp>T</stp>
        <tr r="L13" s="2"/>
      </tp>
      <tp>
        <v>-0.77</v>
        <stp/>
        <stp>ContractData</stp>
        <stp>CLES9N7</stp>
        <stp>Ask</stp>
        <stp/>
        <stp>T</stp>
        <tr r="N23" s="2"/>
      </tp>
      <tp>
        <v>-1.17</v>
        <stp/>
        <stp>ContractData</stp>
        <stp>CLES9M7</stp>
        <stp>Ask</stp>
        <stp/>
        <stp>T</stp>
        <tr r="M18" s="2"/>
      </tp>
      <tp>
        <v>-0.52</v>
        <stp/>
        <stp>ContractData</stp>
        <stp>CLES8Q7</stp>
        <stp>Ask</stp>
        <stp/>
        <stp>T</stp>
        <tr r="N28" s="2"/>
      </tp>
      <tp>
        <v>-1.6300000000000001</v>
        <stp/>
        <stp>ContractData</stp>
        <stp>CLES8K7</stp>
        <stp>Ask</stp>
        <stp/>
        <stp>T</stp>
        <tr r="K13" s="2"/>
      </tp>
      <tp>
        <v>-0.83000000000000007</v>
        <stp/>
        <stp>ContractData</stp>
        <stp>CLES8N7</stp>
        <stp>Ask</stp>
        <stp/>
        <stp>T</stp>
        <tr r="M23" s="2"/>
      </tp>
      <tp>
        <v>-1.22</v>
        <stp/>
        <stp>ContractData</stp>
        <stp>CLES8M7</stp>
        <stp>Ask</stp>
        <stp/>
        <stp>T</stp>
        <tr r="L18" s="2"/>
      </tp>
      <tp>
        <v>-0.57999999999999996</v>
        <stp/>
        <stp>ContractData</stp>
        <stp>CLES7Q7</stp>
        <stp>Ask</stp>
        <stp/>
        <stp>T</stp>
        <tr r="M28" s="2"/>
      </tp>
      <tp>
        <v>-1.22</v>
        <stp/>
        <stp>ContractData</stp>
        <stp>CLES4K7</stp>
        <stp>Bid</stp>
        <stp/>
        <stp>T</stp>
        <tr r="G14" s="2"/>
      </tp>
      <tp>
        <v>-0.96</v>
        <stp/>
        <stp>ContractData</stp>
        <stp>CLES4M7</stp>
        <stp>Bid</stp>
        <stp/>
        <stp>T</stp>
        <tr r="H19" s="2"/>
      </tp>
      <tp>
        <v>-0.33</v>
        <stp/>
        <stp>ContractData</stp>
        <stp>CLES7U7</stp>
        <stp>Ask</stp>
        <stp/>
        <stp>T</stp>
        <tr r="N33" s="2"/>
      </tp>
      <tp>
        <v>-0.74</v>
        <stp/>
        <stp>ContractData</stp>
        <stp>CLES4N7</stp>
        <stp>Bid</stp>
        <stp/>
        <stp>T</stp>
        <tr r="I24" s="2"/>
      </tp>
      <tp>
        <v>-1.57</v>
        <stp/>
        <stp>ContractData</stp>
        <stp>CLES7K7</stp>
        <stp>Ask</stp>
        <stp/>
        <stp>T</stp>
        <tr r="J13" s="2"/>
      </tp>
      <tp>
        <v>-0.59</v>
        <stp/>
        <stp>ContractData</stp>
        <stp>CLES4Q7</stp>
        <stp>Bid</stp>
        <stp/>
        <stp>T</stp>
        <tr r="J29" s="2"/>
      </tp>
      <tp>
        <v>-0.44</v>
        <stp/>
        <stp>ContractData</stp>
        <stp>CLES4U7</stp>
        <stp>Bid</stp>
        <stp/>
        <stp>T</stp>
        <tr r="K34" s="2"/>
      </tp>
      <tp>
        <v>-0.88</v>
        <stp/>
        <stp>ContractData</stp>
        <stp>CLES7N7</stp>
        <stp>Ask</stp>
        <stp/>
        <stp>T</stp>
        <tr r="L23" s="2"/>
      </tp>
      <tp>
        <v>-1.22</v>
        <stp/>
        <stp>ContractData</stp>
        <stp>CLES7M7</stp>
        <stp>Ask</stp>
        <stp/>
        <stp>T</stp>
        <tr r="K18" s="2"/>
      </tp>
      <tp>
        <v>-0.28999999999999998</v>
        <stp/>
        <stp>ContractData</stp>
        <stp>CLES4V7</stp>
        <stp>Bid</stp>
        <stp/>
        <stp>T</stp>
        <tr r="L39" s="2"/>
      </tp>
      <tp>
        <v>-0.14000000000000001</v>
        <stp/>
        <stp>ContractData</stp>
        <stp>CLES4X7</stp>
        <stp>Bid</stp>
        <stp/>
        <stp>T</stp>
        <tr r="M44" s="2"/>
      </tp>
      <tp>
        <v>0</v>
        <stp/>
        <stp>ContractData</stp>
        <stp>CLES4Z7</stp>
        <stp>Bid</stp>
        <stp/>
        <stp>T</stp>
        <tr r="N49" s="2"/>
      </tp>
      <tp>
        <v>-0.63</v>
        <stp/>
        <stp>ContractData</stp>
        <stp>CLES6Q7</stp>
        <stp>Ask</stp>
        <stp/>
        <stp>T</stp>
        <tr r="L28" s="2"/>
      </tp>
      <tp>
        <v>-1.3800000000000001</v>
        <stp/>
        <stp>ContractData</stp>
        <stp>CLES5K7</stp>
        <stp>Bid</stp>
        <stp/>
        <stp>T</stp>
        <tr r="H14" s="2"/>
      </tp>
      <tp>
        <v>-1.08</v>
        <stp/>
        <stp>ContractData</stp>
        <stp>CLES5M7</stp>
        <stp>Bid</stp>
        <stp/>
        <stp>T</stp>
        <tr r="I19" s="2"/>
      </tp>
      <tp>
        <v>-0.18</v>
        <stp/>
        <stp>ContractData</stp>
        <stp>CLES6V7</stp>
        <stp>Ask</stp>
        <stp/>
        <stp>T</stp>
        <tr r="N38" s="2"/>
      </tp>
      <tp>
        <v>-0.39</v>
        <stp/>
        <stp>ContractData</stp>
        <stp>CLES6U7</stp>
        <stp>Ask</stp>
        <stp/>
        <stp>T</stp>
        <tr r="M33" s="2"/>
      </tp>
      <tp>
        <v>-0.83000000000000007</v>
        <stp/>
        <stp>ContractData</stp>
        <stp>CLES5N7</stp>
        <stp>Bid</stp>
        <stp/>
        <stp>T</stp>
        <tr r="J24" s="2"/>
      </tp>
      <tp>
        <v>-1.47</v>
        <stp/>
        <stp>ContractData</stp>
        <stp>CLES6K7</stp>
        <stp>Ask</stp>
        <stp/>
        <stp>T</stp>
        <tr r="I13" s="2"/>
      </tp>
      <tp>
        <v>-0.66</v>
        <stp/>
        <stp>ContractData</stp>
        <stp>CLES5Q7</stp>
        <stp>Bid</stp>
        <stp/>
        <stp>T</stp>
        <tr r="K29" s="2"/>
      </tp>
      <tp>
        <v>-0.45</v>
        <stp/>
        <stp>ContractData</stp>
        <stp>CLES5U7</stp>
        <stp>Bid</stp>
        <stp/>
        <stp>T</stp>
        <tr r="L34" s="2"/>
      </tp>
      <tp>
        <v>-0.88</v>
        <stp/>
        <stp>ContractData</stp>
        <stp>CLES6N7</stp>
        <stp>Ask</stp>
        <stp/>
        <stp>T</stp>
        <tr r="K23" s="2"/>
      </tp>
      <tp>
        <v>-1.1500000000000001</v>
        <stp/>
        <stp>ContractData</stp>
        <stp>CLES6M7</stp>
        <stp>Ask</stp>
        <stp/>
        <stp>T</stp>
        <tr r="J18" s="2"/>
      </tp>
      <tp>
        <v>-0.26</v>
        <stp/>
        <stp>ContractData</stp>
        <stp>CLES5V7</stp>
        <stp>Bid</stp>
        <stp/>
        <stp>T</stp>
        <tr r="M39" s="2"/>
      </tp>
      <tp>
        <v>-0.09</v>
        <stp/>
        <stp>ContractData</stp>
        <stp>CLES5X7</stp>
        <stp>Bid</stp>
        <stp/>
        <stp>T</stp>
        <tr r="N44" s="2"/>
      </tp>
      <tp>
        <v>-0.06</v>
        <stp/>
        <stp>ContractData</stp>
        <stp>CLES5X7</stp>
        <stp>Ask</stp>
        <stp/>
        <stp>T</stp>
        <tr r="N43" s="2"/>
      </tp>
      <tp>
        <v>-0.63</v>
        <stp/>
        <stp>ContractData</stp>
        <stp>CLES5Q7</stp>
        <stp>Ask</stp>
        <stp/>
        <stp>T</stp>
        <tr r="K28" s="2"/>
      </tp>
      <tp>
        <v>-1.5</v>
        <stp/>
        <stp>ContractData</stp>
        <stp>CLES6K7</stp>
        <stp>Bid</stp>
        <stp/>
        <stp>T</stp>
        <tr r="I14" s="2"/>
      </tp>
      <tp>
        <v>-1.17</v>
        <stp/>
        <stp>ContractData</stp>
        <stp>CLES6M7</stp>
        <stp>Bid</stp>
        <stp/>
        <stp>T</stp>
        <tr r="J19" s="2"/>
      </tp>
      <tp>
        <v>-0.24</v>
        <stp/>
        <stp>ContractData</stp>
        <stp>CLES5V7</stp>
        <stp>Ask</stp>
        <stp/>
        <stp>T</stp>
        <tr r="M38" s="2"/>
      </tp>
      <tp>
        <v>-0.42</v>
        <stp/>
        <stp>ContractData</stp>
        <stp>CLES5U7</stp>
        <stp>Ask</stp>
        <stp/>
        <stp>T</stp>
        <tr r="L33" s="2"/>
      </tp>
      <tp>
        <v>-0.9</v>
        <stp/>
        <stp>ContractData</stp>
        <stp>CLES6N7</stp>
        <stp>Bid</stp>
        <stp/>
        <stp>T</stp>
        <tr r="K24" s="2"/>
      </tp>
      <tp>
        <v>-1.36</v>
        <stp/>
        <stp>ContractData</stp>
        <stp>CLES5K7</stp>
        <stp>Ask</stp>
        <stp/>
        <stp>T</stp>
        <tr r="H13" s="2"/>
      </tp>
      <tp>
        <v>-0.66</v>
        <stp/>
        <stp>ContractData</stp>
        <stp>CLES6Q7</stp>
        <stp>Bid</stp>
        <stp/>
        <stp>T</stp>
        <tr r="L29" s="2"/>
      </tp>
      <tp>
        <v>-0.42</v>
        <stp/>
        <stp>ContractData</stp>
        <stp>CLES6U7</stp>
        <stp>Bid</stp>
        <stp/>
        <stp>T</stp>
        <tr r="M34" s="2"/>
      </tp>
      <tp>
        <v>-0.81</v>
        <stp/>
        <stp>ContractData</stp>
        <stp>CLES5N7</stp>
        <stp>Ask</stp>
        <stp/>
        <stp>T</stp>
        <tr r="J23" s="2"/>
      </tp>
      <tp>
        <v>-1.06</v>
        <stp/>
        <stp>ContractData</stp>
        <stp>CLES5M7</stp>
        <stp>Ask</stp>
        <stp/>
        <stp>T</stp>
        <tr r="I18" s="2"/>
      </tp>
      <tp>
        <v>-0.21</v>
        <stp/>
        <stp>ContractData</stp>
        <stp>CLES6V7</stp>
        <stp>Bid</stp>
        <stp/>
        <stp>T</stp>
        <tr r="N39" s="2"/>
      </tp>
      <tp>
        <v>0.03</v>
        <stp/>
        <stp>ContractData</stp>
        <stp>CLES4Z7</stp>
        <stp>Ask</stp>
        <stp/>
        <stp>T</stp>
        <tr r="N48" s="2"/>
      </tp>
      <tp>
        <v>-0.12</v>
        <stp/>
        <stp>ContractData</stp>
        <stp>CLES4X7</stp>
        <stp>Ask</stp>
        <stp/>
        <stp>T</stp>
        <tr r="M43" s="2"/>
      </tp>
      <tp>
        <v>-0.57000000000000006</v>
        <stp/>
        <stp>ContractData</stp>
        <stp>CLES4Q7</stp>
        <stp>Ask</stp>
        <stp/>
        <stp>T</stp>
        <tr r="J28" s="2"/>
      </tp>
      <tp>
        <v>-1.59</v>
        <stp/>
        <stp>ContractData</stp>
        <stp>CLES7K7</stp>
        <stp>Bid</stp>
        <stp/>
        <stp>T</stp>
        <tr r="J14" s="2"/>
      </tp>
      <tp>
        <v>-1.24</v>
        <stp/>
        <stp>ContractData</stp>
        <stp>CLES7M7</stp>
        <stp>Bid</stp>
        <stp/>
        <stp>T</stp>
        <tr r="K19" s="2"/>
      </tp>
      <tp>
        <v>-0.27</v>
        <stp/>
        <stp>ContractData</stp>
        <stp>CLES4V7</stp>
        <stp>Ask</stp>
        <stp/>
        <stp>T</stp>
        <tr r="L38" s="2"/>
      </tp>
      <tp>
        <v>-0.42</v>
        <stp/>
        <stp>ContractData</stp>
        <stp>CLES4U7</stp>
        <stp>Ask</stp>
        <stp/>
        <stp>T</stp>
        <tr r="K33" s="2"/>
      </tp>
      <tp>
        <v>-0.91</v>
        <stp/>
        <stp>ContractData</stp>
        <stp>CLES7N7</stp>
        <stp>Bid</stp>
        <stp/>
        <stp>T</stp>
        <tr r="L24" s="2"/>
      </tp>
      <tp>
        <v>-1.21</v>
        <stp/>
        <stp>ContractData</stp>
        <stp>CLES4K7</stp>
        <stp>Ask</stp>
        <stp/>
        <stp>T</stp>
        <tr r="G13" s="2"/>
      </tp>
      <tp>
        <v>-0.65</v>
        <stp/>
        <stp>ContractData</stp>
        <stp>CLES7Q7</stp>
        <stp>Bid</stp>
        <stp/>
        <stp>T</stp>
        <tr r="M29" s="2"/>
      </tp>
      <tp>
        <v>-0.37</v>
        <stp/>
        <stp>ContractData</stp>
        <stp>CLES7U7</stp>
        <stp>Bid</stp>
        <stp/>
        <stp>T</stp>
        <tr r="N34" s="2"/>
      </tp>
      <tp>
        <v>-0.72</v>
        <stp/>
        <stp>ContractData</stp>
        <stp>CLES4N7</stp>
        <stp>Ask</stp>
        <stp/>
        <stp>T</stp>
        <tr r="I23" s="2"/>
      </tp>
      <tp>
        <v>-0.95000000000000007</v>
        <stp/>
        <stp>ContractData</stp>
        <stp>CLES4M7</stp>
        <stp>Ask</stp>
        <stp/>
        <stp>T</stp>
        <tr r="H18" s="2"/>
      </tp>
      <tp>
        <v>-0.03</v>
        <stp/>
        <stp>ContractData</stp>
        <stp>CLES3Z7</stp>
        <stp>Ask</stp>
        <stp/>
        <stp>T</stp>
        <tr r="M48" s="2"/>
      </tp>
      <tp>
        <v>-0.15</v>
        <stp/>
        <stp>ContractData</stp>
        <stp>CLES3X7</stp>
        <stp>Ask</stp>
        <stp/>
        <stp>T</stp>
        <tr r="L43" s="2"/>
      </tp>
      <tp>
        <v>-0.48</v>
        <stp/>
        <stp>ContractData</stp>
        <stp>CLES3Q7</stp>
        <stp>Ask</stp>
        <stp/>
        <stp>T</stp>
        <tr r="I28" s="2"/>
      </tp>
      <tp>
        <v>-0.27</v>
        <stp/>
        <stp>ContractData</stp>
        <stp>CLES3V7</stp>
        <stp>Ask</stp>
        <stp/>
        <stp>T</stp>
        <tr r="K38" s="2"/>
      </tp>
      <tp>
        <v>-0.36</v>
        <stp/>
        <stp>ContractData</stp>
        <stp>CLES3U7</stp>
        <stp>Ask</stp>
        <stp/>
        <stp>T</stp>
        <tr r="J33" s="2"/>
      </tp>
      <tp>
        <v>-1</v>
        <stp/>
        <stp>ContractData</stp>
        <stp>CLES3K7</stp>
        <stp>Ask</stp>
        <stp/>
        <stp>T</stp>
        <tr r="F13" s="2"/>
      </tp>
      <tp>
        <v>-0.61</v>
        <stp/>
        <stp>ContractData</stp>
        <stp>CLES3N7</stp>
        <stp>Ask</stp>
        <stp/>
        <stp>T</stp>
        <tr r="H23" s="2"/>
      </tp>
      <tp>
        <v>-0.79</v>
        <stp/>
        <stp>ContractData</stp>
        <stp>CLES3M7</stp>
        <stp>Ask</stp>
        <stp/>
        <stp>T</stp>
        <tr r="G18" s="2"/>
      </tp>
      <tp>
        <v>0.09</v>
        <stp/>
        <stp>ContractData</stp>
        <stp>CLES3F8</stp>
        <stp>Ask</stp>
        <stp/>
        <stp>T</stp>
        <tr r="N53" s="2"/>
      </tp>
      <tp>
        <v>-0.06</v>
        <stp/>
        <stp>ContractData</stp>
        <stp>CLES2Z7</stp>
        <stp>Ask</stp>
        <stp/>
        <stp>T</stp>
        <tr r="L48" s="2"/>
      </tp>
      <tp>
        <v>-0.15</v>
        <stp/>
        <stp>ContractData</stp>
        <stp>CLES2X7</stp>
        <stp>Ask</stp>
        <stp/>
        <stp>T</stp>
        <tr r="K43" s="2"/>
      </tp>
      <tp>
        <v>0.02</v>
        <stp/>
        <stp>ContractData</stp>
        <stp>CLES1G8</stp>
        <stp>Bid</stp>
        <stp/>
        <stp>T</stp>
        <tr r="M59" s="2"/>
      </tp>
      <tp>
        <v>-0.01</v>
        <stp/>
        <stp>ContractData</stp>
        <stp>CLES1F8</stp>
        <stp>Bid</stp>
        <stp/>
        <stp>T</stp>
        <tr r="L54" s="2"/>
      </tp>
      <tp>
        <v>0.05</v>
        <stp/>
        <stp>ContractData</stp>
        <stp>CLES1H8</stp>
        <stp>Bid</stp>
        <stp/>
        <stp>T</stp>
        <tr r="N64" s="2"/>
      </tp>
      <tp>
        <v>-0.36</v>
        <stp/>
        <stp>ContractData</stp>
        <stp>CLES2Q7</stp>
        <stp>Ask</stp>
        <stp/>
        <stp>T</stp>
        <tr r="H28" s="2"/>
      </tp>
      <tp>
        <v>-0.42</v>
        <stp/>
        <stp>ContractData</stp>
        <stp>CLES1K7</stp>
        <stp>Bid</stp>
        <stp/>
        <stp>T</stp>
        <tr r="D14" s="2"/>
      </tp>
      <tp>
        <v>0.06</v>
        <stp/>
        <stp>ContractData</stp>
        <stp>CLES1J8</stp>
        <stp>Bid</stp>
        <stp/>
        <stp>T</stp>
        <tr r="O69" s="2"/>
      </tp>
      <tp>
        <v>-0.35000000000000003</v>
        <stp/>
        <stp>ContractData</stp>
        <stp>CLES1M7</stp>
        <stp>Bid</stp>
        <stp/>
        <stp>T</stp>
        <tr r="E19" s="2"/>
      </tp>
      <tp>
        <v>-0.2</v>
        <stp/>
        <stp>ContractData</stp>
        <stp>CLES2V7</stp>
        <stp>Ask</stp>
        <stp/>
        <stp>T</stp>
        <tr r="J38" s="2"/>
      </tp>
      <tp>
        <v>-0.27</v>
        <stp/>
        <stp>ContractData</stp>
        <stp>CLES2U7</stp>
        <stp>Ask</stp>
        <stp/>
        <stp>T</stp>
        <tr r="I33" s="2"/>
      </tp>
      <tp>
        <v>-0.25</v>
        <stp/>
        <stp>ContractData</stp>
        <stp>CLES1N7</stp>
        <stp>Bid</stp>
        <stp/>
        <stp>T</stp>
        <tr r="F24" s="2"/>
      </tp>
      <tp>
        <v>-0.75</v>
        <stp/>
        <stp>ContractData</stp>
        <stp>CLES2K7</stp>
        <stp>Ask</stp>
        <stp/>
        <stp>T</stp>
        <tr r="E13" s="2"/>
      </tp>
      <tp>
        <v>-0.22</v>
        <stp/>
        <stp>ContractData</stp>
        <stp>CLES1Q7</stp>
        <stp>Bid</stp>
        <stp/>
        <stp>T</stp>
        <tr r="G29" s="2"/>
      </tp>
      <tp>
        <v>-0.16</v>
        <stp/>
        <stp>ContractData</stp>
        <stp>CLES1U7</stp>
        <stp>Bid</stp>
        <stp/>
        <stp>T</stp>
        <tr r="H34" s="2"/>
      </tp>
      <tp>
        <v>-0.45</v>
        <stp/>
        <stp>ContractData</stp>
        <stp>CLES2N7</stp>
        <stp>Ask</stp>
        <stp/>
        <stp>T</stp>
        <tr r="G23" s="2"/>
      </tp>
      <tp>
        <v>-0.57999999999999996</v>
        <stp/>
        <stp>ContractData</stp>
        <stp>CLES2M7</stp>
        <stp>Ask</stp>
        <stp/>
        <stp>T</stp>
        <tr r="F18" s="2"/>
      </tp>
      <tp>
        <v>-0.12</v>
        <stp/>
        <stp>ContractData</stp>
        <stp>CLES1V7</stp>
        <stp>Bid</stp>
        <stp/>
        <stp>T</stp>
        <tr r="I39" s="2"/>
      </tp>
      <tp>
        <v>-0.1</v>
        <stp/>
        <stp>ContractData</stp>
        <stp>CLES1X7</stp>
        <stp>Bid</stp>
        <stp/>
        <stp>T</stp>
        <tr r="J44" s="2"/>
      </tp>
      <tp>
        <v>-7.0000000000000007E-2</v>
        <stp/>
        <stp>ContractData</stp>
        <stp>CLES1Z7</stp>
        <stp>Bid</stp>
        <stp/>
        <stp>T</stp>
        <tr r="K49" s="2"/>
      </tp>
      <tp>
        <v>0.09</v>
        <stp/>
        <stp>ContractData</stp>
        <stp>CLES2G8</stp>
        <stp>Ask</stp>
        <stp/>
        <stp>T</stp>
        <tr r="N58" s="2"/>
      </tp>
      <tp>
        <v>0.03</v>
        <stp/>
        <stp>ContractData</stp>
        <stp>CLES2F8</stp>
        <stp>Ask</stp>
        <stp/>
        <stp>T</stp>
        <tr r="M53" s="2"/>
      </tp>
      <tp>
        <v>-0.06</v>
        <stp/>
        <stp>ContractData</stp>
        <stp>CLES1Z7</stp>
        <stp>Ask</stp>
        <stp/>
        <stp>T</stp>
        <tr r="K48" s="2"/>
      </tp>
      <tp>
        <v>-0.09</v>
        <stp/>
        <stp>ContractData</stp>
        <stp>CLES1X7</stp>
        <stp>Ask</stp>
        <stp/>
        <stp>T</stp>
        <tr r="J43" s="2"/>
      </tp>
      <tp>
        <v>7.0000000000000007E-2</v>
        <stp/>
        <stp>ContractData</stp>
        <stp>CLES2G8</stp>
        <stp>Bid</stp>
        <stp/>
        <stp>T</stp>
        <tr r="N59" s="2"/>
      </tp>
      <tp>
        <v>0.02</v>
        <stp/>
        <stp>ContractData</stp>
        <stp>CLES2F8</stp>
        <stp>Bid</stp>
        <stp/>
        <stp>T</stp>
        <tr r="M54" s="2"/>
      </tp>
      <tp>
        <v>-0.21</v>
        <stp/>
        <stp>ContractData</stp>
        <stp>CLES1Q7</stp>
        <stp>Ask</stp>
        <stp/>
        <stp>T</stp>
        <tr r="G28" s="2"/>
      </tp>
      <tp>
        <v>-0.76</v>
        <stp/>
        <stp>ContractData</stp>
        <stp>CLES2K7</stp>
        <stp>Bid</stp>
        <stp/>
        <stp>T</stp>
        <tr r="E14" s="2"/>
      </tp>
      <tp>
        <v>-0.59</v>
        <stp/>
        <stp>ContractData</stp>
        <stp>CLES2M7</stp>
        <stp>Bid</stp>
        <stp/>
        <stp>T</stp>
        <tr r="F19" s="2"/>
      </tp>
      <tp>
        <v>-0.11</v>
        <stp/>
        <stp>ContractData</stp>
        <stp>CLES1V7</stp>
        <stp>Ask</stp>
        <stp/>
        <stp>T</stp>
        <tr r="I38" s="2"/>
      </tp>
      <tp>
        <v>-0.15</v>
        <stp/>
        <stp>ContractData</stp>
        <stp>CLES1U7</stp>
        <stp>Ask</stp>
        <stp/>
        <stp>T</stp>
        <tr r="H33" s="2"/>
      </tp>
      <tp>
        <v>-0.46</v>
        <stp/>
        <stp>ContractData</stp>
        <stp>CLES2N7</stp>
        <stp>Bid</stp>
        <stp/>
        <stp>T</stp>
        <tr r="G24" s="2"/>
      </tp>
      <tp>
        <v>-0.41000000000000003</v>
        <stp/>
        <stp>ContractData</stp>
        <stp>CLES1K7</stp>
        <stp>Ask</stp>
        <stp/>
        <stp>T</stp>
        <tr r="D13" s="2"/>
      </tp>
      <tp>
        <v>-0.38</v>
        <stp/>
        <stp>ContractData</stp>
        <stp>CLES2Q7</stp>
        <stp>Bid</stp>
        <stp/>
        <stp>T</stp>
        <tr r="H29" s="2"/>
      </tp>
      <tp>
        <v>7.0000000000000007E-2</v>
        <stp/>
        <stp>ContractData</stp>
        <stp>CLES1J8</stp>
        <stp>Ask</stp>
        <stp/>
        <stp>T</stp>
        <tr r="O68" s="2"/>
      </tp>
      <tp>
        <v>0.06</v>
        <stp/>
        <stp>ContractData</stp>
        <stp>CLES1H8</stp>
        <stp>Ask</stp>
        <stp/>
        <stp>T</stp>
        <tr r="N63" s="2"/>
      </tp>
      <tp>
        <v>-0.28000000000000003</v>
        <stp/>
        <stp>ContractData</stp>
        <stp>CLES2U7</stp>
        <stp>Bid</stp>
        <stp/>
        <stp>T</stp>
        <tr r="I34" s="2"/>
      </tp>
      <tp>
        <v>-0.24</v>
        <stp/>
        <stp>ContractData</stp>
        <stp>CLES1N7</stp>
        <stp>Ask</stp>
        <stp/>
        <stp>T</stp>
        <tr r="F23" s="2"/>
      </tp>
      <tp>
        <v>-0.34</v>
        <stp/>
        <stp>ContractData</stp>
        <stp>CLES1M7</stp>
        <stp>Ask</stp>
        <stp/>
        <stp>T</stp>
        <tr r="E18" s="2"/>
      </tp>
      <tp>
        <v>-0.22</v>
        <stp/>
        <stp>ContractData</stp>
        <stp>CLES2V7</stp>
        <stp>Bid</stp>
        <stp/>
        <stp>T</stp>
        <tr r="J39" s="2"/>
      </tp>
      <tp>
        <v>-0.16</v>
        <stp/>
        <stp>ContractData</stp>
        <stp>CLES2X7</stp>
        <stp>Bid</stp>
        <stp/>
        <stp>T</stp>
        <tr r="K44" s="2"/>
      </tp>
      <tp>
        <v>-7.0000000000000007E-2</v>
        <stp/>
        <stp>ContractData</stp>
        <stp>CLES2Z7</stp>
        <stp>Bid</stp>
        <stp/>
        <stp>T</stp>
        <tr r="L49" s="2"/>
      </tp>
      <tp>
        <v>0.03</v>
        <stp/>
        <stp>ContractData</stp>
        <stp>CLES1G8</stp>
        <stp>Ask</stp>
        <stp/>
        <stp>T</stp>
        <tr r="M58" s="2"/>
      </tp>
      <tp>
        <v>0</v>
        <stp/>
        <stp>ContractData</stp>
        <stp>CLES1F8</stp>
        <stp>Ask</stp>
        <stp/>
        <stp>T</stp>
        <tr r="L53" s="2"/>
      </tp>
      <tp>
        <v>7.0000000000000007E-2</v>
        <stp/>
        <stp>ContractData</stp>
        <stp>CLES3F8</stp>
        <stp>Bid</stp>
        <stp/>
        <stp>T</stp>
        <tr r="N54" s="2"/>
      </tp>
      <tp>
        <v>-1.01</v>
        <stp/>
        <stp>ContractData</stp>
        <stp>CLES3K7</stp>
        <stp>Bid</stp>
        <stp/>
        <stp>T</stp>
        <tr r="F14" s="2"/>
      </tp>
      <tp>
        <v>-0.8</v>
        <stp/>
        <stp>ContractData</stp>
        <stp>CLES3M7</stp>
        <stp>Bid</stp>
        <stp/>
        <stp>T</stp>
        <tr r="G19" s="2"/>
      </tp>
      <tp>
        <v>-0.62</v>
        <stp/>
        <stp>ContractData</stp>
        <stp>CLES3N7</stp>
        <stp>Bid</stp>
        <stp/>
        <stp>T</stp>
        <tr r="H24" s="2"/>
      </tp>
      <tp>
        <v>-0.49</v>
        <stp/>
        <stp>ContractData</stp>
        <stp>CLES3Q7</stp>
        <stp>Bid</stp>
        <stp/>
        <stp>T</stp>
        <tr r="I29" s="2"/>
      </tp>
      <tp>
        <v>-0.37</v>
        <stp/>
        <stp>ContractData</stp>
        <stp>CLES3U7</stp>
        <stp>Bid</stp>
        <stp/>
        <stp>T</stp>
        <tr r="J34" s="2"/>
      </tp>
      <tp>
        <v>-0.28000000000000003</v>
        <stp/>
        <stp>ContractData</stp>
        <stp>CLES3V7</stp>
        <stp>Bid</stp>
        <stp/>
        <stp>T</stp>
        <tr r="K39" s="2"/>
      </tp>
      <tp>
        <v>-0.17</v>
        <stp/>
        <stp>ContractData</stp>
        <stp>CLES3X7</stp>
        <stp>Bid</stp>
        <stp/>
        <stp>T</stp>
        <tr r="L44" s="2"/>
      </tp>
      <tp>
        <v>-0.04</v>
        <stp/>
        <stp>ContractData</stp>
        <stp>CLES3Z7</stp>
        <stp>Bid</stp>
        <stp/>
        <stp>T</stp>
        <tr r="M49" s="2"/>
      </tp>
      <tp>
        <v>-0.52</v>
        <stp/>
        <stp>ContractData</stp>
        <stp>CLEK7</stp>
        <stp>NetLastQuoteToday</stp>
        <stp/>
        <stp>T</stp>
        <tr r="U2" s="3"/>
      </tp>
      <tp>
        <v>54.09</v>
        <stp/>
        <stp>ContractData</stp>
        <stp>CLEU7</stp>
        <stp>LastTradeorSettle</stp>
        <stp/>
        <stp>T</stp>
        <tr r="G58" s="2"/>
        <tr r="R6" s="3"/>
      </tp>
      <tp t="s">
        <v>MAY</v>
        <stp/>
        <stp>ContractData</stp>
        <stp>CLE?</stp>
        <stp>ContractMonth</stp>
        <tr r="R35" s="3"/>
      </tp>
      <tp>
        <v>-0.22</v>
        <stp/>
        <stp>ContractData</stp>
        <stp>CLEJ8</stp>
        <stp>NetLastQuoteToday</stp>
        <stp/>
        <stp>T</stp>
        <tr r="U13" s="3"/>
      </tp>
      <tp>
        <v>-0.1</v>
        <stp/>
        <stp>ContractData</stp>
        <stp>CLEG8</stp>
        <stp>NetLastTradeToday</stp>
        <stp/>
        <stp>T</stp>
        <tr r="H64" s="2"/>
      </tp>
      <tp t="s">
        <v>Crude Light (Globex), Nov 17</v>
        <stp/>
        <stp>ContractData</stp>
        <stp>CLEX7</stp>
        <stp>LongDescription</stp>
        <tr r="O41" s="3"/>
        <tr r="I6" s="2"/>
        <tr r="I41" s="2"/>
      </tp>
      <tp t="s">
        <v>Crude Light (Globex), Dec 17</v>
        <stp/>
        <stp>ContractData</stp>
        <stp>CLEZ7</stp>
        <stp>LongDescription</stp>
        <tr r="J46" s="2"/>
        <tr r="J6" s="2"/>
        <tr r="O42" s="3"/>
      </tp>
      <tp t="s">
        <v>Crude Light (Globex), Aug 17</v>
        <stp/>
        <stp>ContractData</stp>
        <stp>CLEQ7</stp>
        <stp>LongDescription</stp>
        <tr r="F26" s="2"/>
        <tr r="O38" s="3"/>
        <tr r="F6" s="2"/>
      </tp>
      <tp t="s">
        <v>Crude Light (Globex), Sep 17</v>
        <stp/>
        <stp>ContractData</stp>
        <stp>CLEU7</stp>
        <stp>LongDescription</stp>
        <tr r="O39" s="3"/>
        <tr r="G6" s="2"/>
        <tr r="G31" s="2"/>
      </tp>
      <tp t="s">
        <v>Crude Light (Globex), Oct 17</v>
        <stp/>
        <stp>ContractData</stp>
        <stp>CLEV7</stp>
        <stp>LongDescription</stp>
        <tr r="H36" s="2"/>
        <tr r="H6" s="2"/>
        <tr r="O40" s="3"/>
      </tp>
      <tp t="s">
        <v>Crude Light (Globex), Mar 18</v>
        <stp/>
        <stp>ContractData</stp>
        <stp>CLEH8</stp>
        <stp>LongDescription</stp>
        <tr r="M61" s="2"/>
        <tr r="M6" s="2"/>
        <tr r="O45" s="3"/>
      </tp>
      <tp t="s">
        <v>Crude Light (Globex), May 17</v>
        <stp/>
        <stp>ContractData</stp>
        <stp>CLEK7</stp>
        <stp>LongDescription</stp>
        <tr r="B6" s="2"/>
        <tr r="O35" s="3"/>
        <tr r="B11" s="2"/>
      </tp>
      <tp t="s">
        <v>Crude Light (Globex), Apr 18</v>
        <stp/>
        <stp>ContractData</stp>
        <stp>CLEJ8</stp>
        <stp>LongDescription</stp>
        <tr r="N66" s="2"/>
        <tr r="N6" s="2"/>
        <tr r="O46" s="3"/>
      </tp>
      <tp t="s">
        <v>Crude Light (Globex), Jun 17</v>
        <stp/>
        <stp>ContractData</stp>
        <stp>CLEM7</stp>
        <stp>LongDescription</stp>
        <tr r="D6" s="2"/>
        <tr r="O36" s="3"/>
        <tr r="D16" s="2"/>
      </tp>
      <tp t="s">
        <v>Crude Light (Globex), Jul 17</v>
        <stp/>
        <stp>ContractData</stp>
        <stp>CLEN7</stp>
        <stp>LongDescription</stp>
        <tr r="O37" s="3"/>
        <tr r="E6" s="2"/>
        <tr r="E21" s="2"/>
      </tp>
      <tp t="s">
        <v>Crude Light (Globex), Feb 18</v>
        <stp/>
        <stp>ContractData</stp>
        <stp>CLEG8</stp>
        <stp>LongDescription</stp>
        <tr r="O44" s="3"/>
        <tr r="L56" s="2"/>
        <tr r="L6" s="2"/>
      </tp>
      <tp t="s">
        <v>Crude Light (Globex), Jan 18</v>
        <stp/>
        <stp>ContractData</stp>
        <stp>CLEF8</stp>
        <stp>LongDescription</stp>
        <tr r="O43" s="3"/>
        <tr r="K6" s="2"/>
        <tr r="K51" s="2"/>
      </tp>
      <tp>
        <v>-0.22</v>
        <stp/>
        <stp>ContractData</stp>
        <stp>CLEH8</stp>
        <stp>NetLastQuoteToday</stp>
        <stp/>
        <stp>T</stp>
        <tr r="U12" s="3"/>
      </tp>
      <tp>
        <v>54.28</v>
        <stp/>
        <stp>ContractData</stp>
        <stp>CLEV7</stp>
        <stp>LastTradeorSettle</stp>
        <stp/>
        <stp>T</stp>
        <tr r="G59" s="2"/>
        <tr r="R7" s="3"/>
      </tp>
      <tp>
        <v>-0.22</v>
        <stp/>
        <stp>ContractData</stp>
        <stp>CLEF8</stp>
        <stp>NetLastTradeToday</stp>
        <stp/>
        <stp>T</stp>
        <tr r="H63" s="2"/>
      </tp>
      <tp>
        <v>53.88</v>
        <stp/>
        <stp>ContractData</stp>
        <stp>CLEQ7</stp>
        <stp>LastTradeorSettle</stp>
        <stp/>
        <stp>T</stp>
        <tr r="G56" s="2"/>
        <tr r="R5" s="3"/>
      </tp>
      <tp>
        <v>-0.46</v>
        <stp/>
        <stp>ContractData</stp>
        <stp>CLEN7</stp>
        <stp>NetLastQuoteToday</stp>
        <stp/>
        <stp>T</stp>
        <tr r="U4" s="3"/>
      </tp>
      <tp>
        <v>-0.5</v>
        <stp/>
        <stp>ContractData</stp>
        <stp>CLEM7</stp>
        <stp>NetLastQuoteToday</stp>
        <stp/>
        <stp>T</stp>
        <tr r="U3" s="3"/>
      </tp>
      <tp>
        <v>53.29</v>
        <stp/>
        <stp>ContractData</stp>
        <stp>CLEM7</stp>
        <stp>LastTradeorSettle</stp>
        <stp/>
        <stp>T</stp>
        <tr r="G54" s="2"/>
        <tr r="R3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-0.43</v>
        <stp/>
        <stp>ContractData</stp>
        <stp>CLEQ7</stp>
        <stp>NetLastQuoteToday</stp>
        <stp/>
        <stp>T</stp>
        <tr r="U5" s="3"/>
      </tp>
      <tp>
        <v>53.63</v>
        <stp/>
        <stp>ContractData</stp>
        <stp>CLEN7</stp>
        <stp>LastTradeorSettle</stp>
        <stp/>
        <stp>T</stp>
        <tr r="G55" s="2"/>
        <tr r="R4" s="3"/>
      </tp>
      <tp>
        <v>54.68</v>
        <stp/>
        <stp>ContractData</stp>
        <stp>CLEH8</stp>
        <stp>LastTradeorSettle</stp>
        <stp/>
        <stp>T</stp>
        <tr r="G65" s="2"/>
        <tr r="R12" s="3"/>
      </tp>
      <tp>
        <v>-0.34</v>
        <stp/>
        <stp>ContractData</stp>
        <stp>CLEV7</stp>
        <stp>NetLastQuoteToday</stp>
        <stp/>
        <stp>T</stp>
        <tr r="U7" s="3"/>
      </tp>
      <tp>
        <v>-0.3</v>
        <stp/>
        <stp>ContractData</stp>
        <stp>CLEX7</stp>
        <stp>NetLastTradeToday</stp>
        <stp/>
        <stp>T</stp>
        <tr r="H60" s="2"/>
      </tp>
      <tp>
        <v>-0.39</v>
        <stp/>
        <stp>ContractData</stp>
        <stp>CLEU7</stp>
        <stp>NetLastQuoteToday</stp>
        <stp/>
        <stp>T</stp>
        <tr r="U6" s="3"/>
      </tp>
      <tp>
        <v>52.88</v>
        <stp/>
        <stp>ContractData</stp>
        <stp>CLEK7</stp>
        <stp>LastTradeorSettle</stp>
        <stp/>
        <stp>T</stp>
        <tr r="G53" s="2"/>
        <tr r="R2" s="3"/>
      </tp>
      <tp t="s">
        <v>Crude Light (Globex) Calendar Spread 3, Dec 17, Mar 18</v>
        <stp/>
        <stp>ContractData</stp>
        <stp>CLES3Z</stp>
        <stp>LongDescription</stp>
        <tr r="M46" s="2"/>
      </tp>
      <tp t="s">
        <v>Crude Light (Globex) Calendar Spread 3, Nov 17, Feb 18</v>
        <stp/>
        <stp>ContractData</stp>
        <stp>CLES3X</stp>
        <stp>LongDescription</stp>
        <tr r="L41" s="2"/>
      </tp>
      <tp t="s">
        <v>Crude Light (Globex) Calendar Spread 3, Oct 17, Jan 18</v>
        <stp/>
        <stp>ContractData</stp>
        <stp>CLES3V</stp>
        <stp>LongDescription</stp>
        <tr r="K36" s="2"/>
      </tp>
      <tp t="s">
        <v>Crude Light (Globex) Calendar Spread 3, Sep 17, Dec 17</v>
        <stp/>
        <stp>ContractData</stp>
        <stp>CLES3U</stp>
        <stp>LongDescription</stp>
        <tr r="J31" s="2"/>
      </tp>
      <tp t="s">
        <v>Crude Light (Globex) Calendar Spread 3, Aug 17, Nov 17</v>
        <stp/>
        <stp>ContractData</stp>
        <stp>CLES3Q</stp>
        <stp>LongDescription</stp>
        <tr r="I26" s="2"/>
      </tp>
      <tp t="s">
        <v>Crude Light (Globex) Calendar Spread 3, Jul 17, Oct 17</v>
        <stp/>
        <stp>ContractData</stp>
        <stp>CLES3N</stp>
        <stp>LongDescription</stp>
        <tr r="H21" s="2"/>
      </tp>
      <tp t="s">
        <v>Crude Light (Globex) Calendar Spread 3, Jun 17, Sep 17</v>
        <stp/>
        <stp>ContractData</stp>
        <stp>CLES3M</stp>
        <stp>LongDescription</stp>
        <tr r="G16" s="2"/>
      </tp>
      <tp t="s">
        <v>Crude Light (Globex) Calendar Spread 3, May 17, Aug 17</v>
        <stp/>
        <stp>ContractData</stp>
        <stp>CLES3K</stp>
        <stp>LongDescription</stp>
        <tr r="F11" s="2"/>
      </tp>
      <tp t="s">
        <v>Crude Light (Globex) Calendar Spread 3, Jan 18, Apr 18</v>
        <stp/>
        <stp>ContractData</stp>
        <stp>CLES3F</stp>
        <stp>LongDescription</stp>
        <tr r="N51" s="2"/>
      </tp>
      <tp t="s">
        <v>Crude Light (Globex) Calendar Spread 2, Dec 17, Feb 18</v>
        <stp/>
        <stp>ContractData</stp>
        <stp>CLES2Z</stp>
        <stp>LongDescription</stp>
        <tr r="L46" s="2"/>
      </tp>
      <tp t="s">
        <v>Crude Light (Globex) Calendar Spread 2, Nov 17, Jan 18</v>
        <stp/>
        <stp>ContractData</stp>
        <stp>CLES2X</stp>
        <stp>LongDescription</stp>
        <tr r="K41" s="2"/>
      </tp>
      <tp t="s">
        <v>Crude Light (Globex) Calendar Spread 2, Oct 17, Dec 17</v>
        <stp/>
        <stp>ContractData</stp>
        <stp>CLES2V</stp>
        <stp>LongDescription</stp>
        <tr r="J36" s="2"/>
      </tp>
      <tp t="s">
        <v>Crude Light (Globex) Calendar Spread 2, Sep 17, Nov 17</v>
        <stp/>
        <stp>ContractData</stp>
        <stp>CLES2U</stp>
        <stp>LongDescription</stp>
        <tr r="I31" s="2"/>
      </tp>
      <tp t="s">
        <v>Crude Light (Globex) Calendar Spread 2, Aug 17, Oct 17</v>
        <stp/>
        <stp>ContractData</stp>
        <stp>CLES2Q</stp>
        <stp>LongDescription</stp>
        <tr r="H26" s="2"/>
      </tp>
      <tp t="s">
        <v>Crude Light (Globex) Calendar Spread 2, Jul 17, Sep 17</v>
        <stp/>
        <stp>ContractData</stp>
        <stp>CLES2N</stp>
        <stp>LongDescription</stp>
        <tr r="G21" s="2"/>
      </tp>
      <tp t="s">
        <v>Crude Light (Globex) Calendar Spread 2, Jun 17, Aug 17</v>
        <stp/>
        <stp>ContractData</stp>
        <stp>CLES2M</stp>
        <stp>LongDescription</stp>
        <tr r="F16" s="2"/>
      </tp>
      <tp t="s">
        <v>Crude Light (Globex) Calendar Spread 2, May 17, Jul 17</v>
        <stp/>
        <stp>ContractData</stp>
        <stp>CLES2K</stp>
        <stp>LongDescription</stp>
        <tr r="E11" s="2"/>
      </tp>
      <tp t="s">
        <v>Crude Light (Globex) Calendar Spread 2, Feb 18, Apr 18</v>
        <stp/>
        <stp>ContractData</stp>
        <stp>CLES2G</stp>
        <stp>LongDescription</stp>
        <tr r="N56" s="2"/>
      </tp>
      <tp t="s">
        <v>Crude Light (Globex) Calendar Spread 2, Jan 18, Mar 18</v>
        <stp/>
        <stp>ContractData</stp>
        <stp>CLES2F</stp>
        <stp>LongDescription</stp>
        <tr r="M51" s="2"/>
      </tp>
      <tp t="s">
        <v>Crude Light (Globex) Calendar Spread 1, Dec 17, Jan 18</v>
        <stp/>
        <stp>ContractData</stp>
        <stp>CLES1Z</stp>
        <stp>LongDescription</stp>
        <tr r="K46" s="2"/>
      </tp>
      <tp t="s">
        <v>Crude Light (Globex) Calendar Spread 1, Nov 17, Dec 17</v>
        <stp/>
        <stp>ContractData</stp>
        <stp>CLES1X</stp>
        <stp>LongDescription</stp>
        <tr r="J41" s="2"/>
      </tp>
      <tp t="s">
        <v>Crude Light (Globex) Calendar Spread 1, Oct 17, Nov 17</v>
        <stp/>
        <stp>ContractData</stp>
        <stp>CLES1V</stp>
        <stp>LongDescription</stp>
        <tr r="I36" s="2"/>
      </tp>
      <tp t="s">
        <v>Crude Light (Globex) Calendar Spread 1, Sep 17, Oct 17</v>
        <stp/>
        <stp>ContractData</stp>
        <stp>CLES1U</stp>
        <stp>LongDescription</stp>
        <tr r="H31" s="2"/>
      </tp>
      <tp t="s">
        <v>Crude Light (Globex) Calendar Spread 1, Aug 17, Sep 17</v>
        <stp/>
        <stp>ContractData</stp>
        <stp>CLES1Q</stp>
        <stp>LongDescription</stp>
        <tr r="G26" s="2"/>
      </tp>
      <tp t="s">
        <v>Crude Light (Globex) Calendar Spread 1, Jul 17, Aug 17</v>
        <stp/>
        <stp>ContractData</stp>
        <stp>CLES1N</stp>
        <stp>LongDescription</stp>
        <tr r="F21" s="2"/>
      </tp>
      <tp t="s">
        <v>Crude Light (Globex) Calendar Spread 1, Jun 17, Jul 17</v>
        <stp/>
        <stp>ContractData</stp>
        <stp>CLES1M</stp>
        <stp>LongDescription</stp>
        <tr r="E16" s="2"/>
      </tp>
      <tp t="s">
        <v>Crude Light (Globex) Calendar Spread 1, May 17, Jun 17</v>
        <stp/>
        <stp>ContractData</stp>
        <stp>CLES1K</stp>
        <stp>LongDescription</stp>
        <tr r="D11" s="2"/>
      </tp>
      <tp t="s">
        <v>Crude Light (Globex) Calendar Spread 1, Apr 18, May 18</v>
        <stp/>
        <stp>ContractData</stp>
        <stp>CLES1J</stp>
        <stp>LongDescription</stp>
        <tr r="O66" s="2"/>
      </tp>
      <tp t="s">
        <v>Crude Light (Globex) Calendar Spread 1, Mar 18, Apr 18</v>
        <stp/>
        <stp>ContractData</stp>
        <stp>CLES1H</stp>
        <stp>LongDescription</stp>
        <tr r="N61" s="2"/>
      </tp>
      <tp t="s">
        <v>Crude Light (Globex) Calendar Spread 1, Feb 18, Mar 18</v>
        <stp/>
        <stp>ContractData</stp>
        <stp>CLES1G</stp>
        <stp>LongDescription</stp>
        <tr r="M56" s="2"/>
      </tp>
      <tp t="s">
        <v>Crude Light (Globex) Calendar Spread 1, Jan 18, Feb 18</v>
        <stp/>
        <stp>ContractData</stp>
        <stp>CLES1F</stp>
        <stp>LongDescription</stp>
        <tr r="L51" s="2"/>
      </tp>
      <tp t="s">
        <v>Crude Light (Globex) Calendar Spread 7, Sep 17, Apr 18</v>
        <stp/>
        <stp>ContractData</stp>
        <stp>CLES7U</stp>
        <stp>LongDescription</stp>
        <tr r="N31" s="2"/>
      </tp>
      <tp t="s">
        <v>Crude Light (Globex) Calendar Spread 7, Aug 17, Mar 18</v>
        <stp/>
        <stp>ContractData</stp>
        <stp>CLES7Q</stp>
        <stp>LongDescription</stp>
        <tr r="M26" s="2"/>
      </tp>
      <tp t="s">
        <v>Crude Light (Globex) Calendar Spread 7, Jul 17, Feb 18</v>
        <stp/>
        <stp>ContractData</stp>
        <stp>CLES7N</stp>
        <stp>LongDescription</stp>
        <tr r="L21" s="2"/>
      </tp>
      <tp t="s">
        <v>Crude Light (Globex) Calendar Spread 7, Jun 17, Jan 18</v>
        <stp/>
        <stp>ContractData</stp>
        <stp>CLES7M</stp>
        <stp>LongDescription</stp>
        <tr r="K16" s="2"/>
      </tp>
      <tp t="s">
        <v>Crude Light (Globex) Calendar Spread 7, May 17, Dec 17</v>
        <stp/>
        <stp>ContractData</stp>
        <stp>CLES7K</stp>
        <stp>LongDescription</stp>
        <tr r="J11" s="2"/>
      </tp>
      <tp t="s">
        <v>Crude Light (Globex) Calendar Spread 6, Oct 17, Apr 18</v>
        <stp/>
        <stp>ContractData</stp>
        <stp>CLES6V</stp>
        <stp>LongDescription</stp>
        <tr r="N36" s="2"/>
      </tp>
      <tp t="s">
        <v>Crude Light (Globex) Calendar Spread 6, Sep 17, Mar 18</v>
        <stp/>
        <stp>ContractData</stp>
        <stp>CLES6U</stp>
        <stp>LongDescription</stp>
        <tr r="M31" s="2"/>
      </tp>
      <tp t="s">
        <v>Crude Light (Globex) Calendar Spread 6, Aug 17, Feb 18</v>
        <stp/>
        <stp>ContractData</stp>
        <stp>CLES6Q</stp>
        <stp>LongDescription</stp>
        <tr r="L26" s="2"/>
      </tp>
      <tp t="s">
        <v>Crude Light (Globex) Calendar Spread 6, Jul 17, Jan 18</v>
        <stp/>
        <stp>ContractData</stp>
        <stp>CLES6N</stp>
        <stp>LongDescription</stp>
        <tr r="K21" s="2"/>
      </tp>
      <tp t="s">
        <v>Crude Light (Globex) Calendar Spread 6, Jun 17, Dec 17</v>
        <stp/>
        <stp>ContractData</stp>
        <stp>CLES6M</stp>
        <stp>LongDescription</stp>
        <tr r="J16" s="2"/>
      </tp>
      <tp t="s">
        <v>Crude Light (Globex) Calendar Spread 6, May 17, Nov 17</v>
        <stp/>
        <stp>ContractData</stp>
        <stp>CLES6K</stp>
        <stp>LongDescription</stp>
        <tr r="I11" s="2"/>
      </tp>
      <tp t="s">
        <v>Crude Light (Globex) Calendar Spread 5, Nov 17, Apr 18</v>
        <stp/>
        <stp>ContractData</stp>
        <stp>CLES5X</stp>
        <stp>LongDescription</stp>
        <tr r="N41" s="2"/>
      </tp>
      <tp t="s">
        <v>Crude Light (Globex) Calendar Spread 5, Oct 17, Mar 18</v>
        <stp/>
        <stp>ContractData</stp>
        <stp>CLES5V</stp>
        <stp>LongDescription</stp>
        <tr r="M36" s="2"/>
      </tp>
      <tp t="s">
        <v>Crude Light (Globex) Calendar Spread 5, Sep 17, Feb 18</v>
        <stp/>
        <stp>ContractData</stp>
        <stp>CLES5U</stp>
        <stp>LongDescription</stp>
        <tr r="L31" s="2"/>
      </tp>
      <tp t="s">
        <v>Crude Light (Globex) Calendar Spread 5, Aug 17, Jan 18</v>
        <stp/>
        <stp>ContractData</stp>
        <stp>CLES5Q</stp>
        <stp>LongDescription</stp>
        <tr r="K26" s="2"/>
      </tp>
      <tp t="s">
        <v>Crude Light (Globex) Calendar Spread 5, Jul 17, Dec 17</v>
        <stp/>
        <stp>ContractData</stp>
        <stp>CLES5N</stp>
        <stp>LongDescription</stp>
        <tr r="J21" s="2"/>
      </tp>
      <tp t="s">
        <v>Crude Light (Globex) Calendar Spread 5, Jun 17, Nov 17</v>
        <stp/>
        <stp>ContractData</stp>
        <stp>CLES5M</stp>
        <stp>LongDescription</stp>
        <tr r="I16" s="2"/>
      </tp>
      <tp t="s">
        <v>Crude Light (Globex) Calendar Spread 5, May 17, Oct 17</v>
        <stp/>
        <stp>ContractData</stp>
        <stp>CLES5K</stp>
        <stp>LongDescription</stp>
        <tr r="H11" s="2"/>
      </tp>
      <tp t="s">
        <v>Crude Light (Globex) Calendar Spread 4, Dec 17, Apr 18</v>
        <stp/>
        <stp>ContractData</stp>
        <stp>CLES4Z</stp>
        <stp>LongDescription</stp>
        <tr r="N46" s="2"/>
      </tp>
      <tp t="s">
        <v>Crude Light (Globex) Calendar Spread 4, Nov 17, Mar 18</v>
        <stp/>
        <stp>ContractData</stp>
        <stp>CLES4X</stp>
        <stp>LongDescription</stp>
        <tr r="M41" s="2"/>
      </tp>
      <tp t="s">
        <v>Crude Light (Globex) Calendar Spread 4, Oct 17, Feb 18</v>
        <stp/>
        <stp>ContractData</stp>
        <stp>CLES4V</stp>
        <stp>LongDescription</stp>
        <tr r="L36" s="2"/>
      </tp>
      <tp t="s">
        <v>Crude Light (Globex) Calendar Spread 4, Sep 17, Jan 18</v>
        <stp/>
        <stp>ContractData</stp>
        <stp>CLES4U</stp>
        <stp>LongDescription</stp>
        <tr r="K31" s="2"/>
      </tp>
      <tp t="s">
        <v>Crude Light (Globex) Calendar Spread 4, Aug 17, Dec 17</v>
        <stp/>
        <stp>ContractData</stp>
        <stp>CLES4Q</stp>
        <stp>LongDescription</stp>
        <tr r="J26" s="2"/>
      </tp>
      <tp t="s">
        <v>Crude Light (Globex) Calendar Spread 4, Jul 17, Nov 17</v>
        <stp/>
        <stp>ContractData</stp>
        <stp>CLES4N</stp>
        <stp>LongDescription</stp>
        <tr r="I21" s="2"/>
      </tp>
      <tp t="s">
        <v>Crude Light (Globex) Calendar Spread 4, Jun 17, Oct 17</v>
        <stp/>
        <stp>ContractData</stp>
        <stp>CLES4M</stp>
        <stp>LongDescription</stp>
        <tr r="H16" s="2"/>
      </tp>
      <tp t="s">
        <v>Crude Light (Globex) Calendar Spread 4, May 17, Sep 17</v>
        <stp/>
        <stp>ContractData</stp>
        <stp>CLES4K</stp>
        <stp>LongDescription</stp>
        <tr r="G11" s="2"/>
      </tp>
      <tp t="s">
        <v>Crude Light (Globex) Calendar Spread 9, Jul 17, Apr 18</v>
        <stp/>
        <stp>ContractData</stp>
        <stp>CLES9N</stp>
        <stp>LongDescription</stp>
        <tr r="N21" s="2"/>
      </tp>
      <tp t="s">
        <v>Crude Light (Globex) Calendar Spread 9, Jun 17, Mar 18</v>
        <stp/>
        <stp>ContractData</stp>
        <stp>CLES9M</stp>
        <stp>LongDescription</stp>
        <tr r="M16" s="2"/>
      </tp>
      <tp t="s">
        <v>Crude Light (Globex) Calendar Spread 9, May 17, Feb 18</v>
        <stp/>
        <stp>ContractData</stp>
        <stp>CLES9K</stp>
        <stp>LongDescription</stp>
        <tr r="L11" s="2"/>
      </tp>
      <tp t="s">
        <v>Crude Light (Globex) Calendar Spread 8, Aug 17, Apr 18</v>
        <stp/>
        <stp>ContractData</stp>
        <stp>CLES8Q</stp>
        <stp>LongDescription</stp>
        <tr r="N26" s="2"/>
      </tp>
      <tp t="s">
        <v>Crude Light (Globex) Calendar Spread 8, Jul 17, Mar 18</v>
        <stp/>
        <stp>ContractData</stp>
        <stp>CLES8N</stp>
        <stp>LongDescription</stp>
        <tr r="M21" s="2"/>
      </tp>
      <tp t="s">
        <v>Crude Light (Globex) Calendar Spread 8, Jun 17, Feb 18</v>
        <stp/>
        <stp>ContractData</stp>
        <stp>CLES8M</stp>
        <stp>LongDescription</stp>
        <tr r="L16" s="2"/>
      </tp>
      <tp t="s">
        <v>Crude Light (Globex) Calendar Spread 8, May 17, Jan 18</v>
        <stp/>
        <stp>ContractData</stp>
        <stp>CLES8K</stp>
        <stp>LongDescription</stp>
        <tr r="K11" s="2"/>
      </tp>
      <tp>
        <v>54.63</v>
        <stp/>
        <stp>ContractData</stp>
        <stp>CLEJ8</stp>
        <stp>LastTradeorSettle</stp>
        <stp/>
        <stp>T</stp>
        <tr r="G66" s="2"/>
        <tr r="R13" s="3"/>
      </tp>
      <tp>
        <v>-0.28999999999999998</v>
        <stp/>
        <stp>ContractData</stp>
        <stp>CLEZ7</stp>
        <stp>NetLastTradeToday</stp>
        <stp/>
        <stp>T</stp>
        <tr r="H61" s="2"/>
      </tp>
      <tp>
        <v>-0.39</v>
        <stp/>
        <stp>ContractData</stp>
        <stp>CLEU7</stp>
        <stp>NetLastTradeToday</stp>
        <stp/>
        <stp>T</stp>
        <tr r="H58" s="2"/>
      </tp>
      <tp>
        <v>-0.3</v>
        <stp/>
        <stp>ContractData</stp>
        <stp>CLEZ7</stp>
        <stp>NetLastQuoteToday</stp>
        <stp/>
        <stp>T</stp>
        <tr r="U9" s="3"/>
      </tp>
      <tp>
        <v>54.65</v>
        <stp/>
        <stp>ContractData</stp>
        <stp>CLEG8</stp>
        <stp>LastTradeorSettle</stp>
        <stp/>
        <stp>T</stp>
        <tr r="G64" s="2"/>
        <tr r="R11" s="3"/>
      </tp>
      <tp t="s">
        <v/>
        <stp/>
        <stp>StudyData</stp>
        <stp>CLEK7</stp>
        <stp>VolOI</stp>
        <stp/>
        <stp>Vol</stp>
        <stp/>
        <stp>-3</stp>
        <stp>all</stp>
        <stp/>
        <stp/>
        <stp/>
        <stp>T</stp>
        <tr r="V23" s="3"/>
      </tp>
      <tp>
        <v>1206086</v>
        <stp/>
        <stp>StudyData</stp>
        <stp>CLEK7</stp>
        <stp>VolOI</stp>
        <stp/>
        <stp>Vol</stp>
        <stp/>
        <stp>-2</stp>
        <stp>all</stp>
        <stp/>
        <stp/>
        <stp/>
        <stp>T</stp>
        <tr r="V22" s="3"/>
      </tp>
      <tp>
        <v>1200302</v>
        <stp/>
        <stp>StudyData</stp>
        <stp>CLEK7</stp>
        <stp>VolOI</stp>
        <stp/>
        <stp>Vol</stp>
        <stp/>
        <stp>-1</stp>
        <stp>all</stp>
        <stp/>
        <stp/>
        <stp/>
        <stp>T</stp>
        <tr r="V21" s="3"/>
      </tp>
      <tp>
        <v>1230222</v>
        <stp/>
        <stp>StudyData</stp>
        <stp>CLEK7</stp>
        <stp>VolOI</stp>
        <stp/>
        <stp>Vol</stp>
        <stp/>
        <stp>-5</stp>
        <stp>all</stp>
        <stp/>
        <stp/>
        <stp/>
        <stp>T</stp>
        <tr r="V25" s="3"/>
      </tp>
      <tp>
        <v>838800</v>
        <stp/>
        <stp>StudyData</stp>
        <stp>CLEK7</stp>
        <stp>VolOI</stp>
        <stp/>
        <stp>Vol</stp>
        <stp/>
        <stp>-4</stp>
        <stp>all</stp>
        <stp/>
        <stp/>
        <stp/>
        <stp>T</stp>
        <tr r="V24" s="3"/>
      </tp>
      <tp>
        <v>-0.11</v>
        <stp/>
        <stp>ContractData</stp>
        <stp>CLES1V</stp>
        <stp>Ask</stp>
        <stp/>
        <stp>T</stp>
        <tr r="Z7" s="3"/>
      </tp>
      <tp>
        <v>-0.15</v>
        <stp/>
        <stp>ContractData</stp>
        <stp>CLES1U</stp>
        <stp>Ask</stp>
        <stp/>
        <stp>T</stp>
        <tr r="Z6" s="3"/>
      </tp>
      <tp>
        <v>-0.21</v>
        <stp/>
        <stp>ContractData</stp>
        <stp>CLES1Q</stp>
        <stp>Ask</stp>
        <stp/>
        <stp>T</stp>
        <tr r="Z5" s="3"/>
      </tp>
      <tp>
        <v>-0.06</v>
        <stp/>
        <stp>ContractData</stp>
        <stp>CLES1Z</stp>
        <stp>Ask</stp>
        <stp/>
        <stp>T</stp>
        <tr r="Z9" s="3"/>
      </tp>
      <tp>
        <v>-0.09</v>
        <stp/>
        <stp>ContractData</stp>
        <stp>CLES1X</stp>
        <stp>Ask</stp>
        <stp/>
        <stp>T</stp>
        <tr r="Z8" s="3"/>
      </tp>
      <tp>
        <v>0.03</v>
        <stp/>
        <stp>ContractData</stp>
        <stp>CLES1G</stp>
        <stp>Ask</stp>
        <stp/>
        <stp>T</stp>
        <tr r="Z11" s="3"/>
      </tp>
      <tp>
        <v>0</v>
        <stp/>
        <stp>ContractData</stp>
        <stp>CLES1F</stp>
        <stp>Ask</stp>
        <stp/>
        <stp>T</stp>
        <tr r="Z10" s="3"/>
      </tp>
      <tp>
        <v>-0.24</v>
        <stp/>
        <stp>ContractData</stp>
        <stp>CLES1N</stp>
        <stp>Ask</stp>
        <stp/>
        <stp>T</stp>
        <tr r="Z4" s="3"/>
      </tp>
      <tp>
        <v>-0.34</v>
        <stp/>
        <stp>ContractData</stp>
        <stp>CLES1M</stp>
        <stp>Ask</stp>
        <stp/>
        <stp>T</stp>
        <tr r="Z3" s="3"/>
      </tp>
      <tp>
        <v>-0.41000000000000003</v>
        <stp/>
        <stp>ContractData</stp>
        <stp>CLES1K</stp>
        <stp>Ask</stp>
        <stp/>
        <stp>T</stp>
        <tr r="Z2" s="3"/>
      </tp>
      <tp>
        <v>7.0000000000000007E-2</v>
        <stp/>
        <stp>ContractData</stp>
        <stp>CLES1J</stp>
        <stp>Ask</stp>
        <stp/>
        <stp>T</stp>
        <tr r="Z13" s="3"/>
      </tp>
      <tp>
        <v>0.06</v>
        <stp/>
        <stp>ContractData</stp>
        <stp>CLES1H</stp>
        <stp>Ask</stp>
        <stp/>
        <stp>T</stp>
        <tr r="Z12" s="3"/>
      </tp>
      <tp>
        <v>-0.1</v>
        <stp/>
        <stp>ContractData</stp>
        <stp>CLES1X</stp>
        <stp>Bid</stp>
        <stp/>
        <stp>T</stp>
        <tr r="Y8" s="3"/>
      </tp>
      <tp>
        <v>-7.0000000000000007E-2</v>
        <stp/>
        <stp>ContractData</stp>
        <stp>CLES1Z</stp>
        <stp>Bid</stp>
        <stp/>
        <stp>T</stp>
        <tr r="Y9" s="3"/>
      </tp>
      <tp>
        <v>-0.22</v>
        <stp/>
        <stp>ContractData</stp>
        <stp>CLES1Q</stp>
        <stp>Bid</stp>
        <stp/>
        <stp>T</stp>
        <tr r="Y5" s="3"/>
      </tp>
      <tp>
        <v>-0.16</v>
        <stp/>
        <stp>ContractData</stp>
        <stp>CLES1U</stp>
        <stp>Bid</stp>
        <stp/>
        <stp>T</stp>
        <tr r="Y6" s="3"/>
      </tp>
      <tp>
        <v>-0.12</v>
        <stp/>
        <stp>ContractData</stp>
        <stp>CLES1V</stp>
        <stp>Bid</stp>
        <stp/>
        <stp>T</stp>
        <tr r="Y7" s="3"/>
      </tp>
      <tp>
        <v>0.05</v>
        <stp/>
        <stp>ContractData</stp>
        <stp>CLES1H</stp>
        <stp>Bid</stp>
        <stp/>
        <stp>T</stp>
        <tr r="Y12" s="3"/>
      </tp>
      <tp>
        <v>0.06</v>
        <stp/>
        <stp>ContractData</stp>
        <stp>CLES1J</stp>
        <stp>Bid</stp>
        <stp/>
        <stp>T</stp>
        <tr r="Y13" s="3"/>
      </tp>
      <tp>
        <v>-0.42</v>
        <stp/>
        <stp>ContractData</stp>
        <stp>CLES1K</stp>
        <stp>Bid</stp>
        <stp/>
        <stp>T</stp>
        <tr r="Y2" s="3"/>
      </tp>
      <tp>
        <v>-0.35000000000000003</v>
        <stp/>
        <stp>ContractData</stp>
        <stp>CLES1M</stp>
        <stp>Bid</stp>
        <stp/>
        <stp>T</stp>
        <tr r="Y3" s="3"/>
      </tp>
      <tp>
        <v>-0.25</v>
        <stp/>
        <stp>ContractData</stp>
        <stp>CLES1N</stp>
        <stp>Bid</stp>
        <stp/>
        <stp>T</stp>
        <tr r="Y4" s="3"/>
      </tp>
      <tp>
        <v>-0.01</v>
        <stp/>
        <stp>ContractData</stp>
        <stp>CLES1F</stp>
        <stp>Bid</stp>
        <stp/>
        <stp>T</stp>
        <tr r="Y10" s="3"/>
      </tp>
      <tp>
        <v>0.02</v>
        <stp/>
        <stp>ContractData</stp>
        <stp>CLES1G</stp>
        <stp>Bid</stp>
        <stp/>
        <stp>T</stp>
        <tr r="Y11" s="3"/>
      </tp>
      <tp>
        <v>54.550000000000004</v>
        <stp/>
        <stp>ContractData</stp>
        <stp>CLEF8</stp>
        <stp>LastTradeorSettle</stp>
        <stp/>
        <stp>T</stp>
        <tr r="G63" s="2"/>
        <tr r="R10" s="3"/>
      </tp>
      <tp>
        <v>-0.32</v>
        <stp/>
        <stp>ContractData</stp>
        <stp>CLEX7</stp>
        <stp>NetLastQuoteToday</stp>
        <stp/>
        <stp>T</stp>
        <tr r="U8" s="3"/>
      </tp>
      <tp>
        <v>-0.32</v>
        <stp/>
        <stp>ContractData</stp>
        <stp>CLEV7</stp>
        <stp>NetLastTradeToday</stp>
        <stp/>
        <stp>T</stp>
        <tr r="H59" s="2"/>
      </tp>
      <tp t="s">
        <v>Crude Light (Globex), May 17</v>
        <stp/>
        <stp>ContractData</stp>
        <stp>CLE</stp>
        <stp>LongDescription</stp>
        <tr r="B44" s="2"/>
      </tp>
      <tp>
        <v>-0.43</v>
        <stp/>
        <stp>ContractData</stp>
        <stp>CLEQ7</stp>
        <stp>NetLastTradeToday</stp>
        <stp/>
        <stp>T</stp>
        <tr r="H56" s="2"/>
      </tp>
      <tp>
        <v>-11</v>
        <stp/>
        <stp>ContractData</stp>
        <stp>EP</stp>
        <stp>NetLastQuoteToday</stp>
        <stp/>
        <stp>T</stp>
        <tr r="E43" s="2"/>
      </tp>
      <tp t="s">
        <v>CLES11K7</v>
        <stp/>
        <stp>ContractData</stp>
        <stp>CLES11K</stp>
        <stp>Symbol</stp>
        <tr r="N12" s="2"/>
      </tp>
      <tp t="s">
        <v>CLES10M7</v>
        <stp/>
        <stp>ContractData</stp>
        <stp>CLES10M</stp>
        <stp>Symbol</stp>
        <tr r="N17" s="2"/>
      </tp>
      <tp t="s">
        <v>CLES10K7</v>
        <stp/>
        <stp>ContractData</stp>
        <stp>CLES10K</stp>
        <stp>Symbol</stp>
        <tr r="M12" s="2"/>
      </tp>
      <tp>
        <v>64</v>
        <stp/>
        <stp>ContractData</stp>
        <stp>CLEU7</stp>
        <stp>Bate</stp>
        <tr r="Q18" s="3"/>
      </tp>
      <tp>
        <v>128</v>
        <stp/>
        <stp>ContractData</stp>
        <stp>CLEV7</stp>
        <stp>Bate</stp>
        <tr r="Q19" s="3"/>
      </tp>
      <tp>
        <v>64</v>
        <stp/>
        <stp>ContractData</stp>
        <stp>CLEQ7</stp>
        <stp>Bate</stp>
        <tr r="Q17" s="3"/>
      </tp>
      <tp>
        <v>1225417</v>
        <stp/>
        <stp>StudyData</stp>
        <stp>CLEK7</stp>
        <stp>VolOI</stp>
        <stp/>
        <stp>Vol</stp>
        <stp/>
        <stp/>
        <stp>all</stp>
        <stp/>
        <stp/>
        <stp/>
        <stp>T</stp>
        <tr r="V20" s="3"/>
      </tp>
      <tp>
        <v>128</v>
        <stp/>
        <stp>ContractData</stp>
        <stp>CLES11M</stp>
        <stp>Bate</stp>
        <tr r="N15" s="3"/>
      </tp>
      <tp>
        <v>16505</v>
        <stp/>
        <stp>ContractData</stp>
        <stp>CLEF8</stp>
        <stp>T_CVol</stp>
        <tr r="K55" s="2"/>
        <tr r="K10" s="2"/>
      </tp>
      <tp>
        <v>3571</v>
        <stp/>
        <stp>ContractData</stp>
        <stp>CLEG8</stp>
        <stp>T_CVol</stp>
        <tr r="L10" s="2"/>
        <tr r="L60" s="2"/>
      </tp>
      <tp>
        <v>83903</v>
        <stp/>
        <stp>ContractData</stp>
        <stp>CLEN7</stp>
        <stp>T_CVol</stp>
        <tr r="E10" s="2"/>
        <tr r="E25" s="2"/>
      </tp>
      <tp>
        <v>280556</v>
        <stp/>
        <stp>ContractData</stp>
        <stp>CLEM7</stp>
        <stp>T_CVol</stp>
        <tr r="D20" s="2"/>
        <tr r="D10" s="2"/>
      </tp>
      <tp>
        <v>1466</v>
        <stp/>
        <stp>ContractData</stp>
        <stp>CLEJ8</stp>
        <stp>T_CVol</stp>
        <tr r="N10" s="2"/>
        <tr r="N70" s="2"/>
      </tp>
      <tp>
        <v>583246</v>
        <stp/>
        <stp>ContractData</stp>
        <stp>CLEK7</stp>
        <stp>T_CVol</stp>
        <tr r="B15" s="2"/>
        <tr r="B10" s="2"/>
      </tp>
      <tp>
        <v>6288</v>
        <stp/>
        <stp>ContractData</stp>
        <stp>CLEH8</stp>
        <stp>T_CVol</stp>
        <tr r="M65" s="2"/>
        <tr r="M10" s="2"/>
      </tp>
      <tp>
        <v>17978</v>
        <stp/>
        <stp>ContractData</stp>
        <stp>CLEV7</stp>
        <stp>T_CVol</stp>
        <tr r="H10" s="2"/>
        <tr r="H40" s="2"/>
      </tp>
      <tp>
        <v>49379</v>
        <stp/>
        <stp>ContractData</stp>
        <stp>CLEU7</stp>
        <stp>T_CVol</stp>
        <tr r="G35" s="2"/>
        <tr r="G10" s="2"/>
      </tp>
      <tp>
        <v>44694</v>
        <stp/>
        <stp>ContractData</stp>
        <stp>CLEQ7</stp>
        <stp>T_CVol</stp>
        <tr r="F30" s="2"/>
        <tr r="F10" s="2"/>
      </tp>
      <tp>
        <v>81455</v>
        <stp/>
        <stp>ContractData</stp>
        <stp>CLEZ7</stp>
        <stp>T_CVol</stp>
        <tr r="J10" s="2"/>
        <tr r="J50" s="2"/>
      </tp>
      <tp>
        <v>13309</v>
        <stp/>
        <stp>ContractData</stp>
        <stp>CLEX7</stp>
        <stp>T_CVol</stp>
        <tr r="I10" s="2"/>
        <tr r="I45" s="2"/>
      </tp>
      <tp>
        <v>128</v>
        <stp/>
        <stp>ContractData</stp>
        <stp>CLES11N</stp>
        <stp>Bate</stp>
        <tr r="N16" s="3"/>
      </tp>
      <tp>
        <v>64</v>
        <stp/>
        <stp>ContractData</stp>
        <stp>CLES11K</stp>
        <stp>Bate</stp>
        <tr r="N14" s="3"/>
      </tp>
      <tp>
        <v>128</v>
        <stp/>
        <stp>ContractData</stp>
        <stp>CLEX7</stp>
        <stp>Bate</stp>
        <tr r="Q20" s="3"/>
      </tp>
      <tp>
        <v>128</v>
        <stp/>
        <stp>ContractData</stp>
        <stp>CLES10M</stp>
        <stp>Bate</stp>
        <tr r="M15" s="3"/>
      </tp>
      <tp>
        <v>196</v>
        <stp/>
        <stp>ContractData</stp>
        <stp>CLES10N</stp>
        <stp>Bate</stp>
        <tr r="M16" s="3"/>
      </tp>
      <tp>
        <v>64</v>
        <stp/>
        <stp>ContractData</stp>
        <stp>CLES10K</stp>
        <stp>Bate</stp>
        <tr r="M14" s="3"/>
      </tp>
      <tp>
        <v>128</v>
        <stp/>
        <stp>ContractData</stp>
        <stp>CLES10Q</stp>
        <stp>Bate</stp>
        <tr r="M17" s="3"/>
      </tp>
      <tp>
        <v>38</v>
        <stp/>
        <stp>ContractData</stp>
        <stp>CLES11K7</stp>
        <stp>T_CVol</stp>
        <tr r="N15" s="2"/>
      </tp>
      <tp>
        <v>79</v>
        <stp/>
        <stp>ContractData</stp>
        <stp>CLES10K7</stp>
        <stp>T_CVol</stp>
        <tr r="M15" s="2"/>
      </tp>
      <tp>
        <v>14</v>
        <stp/>
        <stp>ContractData</stp>
        <stp>CLES10M7</stp>
        <stp>T_CVol</stp>
        <tr r="N20" s="2"/>
      </tp>
      <tp>
        <v>64</v>
        <stp/>
        <stp>ContractData</stp>
        <stp>CLEZ7</stp>
        <stp>Bate</stp>
        <tr r="Q21" s="3"/>
      </tp>
      <tp>
        <v>128</v>
        <stp/>
        <stp>ContractData</stp>
        <stp>CLES12M</stp>
        <stp>Bate</stp>
        <tr r="O15" s="3"/>
      </tp>
      <tp>
        <v>64</v>
        <stp/>
        <stp>ContractData</stp>
        <stp>CLES12K</stp>
        <stp>Bate</stp>
        <tr r="O14" s="3"/>
      </tp>
      <tp>
        <v>64</v>
        <stp/>
        <stp>ContractData</stp>
        <stp>CLEF8</stp>
        <stp>Bate</stp>
        <tr r="Q22" s="3"/>
      </tp>
      <tp>
        <v>64</v>
        <stp/>
        <stp>ContractData</stp>
        <stp>CLEG8</stp>
        <stp>Bate</stp>
        <tr r="Q23" s="3"/>
      </tp>
      <tp>
        <v>42837.651782407404</v>
        <stp/>
        <stp>SystemInfo</stp>
        <stp>Linetime</stp>
        <tr r="B19" s="2"/>
      </tp>
      <tp>
        <v>27</v>
        <stp/>
        <stp>ContractData</stp>
        <stp>CLE</stp>
        <stp>VolumeLastAsk</stp>
        <tr r="D46" s="2"/>
      </tp>
      <tp>
        <v>0</v>
        <stp/>
        <stp>ContractData</stp>
        <stp>CLEM7</stp>
        <stp>Bate</stp>
        <tr r="Q15" s="3"/>
      </tp>
      <tp>
        <v>128</v>
        <stp/>
        <stp>ContractData</stp>
        <stp>CLEN7</stp>
        <stp>Bate</stp>
        <tr r="Q16" s="3"/>
      </tp>
      <tp>
        <v>14</v>
        <stp/>
        <stp>ContractData</stp>
        <stp>CLE</stp>
        <stp>VolumeLastBid</stp>
        <tr r="D49" s="2"/>
      </tp>
      <tp>
        <v>64</v>
        <stp/>
        <stp>ContractData</stp>
        <stp>CLEH8</stp>
        <stp>Bate</stp>
        <tr r="Q24" s="3"/>
      </tp>
      <tp t="s">
        <v>CLES8Q7</v>
        <stp/>
        <stp>ContractData</stp>
        <stp>CLES8Q</stp>
        <stp>Symbol</stp>
        <tr r="N27" s="2"/>
      </tp>
      <tp t="s">
        <v>CLES8K7</v>
        <stp/>
        <stp>ContractData</stp>
        <stp>CLES8K</stp>
        <stp>Symbol</stp>
        <tr r="K12" s="2"/>
      </tp>
      <tp t="s">
        <v>CLES8M7</v>
        <stp/>
        <stp>ContractData</stp>
        <stp>CLES8M</stp>
        <stp>Symbol</stp>
        <tr r="L17" s="2"/>
      </tp>
      <tp t="s">
        <v>CLES8N7</v>
        <stp/>
        <stp>ContractData</stp>
        <stp>CLES8N</stp>
        <stp>Symbol</stp>
        <tr r="M22" s="2"/>
      </tp>
      <tp t="s">
        <v>CLES9K7</v>
        <stp/>
        <stp>ContractData</stp>
        <stp>CLES9K</stp>
        <stp>Symbol</stp>
        <tr r="L12" s="2"/>
      </tp>
      <tp t="s">
        <v>CLES9M7</v>
        <stp/>
        <stp>ContractData</stp>
        <stp>CLES9M</stp>
        <stp>Symbol</stp>
        <tr r="M17" s="2"/>
      </tp>
      <tp t="s">
        <v>CLES9N7</v>
        <stp/>
        <stp>ContractData</stp>
        <stp>CLES9N</stp>
        <stp>Symbol</stp>
        <tr r="N22" s="2"/>
      </tp>
      <tp t="s">
        <v>CLES2Q7</v>
        <stp/>
        <stp>ContractData</stp>
        <stp>CLES2Q</stp>
        <stp>Symbol</stp>
        <tr r="H27" s="2"/>
      </tp>
      <tp t="s">
        <v>CLES2U7</v>
        <stp/>
        <stp>ContractData</stp>
        <stp>CLES2U</stp>
        <stp>Symbol</stp>
        <tr r="I32" s="2"/>
      </tp>
      <tp t="s">
        <v>CLES2V7</v>
        <stp/>
        <stp>ContractData</stp>
        <stp>CLES2V</stp>
        <stp>Symbol</stp>
        <tr r="J37" s="2"/>
      </tp>
      <tp t="s">
        <v>CLES2X7</v>
        <stp/>
        <stp>ContractData</stp>
        <stp>CLES2X</stp>
        <stp>Symbol</stp>
        <tr r="K42" s="2"/>
      </tp>
      <tp t="s">
        <v>CLES2Z7</v>
        <stp/>
        <stp>ContractData</stp>
        <stp>CLES2Z</stp>
        <stp>Symbol</stp>
        <tr r="L47" s="2"/>
      </tp>
      <tp t="s">
        <v>CLES2G8</v>
        <stp/>
        <stp>ContractData</stp>
        <stp>CLES2G</stp>
        <stp>Symbol</stp>
        <tr r="N57" s="2"/>
      </tp>
      <tp t="s">
        <v>CLES2F8</v>
        <stp/>
        <stp>ContractData</stp>
        <stp>CLES2F</stp>
        <stp>Symbol</stp>
        <tr r="M52" s="2"/>
      </tp>
      <tp t="s">
        <v>CLES2K7</v>
        <stp/>
        <stp>ContractData</stp>
        <stp>CLES2K</stp>
        <stp>Symbol</stp>
        <tr r="E12" s="2"/>
      </tp>
      <tp t="s">
        <v>CLES2M7</v>
        <stp/>
        <stp>ContractData</stp>
        <stp>CLES2M</stp>
        <stp>Symbol</stp>
        <tr r="F17" s="2"/>
      </tp>
      <tp t="s">
        <v>CLES2N7</v>
        <stp/>
        <stp>ContractData</stp>
        <stp>CLES2N</stp>
        <stp>Symbol</stp>
        <tr r="G22" s="2"/>
      </tp>
      <tp t="s">
        <v>CLES3Q7</v>
        <stp/>
        <stp>ContractData</stp>
        <stp>CLES3Q</stp>
        <stp>Symbol</stp>
        <tr r="I27" s="2"/>
      </tp>
      <tp t="s">
        <v>CLES3U7</v>
        <stp/>
        <stp>ContractData</stp>
        <stp>CLES3U</stp>
        <stp>Symbol</stp>
        <tr r="J32" s="2"/>
      </tp>
      <tp t="s">
        <v>CLES3V7</v>
        <stp/>
        <stp>ContractData</stp>
        <stp>CLES3V</stp>
        <stp>Symbol</stp>
        <tr r="K37" s="2"/>
      </tp>
      <tp t="s">
        <v>CLES3X7</v>
        <stp/>
        <stp>ContractData</stp>
        <stp>CLES3X</stp>
        <stp>Symbol</stp>
        <tr r="L42" s="2"/>
      </tp>
      <tp t="s">
        <v>CLES3Z7</v>
        <stp/>
        <stp>ContractData</stp>
        <stp>CLES3Z</stp>
        <stp>Symbol</stp>
        <tr r="M47" s="2"/>
      </tp>
      <tp t="s">
        <v>CLES3F8</v>
        <stp/>
        <stp>ContractData</stp>
        <stp>CLES3F</stp>
        <stp>Symbol</stp>
        <tr r="N52" s="2"/>
      </tp>
      <tp t="s">
        <v>CLES3K7</v>
        <stp/>
        <stp>ContractData</stp>
        <stp>CLES3K</stp>
        <stp>Symbol</stp>
        <tr r="F12" s="2"/>
      </tp>
      <tp t="s">
        <v>CLES3M7</v>
        <stp/>
        <stp>ContractData</stp>
        <stp>CLES3M</stp>
        <stp>Symbol</stp>
        <tr r="G17" s="2"/>
      </tp>
      <tp t="s">
        <v>CLES3N7</v>
        <stp/>
        <stp>ContractData</stp>
        <stp>CLES3N</stp>
        <stp>Symbol</stp>
        <tr r="H22" s="2"/>
      </tp>
      <tp t="s">
        <v>CLES1Q7</v>
        <stp/>
        <stp>ContractData</stp>
        <stp>CLES1Q</stp>
        <stp>Symbol</stp>
        <tr r="G27" s="2"/>
      </tp>
      <tp t="s">
        <v>CLES1U7</v>
        <stp/>
        <stp>ContractData</stp>
        <stp>CLES1U</stp>
        <stp>Symbol</stp>
        <tr r="H32" s="2"/>
      </tp>
      <tp t="s">
        <v>CLES1V7</v>
        <stp/>
        <stp>ContractData</stp>
        <stp>CLES1V</stp>
        <stp>Symbol</stp>
        <tr r="I37" s="2"/>
      </tp>
      <tp t="s">
        <v>CLES1X7</v>
        <stp/>
        <stp>ContractData</stp>
        <stp>CLES1X</stp>
        <stp>Symbol</stp>
        <tr r="J42" s="2"/>
      </tp>
      <tp t="s">
        <v>CLES1Z7</v>
        <stp/>
        <stp>ContractData</stp>
        <stp>CLES1Z</stp>
        <stp>Symbol</stp>
        <tr r="K47" s="2"/>
      </tp>
      <tp t="s">
        <v>CLES1G8</v>
        <stp/>
        <stp>ContractData</stp>
        <stp>CLES1G</stp>
        <stp>Symbol</stp>
        <tr r="M57" s="2"/>
      </tp>
      <tp t="s">
        <v>CLES1F8</v>
        <stp/>
        <stp>ContractData</stp>
        <stp>CLES1F</stp>
        <stp>Symbol</stp>
        <tr r="L52" s="2"/>
      </tp>
      <tp t="s">
        <v>CLES1H8</v>
        <stp/>
        <stp>ContractData</stp>
        <stp>CLES1H</stp>
        <stp>Symbol</stp>
        <tr r="N62" s="2"/>
      </tp>
      <tp t="s">
        <v>CLES1K7</v>
        <stp/>
        <stp>ContractData</stp>
        <stp>CLES1K</stp>
        <stp>Symbol</stp>
        <tr r="D12" s="2"/>
      </tp>
      <tp t="s">
        <v>CLES1J8</v>
        <stp/>
        <stp>ContractData</stp>
        <stp>CLES1J</stp>
        <stp>Symbol</stp>
        <tr r="O67" s="2"/>
      </tp>
      <tp t="s">
        <v>CLES1M7</v>
        <stp/>
        <stp>ContractData</stp>
        <stp>CLES1M</stp>
        <stp>Symbol</stp>
        <tr r="E17" s="2"/>
      </tp>
      <tp t="s">
        <v>CLES1N7</v>
        <stp/>
        <stp>ContractData</stp>
        <stp>CLES1N</stp>
        <stp>Symbol</stp>
        <tr r="F22" s="2"/>
      </tp>
      <tp t="s">
        <v>CLES6Q7</v>
        <stp/>
        <stp>ContractData</stp>
        <stp>CLES6Q</stp>
        <stp>Symbol</stp>
        <tr r="L27" s="2"/>
      </tp>
      <tp t="s">
        <v>CLES6U7</v>
        <stp/>
        <stp>ContractData</stp>
        <stp>CLES6U</stp>
        <stp>Symbol</stp>
        <tr r="M32" s="2"/>
      </tp>
      <tp t="s">
        <v>CLES6V7</v>
        <stp/>
        <stp>ContractData</stp>
        <stp>CLES6V</stp>
        <stp>Symbol</stp>
        <tr r="N37" s="2"/>
      </tp>
      <tp t="s">
        <v>CLES6K7</v>
        <stp/>
        <stp>ContractData</stp>
        <stp>CLES6K</stp>
        <stp>Symbol</stp>
        <tr r="I12" s="2"/>
      </tp>
      <tp t="s">
        <v>CLES6M7</v>
        <stp/>
        <stp>ContractData</stp>
        <stp>CLES6M</stp>
        <stp>Symbol</stp>
        <tr r="J17" s="2"/>
      </tp>
      <tp t="s">
        <v>CLES6N7</v>
        <stp/>
        <stp>ContractData</stp>
        <stp>CLES6N</stp>
        <stp>Symbol</stp>
        <tr r="K22" s="2"/>
      </tp>
      <tp t="s">
        <v>CLES7Q7</v>
        <stp/>
        <stp>ContractData</stp>
        <stp>CLES7Q</stp>
        <stp>Symbol</stp>
        <tr r="M27" s="2"/>
      </tp>
      <tp t="s">
        <v>CLES7U7</v>
        <stp/>
        <stp>ContractData</stp>
        <stp>CLES7U</stp>
        <stp>Symbol</stp>
        <tr r="N32" s="2"/>
      </tp>
      <tp t="s">
        <v>CLES7K7</v>
        <stp/>
        <stp>ContractData</stp>
        <stp>CLES7K</stp>
        <stp>Symbol</stp>
        <tr r="J12" s="2"/>
      </tp>
      <tp t="s">
        <v>CLES7M7</v>
        <stp/>
        <stp>ContractData</stp>
        <stp>CLES7M</stp>
        <stp>Symbol</stp>
        <tr r="K17" s="2"/>
      </tp>
      <tp t="s">
        <v>CLES7N7</v>
        <stp/>
        <stp>ContractData</stp>
        <stp>CLES7N</stp>
        <stp>Symbol</stp>
        <tr r="L22" s="2"/>
      </tp>
      <tp t="s">
        <v>CLES4Q7</v>
        <stp/>
        <stp>ContractData</stp>
        <stp>CLES4Q</stp>
        <stp>Symbol</stp>
        <tr r="J27" s="2"/>
      </tp>
      <tp t="s">
        <v>CLES4U7</v>
        <stp/>
        <stp>ContractData</stp>
        <stp>CLES4U</stp>
        <stp>Symbol</stp>
        <tr r="K32" s="2"/>
      </tp>
      <tp t="s">
        <v>CLES4V7</v>
        <stp/>
        <stp>ContractData</stp>
        <stp>CLES4V</stp>
        <stp>Symbol</stp>
        <tr r="L37" s="2"/>
      </tp>
      <tp t="s">
        <v>CLES4X7</v>
        <stp/>
        <stp>ContractData</stp>
        <stp>CLES4X</stp>
        <stp>Symbol</stp>
        <tr r="M42" s="2"/>
      </tp>
      <tp t="s">
        <v>CLES4Z7</v>
        <stp/>
        <stp>ContractData</stp>
        <stp>CLES4Z</stp>
        <stp>Symbol</stp>
        <tr r="N47" s="2"/>
      </tp>
      <tp t="s">
        <v>CLES4K7</v>
        <stp/>
        <stp>ContractData</stp>
        <stp>CLES4K</stp>
        <stp>Symbol</stp>
        <tr r="G12" s="2"/>
      </tp>
      <tp t="s">
        <v>CLES4M7</v>
        <stp/>
        <stp>ContractData</stp>
        <stp>CLES4M</stp>
        <stp>Symbol</stp>
        <tr r="H17" s="2"/>
      </tp>
      <tp t="s">
        <v>CLES4N7</v>
        <stp/>
        <stp>ContractData</stp>
        <stp>CLES4N</stp>
        <stp>Symbol</stp>
        <tr r="I22" s="2"/>
      </tp>
      <tp t="s">
        <v>CLES5Q7</v>
        <stp/>
        <stp>ContractData</stp>
        <stp>CLES5Q</stp>
        <stp>Symbol</stp>
        <tr r="K27" s="2"/>
      </tp>
      <tp t="s">
        <v>CLES5U7</v>
        <stp/>
        <stp>ContractData</stp>
        <stp>CLES5U</stp>
        <stp>Symbol</stp>
        <tr r="L32" s="2"/>
      </tp>
      <tp t="s">
        <v>CLES5V7</v>
        <stp/>
        <stp>ContractData</stp>
        <stp>CLES5V</stp>
        <stp>Symbol</stp>
        <tr r="M37" s="2"/>
      </tp>
      <tp t="s">
        <v>CLES5X7</v>
        <stp/>
        <stp>ContractData</stp>
        <stp>CLES5X</stp>
        <stp>Symbol</stp>
        <tr r="N42" s="2"/>
      </tp>
      <tp t="s">
        <v>CLES5K7</v>
        <stp/>
        <stp>ContractData</stp>
        <stp>CLES5K</stp>
        <stp>Symbol</stp>
        <tr r="H12" s="2"/>
      </tp>
      <tp t="s">
        <v>CLES5M7</v>
        <stp/>
        <stp>ContractData</stp>
        <stp>CLES5M</stp>
        <stp>Symbol</stp>
        <tr r="I17" s="2"/>
      </tp>
      <tp t="s">
        <v>CLES5N7</v>
        <stp/>
        <stp>ContractData</stp>
        <stp>CLES5N</stp>
        <stp>Symbol</stp>
        <tr r="J22" s="2"/>
      </tp>
      <tp t="s">
        <v>CLEH8</v>
        <stp/>
        <stp>ContractData</stp>
        <stp>CLE?11</stp>
        <stp>Symbol</stp>
        <tr r="Q12" s="3"/>
      </tp>
      <tp t="s">
        <v>CLEG8</v>
        <stp/>
        <stp>ContractData</stp>
        <stp>CLE?10</stp>
        <stp>Symbol</stp>
        <tr r="Q11" s="3"/>
      </tp>
      <tp t="s">
        <v>CLEJ8</v>
        <stp/>
        <stp>ContractData</stp>
        <stp>CLE?12</stp>
        <stp>Symbol</stp>
        <tr r="Q13" s="3"/>
      </tp>
      <tp>
        <v>64</v>
        <stp/>
        <stp>ContractData</stp>
        <stp>CLEJ8</stp>
        <stp>Bate</stp>
        <tr r="Q25" s="3"/>
      </tp>
      <tp>
        <v>64</v>
        <stp/>
        <stp>ContractData</stp>
        <stp>CLEK7</stp>
        <stp>Bate</stp>
        <tr r="Q14" s="3"/>
      </tp>
      <tp>
        <v>52.88</v>
        <stp/>
        <stp>ContractData</stp>
        <stp>CLE</stp>
        <stp>Bid</stp>
        <stp/>
        <stp>T</stp>
        <tr r="E49" s="2"/>
      </tp>
      <tp>
        <v>52.89</v>
        <stp/>
        <stp>ContractData</stp>
        <stp>CLE</stp>
        <stp>Ask</stp>
        <stp/>
        <stp>T</stp>
        <tr r="E46" s="2"/>
      </tp>
      <tp>
        <v>54.94</v>
        <stp/>
        <stp>ContractData</stp>
        <stp>CLEX7</stp>
        <stp>High</stp>
        <stp/>
        <stp>T</stp>
        <tr r="E60" s="2"/>
      </tp>
      <tp>
        <v>55.02</v>
        <stp/>
        <stp>ContractData</stp>
        <stp>CLEZ7</stp>
        <stp>High</stp>
        <stp/>
        <stp>T</stp>
        <tr r="E61" s="2"/>
      </tp>
      <tp>
        <v>54.77</v>
        <stp/>
        <stp>ContractData</stp>
        <stp>CLEU7</stp>
        <stp>High</stp>
        <stp/>
        <stp>T</stp>
        <tr r="E58" s="2"/>
      </tp>
      <tp>
        <v>54.870000000000005</v>
        <stp/>
        <stp>ContractData</stp>
        <stp>CLEV7</stp>
        <stp>High</stp>
        <stp/>
        <stp>T</stp>
        <tr r="E59" s="2"/>
      </tp>
      <tp>
        <v>54.63</v>
        <stp/>
        <stp>ContractData</stp>
        <stp>CLEQ7</stp>
        <stp>High</stp>
        <stp/>
        <stp>T</stp>
        <tr r="E56" s="2"/>
      </tp>
      <tp>
        <v>54.14</v>
        <stp/>
        <stp>ContractData</stp>
        <stp>CLEM7</stp>
        <stp>High</stp>
        <stp/>
        <stp>T</stp>
        <tr r="E54" s="2"/>
      </tp>
      <tp>
        <v>54.45</v>
        <stp/>
        <stp>ContractData</stp>
        <stp>CLEN7</stp>
        <stp>High</stp>
        <stp/>
        <stp>T</stp>
        <tr r="E55" s="2"/>
      </tp>
      <tp>
        <v>54.83</v>
        <stp/>
        <stp>ContractData</stp>
        <stp>CLEH8</stp>
        <stp>High</stp>
        <stp/>
        <stp>T</stp>
        <tr r="E65" s="2"/>
      </tp>
      <tp>
        <v>53.76</v>
        <stp/>
        <stp>ContractData</stp>
        <stp>CLEK7</stp>
        <stp>High</stp>
        <stp/>
        <stp>T</stp>
        <tr r="E53" s="2"/>
      </tp>
      <tp>
        <v>54.730000000000004</v>
        <stp/>
        <stp>ContractData</stp>
        <stp>CLEJ8</stp>
        <stp>High</stp>
        <stp/>
        <stp>T</stp>
        <tr r="E66" s="2"/>
      </tp>
      <tp>
        <v>54.82</v>
        <stp/>
        <stp>ContractData</stp>
        <stp>CLEG8</stp>
        <stp>High</stp>
        <stp/>
        <stp>T</stp>
        <tr r="E64" s="2"/>
      </tp>
      <tp>
        <v>54.94</v>
        <stp/>
        <stp>ContractData</stp>
        <stp>CLEF8</stp>
        <stp>High</stp>
        <stp/>
        <stp>T</stp>
        <tr r="E63" s="2"/>
      </tp>
      <tp>
        <v>42845</v>
        <stp/>
        <stp>ContractData</stp>
        <stp>CLEK7</stp>
        <stp>ExpirationDate</stp>
        <tr r="H68" s="2"/>
      </tp>
      <tp>
        <v>554</v>
        <stp/>
        <stp>ContractData</stp>
        <stp>CLES4N7</stp>
        <stp>T_CVol</stp>
        <tr r="I25" s="2"/>
      </tp>
      <tp>
        <v>1033</v>
        <stp/>
        <stp>ContractData</stp>
        <stp>CLES4M7</stp>
        <stp>T_CVol</stp>
        <tr r="H20" s="2"/>
      </tp>
      <tp>
        <v>8266</v>
        <stp/>
        <stp>ContractData</stp>
        <stp>CLES4K7</stp>
        <stp>T_CVol</stp>
        <tr r="G15" s="2"/>
      </tp>
      <tp>
        <v>127</v>
        <stp/>
        <stp>ContractData</stp>
        <stp>CLES4Z7</stp>
        <stp>T_CVol</stp>
        <tr r="N50" s="2"/>
      </tp>
      <tp>
        <v>81</v>
        <stp/>
        <stp>ContractData</stp>
        <stp>CLES4X7</stp>
        <stp>T_CVol</stp>
        <tr r="M45" s="2"/>
      </tp>
      <tp>
        <v>5</v>
        <stp/>
        <stp>ContractData</stp>
        <stp>CLES4V7</stp>
        <stp>T_CVol</stp>
        <tr r="L40" s="2"/>
      </tp>
      <tp>
        <v>74</v>
        <stp/>
        <stp>ContractData</stp>
        <stp>CLES4U7</stp>
        <stp>T_CVol</stp>
        <tr r="K35" s="2"/>
      </tp>
      <tp>
        <v>825</v>
        <stp/>
        <stp>ContractData</stp>
        <stp>CLES4Q7</stp>
        <stp>T_CVol</stp>
        <tr r="J30" s="2"/>
      </tp>
      <tp>
        <v>2403</v>
        <stp/>
        <stp>ContractData</stp>
        <stp>CLES5N7</stp>
        <stp>T_CVol</stp>
        <tr r="J25" s="2"/>
      </tp>
      <tp>
        <v>444</v>
        <stp/>
        <stp>ContractData</stp>
        <stp>CLES5M7</stp>
        <stp>T_CVol</stp>
        <tr r="I20" s="2"/>
      </tp>
      <tp>
        <v>2408</v>
        <stp/>
        <stp>ContractData</stp>
        <stp>CLES5K7</stp>
        <stp>T_CVol</stp>
        <tr r="H15" s="2"/>
      </tp>
      <tp>
        <v>6</v>
        <stp/>
        <stp>ContractData</stp>
        <stp>CLES5X7</stp>
        <stp>T_CVol</stp>
        <tr r="N45" s="2"/>
      </tp>
      <tp>
        <v>231</v>
        <stp/>
        <stp>ContractData</stp>
        <stp>CLES5V7</stp>
        <stp>T_CVol</stp>
        <tr r="M40" s="2"/>
      </tp>
      <tp>
        <v>506</v>
        <stp/>
        <stp>ContractData</stp>
        <stp>CLES5U7</stp>
        <stp>T_CVol</stp>
        <tr r="L35" s="2"/>
      </tp>
      <tp>
        <v>42</v>
        <stp/>
        <stp>ContractData</stp>
        <stp>CLES5Q7</stp>
        <stp>T_CVol</stp>
        <tr r="K30" s="2"/>
      </tp>
      <tp>
        <v>58</v>
        <stp/>
        <stp>ContractData</stp>
        <stp>CLES6N7</stp>
        <stp>T_CVol</stp>
        <tr r="K25" s="2"/>
      </tp>
      <tp>
        <v>20343</v>
        <stp/>
        <stp>ContractData</stp>
        <stp>CLES6M7</stp>
        <stp>T_CVol</stp>
        <tr r="J20" s="2"/>
      </tp>
      <tp>
        <v>668</v>
        <stp/>
        <stp>ContractData</stp>
        <stp>CLES6K7</stp>
        <stp>T_CVol</stp>
        <tr r="I15" s="2"/>
      </tp>
      <tp>
        <v>1</v>
        <stp/>
        <stp>ContractData</stp>
        <stp>CLES6V7</stp>
        <stp>T_CVol</stp>
        <tr r="N40" s="2"/>
      </tp>
      <tp>
        <v>136</v>
        <stp/>
        <stp>ContractData</stp>
        <stp>CLES6U7</stp>
        <stp>T_CVol</stp>
        <tr r="M35" s="2"/>
      </tp>
      <tp>
        <v>11</v>
        <stp/>
        <stp>ContractData</stp>
        <stp>CLES6Q7</stp>
        <stp>T_CVol</stp>
        <tr r="L30" s="2"/>
      </tp>
      <tp>
        <v>13</v>
        <stp/>
        <stp>ContractData</stp>
        <stp>CLES7N7</stp>
        <stp>T_CVol</stp>
        <tr r="L25" s="2"/>
      </tp>
      <tp>
        <v>123</v>
        <stp/>
        <stp>ContractData</stp>
        <stp>CLES7M7</stp>
        <stp>T_CVol</stp>
        <tr r="K20" s="2"/>
      </tp>
      <tp>
        <v>6758</v>
        <stp/>
        <stp>ContractData</stp>
        <stp>CLES7K7</stp>
        <stp>T_CVol</stp>
        <tr r="J15" s="2"/>
      </tp>
      <tp>
        <v>9</v>
        <stp/>
        <stp>ContractData</stp>
        <stp>CLES7U7</stp>
        <stp>T_CVol</stp>
        <tr r="N35" s="2"/>
      </tp>
      <tp>
        <v>11</v>
        <stp/>
        <stp>ContractData</stp>
        <stp>CLES7Q7</stp>
        <stp>T_CVol</stp>
        <tr r="M30" s="2"/>
      </tp>
      <tp>
        <v>13840</v>
        <stp/>
        <stp>ContractData</stp>
        <stp>CLES1N7</stp>
        <stp>T_CVol</stp>
        <tr r="F25" s="2"/>
      </tp>
      <tp>
        <v>31486</v>
        <stp/>
        <stp>ContractData</stp>
        <stp>CLES1M7</stp>
        <stp>T_CVol</stp>
        <tr r="E20" s="2"/>
      </tp>
      <tp>
        <v>135946</v>
        <stp/>
        <stp>ContractData</stp>
        <stp>CLES1K7</stp>
        <stp>T_CVol</stp>
        <tr r="D15" s="2"/>
      </tp>
      <tp>
        <v>260</v>
        <stp/>
        <stp>ContractData</stp>
        <stp>CLES1J8</stp>
        <stp>T_CVol</stp>
        <tr r="O70" s="2"/>
      </tp>
      <tp>
        <v>532</v>
        <stp/>
        <stp>ContractData</stp>
        <stp>CLES1H8</stp>
        <stp>T_CVol</stp>
        <tr r="N65" s="2"/>
      </tp>
      <tp>
        <v>547</v>
        <stp/>
        <stp>ContractData</stp>
        <stp>CLES1G8</stp>
        <stp>T_CVol</stp>
        <tr r="M60" s="2"/>
      </tp>
      <tp>
        <v>1316</v>
        <stp/>
        <stp>ContractData</stp>
        <stp>CLES1F8</stp>
        <stp>T_CVol</stp>
        <tr r="L55" s="2"/>
      </tp>
      <tp>
        <v>8508</v>
        <stp/>
        <stp>ContractData</stp>
        <stp>CLES1Z7</stp>
        <stp>T_CVol</stp>
        <tr r="K50" s="2"/>
      </tp>
      <tp>
        <v>4134</v>
        <stp/>
        <stp>ContractData</stp>
        <stp>CLES1X7</stp>
        <stp>T_CVol</stp>
        <tr r="J45" s="2"/>
      </tp>
      <tp>
        <v>2339</v>
        <stp/>
        <stp>ContractData</stp>
        <stp>CLES1V7</stp>
        <stp>T_CVol</stp>
        <tr r="I40" s="2"/>
      </tp>
      <tp>
        <v>2945</v>
        <stp/>
        <stp>ContractData</stp>
        <stp>CLES1U7</stp>
        <stp>T_CVol</stp>
        <tr r="H35" s="2"/>
      </tp>
      <tp>
        <v>9639</v>
        <stp/>
        <stp>ContractData</stp>
        <stp>CLES1Q7</stp>
        <stp>T_CVol</stp>
        <tr r="G30" s="2"/>
      </tp>
      <tp>
        <v>3454</v>
        <stp/>
        <stp>ContractData</stp>
        <stp>CLES2N7</stp>
        <stp>T_CVol</stp>
        <tr r="G25" s="2"/>
      </tp>
      <tp>
        <v>6264</v>
        <stp/>
        <stp>ContractData</stp>
        <stp>CLES2M7</stp>
        <stp>T_CVol</stp>
        <tr r="F20" s="2"/>
      </tp>
      <tp>
        <v>22413</v>
        <stp/>
        <stp>ContractData</stp>
        <stp>CLES2K7</stp>
        <stp>T_CVol</stp>
        <tr r="E15" s="2"/>
      </tp>
      <tp>
        <v>66</v>
        <stp/>
        <stp>ContractData</stp>
        <stp>CLES2G8</stp>
        <stp>T_CVol</stp>
        <tr r="N60" s="2"/>
      </tp>
      <tp>
        <v>366</v>
        <stp/>
        <stp>ContractData</stp>
        <stp>CLES2F8</stp>
        <stp>T_CVol</stp>
        <tr r="M55" s="2"/>
      </tp>
      <tp>
        <v>384</v>
        <stp/>
        <stp>ContractData</stp>
        <stp>CLES2Z7</stp>
        <stp>T_CVol</stp>
        <tr r="L50" s="2"/>
      </tp>
      <tp>
        <v>1892</v>
        <stp/>
        <stp>ContractData</stp>
        <stp>CLES2X7</stp>
        <stp>T_CVol</stp>
        <tr r="K45" s="2"/>
      </tp>
      <tp>
        <v>1037</v>
        <stp/>
        <stp>ContractData</stp>
        <stp>CLES2V7</stp>
        <stp>T_CVol</stp>
        <tr r="J40" s="2"/>
      </tp>
      <tp>
        <v>1129</v>
        <stp/>
        <stp>ContractData</stp>
        <stp>CLES2U7</stp>
        <stp>T_CVol</stp>
        <tr r="I35" s="2"/>
      </tp>
      <tp>
        <v>1366</v>
        <stp/>
        <stp>ContractData</stp>
        <stp>CLES2Q7</stp>
        <stp>T_CVol</stp>
        <tr r="H30" s="2"/>
      </tp>
      <tp>
        <v>1614</v>
        <stp/>
        <stp>ContractData</stp>
        <stp>CLES3N7</stp>
        <stp>T_CVol</stp>
        <tr r="H25" s="2"/>
      </tp>
      <tp>
        <v>13379</v>
        <stp/>
        <stp>ContractData</stp>
        <stp>CLES3M7</stp>
        <stp>T_CVol</stp>
        <tr r="G20" s="2"/>
      </tp>
      <tp>
        <v>8878</v>
        <stp/>
        <stp>ContractData</stp>
        <stp>CLES3K7</stp>
        <stp>T_CVol</stp>
        <tr r="F15" s="2"/>
      </tp>
      <tp>
        <v>123</v>
        <stp/>
        <stp>ContractData</stp>
        <stp>CLES3F8</stp>
        <stp>T_CVol</stp>
        <tr r="N55" s="2"/>
      </tp>
      <tp>
        <v>3516</v>
        <stp/>
        <stp>ContractData</stp>
        <stp>CLES3Z7</stp>
        <stp>T_CVol</stp>
        <tr r="M50" s="2"/>
      </tp>
      <tp>
        <v>260</v>
        <stp/>
        <stp>ContractData</stp>
        <stp>CLES3X7</stp>
        <stp>T_CVol</stp>
        <tr r="L45" s="2"/>
      </tp>
      <tp>
        <v>3365</v>
        <stp/>
        <stp>ContractData</stp>
        <stp>CLES3V7</stp>
        <stp>T_CVol</stp>
        <tr r="K40" s="2"/>
      </tp>
      <tp>
        <v>7369</v>
        <stp/>
        <stp>ContractData</stp>
        <stp>CLES3U7</stp>
        <stp>T_CVol</stp>
        <tr r="J35" s="2"/>
      </tp>
      <tp>
        <v>814</v>
        <stp/>
        <stp>ContractData</stp>
        <stp>CLES3Q7</stp>
        <stp>T_CVol</stp>
        <tr r="I30" s="2"/>
      </tp>
      <tp>
        <v>11</v>
        <stp/>
        <stp>ContractData</stp>
        <stp>CLES8N7</stp>
        <stp>T_CVol</stp>
        <tr r="M25" s="2"/>
      </tp>
      <tp>
        <v>48</v>
        <stp/>
        <stp>ContractData</stp>
        <stp>CLES8M7</stp>
        <stp>T_CVol</stp>
        <tr r="L20" s="2"/>
      </tp>
      <tp>
        <v>116</v>
        <stp/>
        <stp>ContractData</stp>
        <stp>CLES8K7</stp>
        <stp>T_CVol</stp>
        <tr r="K15" s="2"/>
      </tp>
      <tp>
        <v>102</v>
        <stp/>
        <stp>ContractData</stp>
        <stp>CLES8Q7</stp>
        <stp>T_CVol</stp>
        <tr r="N30" s="2"/>
      </tp>
      <tp>
        <v>14</v>
        <stp/>
        <stp>ContractData</stp>
        <stp>CLES9N7</stp>
        <stp>T_CVol</stp>
        <tr r="N25" s="2"/>
      </tp>
      <tp>
        <v>52</v>
        <stp/>
        <stp>ContractData</stp>
        <stp>CLES9M7</stp>
        <stp>T_CVol</stp>
        <tr r="M20" s="2"/>
      </tp>
      <tp>
        <v>116</v>
        <stp/>
        <stp>ContractData</stp>
        <stp>CLES9K7</stp>
        <stp>T_CVol</stp>
        <tr r="L15" s="2"/>
      </tp>
      <tp t="s">
        <v>JAN</v>
        <stp/>
        <stp>ContractData</stp>
        <stp>CLEF8</stp>
        <stp>ContractMonth</stp>
        <tr r="B10" s="3"/>
      </tp>
      <tp t="s">
        <v>FEB</v>
        <stp/>
        <stp>ContractData</stp>
        <stp>CLEG8</stp>
        <stp>ContractMonth</stp>
        <tr r="B11" s="3"/>
      </tp>
      <tp t="s">
        <v>MAR</v>
        <stp/>
        <stp>ContractData</stp>
        <stp>CLEH8</stp>
        <stp>ContractMonth</stp>
        <tr r="B12" s="3"/>
      </tp>
      <tp t="s">
        <v>APR</v>
        <stp/>
        <stp>ContractData</stp>
        <stp>CLEJ8</stp>
        <stp>ContractMonth</stp>
        <tr r="B13" s="3"/>
      </tp>
      <tp>
        <v>64</v>
        <stp/>
        <stp>ContractData</stp>
        <stp>CLES8K</stp>
        <stp>Bate</stp>
        <tr r="K14" s="3"/>
      </tp>
      <tp>
        <v>128</v>
        <stp/>
        <stp>ContractData</stp>
        <stp>CLES8M</stp>
        <stp>Bate</stp>
        <tr r="K15" s="3"/>
      </tp>
      <tp>
        <v>128</v>
        <stp/>
        <stp>ContractData</stp>
        <stp>CLES8N</stp>
        <stp>Bate</stp>
        <tr r="K16" s="3"/>
      </tp>
      <tp>
        <v>64</v>
        <stp/>
        <stp>ContractData</stp>
        <stp>CLES8Q</stp>
        <stp>Bate</stp>
        <tr r="K17" s="3"/>
      </tp>
      <tp>
        <v>196</v>
        <stp/>
        <stp>ContractData</stp>
        <stp>CLES8U</stp>
        <stp>Bate</stp>
        <tr r="K18" s="3"/>
      </tp>
      <tp>
        <v>128</v>
        <stp/>
        <stp>ContractData</stp>
        <stp>CLES8V</stp>
        <stp>Bate</stp>
        <tr r="K19" s="3"/>
      </tp>
      <tp>
        <v>-0.46788600595491281</v>
        <stp/>
        <stp>ContractData</stp>
        <stp>EP</stp>
        <stp>PerCentNetLastQuote</stp>
        <stp/>
        <stp>T</stp>
        <tr r="F43" s="2"/>
      </tp>
      <tp>
        <v>54.74</v>
        <stp/>
        <stp>ContractData</stp>
        <stp>CLEF8</stp>
        <stp>Open</stp>
        <stp/>
        <stp>T</stp>
        <tr r="D63" s="2"/>
      </tp>
      <tp>
        <v>54.79</v>
        <stp/>
        <stp>ContractData</stp>
        <stp>CLEG8</stp>
        <stp>Open</stp>
        <stp/>
        <stp>T</stp>
        <tr r="D64" s="2"/>
      </tp>
      <tp>
        <v>53.79</v>
        <stp/>
        <stp>ContractData</stp>
        <stp>CLEM7</stp>
        <stp>Open</stp>
        <stp/>
        <stp>T</stp>
        <tr r="D54" s="2"/>
      </tp>
      <tp>
        <v>54.13</v>
        <stp/>
        <stp>ContractData</stp>
        <stp>CLEN7</stp>
        <stp>Open</stp>
        <stp/>
        <stp>T</stp>
        <tr r="D55" s="2"/>
      </tp>
      <tp>
        <v>54.76</v>
        <stp/>
        <stp>ContractData</stp>
        <stp>CLEH8</stp>
        <stp>Open</stp>
        <stp/>
        <stp>T</stp>
        <tr r="D65" s="2"/>
      </tp>
      <tp>
        <v>54.550000000000004</v>
        <stp/>
        <stp>ContractData</stp>
        <stp>CLEJ8</stp>
        <stp>Open</stp>
        <stp/>
        <stp>T</stp>
        <tr r="D66" s="2"/>
      </tp>
      <tp>
        <v>53.4</v>
        <stp/>
        <stp>ContractData</stp>
        <stp>CLEK7</stp>
        <stp>Open</stp>
        <stp/>
        <stp>T</stp>
        <tr r="D53" s="2"/>
      </tp>
      <tp>
        <v>54.49</v>
        <stp/>
        <stp>ContractData</stp>
        <stp>CLEU7</stp>
        <stp>Open</stp>
        <stp/>
        <stp>T</stp>
        <tr r="D58" s="2"/>
      </tp>
      <tp>
        <v>54.71</v>
        <stp/>
        <stp>ContractData</stp>
        <stp>CLEV7</stp>
        <stp>Open</stp>
        <stp/>
        <stp>T</stp>
        <tr r="D59" s="2"/>
      </tp>
      <tp>
        <v>54.31</v>
        <stp/>
        <stp>ContractData</stp>
        <stp>CLEQ7</stp>
        <stp>Open</stp>
        <stp/>
        <stp>T</stp>
        <tr r="D56" s="2"/>
      </tp>
      <tp>
        <v>54.7</v>
        <stp/>
        <stp>ContractData</stp>
        <stp>CLEX7</stp>
        <stp>Open</stp>
        <stp/>
        <stp>T</stp>
        <tr r="D60" s="2"/>
      </tp>
      <tp>
        <v>54.76</v>
        <stp/>
        <stp>ContractData</stp>
        <stp>CLEZ7</stp>
        <stp>Open</stp>
        <stp/>
        <stp>T</stp>
        <tr r="D61" s="2"/>
      </tp>
      <tp>
        <v>64</v>
        <stp/>
        <stp>ContractData</stp>
        <stp>CLES9K</stp>
        <stp>Bate</stp>
        <tr r="L14" s="3"/>
      </tp>
      <tp>
        <v>64</v>
        <stp/>
        <stp>ContractData</stp>
        <stp>CLES9M</stp>
        <stp>Bate</stp>
        <tr r="L15" s="3"/>
      </tp>
      <tp>
        <v>128</v>
        <stp/>
        <stp>ContractData</stp>
        <stp>CLES9N</stp>
        <stp>Bate</stp>
        <tr r="L16" s="3"/>
      </tp>
      <tp>
        <v>64</v>
        <stp/>
        <stp>ContractData</stp>
        <stp>CLES9Q</stp>
        <stp>Bate</stp>
        <tr r="L17" s="3"/>
      </tp>
      <tp>
        <v>64</v>
        <stp/>
        <stp>ContractData</stp>
        <stp>CLES9U</stp>
        <stp>Bate</stp>
        <tr r="L18" s="3"/>
      </tp>
      <tp t="s">
        <v>CLEF8</v>
        <stp/>
        <stp>ContractData</stp>
        <stp>CLEF8</stp>
        <stp>Symbol</stp>
        <tr r="K7" s="2"/>
        <tr r="K52" s="2"/>
      </tp>
      <tp t="s">
        <v>CLEG8</v>
        <stp/>
        <stp>ContractData</stp>
        <stp>CLEG8</stp>
        <stp>Symbol</stp>
        <tr r="L7" s="2"/>
        <tr r="L57" s="2"/>
      </tp>
      <tp t="s">
        <v>CLEH8</v>
        <stp/>
        <stp>ContractData</stp>
        <stp>CLEH8</stp>
        <stp>Symbol</stp>
        <tr r="M7" s="2"/>
        <tr r="M62" s="2"/>
      </tp>
      <tp t="s">
        <v>CLEJ8</v>
        <stp/>
        <stp>ContractData</stp>
        <stp>CLEJ8</stp>
        <stp>Symbol</stp>
        <tr r="N7" s="2"/>
        <tr r="N67" s="2"/>
      </tp>
      <tp t="s">
        <v>CLEK7</v>
        <stp/>
        <stp>ContractData</stp>
        <stp>CLEK7</stp>
        <stp>Symbol</stp>
        <tr r="B7" s="2"/>
        <tr r="B12" s="2"/>
      </tp>
      <tp t="s">
        <v>CLEM7</v>
        <stp/>
        <stp>ContractData</stp>
        <stp>CLEM7</stp>
        <stp>Symbol</stp>
        <tr r="D17" s="2"/>
        <tr r="D7" s="2"/>
      </tp>
      <tp t="s">
        <v>CLEN7</v>
        <stp/>
        <stp>ContractData</stp>
        <stp>CLEN7</stp>
        <stp>Symbol</stp>
        <tr r="E22" s="2"/>
        <tr r="E7" s="2"/>
      </tp>
      <tp t="s">
        <v>CLEQ7</v>
        <stp/>
        <stp>ContractData</stp>
        <stp>CLEQ7</stp>
        <stp>Symbol</stp>
        <tr r="F27" s="2"/>
        <tr r="F7" s="2"/>
      </tp>
      <tp t="s">
        <v>CLEU7</v>
        <stp/>
        <stp>ContractData</stp>
        <stp>CLEU7</stp>
        <stp>Symbol</stp>
        <tr r="G32" s="2"/>
        <tr r="G7" s="2"/>
      </tp>
      <tp t="s">
        <v>CLEV7</v>
        <stp/>
        <stp>ContractData</stp>
        <stp>CLEV7</stp>
        <stp>Symbol</stp>
        <tr r="H37" s="2"/>
        <tr r="H7" s="2"/>
      </tp>
      <tp t="s">
        <v>CLEX7</v>
        <stp/>
        <stp>ContractData</stp>
        <stp>CLEX7</stp>
        <stp>Symbol</stp>
        <tr r="I42" s="2"/>
        <tr r="I7" s="2"/>
      </tp>
      <tp t="s">
        <v>CLEZ7</v>
        <stp/>
        <stp>ContractData</stp>
        <stp>CLEZ7</stp>
        <stp>Symbol</stp>
        <tr r="J7" s="2"/>
        <tr r="J47" s="2"/>
      </tp>
      <tp t="s">
        <v>CLEM7</v>
        <stp/>
        <stp>ContractData</stp>
        <stp>CLE?2</stp>
        <stp>Symbol</stp>
        <tr r="Q3" s="3"/>
        <tr r="S36" s="3"/>
      </tp>
      <tp t="s">
        <v>CLEN7</v>
        <stp/>
        <stp>ContractData</stp>
        <stp>CLE?3</stp>
        <stp>Symbol</stp>
        <tr r="Q4" s="3"/>
      </tp>
      <tp t="s">
        <v>CLEK7</v>
        <stp/>
        <stp>ContractData</stp>
        <stp>CLE?1</stp>
        <stp>Symbol</stp>
        <tr r="Q2" s="3"/>
        <tr r="S35" s="3"/>
      </tp>
      <tp t="s">
        <v>CLEV7</v>
        <stp/>
        <stp>ContractData</stp>
        <stp>CLE?6</stp>
        <stp>Symbol</stp>
        <tr r="Q7" s="3"/>
      </tp>
      <tp t="s">
        <v>CLEX7</v>
        <stp/>
        <stp>ContractData</stp>
        <stp>CLE?7</stp>
        <stp>Symbol</stp>
        <tr r="Q8" s="3"/>
      </tp>
      <tp t="s">
        <v>CLEQ7</v>
        <stp/>
        <stp>ContractData</stp>
        <stp>CLE?4</stp>
        <stp>Symbol</stp>
        <tr r="Q5" s="3"/>
      </tp>
      <tp t="s">
        <v>CLEU7</v>
        <stp/>
        <stp>ContractData</stp>
        <stp>CLE?5</stp>
        <stp>Symbol</stp>
        <tr r="Q6" s="3"/>
      </tp>
      <tp t="s">
        <v>CLEZ7</v>
        <stp/>
        <stp>ContractData</stp>
        <stp>CLE?8</stp>
        <stp>Symbol</stp>
        <tr r="Q9" s="3"/>
      </tp>
      <tp t="s">
        <v>CLEF8</v>
        <stp/>
        <stp>ContractData</stp>
        <stp>CLE?9</stp>
        <stp>Symbol</stp>
        <tr r="Q10" s="3"/>
      </tp>
      <tp>
        <v>128</v>
        <stp/>
        <stp>ContractData</stp>
        <stp>CLES6K</stp>
        <stp>Bate</stp>
        <tr r="I14" s="3"/>
      </tp>
      <tp>
        <v>128</v>
        <stp/>
        <stp>ContractData</stp>
        <stp>CLES6M</stp>
        <stp>Bate</stp>
        <tr r="I15" s="3"/>
      </tp>
      <tp>
        <v>128</v>
        <stp/>
        <stp>ContractData</stp>
        <stp>CLES6N</stp>
        <stp>Bate</stp>
        <tr r="I16" s="3"/>
      </tp>
      <tp>
        <v>64</v>
        <stp/>
        <stp>ContractData</stp>
        <stp>CLES6X</stp>
        <stp>Bate</stp>
        <tr r="I20" s="3"/>
      </tp>
      <tp>
        <v>128</v>
        <stp/>
        <stp>ContractData</stp>
        <stp>CLES6Z</stp>
        <stp>Bate</stp>
        <tr r="I21" s="3"/>
      </tp>
      <tp>
        <v>64</v>
        <stp/>
        <stp>ContractData</stp>
        <stp>CLES6Q</stp>
        <stp>Bate</stp>
        <tr r="I17" s="3"/>
      </tp>
      <tp>
        <v>64</v>
        <stp/>
        <stp>ContractData</stp>
        <stp>CLES6U</stp>
        <stp>Bate</stp>
        <tr r="I18" s="3"/>
      </tp>
      <tp>
        <v>64</v>
        <stp/>
        <stp>ContractData</stp>
        <stp>CLES6V</stp>
        <stp>Bate</stp>
        <tr r="I19" s="3"/>
      </tp>
      <tp>
        <v>128</v>
        <stp/>
        <stp>ContractData</stp>
        <stp>CLES7K</stp>
        <stp>Bate</stp>
        <tr r="J14" s="3"/>
      </tp>
      <tp>
        <v>64</v>
        <stp/>
        <stp>ContractData</stp>
        <stp>CLES7M</stp>
        <stp>Bate</stp>
        <tr r="J15" s="3"/>
      </tp>
      <tp>
        <v>128</v>
        <stp/>
        <stp>ContractData</stp>
        <stp>CLES7N</stp>
        <stp>Bate</stp>
        <tr r="J16" s="3"/>
      </tp>
      <tp>
        <v>64</v>
        <stp/>
        <stp>ContractData</stp>
        <stp>CLES7X</stp>
        <stp>Bate</stp>
        <tr r="J20" s="3"/>
      </tp>
      <tp>
        <v>64</v>
        <stp/>
        <stp>ContractData</stp>
        <stp>CLES7Q</stp>
        <stp>Bate</stp>
        <tr r="J17" s="3"/>
      </tp>
      <tp>
        <v>128</v>
        <stp/>
        <stp>ContractData</stp>
        <stp>CLES7U</stp>
        <stp>Bate</stp>
        <tr r="J18" s="3"/>
      </tp>
      <tp>
        <v>196</v>
        <stp/>
        <stp>ContractData</stp>
        <stp>CLES7V</stp>
        <stp>Bate</stp>
        <tr r="J19" s="3"/>
      </tp>
      <tp>
        <v>-0.19992729916394039</v>
        <stp/>
        <stp>ContractData</stp>
        <stp>HOE</stp>
        <stp>PerCentNetLastQuote</stp>
        <stp/>
        <stp>T</stp>
        <tr r="F39" s="2"/>
      </tp>
      <tp>
        <v>0.98412698412698407</v>
        <stp/>
        <stp>ContractData</stp>
        <stp>NGE</stp>
        <stp>PerCentNetLastQuote</stp>
        <stp/>
        <stp>T</stp>
        <tr r="F41" s="2"/>
      </tp>
      <tp>
        <v>-1.2004323832280821</v>
        <stp/>
        <stp>ContractData</stp>
        <stp>RBE</stp>
        <stp>PerCentNetLastQuote</stp>
        <stp/>
        <stp>T</stp>
        <tr r="F40" s="2"/>
      </tp>
      <tp>
        <v>64</v>
        <stp/>
        <stp>ContractData</stp>
        <stp>CLES4K</stp>
        <stp>Bate</stp>
        <tr r="G14" s="3"/>
      </tp>
      <tp>
        <v>64</v>
        <stp/>
        <stp>ContractData</stp>
        <stp>CLES4M</stp>
        <stp>Bate</stp>
        <tr r="G15" s="3"/>
      </tp>
      <tp>
        <v>128</v>
        <stp/>
        <stp>ContractData</stp>
        <stp>CLES4N</stp>
        <stp>Bate</stp>
        <tr r="G16" s="3"/>
      </tp>
      <tp>
        <v>128</v>
        <stp/>
        <stp>ContractData</stp>
        <stp>CLES4F</stp>
        <stp>Bate</stp>
        <tr r="G22" s="3"/>
      </tp>
      <tp>
        <v>128</v>
        <stp/>
        <stp>ContractData</stp>
        <stp>CLES4G</stp>
        <stp>Bate</stp>
        <tr r="G23" s="3"/>
      </tp>
      <tp>
        <v>64</v>
        <stp/>
        <stp>ContractData</stp>
        <stp>CLES4X</stp>
        <stp>Bate</stp>
        <tr r="G20" s="3"/>
      </tp>
      <tp>
        <v>128</v>
        <stp/>
        <stp>ContractData</stp>
        <stp>CLES4Z</stp>
        <stp>Bate</stp>
        <tr r="G21" s="3"/>
      </tp>
      <tp>
        <v>64</v>
        <stp/>
        <stp>ContractData</stp>
        <stp>CLES4Q</stp>
        <stp>Bate</stp>
        <tr r="G17" s="3"/>
      </tp>
      <tp>
        <v>64</v>
        <stp/>
        <stp>ContractData</stp>
        <stp>CLES4U</stp>
        <stp>Bate</stp>
        <tr r="G18" s="3"/>
      </tp>
      <tp>
        <v>128</v>
        <stp/>
        <stp>ContractData</stp>
        <stp>CLES4V</stp>
        <stp>Bate</stp>
        <tr r="G19" s="3"/>
      </tp>
      <tp>
        <v>128</v>
        <stp/>
        <stp>ContractData</stp>
        <stp>CLES5K</stp>
        <stp>Bate</stp>
        <tr r="H14" s="3"/>
      </tp>
      <tp>
        <v>64</v>
        <stp/>
        <stp>ContractData</stp>
        <stp>CLES5M</stp>
        <stp>Bate</stp>
        <tr r="H15" s="3"/>
      </tp>
      <tp>
        <v>128</v>
        <stp/>
        <stp>ContractData</stp>
        <stp>CLES5N</stp>
        <stp>Bate</stp>
        <tr r="H16" s="3"/>
      </tp>
      <tp>
        <v>128</v>
        <stp/>
        <stp>ContractData</stp>
        <stp>CLES5F</stp>
        <stp>Bate</stp>
        <tr r="H22" s="3"/>
      </tp>
      <tp>
        <v>128</v>
        <stp/>
        <stp>ContractData</stp>
        <stp>CLES5X</stp>
        <stp>Bate</stp>
        <tr r="H20" s="3"/>
      </tp>
      <tp>
        <v>64</v>
        <stp/>
        <stp>ContractData</stp>
        <stp>CLES5Z</stp>
        <stp>Bate</stp>
        <tr r="H21" s="3"/>
      </tp>
      <tp>
        <v>128</v>
        <stp/>
        <stp>ContractData</stp>
        <stp>CLES5Q</stp>
        <stp>Bate</stp>
        <tr r="H17" s="3"/>
      </tp>
      <tp>
        <v>128</v>
        <stp/>
        <stp>ContractData</stp>
        <stp>CLES5U</stp>
        <stp>Bate</stp>
        <tr r="H18" s="3"/>
      </tp>
      <tp>
        <v>64</v>
        <stp/>
        <stp>ContractData</stp>
        <stp>CLES5V</stp>
        <stp>Bate</stp>
        <tr r="H19" s="3"/>
      </tp>
      <tp t="s">
        <v>SEP</v>
        <stp/>
        <stp>ContractData</stp>
        <stp>CLEU7</stp>
        <stp>ContractMonth</stp>
        <tr r="B6" s="3"/>
      </tp>
      <tp t="s">
        <v>OCT</v>
        <stp/>
        <stp>ContractData</stp>
        <stp>CLEV7</stp>
        <stp>ContractMonth</stp>
        <tr r="B7" s="3"/>
      </tp>
      <tp t="s">
        <v>AUG</v>
        <stp/>
        <stp>ContractData</stp>
        <stp>CLEQ7</stp>
        <stp>ContractMonth</stp>
        <tr r="B5" s="3"/>
      </tp>
      <tp t="s">
        <v>NOV</v>
        <stp/>
        <stp>ContractData</stp>
        <stp>CLEX7</stp>
        <stp>ContractMonth</stp>
        <tr r="B8" s="3"/>
      </tp>
      <tp t="s">
        <v>DEC</v>
        <stp/>
        <stp>ContractData</stp>
        <stp>CLEZ7</stp>
        <stp>ContractMonth</stp>
        <tr r="B9" s="3"/>
      </tp>
      <tp t="s">
        <v>JUN</v>
        <stp/>
        <stp>ContractData</stp>
        <stp>CLEM7</stp>
        <stp>ContractMonth</stp>
        <tr r="B3" s="3"/>
      </tp>
      <tp t="s">
        <v>JUL</v>
        <stp/>
        <stp>ContractData</stp>
        <stp>CLEN7</stp>
        <stp>ContractMonth</stp>
        <tr r="B4" s="3"/>
      </tp>
      <tp t="s">
        <v>MAY</v>
        <stp/>
        <stp>ContractData</stp>
        <stp>CLEK7</stp>
        <stp>ContractMonth</stp>
        <tr r="B2" s="3"/>
      </tp>
      <tp>
        <v>128</v>
        <stp/>
        <stp>ContractData</stp>
        <stp>CLES2H</stp>
        <stp>Bate</stp>
        <tr r="E24" s="3"/>
      </tp>
      <tp>
        <v>128</v>
        <stp/>
        <stp>ContractData</stp>
        <stp>CLES2J</stp>
        <stp>Bate</stp>
        <tr r="E25" s="3"/>
      </tp>
      <tp>
        <v>0</v>
        <stp/>
        <stp>ContractData</stp>
        <stp>CLES2K</stp>
        <stp>Bate</stp>
        <tr r="E14" s="3"/>
      </tp>
      <tp>
        <v>0</v>
        <stp/>
        <stp>ContractData</stp>
        <stp>CLES2M</stp>
        <stp>Bate</stp>
        <tr r="E15" s="3"/>
      </tp>
      <tp>
        <v>64</v>
        <stp/>
        <stp>ContractData</stp>
        <stp>CLES2N</stp>
        <stp>Bate</stp>
        <tr r="E16" s="3"/>
      </tp>
      <tp>
        <v>64</v>
        <stp/>
        <stp>ContractData</stp>
        <stp>CLES2F</stp>
        <stp>Bate</stp>
        <tr r="E22" s="3"/>
      </tp>
      <tp>
        <v>128</v>
        <stp/>
        <stp>ContractData</stp>
        <stp>CLES2G</stp>
        <stp>Bate</stp>
        <tr r="E23" s="3"/>
      </tp>
      <tp>
        <v>64</v>
        <stp/>
        <stp>ContractData</stp>
        <stp>CLES2X</stp>
        <stp>Bate</stp>
        <tr r="E20" s="3"/>
      </tp>
      <tp>
        <v>64</v>
        <stp/>
        <stp>ContractData</stp>
        <stp>CLES2Z</stp>
        <stp>Bate</stp>
        <tr r="E21" s="3"/>
      </tp>
      <tp>
        <v>64</v>
        <stp/>
        <stp>ContractData</stp>
        <stp>CLES2Q</stp>
        <stp>Bate</stp>
        <tr r="E17" s="3"/>
      </tp>
      <tp>
        <v>64</v>
        <stp/>
        <stp>ContractData</stp>
        <stp>CLES2U</stp>
        <stp>Bate</stp>
        <tr r="E18" s="3"/>
      </tp>
      <tp>
        <v>128</v>
        <stp/>
        <stp>ContractData</stp>
        <stp>CLES2V</stp>
        <stp>Bate</stp>
        <tr r="E19" s="3"/>
      </tp>
      <tp>
        <v>64</v>
        <stp/>
        <stp>ContractData</stp>
        <stp>CLES3H</stp>
        <stp>Bate</stp>
        <tr r="F24" s="3"/>
      </tp>
      <tp>
        <v>128</v>
        <stp/>
        <stp>ContractData</stp>
        <stp>CLES3J</stp>
        <stp>Bate</stp>
        <tr r="F25" s="3"/>
      </tp>
      <tp>
        <v>16</v>
        <stp/>
        <stp>ContractData</stp>
        <stp>CLES3K</stp>
        <stp>Bate</stp>
        <tr r="F14" s="3"/>
      </tp>
      <tp>
        <v>0</v>
        <stp/>
        <stp>ContractData</stp>
        <stp>CLES3M</stp>
        <stp>Bate</stp>
        <tr r="F15" s="3"/>
      </tp>
      <tp>
        <v>64</v>
        <stp/>
        <stp>ContractData</stp>
        <stp>CLES3N</stp>
        <stp>Bate</stp>
        <tr r="F16" s="3"/>
      </tp>
      <tp>
        <v>128</v>
        <stp/>
        <stp>ContractData</stp>
        <stp>CLES3F</stp>
        <stp>Bate</stp>
        <tr r="F22" s="3"/>
      </tp>
      <tp>
        <v>128</v>
        <stp/>
        <stp>ContractData</stp>
        <stp>CLES3G</stp>
        <stp>Bate</stp>
        <tr r="F23" s="3"/>
      </tp>
      <tp>
        <v>64</v>
        <stp/>
        <stp>ContractData</stp>
        <stp>CLES3X</stp>
        <stp>Bate</stp>
        <tr r="F20" s="3"/>
      </tp>
      <tp>
        <v>64</v>
        <stp/>
        <stp>ContractData</stp>
        <stp>CLES3Z</stp>
        <stp>Bate</stp>
        <tr r="F21" s="3"/>
      </tp>
      <tp>
        <v>0</v>
        <stp/>
        <stp>ContractData</stp>
        <stp>CLES3Q</stp>
        <stp>Bate</stp>
        <tr r="F17" s="3"/>
      </tp>
      <tp>
        <v>0</v>
        <stp/>
        <stp>ContractData</stp>
        <stp>CLES3U</stp>
        <stp>Bate</stp>
        <tr r="F18" s="3"/>
      </tp>
      <tp>
        <v>128</v>
        <stp/>
        <stp>ContractData</stp>
        <stp>CLES3V</stp>
        <stp>Bate</stp>
        <tr r="F19" s="3"/>
      </tp>
      <tp t="s">
        <v>MAY</v>
        <stp/>
        <stp>ContractData</stp>
        <stp>CLE?1</stp>
        <stp>ContractMonth</stp>
        <tr r="R35" s="3"/>
      </tp>
      <tp>
        <v>64</v>
        <stp/>
        <stp>ContractData</stp>
        <stp>CLES1H</stp>
        <stp>Bate</stp>
        <tr r="D24" s="3"/>
      </tp>
      <tp>
        <v>0</v>
        <stp/>
        <stp>ContractData</stp>
        <stp>CLES1J</stp>
        <stp>Bate</stp>
        <tr r="D25" s="3"/>
      </tp>
      <tp>
        <v>0</v>
        <stp/>
        <stp>ContractData</stp>
        <stp>CLES1K</stp>
        <stp>Bate</stp>
        <tr r="D14" s="3"/>
      </tp>
      <tp>
        <v>0</v>
        <stp/>
        <stp>ContractData</stp>
        <stp>CLES1M</stp>
        <stp>Bate</stp>
        <tr r="D15" s="3"/>
      </tp>
      <tp>
        <v>16</v>
        <stp/>
        <stp>ContractData</stp>
        <stp>CLES1N</stp>
        <stp>Bate</stp>
        <tr r="D16" s="3"/>
      </tp>
      <tp>
        <v>128</v>
        <stp/>
        <stp>ContractData</stp>
        <stp>CLES1F</stp>
        <stp>Bate</stp>
        <tr r="D22" s="3"/>
      </tp>
      <tp>
        <v>40</v>
        <stp/>
        <stp>ContractData</stp>
        <stp>CLES1G</stp>
        <stp>Bate</stp>
        <tr r="D23" s="3"/>
      </tp>
      <tp>
        <v>32</v>
        <stp/>
        <stp>ContractData</stp>
        <stp>CLES1X</stp>
        <stp>Bate</stp>
        <tr r="D20" s="3"/>
      </tp>
      <tp>
        <v>40</v>
        <stp/>
        <stp>ContractData</stp>
        <stp>CLES1Z</stp>
        <stp>Bate</stp>
        <tr r="D21" s="3"/>
      </tp>
      <tp>
        <v>16</v>
        <stp/>
        <stp>ContractData</stp>
        <stp>CLES1Q</stp>
        <stp>Bate</stp>
        <tr r="D17" s="3"/>
      </tp>
      <tp>
        <v>32</v>
        <stp/>
        <stp>ContractData</stp>
        <stp>CLES1U</stp>
        <stp>Bate</stp>
        <tr r="D18" s="3"/>
      </tp>
      <tp>
        <v>0</v>
        <stp/>
        <stp>ContractData</stp>
        <stp>CLES1V</stp>
        <stp>Bate</stp>
        <tr r="D19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May 17</c:v>
                </c:pt>
                <c:pt idx="1">
                  <c:v>Jun 17</c:v>
                </c:pt>
                <c:pt idx="2">
                  <c:v>Jul 17</c:v>
                </c:pt>
                <c:pt idx="3">
                  <c:v>Aug 17</c:v>
                </c:pt>
                <c:pt idx="4">
                  <c:v>Sep 17</c:v>
                </c:pt>
                <c:pt idx="5">
                  <c:v>Oct 17</c:v>
                </c:pt>
                <c:pt idx="6">
                  <c:v>Nov 17</c:v>
                </c:pt>
                <c:pt idx="7">
                  <c:v>Dec 17</c:v>
                </c:pt>
                <c:pt idx="8">
                  <c:v>Jan 18</c:v>
                </c:pt>
                <c:pt idx="9">
                  <c:v>Feb 18</c:v>
                </c:pt>
                <c:pt idx="10">
                  <c:v>Mar 18</c:v>
                </c:pt>
                <c:pt idx="11">
                  <c:v>Apr 18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52.88</c:v>
                </c:pt>
                <c:pt idx="1">
                  <c:v>53.29</c:v>
                </c:pt>
                <c:pt idx="2">
                  <c:v>53.63</c:v>
                </c:pt>
                <c:pt idx="3">
                  <c:v>53.88</c:v>
                </c:pt>
                <c:pt idx="4">
                  <c:v>54.09</c:v>
                </c:pt>
                <c:pt idx="5">
                  <c:v>54.25</c:v>
                </c:pt>
                <c:pt idx="6">
                  <c:v>54.36</c:v>
                </c:pt>
                <c:pt idx="7">
                  <c:v>54.46</c:v>
                </c:pt>
                <c:pt idx="8">
                  <c:v>54.524999999999999</c:v>
                </c:pt>
                <c:pt idx="9">
                  <c:v>54.519999999999996</c:v>
                </c:pt>
                <c:pt idx="10">
                  <c:v>54.49</c:v>
                </c:pt>
                <c:pt idx="11">
                  <c:v>54.430000000000007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07376"/>
        <c:axId val="210405696"/>
      </c:lineChart>
      <c:catAx>
        <c:axId val="21040737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10405696"/>
        <c:crosses val="autoZero"/>
        <c:auto val="1"/>
        <c:lblAlgn val="ctr"/>
        <c:lblOffset val="100"/>
        <c:noMultiLvlLbl val="0"/>
      </c:catAx>
      <c:valAx>
        <c:axId val="21040569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10407376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-0.52</c:v>
                </c:pt>
                <c:pt idx="1">
                  <c:v>-0.5</c:v>
                </c:pt>
                <c:pt idx="2">
                  <c:v>-0.46</c:v>
                </c:pt>
                <c:pt idx="3">
                  <c:v>-0.43</c:v>
                </c:pt>
                <c:pt idx="4">
                  <c:v>-0.39</c:v>
                </c:pt>
                <c:pt idx="5">
                  <c:v>-0.34</c:v>
                </c:pt>
                <c:pt idx="6">
                  <c:v>-0.32</c:v>
                </c:pt>
                <c:pt idx="7">
                  <c:v>-0.3</c:v>
                </c:pt>
                <c:pt idx="8">
                  <c:v>-0.26</c:v>
                </c:pt>
                <c:pt idx="9">
                  <c:v>-0.24</c:v>
                </c:pt>
                <c:pt idx="10">
                  <c:v>-0.22</c:v>
                </c:pt>
                <c:pt idx="11">
                  <c:v>-0.22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12416"/>
        <c:axId val="237111888"/>
      </c:barChart>
      <c:catAx>
        <c:axId val="21041241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37111888"/>
        <c:crosses val="autoZero"/>
        <c:auto val="1"/>
        <c:lblAlgn val="ctr"/>
        <c:lblOffset val="100"/>
        <c:noMultiLvlLbl val="0"/>
      </c:catAx>
      <c:valAx>
        <c:axId val="23711188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1041241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96795416706085E-2"/>
          <c:y val="4.4371096089944058E-2"/>
          <c:w val="0.88647631910073343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CLES1K</c:v>
                </c:pt>
                <c:pt idx="1">
                  <c:v>CLES1M</c:v>
                </c:pt>
                <c:pt idx="2">
                  <c:v>CLES1N</c:v>
                </c:pt>
                <c:pt idx="3">
                  <c:v>CLES1Q</c:v>
                </c:pt>
                <c:pt idx="4">
                  <c:v>CLES1U</c:v>
                </c:pt>
                <c:pt idx="5">
                  <c:v>CLES1V</c:v>
                </c:pt>
                <c:pt idx="6">
                  <c:v>CLES1X</c:v>
                </c:pt>
                <c:pt idx="7">
                  <c:v>CLES1Z</c:v>
                </c:pt>
                <c:pt idx="8">
                  <c:v>CLES1F</c:v>
                </c:pt>
                <c:pt idx="9">
                  <c:v>CLES1G</c:v>
                </c:pt>
                <c:pt idx="10">
                  <c:v>CLES1H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-0.41000000000000003</c:v>
                </c:pt>
                <c:pt idx="1">
                  <c:v>-0.35000000000000003</c:v>
                </c:pt>
                <c:pt idx="2">
                  <c:v>-0.24</c:v>
                </c:pt>
                <c:pt idx="3">
                  <c:v>-0.21</c:v>
                </c:pt>
                <c:pt idx="4">
                  <c:v>-0.16</c:v>
                </c:pt>
                <c:pt idx="5">
                  <c:v>-0.11</c:v>
                </c:pt>
                <c:pt idx="6">
                  <c:v>-0.1</c:v>
                </c:pt>
                <c:pt idx="7">
                  <c:v>-7.0000000000000007E-2</c:v>
                </c:pt>
                <c:pt idx="8">
                  <c:v>0</c:v>
                </c:pt>
                <c:pt idx="9">
                  <c:v>0.02</c:v>
                </c:pt>
                <c:pt idx="10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47520"/>
        <c:axId val="237911488"/>
      </c:lineChart>
      <c:catAx>
        <c:axId val="20824752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37911488"/>
        <c:crosses val="autoZero"/>
        <c:auto val="1"/>
        <c:lblAlgn val="ctr"/>
        <c:lblOffset val="100"/>
        <c:noMultiLvlLbl val="0"/>
      </c:catAx>
      <c:valAx>
        <c:axId val="23791148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08247520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-0.02</c:v>
                </c:pt>
                <c:pt idx="1">
                  <c:v>-0.03</c:v>
                </c:pt>
                <c:pt idx="2">
                  <c:v>-0.04</c:v>
                </c:pt>
                <c:pt idx="3">
                  <c:v>-0.04</c:v>
                </c:pt>
                <c:pt idx="4">
                  <c:v>-0.04</c:v>
                </c:pt>
                <c:pt idx="5">
                  <c:v>-0.02</c:v>
                </c:pt>
                <c:pt idx="6">
                  <c:v>-0.04</c:v>
                </c:pt>
                <c:pt idx="7">
                  <c:v>-0.05</c:v>
                </c:pt>
                <c:pt idx="8">
                  <c:v>-0.02</c:v>
                </c:pt>
                <c:pt idx="9">
                  <c:v>-0.03</c:v>
                </c:pt>
                <c:pt idx="10">
                  <c:v>-0.02</c:v>
                </c:pt>
                <c:pt idx="11">
                  <c:v>-0.01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48224"/>
        <c:axId val="240848784"/>
      </c:barChart>
      <c:catAx>
        <c:axId val="24084822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40848784"/>
        <c:crosses val="autoZero"/>
        <c:auto val="1"/>
        <c:lblAlgn val="ctr"/>
        <c:lblOffset val="100"/>
        <c:noMultiLvlLbl val="0"/>
      </c:catAx>
      <c:valAx>
        <c:axId val="24084878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4084822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1225417</c:v>
                </c:pt>
                <c:pt idx="1">
                  <c:v>1200302</c:v>
                </c:pt>
                <c:pt idx="2">
                  <c:v>1206086</c:v>
                </c:pt>
                <c:pt idx="3">
                  <c:v>0</c:v>
                </c:pt>
                <c:pt idx="4">
                  <c:v>838800</c:v>
                </c:pt>
                <c:pt idx="5">
                  <c:v>1230222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40851024"/>
        <c:axId val="240851584"/>
      </c:barChart>
      <c:catAx>
        <c:axId val="240851024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40851584"/>
        <c:crosses val="autoZero"/>
        <c:auto val="1"/>
        <c:lblAlgn val="ctr"/>
        <c:lblOffset val="100"/>
        <c:noMultiLvlLbl val="0"/>
      </c:catAx>
      <c:valAx>
        <c:axId val="240851584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40851024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CLEFrontMonth!$V$66:$V$78</c:f>
              <c:strCache>
                <c:ptCount val="12"/>
                <c:pt idx="0">
                  <c:v>May 17</c:v>
                </c:pt>
                <c:pt idx="1">
                  <c:v>Jun 17</c:v>
                </c:pt>
                <c:pt idx="2">
                  <c:v>Jul 17</c:v>
                </c:pt>
                <c:pt idx="3">
                  <c:v>Aug 17</c:v>
                </c:pt>
                <c:pt idx="4">
                  <c:v>Sep 17</c:v>
                </c:pt>
                <c:pt idx="5">
                  <c:v>Oct 17</c:v>
                </c:pt>
                <c:pt idx="6">
                  <c:v>Nov 17</c:v>
                </c:pt>
                <c:pt idx="7">
                  <c:v>Dec 17</c:v>
                </c:pt>
                <c:pt idx="8">
                  <c:v>Jan 18</c:v>
                </c:pt>
                <c:pt idx="9">
                  <c:v>Feb 18</c:v>
                </c:pt>
                <c:pt idx="10">
                  <c:v>Mar 18</c:v>
                </c:pt>
                <c:pt idx="11">
                  <c:v>Apr 18</c:v>
                </c:pt>
              </c:strCache>
            </c:strRef>
          </c:cat>
          <c:val>
            <c:numRef>
              <c:f>CLEFrontMonth!$U$66:$U$78</c:f>
              <c:numCache>
                <c:formatCode>#,##0</c:formatCode>
                <c:ptCount val="12"/>
                <c:pt idx="0">
                  <c:v>583246</c:v>
                </c:pt>
                <c:pt idx="1">
                  <c:v>280556</c:v>
                </c:pt>
                <c:pt idx="2">
                  <c:v>83903</c:v>
                </c:pt>
                <c:pt idx="3">
                  <c:v>44694</c:v>
                </c:pt>
                <c:pt idx="4">
                  <c:v>49379</c:v>
                </c:pt>
                <c:pt idx="5">
                  <c:v>17978</c:v>
                </c:pt>
                <c:pt idx="6">
                  <c:v>13309</c:v>
                </c:pt>
                <c:pt idx="7">
                  <c:v>81455</c:v>
                </c:pt>
                <c:pt idx="8">
                  <c:v>16505</c:v>
                </c:pt>
                <c:pt idx="9">
                  <c:v>3571</c:v>
                </c:pt>
                <c:pt idx="10">
                  <c:v>6288</c:v>
                </c:pt>
                <c:pt idx="11">
                  <c:v>1466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53824"/>
        <c:axId val="240854384"/>
      </c:barChart>
      <c:catAx>
        <c:axId val="24085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40854384"/>
        <c:crosses val="autoZero"/>
        <c:auto val="1"/>
        <c:lblAlgn val="ctr"/>
        <c:lblOffset val="100"/>
        <c:noMultiLvlLbl val="0"/>
      </c:catAx>
      <c:valAx>
        <c:axId val="240854384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40853824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142875</xdr:colOff>
      <xdr:row>34</xdr:row>
      <xdr:rowOff>85726</xdr:rowOff>
    </xdr:from>
    <xdr:to>
      <xdr:col>21</xdr:col>
      <xdr:colOff>104774</xdr:colOff>
      <xdr:row>59</xdr:row>
      <xdr:rowOff>161926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161924</xdr:rowOff>
    </xdr:from>
    <xdr:to>
      <xdr:col>21</xdr:col>
      <xdr:colOff>0</xdr:colOff>
      <xdr:row>64</xdr:row>
      <xdr:rowOff>171449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CLE</a:t>
          </a:r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A5" zoomScaleNormal="100" workbookViewId="0">
      <selection activeCell="I51" sqref="I51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83" t="s">
        <v>28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3" ht="20.100000000000001" customHeight="1" x14ac:dyDescent="0.25"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3" ht="14.1" customHeight="1" x14ac:dyDescent="0.3">
      <c r="B6" s="26" t="str">
        <f>RIGHT(RTD("cqg.rtd", ,"ContractData",Calculations!Q2, "LongDescription"),6)</f>
        <v>May 17</v>
      </c>
      <c r="C6" s="27"/>
      <c r="D6" s="26" t="str">
        <f>RIGHT(RTD("cqg.rtd", ,"ContractData",Calculations!Q3, "LongDescription"),6)</f>
        <v>Jun 17</v>
      </c>
      <c r="E6" s="26" t="str">
        <f>RIGHT(RTD("cqg.rtd", ,"ContractData",Calculations!Q4, "LongDescription"),6)</f>
        <v>Jul 17</v>
      </c>
      <c r="F6" s="26" t="str">
        <f>RIGHT(RTD("cqg.rtd", ,"ContractData",Calculations!Q5, "LongDescription"),6)</f>
        <v>Aug 17</v>
      </c>
      <c r="G6" s="26" t="str">
        <f>RIGHT(RTD("cqg.rtd", ,"ContractData",Calculations!Q6, "LongDescription"),6)</f>
        <v>Sep 17</v>
      </c>
      <c r="H6" s="26" t="str">
        <f>RIGHT(RTD("cqg.rtd", ,"ContractData",Calculations!Q7, "LongDescription"),6)</f>
        <v>Oct 17</v>
      </c>
      <c r="I6" s="26" t="str">
        <f>RIGHT(RTD("cqg.rtd", ,"ContractData",Calculations!Q8, "LongDescription"),6)</f>
        <v>Nov 17</v>
      </c>
      <c r="J6" s="26" t="str">
        <f>RIGHT(RTD("cqg.rtd", ,"ContractData",Calculations!Q9, "LongDescription"),6)</f>
        <v>Dec 17</v>
      </c>
      <c r="K6" s="26" t="str">
        <f>RIGHT(RTD("cqg.rtd", ,"ContractData",Calculations!Q10, "LongDescription"),6)</f>
        <v>Jan 18</v>
      </c>
      <c r="L6" s="26" t="str">
        <f>RIGHT(RTD("cqg.rtd", ,"ContractData",Calculations!Q11, "LongDescription"),6)</f>
        <v>Feb 18</v>
      </c>
      <c r="M6" s="26" t="str">
        <f>RIGHT(RTD("cqg.rtd", ,"ContractData",Calculations!Q12, "LongDescription"),6)</f>
        <v>Mar 18</v>
      </c>
      <c r="N6" s="26" t="str">
        <f>RIGHT(RTD("cqg.rtd", ,"ContractData",Calculations!Q13, "LongDescription"),6)</f>
        <v>Apr 18</v>
      </c>
      <c r="U6" s="22"/>
    </row>
    <row r="7" spans="2:23" ht="15" hidden="1" customHeight="1" x14ac:dyDescent="0.3">
      <c r="B7" s="28" t="str">
        <f>RTD("cqg.rtd", ,"ContractData",Calculations!Q2, "Symbol")</f>
        <v>CLEK7</v>
      </c>
      <c r="C7" s="28"/>
      <c r="D7" s="28" t="str">
        <f>RTD("cqg.rtd", ,"ContractData",Calculations!Q3, "Symbol")</f>
        <v>CLEM7</v>
      </c>
      <c r="E7" s="28" t="str">
        <f>RTD("cqg.rtd", ,"ContractData",Calculations!Q4, "Symbol")</f>
        <v>CLEN7</v>
      </c>
      <c r="F7" s="28" t="str">
        <f>RTD("cqg.rtd", ,"ContractData",Calculations!Q5, "Symbol")</f>
        <v>CLEQ7</v>
      </c>
      <c r="G7" s="28" t="str">
        <f>RTD("cqg.rtd", ,"ContractData",Calculations!Q6, "Symbol")</f>
        <v>CLEU7</v>
      </c>
      <c r="H7" s="28" t="str">
        <f>RTD("cqg.rtd", ,"ContractData",Calculations!Q7, "Symbol")</f>
        <v>CLEV7</v>
      </c>
      <c r="I7" s="28" t="str">
        <f>RTD("cqg.rtd", ,"ContractData",Calculations!Q8, "Symbol")</f>
        <v>CLEX7</v>
      </c>
      <c r="J7" s="28" t="str">
        <f>RTD("cqg.rtd", ,"ContractData",Calculations!Q9, "Symbol")</f>
        <v>CLEZ7</v>
      </c>
      <c r="K7" s="28" t="str">
        <f>RTD("cqg.rtd", ,"ContractData",Calculations!Q10, "Symbol")</f>
        <v>CLEF8</v>
      </c>
      <c r="L7" s="28" t="str">
        <f>RTD("cqg.rtd", ,"ContractData",Calculations!Q11, "Symbol")</f>
        <v>CLEG8</v>
      </c>
      <c r="M7" s="28" t="str">
        <f>RTD("cqg.rtd", ,"ContractData",Calculations!Q12, "Symbol")</f>
        <v>CLEH8</v>
      </c>
      <c r="N7" s="28" t="str">
        <f>RTD("cqg.rtd", ,"ContractData",Calculations!Q13, "Symbol")</f>
        <v>CLEJ8</v>
      </c>
      <c r="O7" s="15"/>
      <c r="U7" s="23"/>
    </row>
    <row r="8" spans="2:23" ht="14.1" customHeight="1" x14ac:dyDescent="0.3">
      <c r="B8" s="29" t="str">
        <f>TEXT(RTD("cqg.rtd",,"ContractData",B7,Calculations!$T$1,,"T"),"#.00")&amp;" "&amp;"A"</f>
        <v>52.89 A</v>
      </c>
      <c r="C8" s="29"/>
      <c r="D8" s="29" t="str">
        <f>TEXT(RTD("cqg.rtd",,"ContractData",D7,Calculations!$T$1,,"T"),"#.00")&amp;" "&amp;"A"</f>
        <v>53.30 A</v>
      </c>
      <c r="E8" s="29" t="str">
        <f>TEXT(RTD("cqg.rtd",,"ContractData",E7,Calculations!$T$1,,"T"),"#.00")&amp;" "&amp;"A"</f>
        <v>53.65 A</v>
      </c>
      <c r="F8" s="29" t="str">
        <f>TEXT(RTD("cqg.rtd",,"ContractData",F7,Calculations!$T$1,,"T"),"#.00")&amp;" "&amp;"A"</f>
        <v>53.89 A</v>
      </c>
      <c r="G8" s="29" t="str">
        <f>TEXT(RTD("cqg.rtd",,"ContractData",G7,Calculations!$T$1,,"T"),"#.00")&amp;" "&amp;"A"</f>
        <v>54.10 A</v>
      </c>
      <c r="H8" s="29" t="str">
        <f>TEXT(RTD("cqg.rtd",,"ContractData",H7,Calculations!$T$1,,"T"),"#.00")&amp;" "&amp;"A"</f>
        <v>54.26 A</v>
      </c>
      <c r="I8" s="29" t="str">
        <f>TEXT(RTD("cqg.rtd",,"ContractData",I7,Calculations!$T$1,,"T"),"#.00")&amp;" "&amp;"A"</f>
        <v>54.37 A</v>
      </c>
      <c r="J8" s="29" t="str">
        <f>TEXT(RTD("cqg.rtd",,"ContractData",J7,Calculations!$T$1,,"T"),"#.00")&amp;" "&amp;"A"</f>
        <v>54.46 A</v>
      </c>
      <c r="K8" s="29" t="str">
        <f>TEXT(RTD("cqg.rtd",,"ContractData",K7,Calculations!$T$1,,"T"),"#.00")&amp;" "&amp;"A"</f>
        <v>54.54 A</v>
      </c>
      <c r="L8" s="29" t="str">
        <f>TEXT(RTD("cqg.rtd",,"ContractData",L7,Calculations!$T$1,,"T"),"#.00")&amp;" "&amp;"A"</f>
        <v>54.53 A</v>
      </c>
      <c r="M8" s="29" t="str">
        <f>TEXT(RTD("cqg.rtd",,"ContractData",M7,Calculations!$T$1,,"T"),"#.00")&amp;" "&amp;"A"</f>
        <v>54.50 A</v>
      </c>
      <c r="N8" s="29" t="str">
        <f>TEXT(RTD("cqg.rtd",,"ContractData",N7,Calculations!$T$1,,"T"),"#.00")&amp;" "&amp;"A"</f>
        <v>54.45 A</v>
      </c>
      <c r="O8" s="16"/>
      <c r="U8" s="23"/>
    </row>
    <row r="9" spans="2:23" ht="14.1" customHeight="1" x14ac:dyDescent="0.3">
      <c r="B9" s="29" t="str">
        <f>TEXT(RTD("cqg.rtd",,"ContractData",B7,Calculations!$S$1,,"T"),"#.00")&amp;" "&amp;"B"</f>
        <v>52.88 B</v>
      </c>
      <c r="C9" s="29"/>
      <c r="D9" s="29" t="str">
        <f>TEXT(RTD("cqg.rtd",,"ContractData",D7,Calculations!$S$1,,"T"),"#.00")&amp;" "&amp;"B"</f>
        <v>53.29 B</v>
      </c>
      <c r="E9" s="29" t="str">
        <f>TEXT(RTD("cqg.rtd",,"ContractData",E7,Calculations!$S$1,,"T"),"#.00")&amp;" "&amp;"B"</f>
        <v>53.63 B</v>
      </c>
      <c r="F9" s="29" t="str">
        <f>TEXT(RTD("cqg.rtd",,"ContractData",F7,Calculations!$S$1,,"T"),"#.00")&amp;" "&amp;"B"</f>
        <v>53.88 B</v>
      </c>
      <c r="G9" s="29" t="str">
        <f>TEXT(RTD("cqg.rtd",,"ContractData",G7,Calculations!$S$1,,"T"),"#.00")&amp;" "&amp;"B"</f>
        <v>54.09 B</v>
      </c>
      <c r="H9" s="29" t="str">
        <f>TEXT(RTD("cqg.rtd",,"ContractData",H7,Calculations!$S$1,,"T"),"#.00")&amp;" "&amp;"B"</f>
        <v>54.24 B</v>
      </c>
      <c r="I9" s="29" t="str">
        <f>TEXT(RTD("cqg.rtd",,"ContractData",I7,Calculations!$S$1,,"T"),"#.00")&amp;" "&amp;"B"</f>
        <v>54.35 B</v>
      </c>
      <c r="J9" s="29" t="str">
        <f>TEXT(RTD("cqg.rtd",,"ContractData",J7,Calculations!$S$1,,"T"),"#.00")&amp;" "&amp;"B"</f>
        <v>54.45 B</v>
      </c>
      <c r="K9" s="29" t="str">
        <f>TEXT(RTD("cqg.rtd",,"ContractData",K7,Calculations!$S$1,,"T"),"#.00")&amp;" "&amp;"B"</f>
        <v>54.51 B</v>
      </c>
      <c r="L9" s="29" t="str">
        <f>TEXT(RTD("cqg.rtd",,"ContractData",L7,Calculations!$S$1,,"T"),"#.00")&amp;" "&amp;"B"</f>
        <v>54.51 B</v>
      </c>
      <c r="M9" s="29" t="str">
        <f>TEXT(RTD("cqg.rtd",,"ContractData",M7,Calculations!$S$1,,"T"),"#.00")&amp;" "&amp;"B"</f>
        <v>54.48 B</v>
      </c>
      <c r="N9" s="29" t="str">
        <f>TEXT(RTD("cqg.rtd",,"ContractData",N7,Calculations!$S$1,,"T"),"#.00")&amp;" "&amp;"B"</f>
        <v>54.41 B</v>
      </c>
      <c r="O9" s="16"/>
      <c r="U9" s="23"/>
    </row>
    <row r="10" spans="2:23" ht="14.1" customHeight="1" x14ac:dyDescent="0.3">
      <c r="B10" s="30">
        <f>RTD("cqg.rtd", ,"ContractData",B7,"T_CVol")</f>
        <v>583246</v>
      </c>
      <c r="C10" s="29"/>
      <c r="D10" s="30">
        <f>RTD("cqg.rtd", ,"ContractData",D7,"T_CVol")</f>
        <v>280556</v>
      </c>
      <c r="E10" s="30">
        <f>RTD("cqg.rtd", ,"ContractData",E7,"T_CVol")</f>
        <v>83903</v>
      </c>
      <c r="F10" s="30">
        <f>RTD("cqg.rtd", ,"ContractData",F7,"T_CVol")</f>
        <v>44694</v>
      </c>
      <c r="G10" s="30">
        <f>RTD("cqg.rtd", ,"ContractData",G7,"T_CVol")</f>
        <v>49379</v>
      </c>
      <c r="H10" s="30">
        <f>RTD("cqg.rtd", ,"ContractData",H7,"T_CVol")</f>
        <v>17978</v>
      </c>
      <c r="I10" s="30">
        <f>RTD("cqg.rtd", ,"ContractData",I7,"T_CVol")</f>
        <v>13309</v>
      </c>
      <c r="J10" s="30">
        <f>RTD("cqg.rtd", ,"ContractData",J7,"T_CVol")</f>
        <v>81455</v>
      </c>
      <c r="K10" s="30">
        <f>RTD("cqg.rtd", ,"ContractData",K7,"T_CVol")</f>
        <v>16505</v>
      </c>
      <c r="L10" s="30">
        <f>RTD("cqg.rtd", ,"ContractData",L7,"T_CVol")</f>
        <v>3571</v>
      </c>
      <c r="M10" s="30">
        <f>RTD("cqg.rtd", ,"ContractData",M7,"T_CVol")</f>
        <v>6288</v>
      </c>
      <c r="N10" s="30">
        <f>RTD("cqg.rtd", ,"ContractData",N7,"T_CVol")</f>
        <v>1466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May 17</v>
      </c>
      <c r="C11" s="32"/>
      <c r="D11" s="31" t="str">
        <f>RIGHT(RTD("cqg.rtd", ,"ContractData",Calculations!D2, "LongDescription"),15)</f>
        <v xml:space="preserve"> May 17, Jun 17</v>
      </c>
      <c r="E11" s="31" t="str">
        <f>RIGHT(RTD("cqg.rtd", ,"ContractData",Calculations!E2, "LongDescription"),15)</f>
        <v xml:space="preserve"> May 17, Jul 17</v>
      </c>
      <c r="F11" s="31" t="str">
        <f>RIGHT(RTD("cqg.rtd", ,"ContractData",Calculations!F2, "LongDescription"),15)</f>
        <v xml:space="preserve"> May 17, Aug 17</v>
      </c>
      <c r="G11" s="31" t="str">
        <f>RIGHT(RTD("cqg.rtd", ,"ContractData",Calculations!G2, "LongDescription"),15)</f>
        <v xml:space="preserve"> May 17, Sep 17</v>
      </c>
      <c r="H11" s="31" t="str">
        <f>RIGHT(RTD("cqg.rtd", ,"ContractData",Calculations!H2, "LongDescription"),15)</f>
        <v xml:space="preserve"> May 17, Oct 17</v>
      </c>
      <c r="I11" s="31" t="str">
        <f>RIGHT(RTD("cqg.rtd", ,"ContractData",Calculations!I2, "LongDescription"),15)</f>
        <v xml:space="preserve"> May 17, Nov 17</v>
      </c>
      <c r="J11" s="31" t="str">
        <f>RIGHT(RTD("cqg.rtd", ,"ContractData",Calculations!J2, "LongDescription"),15)</f>
        <v xml:space="preserve"> May 17, Dec 17</v>
      </c>
      <c r="K11" s="31" t="str">
        <f>RIGHT(RTD("cqg.rtd", ,"ContractData",Calculations!K2, "LongDescription"),15)</f>
        <v xml:space="preserve"> May 17, Jan 18</v>
      </c>
      <c r="L11" s="31" t="str">
        <f>RIGHT(RTD("cqg.rtd", ,"ContractData",Calculations!L2, "LongDescription"),15)</f>
        <v xml:space="preserve"> May 17, Feb 18</v>
      </c>
      <c r="M11" s="31" t="str">
        <f>RIGHT(RTD("cqg.rtd", ,"ContractData",Calculations!M2, "LongDescription"),15)</f>
        <v xml:space="preserve"> May 17, Mar 18</v>
      </c>
      <c r="N11" s="31" t="str">
        <f>RIGHT(RTD("cqg.rtd", ,"ContractData",Calculations!N2, "LongDescription"),15)</f>
        <v xml:space="preserve"> May 17, Apr 18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CLEK7</v>
      </c>
      <c r="C12" s="28"/>
      <c r="D12" s="28" t="str">
        <f>RTD("cqg.rtd", ,"ContractData",Calculations!D2, "Symbol")</f>
        <v>CLES1K7</v>
      </c>
      <c r="E12" s="28" t="str">
        <f>RTD("cqg.rtd", ,"ContractData",Calculations!E2, "Symbol")</f>
        <v>CLES2K7</v>
      </c>
      <c r="F12" s="28" t="str">
        <f>RTD("cqg.rtd", ,"ContractData",Calculations!F2, "Symbol")</f>
        <v>CLES3K7</v>
      </c>
      <c r="G12" s="28" t="str">
        <f>RTD("cqg.rtd", ,"ContractData",Calculations!G2, "Symbol")</f>
        <v>CLES4K7</v>
      </c>
      <c r="H12" s="28" t="str">
        <f>RTD("cqg.rtd", ,"ContractData",Calculations!H2, "Symbol")</f>
        <v>CLES5K7</v>
      </c>
      <c r="I12" s="28" t="str">
        <f>RTD("cqg.rtd", ,"ContractData",Calculations!I2, "Symbol")</f>
        <v>CLES6K7</v>
      </c>
      <c r="J12" s="28" t="str">
        <f>RTD("cqg.rtd", ,"ContractData",Calculations!J2, "Symbol")</f>
        <v>CLES7K7</v>
      </c>
      <c r="K12" s="28" t="str">
        <f>RTD("cqg.rtd", ,"ContractData",Calculations!K2, "Symbol")</f>
        <v>CLES8K7</v>
      </c>
      <c r="L12" s="28" t="str">
        <f>RTD("cqg.rtd", ,"ContractData",Calculations!L2, "Symbol")</f>
        <v>CLES9K7</v>
      </c>
      <c r="M12" s="28" t="str">
        <f>RTD("cqg.rtd", ,"ContractData",Calculations!M2, "Symbol")</f>
        <v>CLES10K7</v>
      </c>
      <c r="N12" s="28" t="str">
        <f>RTD("cqg.rtd", ,"ContractData",Calculations!N2, "Symbol")</f>
        <v>CLES11K7</v>
      </c>
      <c r="O12" s="15"/>
      <c r="U12" s="23"/>
    </row>
    <row r="13" spans="2:23" ht="14.1" customHeight="1" x14ac:dyDescent="0.3">
      <c r="B13" s="29" t="str">
        <f>TEXT(RTD("cqg.rtd",,"ContractData",B12,Calculations!$T$1,,"T"),"#.00")&amp;" "&amp;"A"</f>
        <v>52.89 A</v>
      </c>
      <c r="C13" s="29"/>
      <c r="D13" s="29" t="str">
        <f>TEXT(RTD("cqg.rtd",,"ContractData",D12,Calculations!$T$1,,"T"),"#.00")&amp;" "&amp;"A"</f>
        <v>-.41 A</v>
      </c>
      <c r="E13" s="29" t="str">
        <f>TEXT(RTD("cqg.rtd",,"ContractData",E12,Calculations!$T$1,,"T"),"#.00")&amp;" "&amp;"A"</f>
        <v>-.75 A</v>
      </c>
      <c r="F13" s="29" t="str">
        <f>TEXT(RTD("cqg.rtd",,"ContractData",F12,Calculations!$T$1,,"T"),"#.00")&amp;" "&amp;"A"</f>
        <v>-1.00 A</v>
      </c>
      <c r="G13" s="29" t="str">
        <f>TEXT(RTD("cqg.rtd",,"ContractData",G12,Calculations!$T$1,,"T"),"#.00")&amp;" "&amp;"A"</f>
        <v>-1.21 A</v>
      </c>
      <c r="H13" s="29" t="str">
        <f>TEXT(RTD("cqg.rtd",,"ContractData",H12,Calculations!$T$1,,"T"),"#.00")&amp;" "&amp;"A"</f>
        <v>-1.36 A</v>
      </c>
      <c r="I13" s="29" t="str">
        <f>TEXT(RTD("cqg.rtd",,"ContractData",I12,Calculations!$T$1,,"T"),"#.00")&amp;" "&amp;"A"</f>
        <v>-1.47 A</v>
      </c>
      <c r="J13" s="29" t="str">
        <f>TEXT(RTD("cqg.rtd",,"ContractData",J12,Calculations!$T$1,,"T"),"#.00")&amp;" "&amp;"A"</f>
        <v>-1.57 A</v>
      </c>
      <c r="K13" s="29" t="str">
        <f>TEXT(RTD("cqg.rtd",,"ContractData",K12,Calculations!$T$1,,"T"),"#.00")&amp;" "&amp;"A"</f>
        <v>-1.63 A</v>
      </c>
      <c r="L13" s="29" t="str">
        <f>TEXT(RTD("cqg.rtd",,"ContractData",L12,Calculations!$T$1,,"T"),"#.00")&amp;" "&amp;"A"</f>
        <v>-1.63 A</v>
      </c>
      <c r="M13" s="29" t="str">
        <f>TEXT(RTD("cqg.rtd",,"ContractData",M12,Calculations!$T$1,,"T"),"#.00")&amp;" "&amp;"A"</f>
        <v>-1.60 A</v>
      </c>
      <c r="N13" s="29" t="str">
        <f>TEXT(RTD("cqg.rtd",,"ContractData",N12,Calculations!$T$1,,"T"),"#.00")&amp;" "&amp;"A"</f>
        <v>-1.52 A</v>
      </c>
      <c r="O13" s="16"/>
      <c r="U13" s="23"/>
      <c r="W13" s="14" t="s">
        <v>18</v>
      </c>
    </row>
    <row r="14" spans="2:23" ht="14.1" customHeight="1" x14ac:dyDescent="0.3">
      <c r="B14" s="29" t="str">
        <f>TEXT(RTD("cqg.rtd",,"ContractData",B12,Calculations!$S$1,,"T"),"#.00")&amp;" "&amp;"B"</f>
        <v>52.88 B</v>
      </c>
      <c r="C14" s="29"/>
      <c r="D14" s="29" t="str">
        <f>TEXT(RTD("cqg.rtd", ,"ContractData",D12,Calculations!$S$1,,"T"),"#.00")&amp;" "&amp;"B"</f>
        <v>-.42 B</v>
      </c>
      <c r="E14" s="29" t="str">
        <f>TEXT(RTD("cqg.rtd", ,"ContractData",E12,Calculations!$S$1,,"T"),"#.00")&amp;" "&amp;"B"</f>
        <v>-.76 B</v>
      </c>
      <c r="F14" s="29" t="str">
        <f>TEXT(RTD("cqg.rtd", ,"ContractData",F12,Calculations!$S$1,,"T"),"#.00")&amp;" "&amp;"B"</f>
        <v>-1.01 B</v>
      </c>
      <c r="G14" s="29" t="str">
        <f>TEXT(RTD("cqg.rtd", ,"ContractData",G12,Calculations!$S$1,,"T"),"#.00")&amp;" "&amp;"B"</f>
        <v>-1.22 B</v>
      </c>
      <c r="H14" s="29" t="str">
        <f>TEXT(RTD("cqg.rtd", ,"ContractData",H12,Calculations!$S$1,,"T"),"#.00")&amp;" "&amp;"B"</f>
        <v>-1.38 B</v>
      </c>
      <c r="I14" s="29" t="str">
        <f>TEXT(RTD("cqg.rtd", ,"ContractData",I12,Calculations!$S$1,,"T"),"#.00")&amp;" "&amp;"B"</f>
        <v>-1.50 B</v>
      </c>
      <c r="J14" s="29" t="str">
        <f>TEXT(RTD("cqg.rtd", ,"ContractData",J12,Calculations!$S$1,,"T"),"#.00")&amp;" "&amp;"B"</f>
        <v>-1.59 B</v>
      </c>
      <c r="K14" s="29" t="str">
        <f>TEXT(RTD("cqg.rtd", ,"ContractData",K12,Calculations!$S$1,,"T"),"#.00")&amp;" "&amp;"B"</f>
        <v>-1.66 B</v>
      </c>
      <c r="L14" s="29" t="str">
        <f>TEXT(RTD("cqg.rtd", ,"ContractData",L12,Calculations!$S$1,,"T"),"#.00")&amp;" "&amp;"B"</f>
        <v>-1.66 B</v>
      </c>
      <c r="M14" s="29" t="str">
        <f>TEXT(RTD("cqg.rtd", ,"ContractData",M12,Calculations!$S$1,,"T"),"#.00")&amp;" "&amp;"B"</f>
        <v>-1.64 B</v>
      </c>
      <c r="N14" s="29" t="str">
        <f>TEXT(RTD("cqg.rtd", ,"ContractData",N12,Calculations!$S$1,,"T"),"#.00")&amp;" "&amp;"B"</f>
        <v>-1.61 B</v>
      </c>
      <c r="O14" s="16"/>
      <c r="U14" s="23"/>
    </row>
    <row r="15" spans="2:23" ht="14.1" customHeight="1" x14ac:dyDescent="0.3">
      <c r="B15" s="30">
        <f>RTD("cqg.rtd", ,"ContractData",B12,"T_CVol")</f>
        <v>583246</v>
      </c>
      <c r="C15" s="30"/>
      <c r="D15" s="30">
        <f>RTD("cqg.rtd", ,"ContractData",D12,"T_CVol")</f>
        <v>135946</v>
      </c>
      <c r="E15" s="30">
        <f>RTD("cqg.rtd", ,"ContractData",E12,"T_CVol")</f>
        <v>22413</v>
      </c>
      <c r="F15" s="30">
        <f>RTD("cqg.rtd", ,"ContractData",F12,"T_CVol")</f>
        <v>8878</v>
      </c>
      <c r="G15" s="30">
        <f>RTD("cqg.rtd", ,"ContractData",G12,"T_CVol")</f>
        <v>8266</v>
      </c>
      <c r="H15" s="30">
        <f>RTD("cqg.rtd", ,"ContractData",H12,"T_CVol")</f>
        <v>2408</v>
      </c>
      <c r="I15" s="30">
        <f>RTD("cqg.rtd", ,"ContractData",I12,"T_CVol")</f>
        <v>668</v>
      </c>
      <c r="J15" s="30">
        <f>RTD("cqg.rtd", ,"ContractData",J12,"T_CVol")</f>
        <v>6758</v>
      </c>
      <c r="K15" s="30">
        <f>RTD("cqg.rtd", ,"ContractData",K12,"T_CVol")</f>
        <v>116</v>
      </c>
      <c r="L15" s="30">
        <f>RTD("cqg.rtd", ,"ContractData",L12,"T_CVol")</f>
        <v>116</v>
      </c>
      <c r="M15" s="30">
        <f>RTD("cqg.rtd", ,"ContractData",M12,"T_CVol")</f>
        <v>79</v>
      </c>
      <c r="N15" s="30">
        <f>RTD("cqg.rtd", ,"ContractData",N12,"T_CVol")</f>
        <v>38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Jun 17</v>
      </c>
      <c r="E16" s="31" t="str">
        <f>RIGHT(RTD("cqg.rtd", ,"ContractData",Calculations!D3, "LongDescription"),15)</f>
        <v xml:space="preserve"> Jun 17, Jul 17</v>
      </c>
      <c r="F16" s="31" t="str">
        <f>RIGHT(RTD("cqg.rtd", ,"ContractData",Calculations!E3, "LongDescription"),15)</f>
        <v xml:space="preserve"> Jun 17, Aug 17</v>
      </c>
      <c r="G16" s="31" t="str">
        <f>RIGHT(RTD("cqg.rtd", ,"ContractData",Calculations!F3, "LongDescription"),15)</f>
        <v xml:space="preserve"> Jun 17, Sep 17</v>
      </c>
      <c r="H16" s="31" t="str">
        <f>RIGHT(RTD("cqg.rtd", ,"ContractData",Calculations!G3, "LongDescription"),15)</f>
        <v xml:space="preserve"> Jun 17, Oct 17</v>
      </c>
      <c r="I16" s="31" t="str">
        <f>RIGHT(RTD("cqg.rtd", ,"ContractData",Calculations!H3, "LongDescription"),15)</f>
        <v xml:space="preserve"> Jun 17, Nov 17</v>
      </c>
      <c r="J16" s="31" t="str">
        <f>RIGHT(RTD("cqg.rtd", ,"ContractData",Calculations!I3, "LongDescription"),15)</f>
        <v xml:space="preserve"> Jun 17, Dec 17</v>
      </c>
      <c r="K16" s="31" t="str">
        <f>RIGHT(RTD("cqg.rtd", ,"ContractData",Calculations!J3, "LongDescription"),15)</f>
        <v xml:space="preserve"> Jun 17, Jan 18</v>
      </c>
      <c r="L16" s="31" t="str">
        <f>RIGHT(RTD("cqg.rtd", ,"ContractData",Calculations!K3, "LongDescription"),15)</f>
        <v xml:space="preserve"> Jun 17, Feb 18</v>
      </c>
      <c r="M16" s="31" t="str">
        <f>RIGHT(RTD("cqg.rtd", ,"ContractData",Calculations!L3, "LongDescription"),15)</f>
        <v xml:space="preserve"> Jun 17, Mar 18</v>
      </c>
      <c r="N16" s="31" t="str">
        <f>RIGHT(RTD("cqg.rtd", ,"ContractData",Calculations!M3, "LongDescription"),15)</f>
        <v xml:space="preserve"> Jun 17, Apr 18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CLEM7</v>
      </c>
      <c r="E17" s="28" t="str">
        <f>RTD("cqg.rtd", ,"ContractData",Calculations!D3, "Symbol")</f>
        <v>CLES1M7</v>
      </c>
      <c r="F17" s="28" t="str">
        <f>RTD("cqg.rtd", ,"ContractData",Calculations!E3, "Symbol")</f>
        <v>CLES2M7</v>
      </c>
      <c r="G17" s="28" t="str">
        <f>RTD("cqg.rtd", ,"ContractData",Calculations!F3, "Symbol")</f>
        <v>CLES3M7</v>
      </c>
      <c r="H17" s="28" t="str">
        <f>RTD("cqg.rtd", ,"ContractData",Calculations!G3, "Symbol")</f>
        <v>CLES4M7</v>
      </c>
      <c r="I17" s="28" t="str">
        <f>RTD("cqg.rtd", ,"ContractData",Calculations!H3, "Symbol")</f>
        <v>CLES5M7</v>
      </c>
      <c r="J17" s="28" t="str">
        <f>RTD("cqg.rtd", ,"ContractData",Calculations!I3, "Symbol")</f>
        <v>CLES6M7</v>
      </c>
      <c r="K17" s="28" t="str">
        <f>RTD("cqg.rtd", ,"ContractData",Calculations!J3, "Symbol")</f>
        <v>CLES7M7</v>
      </c>
      <c r="L17" s="28" t="str">
        <f>RTD("cqg.rtd", ,"ContractData",Calculations!K3, "Symbol")</f>
        <v>CLES8M7</v>
      </c>
      <c r="M17" s="28" t="str">
        <f>RTD("cqg.rtd", ,"ContractData",Calculations!L3, "Symbol")</f>
        <v>CLES9M7</v>
      </c>
      <c r="N17" s="28" t="str">
        <f>RTD("cqg.rtd", ,"ContractData",Calculations!M3, "Symbol")</f>
        <v>CLES10M7</v>
      </c>
      <c r="O17" s="15"/>
      <c r="U17" s="23"/>
    </row>
    <row r="18" spans="2:21" ht="14.1" customHeight="1" x14ac:dyDescent="0.3">
      <c r="B18" s="71" t="s">
        <v>27</v>
      </c>
      <c r="C18" s="34"/>
      <c r="D18" s="29" t="str">
        <f>TEXT(RTD("cqg.rtd",,"ContractData",D17,Calculations!$T$1,,"T"),"#.00")&amp;" "&amp;"A"</f>
        <v>53.30 A</v>
      </c>
      <c r="E18" s="29" t="str">
        <f>TEXT(RTD("cqg.rtd",,"ContractData",E17,Calculations!$T$1,,"T"),"#.00")&amp;" "&amp;"A"</f>
        <v>-.34 A</v>
      </c>
      <c r="F18" s="29" t="str">
        <f>TEXT(RTD("cqg.rtd",,"ContractData",F17,Calculations!$T$1,,"T"),"#.00")&amp;" "&amp;"A"</f>
        <v>-.58 A</v>
      </c>
      <c r="G18" s="29" t="str">
        <f>TEXT(RTD("cqg.rtd",,"ContractData",G17,Calculations!$T$1,,"T"),"#.00")&amp;" "&amp;"A"</f>
        <v>-.79 A</v>
      </c>
      <c r="H18" s="29" t="str">
        <f>TEXT(RTD("cqg.rtd",,"ContractData",H17,Calculations!$T$1,,"T"),"#.00")&amp;" "&amp;"A"</f>
        <v>-.95 A</v>
      </c>
      <c r="I18" s="29" t="str">
        <f>TEXT(RTD("cqg.rtd",,"ContractData",I17,Calculations!$T$1,,"T"),"#.00")&amp;" "&amp;"A"</f>
        <v>-1.06 A</v>
      </c>
      <c r="J18" s="29" t="str">
        <f>TEXT(RTD("cqg.rtd",,"ContractData",J17,Calculations!$T$1,,"T"),"#.00")&amp;" "&amp;"A"</f>
        <v>-1.15 A</v>
      </c>
      <c r="K18" s="29" t="str">
        <f>TEXT(RTD("cqg.rtd",,"ContractData",K17,Calculations!$T$1,,"T"),"#.00")&amp;" "&amp;"A"</f>
        <v>-1.22 A</v>
      </c>
      <c r="L18" s="29" t="str">
        <f>TEXT(RTD("cqg.rtd",,"ContractData",L17,Calculations!$T$1,,"T"),"#.00")&amp;" "&amp;"A"</f>
        <v>-1.22 A</v>
      </c>
      <c r="M18" s="29" t="str">
        <f>TEXT(RTD("cqg.rtd",,"ContractData",M17,Calculations!$T$1,,"T"),"#.00")&amp;" "&amp;"A"</f>
        <v>-1.17 A</v>
      </c>
      <c r="N18" s="29" t="str">
        <f>TEXT(RTD("cqg.rtd",,"ContractData",N17,Calculations!$T$1,,"T"),"#.00")&amp;" "&amp;"A"</f>
        <v>-1.10 A</v>
      </c>
      <c r="O18" s="16"/>
      <c r="U18" s="23"/>
    </row>
    <row r="19" spans="2:21" ht="14.1" customHeight="1" x14ac:dyDescent="0.3">
      <c r="B19" s="89">
        <f>RTD("cqg.rtd", ,"SystemInfo", "Linetime")</f>
        <v>42837.651782407404</v>
      </c>
      <c r="C19" s="34"/>
      <c r="D19" s="29" t="str">
        <f>TEXT(RTD("cqg.rtd", ,"ContractData",D17,Calculations!$S$1,,"T"),"#.00")&amp;" "&amp;"B"</f>
        <v>53.29 B</v>
      </c>
      <c r="E19" s="29" t="str">
        <f>TEXT(RTD("cqg.rtd", ,"ContractData",E17,Calculations!$S$1,,"T"),"#.00")&amp;" "&amp;"B"</f>
        <v>-.35 B</v>
      </c>
      <c r="F19" s="29" t="str">
        <f>TEXT(RTD("cqg.rtd", ,"ContractData",F17,Calculations!$S$1,,"T"),"#.00")&amp;" "&amp;"B"</f>
        <v>-.59 B</v>
      </c>
      <c r="G19" s="29" t="str">
        <f>TEXT(RTD("cqg.rtd", ,"ContractData",G17,Calculations!$S$1,,"T"),"#.00")&amp;" "&amp;"B"</f>
        <v>-.80 B</v>
      </c>
      <c r="H19" s="29" t="str">
        <f>TEXT(RTD("cqg.rtd", ,"ContractData",H17,Calculations!$S$1,,"T"),"#.00")&amp;" "&amp;"B"</f>
        <v>-.96 B</v>
      </c>
      <c r="I19" s="29" t="str">
        <f>TEXT(RTD("cqg.rtd", ,"ContractData",I17,Calculations!$S$1,,"T"),"#.00")&amp;" "&amp;"B"</f>
        <v>-1.08 B</v>
      </c>
      <c r="J19" s="29" t="str">
        <f>TEXT(RTD("cqg.rtd", ,"ContractData",J17,Calculations!$S$1,,"T"),"#.00")&amp;" "&amp;"B"</f>
        <v>-1.17 B</v>
      </c>
      <c r="K19" s="29" t="str">
        <f>TEXT(RTD("cqg.rtd", ,"ContractData",K17,Calculations!$S$1,,"T"),"#.00")&amp;" "&amp;"B"</f>
        <v>-1.24 B</v>
      </c>
      <c r="L19" s="29" t="str">
        <f>TEXT(RTD("cqg.rtd", ,"ContractData",L17,Calculations!$S$1,,"T"),"#.00")&amp;" "&amp;"B"</f>
        <v>-1.25 B</v>
      </c>
      <c r="M19" s="29" t="str">
        <f>TEXT(RTD("cqg.rtd", ,"ContractData",M17,Calculations!$S$1,,"T"),"#.00")&amp;" "&amp;"B"</f>
        <v>-1.24 B</v>
      </c>
      <c r="N19" s="29" t="str">
        <f>TEXT(RTD("cqg.rtd", ,"ContractData",N17,Calculations!$S$1,,"T"),"#.00")&amp;" "&amp;"B"</f>
        <v>-1.19 B</v>
      </c>
      <c r="O19" s="16"/>
      <c r="U19" s="23"/>
    </row>
    <row r="20" spans="2:21" ht="14.1" customHeight="1" x14ac:dyDescent="0.3">
      <c r="B20" s="90"/>
      <c r="C20" s="34"/>
      <c r="D20" s="30">
        <f>RTD("cqg.rtd", ,"ContractData",D17,"T_CVol")</f>
        <v>280556</v>
      </c>
      <c r="E20" s="30">
        <f>RTD("cqg.rtd", ,"ContractData",E17,"T_CVol")</f>
        <v>31486</v>
      </c>
      <c r="F20" s="30">
        <f>RTD("cqg.rtd", ,"ContractData",F17,"T_CVol")</f>
        <v>6264</v>
      </c>
      <c r="G20" s="30">
        <f>RTD("cqg.rtd", ,"ContractData",G17,"T_CVol")</f>
        <v>13379</v>
      </c>
      <c r="H20" s="30">
        <f>RTD("cqg.rtd", ,"ContractData",H17,"T_CVol")</f>
        <v>1033</v>
      </c>
      <c r="I20" s="30">
        <f>RTD("cqg.rtd", ,"ContractData",I17,"T_CVol")</f>
        <v>444</v>
      </c>
      <c r="J20" s="30">
        <f>RTD("cqg.rtd", ,"ContractData",J17,"T_CVol")</f>
        <v>20343</v>
      </c>
      <c r="K20" s="30">
        <f>RTD("cqg.rtd", ,"ContractData",K17,"T_CVol")</f>
        <v>123</v>
      </c>
      <c r="L20" s="30">
        <f>RTD("cqg.rtd", ,"ContractData",L17,"T_CVol")</f>
        <v>48</v>
      </c>
      <c r="M20" s="30">
        <f>RTD("cqg.rtd", ,"ContractData",M17,"T_CVol")</f>
        <v>52</v>
      </c>
      <c r="N20" s="30">
        <f>RTD("cqg.rtd", ,"ContractData",N17,"T_CVol")</f>
        <v>14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Jul 17</v>
      </c>
      <c r="F21" s="31" t="str">
        <f>RIGHT(RTD("cqg.rtd", ,"ContractData",Calculations!D4, "LongDescription"),15)</f>
        <v xml:space="preserve"> Jul 17, Aug 17</v>
      </c>
      <c r="G21" s="31" t="str">
        <f>RIGHT(RTD("cqg.rtd", ,"ContractData",Calculations!E4, "LongDescription"),15)</f>
        <v xml:space="preserve"> Jul 17, Sep 17</v>
      </c>
      <c r="H21" s="31" t="str">
        <f>RIGHT(RTD("cqg.rtd", ,"ContractData",Calculations!F4, "LongDescription"),15)</f>
        <v xml:space="preserve"> Jul 17, Oct 17</v>
      </c>
      <c r="I21" s="31" t="str">
        <f>RIGHT(RTD("cqg.rtd", ,"ContractData",Calculations!G4, "LongDescription"),15)</f>
        <v xml:space="preserve"> Jul 17, Nov 17</v>
      </c>
      <c r="J21" s="31" t="str">
        <f>RIGHT(RTD("cqg.rtd", ,"ContractData",Calculations!H4, "LongDescription"),15)</f>
        <v xml:space="preserve"> Jul 17, Dec 17</v>
      </c>
      <c r="K21" s="31" t="str">
        <f>RIGHT(RTD("cqg.rtd", ,"ContractData",Calculations!I4, "LongDescription"),15)</f>
        <v xml:space="preserve"> Jul 17, Jan 18</v>
      </c>
      <c r="L21" s="31" t="str">
        <f>RIGHT(RTD("cqg.rtd", ,"ContractData",Calculations!J4, "LongDescription"),15)</f>
        <v xml:space="preserve"> Jul 17, Feb 18</v>
      </c>
      <c r="M21" s="31" t="str">
        <f>RIGHT(RTD("cqg.rtd", ,"ContractData",Calculations!K4, "LongDescription"),15)</f>
        <v xml:space="preserve"> Jul 17, Mar 18</v>
      </c>
      <c r="N21" s="31" t="str">
        <f>RIGHT(RTD("cqg.rtd", ,"ContractData",Calculations!L4, "LongDescription"),15)</f>
        <v xml:space="preserve"> Jul 17, Apr 18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CLEN7</v>
      </c>
      <c r="F22" s="36" t="str">
        <f>RTD("cqg.rtd", ,"ContractData",Calculations!D4, "Symbol")</f>
        <v>CLES1N7</v>
      </c>
      <c r="G22" s="36" t="str">
        <f>RTD("cqg.rtd", ,"ContractData",Calculations!E4, "Symbol")</f>
        <v>CLES2N7</v>
      </c>
      <c r="H22" s="36" t="str">
        <f>RTD("cqg.rtd", ,"ContractData",Calculations!F4, "Symbol")</f>
        <v>CLES3N7</v>
      </c>
      <c r="I22" s="36" t="str">
        <f>RTD("cqg.rtd", ,"ContractData",Calculations!G4, "Symbol")</f>
        <v>CLES4N7</v>
      </c>
      <c r="J22" s="36" t="str">
        <f>RTD("cqg.rtd", ,"ContractData",Calculations!H4, "Symbol")</f>
        <v>CLES5N7</v>
      </c>
      <c r="K22" s="36" t="str">
        <f>RTD("cqg.rtd", ,"ContractData",Calculations!I4, "Symbol")</f>
        <v>CLES6N7</v>
      </c>
      <c r="L22" s="36" t="str">
        <f>RTD("cqg.rtd", ,"ContractData",Calculations!J4, "Symbol")</f>
        <v>CLES7N7</v>
      </c>
      <c r="M22" s="36" t="str">
        <f>RTD("cqg.rtd", ,"ContractData",Calculations!K4, "Symbol")</f>
        <v>CLES8N7</v>
      </c>
      <c r="N22" s="36" t="str">
        <f>RTD("cqg.rtd", ,"ContractData",Calculations!L4, "Symbol")</f>
        <v>CLES9N7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TEXT(RTD("cqg.rtd",,"ContractData",E22,Calculations!$T$1,,"T"),"#.00")&amp;" "&amp;"A"</f>
        <v>53.65 A</v>
      </c>
      <c r="F23" s="29" t="str">
        <f>TEXT(RTD("cqg.rtd",,"ContractData",F22,Calculations!$T$1,,"T"),"#.00")&amp;" "&amp;"A"</f>
        <v>-.24 A</v>
      </c>
      <c r="G23" s="29" t="str">
        <f>TEXT(RTD("cqg.rtd",,"ContractData",G22,Calculations!$T$1,,"T"),"#.00")&amp;" "&amp;"A"</f>
        <v>-.45 A</v>
      </c>
      <c r="H23" s="29" t="str">
        <f>TEXT(RTD("cqg.rtd",,"ContractData",H22,Calculations!$T$1,,"T"),"#.00")&amp;" "&amp;"A"</f>
        <v>-.61 A</v>
      </c>
      <c r="I23" s="29" t="str">
        <f>TEXT(RTD("cqg.rtd",,"ContractData",I22,Calculations!$T$1,,"T"),"#.00")&amp;" "&amp;"A"</f>
        <v>-.72 A</v>
      </c>
      <c r="J23" s="29" t="str">
        <f>TEXT(RTD("cqg.rtd",,"ContractData",J22,Calculations!$T$1,,"T"),"#.00")&amp;" "&amp;"A"</f>
        <v>-.81 A</v>
      </c>
      <c r="K23" s="29" t="str">
        <f>TEXT(RTD("cqg.rtd",,"ContractData",K22,Calculations!$T$1,,"T"),"#.00")&amp;" "&amp;"A"</f>
        <v>-.88 A</v>
      </c>
      <c r="L23" s="29" t="str">
        <f>TEXT(RTD("cqg.rtd",,"ContractData",L22,Calculations!$T$1,,"T"),"#.00")&amp;" "&amp;"A"</f>
        <v>-.88 A</v>
      </c>
      <c r="M23" s="29" t="str">
        <f>TEXT(RTD("cqg.rtd",,"ContractData",M22,Calculations!$T$1,,"T"),"#.00")&amp;" "&amp;"A"</f>
        <v>-.83 A</v>
      </c>
      <c r="N23" s="29" t="str">
        <f>TEXT(RTD("cqg.rtd",,"ContractData",N22,Calculations!$T$1,,"T"),"#.00")&amp;" "&amp;"A"</f>
        <v>-.77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,"ContractData",E22,Calculations!$S$1,,"T"),"#.00")&amp;" "&amp;"B"</f>
        <v>53.63 B</v>
      </c>
      <c r="F24" s="29" t="str">
        <f>TEXT(RTD("cqg.rtd", ,"ContractData",F22,Calculations!$S$1,,"T"),"#.00")&amp;" "&amp;"B"</f>
        <v>-.25 B</v>
      </c>
      <c r="G24" s="29" t="str">
        <f>TEXT(RTD("cqg.rtd", ,"ContractData",G22,Calculations!$S$1,,"T"),"#.00")&amp;" "&amp;"B"</f>
        <v>-.46 B</v>
      </c>
      <c r="H24" s="29" t="str">
        <f>TEXT(RTD("cqg.rtd", ,"ContractData",H22,Calculations!$S$1,,"T"),"#.00")&amp;" "&amp;"B"</f>
        <v>-.62 B</v>
      </c>
      <c r="I24" s="29" t="str">
        <f>TEXT(RTD("cqg.rtd", ,"ContractData",I22,Calculations!$S$1,,"T"),"#.00")&amp;" "&amp;"B"</f>
        <v>-.74 B</v>
      </c>
      <c r="J24" s="29" t="str">
        <f>TEXT(RTD("cqg.rtd", ,"ContractData",J22,Calculations!$S$1,,"T"),"#.00")&amp;" "&amp;"B"</f>
        <v>-.83 B</v>
      </c>
      <c r="K24" s="29" t="str">
        <f>TEXT(RTD("cqg.rtd", ,"ContractData",K22,Calculations!$S$1,,"T"),"#.00")&amp;" "&amp;"B"</f>
        <v>-.90 B</v>
      </c>
      <c r="L24" s="29" t="str">
        <f>TEXT(RTD("cqg.rtd", ,"ContractData",L22,Calculations!$S$1,,"T"),"#.00")&amp;" "&amp;"B"</f>
        <v>-.91 B</v>
      </c>
      <c r="M24" s="29" t="str">
        <f>TEXT(RTD("cqg.rtd", ,"ContractData",M22,Calculations!$S$1,,"T"),"#.00")&amp;" "&amp;"B"</f>
        <v>-.90 B</v>
      </c>
      <c r="N24" s="29" t="str">
        <f>TEXT(RTD("cqg.rtd", ,"ContractData",N22,Calculations!$S$1,,"T"),"#.00")&amp;" "&amp;"B"</f>
        <v>-.85 B</v>
      </c>
      <c r="O24" s="16"/>
      <c r="U24" s="23"/>
    </row>
    <row r="25" spans="2:21" ht="14.1" customHeight="1" x14ac:dyDescent="0.3">
      <c r="B25" s="77" t="s">
        <v>24</v>
      </c>
      <c r="C25" s="34"/>
      <c r="D25" s="38"/>
      <c r="E25" s="30">
        <f>RTD("cqg.rtd", ,"ContractData",E22,"T_CVol")</f>
        <v>83903</v>
      </c>
      <c r="F25" s="30">
        <f>RTD("cqg.rtd", ,"ContractData",F22,"T_CVol")</f>
        <v>13840</v>
      </c>
      <c r="G25" s="30">
        <f>RTD("cqg.rtd", ,"ContractData",G22,"T_CVol")</f>
        <v>3454</v>
      </c>
      <c r="H25" s="30">
        <f>RTD("cqg.rtd", ,"ContractData",H22,"T_CVol")</f>
        <v>1614</v>
      </c>
      <c r="I25" s="30">
        <f>RTD("cqg.rtd", ,"ContractData",I22,"T_CVol")</f>
        <v>554</v>
      </c>
      <c r="J25" s="30">
        <f>RTD("cqg.rtd", ,"ContractData",J22,"T_CVol")</f>
        <v>2403</v>
      </c>
      <c r="K25" s="30">
        <f>RTD("cqg.rtd", ,"ContractData",K22,"T_CVol")</f>
        <v>58</v>
      </c>
      <c r="L25" s="30">
        <f>RTD("cqg.rtd", ,"ContractData",L22,"T_CVol")</f>
        <v>13</v>
      </c>
      <c r="M25" s="30">
        <f>RTD("cqg.rtd", ,"ContractData",M22,"T_CVol")</f>
        <v>11</v>
      </c>
      <c r="N25" s="30">
        <f>RTD("cqg.rtd", ,"ContractData",N22,"T_CVol")</f>
        <v>14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Aug 17</v>
      </c>
      <c r="G26" s="31" t="str">
        <f>RIGHT(RTD("cqg.rtd", ,"ContractData",Calculations!D5, "LongDescription"),15)</f>
        <v xml:space="preserve"> Aug 17, Sep 17</v>
      </c>
      <c r="H26" s="31" t="str">
        <f>RIGHT(RTD("cqg.rtd", ,"ContractData",Calculations!E5, "LongDescription"),15)</f>
        <v xml:space="preserve"> Aug 17, Oct 17</v>
      </c>
      <c r="I26" s="31" t="str">
        <f>RIGHT(RTD("cqg.rtd", ,"ContractData",Calculations!F5, "LongDescription"),15)</f>
        <v xml:space="preserve"> Aug 17, Nov 17</v>
      </c>
      <c r="J26" s="31" t="str">
        <f>RIGHT(RTD("cqg.rtd", ,"ContractData",Calculations!G5, "LongDescription"),15)</f>
        <v xml:space="preserve"> Aug 17, Dec 17</v>
      </c>
      <c r="K26" s="31" t="str">
        <f>RIGHT(RTD("cqg.rtd", ,"ContractData",Calculations!H5, "LongDescription"),15)</f>
        <v xml:space="preserve"> Aug 17, Jan 18</v>
      </c>
      <c r="L26" s="31" t="str">
        <f>RIGHT(RTD("cqg.rtd", ,"ContractData",Calculations!I5, "LongDescription"),15)</f>
        <v xml:space="preserve"> Aug 17, Feb 18</v>
      </c>
      <c r="M26" s="31" t="str">
        <f>RIGHT(RTD("cqg.rtd", ,"ContractData",Calculations!J5, "LongDescription"),15)</f>
        <v xml:space="preserve"> Aug 17, Mar 18</v>
      </c>
      <c r="N26" s="31" t="str">
        <f>RIGHT(RTD("cqg.rtd", ,"ContractData",Calculations!K5, "LongDescription"),15)</f>
        <v xml:space="preserve"> Aug 17, Apr 18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CLEQ7</v>
      </c>
      <c r="G27" s="36" t="str">
        <f>RTD("cqg.rtd", ,"ContractData",Calculations!D5, "Symbol")</f>
        <v>CLES1Q7</v>
      </c>
      <c r="H27" s="36" t="str">
        <f>RTD("cqg.rtd", ,"ContractData",Calculations!E5, "Symbol")</f>
        <v>CLES2Q7</v>
      </c>
      <c r="I27" s="36" t="str">
        <f>RTD("cqg.rtd", ,"ContractData",Calculations!F5, "Symbol")</f>
        <v>CLES3Q7</v>
      </c>
      <c r="J27" s="36" t="str">
        <f>RTD("cqg.rtd", ,"ContractData",Calculations!G5, "Symbol")</f>
        <v>CLES4Q7</v>
      </c>
      <c r="K27" s="36" t="str">
        <f>RTD("cqg.rtd", ,"ContractData",Calculations!H5, "Symbol")</f>
        <v>CLES5Q7</v>
      </c>
      <c r="L27" s="36" t="str">
        <f>RTD("cqg.rtd", ,"ContractData",Calculations!I5, "Symbol")</f>
        <v>CLES6Q7</v>
      </c>
      <c r="M27" s="36" t="str">
        <f>RTD("cqg.rtd", ,"ContractData",Calculations!J5, "Symbol")</f>
        <v>CLES7Q7</v>
      </c>
      <c r="N27" s="36" t="str">
        <f>RTD("cqg.rtd", ,"ContractData",Calculations!K5, "Symbol")</f>
        <v>CLES8Q7</v>
      </c>
      <c r="O27" s="15"/>
      <c r="U27" s="23"/>
    </row>
    <row r="28" spans="2:21" ht="14.1" customHeight="1" x14ac:dyDescent="0.3">
      <c r="B28" s="91" t="s">
        <v>19</v>
      </c>
      <c r="C28" s="92"/>
      <c r="D28" s="92"/>
      <c r="E28" s="93"/>
      <c r="F28" s="41" t="str">
        <f>TEXT(RTD("cqg.rtd",,"ContractData",F27,Calculations!$T$1,,"T"),"#.00")&amp;" "&amp;"A"</f>
        <v>53.89 A</v>
      </c>
      <c r="G28" s="29" t="str">
        <f>TEXT(RTD("cqg.rtd",,"ContractData",G27,Calculations!$T$1,,"T"),"#.00")&amp;" "&amp;"A"</f>
        <v>-.21 A</v>
      </c>
      <c r="H28" s="29" t="str">
        <f>TEXT(RTD("cqg.rtd",,"ContractData",H27,Calculations!$T$1,,"T"),"#.00")&amp;" "&amp;"A"</f>
        <v>-.36 A</v>
      </c>
      <c r="I28" s="29" t="str">
        <f>TEXT(RTD("cqg.rtd",,"ContractData",I27,Calculations!$T$1,,"T"),"#.00")&amp;" "&amp;"A"</f>
        <v>-.48 A</v>
      </c>
      <c r="J28" s="29" t="str">
        <f>TEXT(RTD("cqg.rtd",,"ContractData",J27,Calculations!$T$1,,"T"),"#.00")&amp;" "&amp;"A"</f>
        <v>-.57 A</v>
      </c>
      <c r="K28" s="29" t="str">
        <f>TEXT(RTD("cqg.rtd",,"ContractData",K27,Calculations!$T$1,,"T"),"#.00")&amp;" "&amp;"A"</f>
        <v>-.63 A</v>
      </c>
      <c r="L28" s="29" t="str">
        <f>TEXT(RTD("cqg.rtd",,"ContractData",L27,Calculations!$T$1,,"T"),"#.00")&amp;" "&amp;"A"</f>
        <v>-.63 A</v>
      </c>
      <c r="M28" s="29" t="str">
        <f>TEXT(RTD("cqg.rtd",,"ContractData",M27,Calculations!$T$1,,"T"),"#.00")&amp;" "&amp;"A"</f>
        <v>-.58 A</v>
      </c>
      <c r="N28" s="29" t="str">
        <f>TEXT(RTD("cqg.rtd",,"ContractData",N27,Calculations!$T$1,,"T"),"#.00")&amp;" "&amp;"A"</f>
        <v>-.52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,"ContractData",F27,Calculations!$S$1,,"T"),"#.00")&amp;" "&amp;"B"</f>
        <v>53.88 B</v>
      </c>
      <c r="G29" s="29" t="str">
        <f>TEXT(RTD("cqg.rtd", ,"ContractData",G27,Calculations!$S$1,,"T"),"#.00")&amp;" "&amp;"B"</f>
        <v>-.22 B</v>
      </c>
      <c r="H29" s="29" t="str">
        <f>TEXT(RTD("cqg.rtd", ,"ContractData",H27,Calculations!$S$1,,"T"),"#.00")&amp;" "&amp;"B"</f>
        <v>-.38 B</v>
      </c>
      <c r="I29" s="29" t="str">
        <f>TEXT(RTD("cqg.rtd", ,"ContractData",I27,Calculations!$S$1,,"T"),"#.00")&amp;" "&amp;"B"</f>
        <v>-.49 B</v>
      </c>
      <c r="J29" s="29" t="str">
        <f>TEXT(RTD("cqg.rtd", ,"ContractData",J27,Calculations!$S$1,,"T"),"#.00")&amp;" "&amp;"B"</f>
        <v>-.59 B</v>
      </c>
      <c r="K29" s="29" t="str">
        <f>TEXT(RTD("cqg.rtd", ,"ContractData",K27,Calculations!$S$1,,"T"),"#.00")&amp;" "&amp;"B"</f>
        <v>-.66 B</v>
      </c>
      <c r="L29" s="29" t="str">
        <f>TEXT(RTD("cqg.rtd", ,"ContractData",L27,Calculations!$S$1,,"T"),"#.00")&amp;" "&amp;"B"</f>
        <v>-.66 B</v>
      </c>
      <c r="M29" s="29" t="str">
        <f>TEXT(RTD("cqg.rtd", ,"ContractData",M27,Calculations!$S$1,,"T"),"#.00")&amp;" "&amp;"B"</f>
        <v>-.65 B</v>
      </c>
      <c r="N29" s="29" t="str">
        <f>TEXT(RTD("cqg.rtd", ,"ContractData",N27,Calculations!$S$1,,"T"),"#.00")&amp;" "&amp;"B"</f>
        <v>-.60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44694</v>
      </c>
      <c r="G30" s="30">
        <f>RTD("cqg.rtd", ,"ContractData",G27,"T_CVol")</f>
        <v>9639</v>
      </c>
      <c r="H30" s="30">
        <f>RTD("cqg.rtd", ,"ContractData",H27,"T_CVol")</f>
        <v>1366</v>
      </c>
      <c r="I30" s="30">
        <f>RTD("cqg.rtd", ,"ContractData",I27,"T_CVol")</f>
        <v>814</v>
      </c>
      <c r="J30" s="30">
        <f>RTD("cqg.rtd", ,"ContractData",J27,"T_CVol")</f>
        <v>825</v>
      </c>
      <c r="K30" s="30">
        <f>RTD("cqg.rtd", ,"ContractData",K27,"T_CVol")</f>
        <v>42</v>
      </c>
      <c r="L30" s="30">
        <f>RTD("cqg.rtd", ,"ContractData",L27,"T_CVol")</f>
        <v>11</v>
      </c>
      <c r="M30" s="30">
        <f>RTD("cqg.rtd", ,"ContractData",M27,"T_CVol")</f>
        <v>11</v>
      </c>
      <c r="N30" s="30">
        <f>RTD("cqg.rtd", ,"ContractData",N27,"T_CVol")</f>
        <v>102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Sep 17</v>
      </c>
      <c r="H31" s="42" t="str">
        <f>RIGHT(RTD("cqg.rtd", ,"ContractData",Calculations!D6, "LongDescription"),15)</f>
        <v xml:space="preserve"> Sep 17, Oct 17</v>
      </c>
      <c r="I31" s="42" t="str">
        <f>RIGHT(RTD("cqg.rtd", ,"ContractData",Calculations!E6, "LongDescription"),15)</f>
        <v xml:space="preserve"> Sep 17, Nov 17</v>
      </c>
      <c r="J31" s="42" t="str">
        <f>RIGHT(RTD("cqg.rtd", ,"ContractData",Calculations!F6, "LongDescription"),15)</f>
        <v xml:space="preserve"> Sep 17, Dec 17</v>
      </c>
      <c r="K31" s="42" t="str">
        <f>RIGHT(RTD("cqg.rtd", ,"ContractData",Calculations!G6, "LongDescription"),15)</f>
        <v xml:space="preserve"> Sep 17, Jan 18</v>
      </c>
      <c r="L31" s="42" t="str">
        <f>RIGHT(RTD("cqg.rtd", ,"ContractData",Calculations!H6, "LongDescription"),15)</f>
        <v xml:space="preserve"> Sep 17, Feb 18</v>
      </c>
      <c r="M31" s="42" t="str">
        <f>RIGHT(RTD("cqg.rtd", ,"ContractData",Calculations!I6, "LongDescription"),15)</f>
        <v xml:space="preserve"> Sep 17, Mar 18</v>
      </c>
      <c r="N31" s="42" t="str">
        <f>RIGHT(RTD("cqg.rtd", ,"ContractData",Calculations!J6, "LongDescription"),15)</f>
        <v xml:space="preserve"> Sep 17, Apr 18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CLEU7</v>
      </c>
      <c r="H32" s="44" t="str">
        <f>RTD("cqg.rtd", ,"ContractData",Calculations!D6, "Symbol")</f>
        <v>CLES1U7</v>
      </c>
      <c r="I32" s="44" t="str">
        <f>RTD("cqg.rtd", ,"ContractData",Calculations!E6, "Symbol")</f>
        <v>CLES2U7</v>
      </c>
      <c r="J32" s="44" t="str">
        <f>RTD("cqg.rtd", ,"ContractData",Calculations!F6, "Symbol")</f>
        <v>CLES3U7</v>
      </c>
      <c r="K32" s="44" t="str">
        <f>RTD("cqg.rtd", ,"ContractData",Calculations!G6, "Symbol")</f>
        <v>CLES4U7</v>
      </c>
      <c r="L32" s="44" t="str">
        <f>RTD("cqg.rtd", ,"ContractData",Calculations!H6, "Symbol")</f>
        <v>CLES5U7</v>
      </c>
      <c r="M32" s="44" t="str">
        <f>RTD("cqg.rtd", ,"ContractData",Calculations!I6, "Symbol")</f>
        <v>CLES6U7</v>
      </c>
      <c r="N32" s="45" t="str">
        <f>RTD("cqg.rtd", ,"ContractData",Calculations!J6, "Symbol")</f>
        <v>CLES7U7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TEXT(RTD("cqg.rtd",,"ContractData",G32,Calculations!$T$1,,"T"),"#.00")&amp;" "&amp;"A"</f>
        <v>54.10 A</v>
      </c>
      <c r="H33" s="47" t="str">
        <f>TEXT(RTD("cqg.rtd",,"ContractData",H32,Calculations!$T$1,,"T"),"#.00")&amp;" "&amp;"A"</f>
        <v>-.15 A</v>
      </c>
      <c r="I33" s="48" t="str">
        <f>TEXT(RTD("cqg.rtd",,"ContractData",I32,Calculations!$T$1,,"T"),"#.00")&amp;" "&amp;"A"</f>
        <v>-.27 A</v>
      </c>
      <c r="J33" s="48" t="str">
        <f>TEXT(RTD("cqg.rtd",,"ContractData",J32,Calculations!$T$1,,"T"),"#.00")&amp;" "&amp;"A"</f>
        <v>-.36 A</v>
      </c>
      <c r="K33" s="48" t="str">
        <f>TEXT(RTD("cqg.rtd",,"ContractData",K32,Calculations!$T$1,,"T"),"#.00")&amp;" "&amp;"A"</f>
        <v>-.42 A</v>
      </c>
      <c r="L33" s="48" t="str">
        <f>TEXT(RTD("cqg.rtd",,"ContractData",L32,Calculations!$T$1,,"T"),"#.00")&amp;" "&amp;"A"</f>
        <v>-.42 A</v>
      </c>
      <c r="M33" s="48" t="str">
        <f>TEXT(RTD("cqg.rtd",,"ContractData",M32,Calculations!$T$1,,"T"),"#.00")&amp;" "&amp;"A"</f>
        <v>-.39 A</v>
      </c>
      <c r="N33" s="49" t="str">
        <f>TEXT(RTD("cqg.rtd",,"ContractData",N32,Calculations!$T$1,,"T"),"#.00")&amp;" "&amp;"A"</f>
        <v>-.33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,"ContractData",G32,Calculations!$S$1,,"T"),"#.00")&amp;" "&amp;"B"</f>
        <v>54.09 B</v>
      </c>
      <c r="H34" s="41" t="str">
        <f>TEXT(RTD("cqg.rtd", ,"ContractData",H32,Calculations!$S$1,,"T"),"#.00")&amp;" "&amp;"B"</f>
        <v>-.16 B</v>
      </c>
      <c r="I34" s="29" t="str">
        <f>TEXT(RTD("cqg.rtd", ,"ContractData",I32,Calculations!$S$1,,"T"),"#.00")&amp;" "&amp;"B"</f>
        <v>-.28 B</v>
      </c>
      <c r="J34" s="29" t="str">
        <f>TEXT(RTD("cqg.rtd", ,"ContractData",J32,Calculations!$S$1,,"T"),"#.00")&amp;" "&amp;"B"</f>
        <v>-.37 B</v>
      </c>
      <c r="K34" s="29" t="str">
        <f>TEXT(RTD("cqg.rtd", ,"ContractData",K32,Calculations!$S$1,,"T"),"#.00")&amp;" "&amp;"B"</f>
        <v>-.44 B</v>
      </c>
      <c r="L34" s="29" t="str">
        <f>TEXT(RTD("cqg.rtd", ,"ContractData",L32,Calculations!$S$1,,"T"),"#.00")&amp;" "&amp;"B"</f>
        <v>-.45 B</v>
      </c>
      <c r="M34" s="29" t="str">
        <f>TEXT(RTD("cqg.rtd", ,"ContractData",M32,Calculations!$S$1,,"T"),"#.00")&amp;" "&amp;"B"</f>
        <v>-.42 B</v>
      </c>
      <c r="N34" s="51" t="str">
        <f>TEXT(RTD("cqg.rtd", ,"ContractData",N32,Calculations!$S$1,,"T"),"#.00")&amp;" "&amp;"B"</f>
        <v>-.37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49379</v>
      </c>
      <c r="H35" s="30">
        <f>RTD("cqg.rtd", ,"ContractData",H32,"T_CVol")</f>
        <v>2945</v>
      </c>
      <c r="I35" s="30">
        <f>RTD("cqg.rtd", ,"ContractData",I32,"T_CVol")</f>
        <v>1129</v>
      </c>
      <c r="J35" s="30">
        <f>RTD("cqg.rtd", ,"ContractData",J32,"T_CVol")</f>
        <v>7369</v>
      </c>
      <c r="K35" s="30">
        <f>RTD("cqg.rtd", ,"ContractData",K32,"T_CVol")</f>
        <v>74</v>
      </c>
      <c r="L35" s="30">
        <f>RTD("cqg.rtd", ,"ContractData",L32,"T_CVol")</f>
        <v>506</v>
      </c>
      <c r="M35" s="30">
        <f>RTD("cqg.rtd", ,"ContractData",M32,"T_CVol")</f>
        <v>136</v>
      </c>
      <c r="N35" s="30">
        <f>RTD("cqg.rtd", ,"ContractData",N32,"T_CVol")</f>
        <v>9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99" t="s">
        <v>20</v>
      </c>
      <c r="C36" s="99"/>
      <c r="D36" s="99"/>
      <c r="E36" s="99"/>
      <c r="F36" s="99"/>
      <c r="G36" s="33"/>
      <c r="H36" s="52" t="str">
        <f>RIGHT(RTD("cqg.rtd", ,"ContractData",Calculations!Q7, "LongDescription"),6)</f>
        <v>Oct 17</v>
      </c>
      <c r="I36" s="52" t="str">
        <f>RIGHT(RTD("cqg.rtd", ,"ContractData",Calculations!D7, "LongDescription"),15)</f>
        <v xml:space="preserve"> Oct 17, Nov 17</v>
      </c>
      <c r="J36" s="52" t="str">
        <f>RIGHT(RTD("cqg.rtd", ,"ContractData",Calculations!E7, "LongDescription"),15)</f>
        <v xml:space="preserve"> Oct 17, Dec 17</v>
      </c>
      <c r="K36" s="52" t="str">
        <f>RIGHT(RTD("cqg.rtd", ,"ContractData",Calculations!F7, "LongDescription"),15)</f>
        <v xml:space="preserve"> Oct 17, Jan 18</v>
      </c>
      <c r="L36" s="52" t="str">
        <f>RIGHT(RTD("cqg.rtd", ,"ContractData",Calculations!G7, "LongDescription"),15)</f>
        <v xml:space="preserve"> Oct 17, Feb 18</v>
      </c>
      <c r="M36" s="52" t="str">
        <f>RIGHT(RTD("cqg.rtd", ,"ContractData",Calculations!H7, "LongDescription"),15)</f>
        <v xml:space="preserve"> Oct 17, Mar 18</v>
      </c>
      <c r="N36" s="52" t="str">
        <f>RIGHT(RTD("cqg.rtd", ,"ContractData",Calculations!I7, "LongDescription"),15)</f>
        <v xml:space="preserve"> Oct 17, Apr 18</v>
      </c>
      <c r="O36" s="121" t="s">
        <v>30</v>
      </c>
      <c r="P36" s="121"/>
      <c r="Q36" s="121"/>
      <c r="R36" s="121"/>
      <c r="S36" s="121"/>
      <c r="T36" s="121"/>
      <c r="U36" s="122"/>
    </row>
    <row r="37" spans="2:21" ht="15" hidden="1" customHeight="1" thickBot="1" x14ac:dyDescent="0.35">
      <c r="B37" s="98"/>
      <c r="C37" s="98"/>
      <c r="D37" s="98"/>
      <c r="E37" s="98"/>
      <c r="F37" s="98"/>
      <c r="G37" s="35"/>
      <c r="H37" s="43" t="str">
        <f>RTD("cqg.rtd", ,"ContractData",Calculations!Q7, "Symbol")</f>
        <v>CLEV7</v>
      </c>
      <c r="I37" s="53" t="str">
        <f>RTD("cqg.rtd", ,"ContractData",Calculations!D7, "Symbol")</f>
        <v>CLES1V7</v>
      </c>
      <c r="J37" s="53" t="str">
        <f>RTD("cqg.rtd", ,"ContractData",Calculations!E7, "Symbol")</f>
        <v>CLES2V7</v>
      </c>
      <c r="K37" s="53" t="str">
        <f>RTD("cqg.rtd", ,"ContractData",Calculations!F7, "Symbol")</f>
        <v>CLES3V7</v>
      </c>
      <c r="L37" s="53" t="str">
        <f>RTD("cqg.rtd", ,"ContractData",Calculations!G7, "Symbol")</f>
        <v>CLES4V7</v>
      </c>
      <c r="M37" s="53" t="str">
        <f>RTD("cqg.rtd", ,"ContractData",Calculations!H7, "Symbol")</f>
        <v>CLES5V7</v>
      </c>
      <c r="N37" s="54" t="str">
        <f>RTD("cqg.rtd", ,"ContractData",Calculations!I7, "Symbol")</f>
        <v>CLES6V7</v>
      </c>
      <c r="O37" s="120"/>
      <c r="P37" s="120"/>
      <c r="Q37" s="120"/>
      <c r="R37" s="120"/>
      <c r="S37" s="120"/>
      <c r="T37" s="120"/>
      <c r="U37" s="1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TEXT(RTD("cqg.rtd",,"ContractData",H37,Calculations!$T$1,,"T"),"#.00")&amp;" "&amp;"A"</f>
        <v>54.26 A</v>
      </c>
      <c r="I38" s="48" t="str">
        <f>TEXT(RTD("cqg.rtd",,"ContractData",I37,Calculations!$T$1,,"T"),"#.00")&amp;" "&amp;"A"</f>
        <v>-.11 A</v>
      </c>
      <c r="J38" s="48" t="str">
        <f>TEXT(RTD("cqg.rtd",,"ContractData",J37,Calculations!$T$1,,"T"),"#.00")&amp;" "&amp;"A"</f>
        <v>-.20 A</v>
      </c>
      <c r="K38" s="48" t="str">
        <f>TEXT(RTD("cqg.rtd",,"ContractData",K37,Calculations!$T$1,,"T"),"#.00")&amp;" "&amp;"A"</f>
        <v>-.27 A</v>
      </c>
      <c r="L38" s="48" t="str">
        <f>TEXT(RTD("cqg.rtd",,"ContractData",L37,Calculations!$T$1,,"T"),"#.00")&amp;" "&amp;"A"</f>
        <v>-.27 A</v>
      </c>
      <c r="M38" s="48" t="str">
        <f>TEXT(RTD("cqg.rtd",,"ContractData",M37,Calculations!$T$1,,"T"),"#.00")&amp;" "&amp;"A"</f>
        <v>-.24 A</v>
      </c>
      <c r="N38" s="49" t="str">
        <f>TEXT(RTD("cqg.rtd",,"ContractData",N37,Calculations!$T$1,,"T"),"#.00")&amp;" "&amp;"A"</f>
        <v>-.18 A</v>
      </c>
      <c r="O38" s="120"/>
      <c r="P38" s="120"/>
      <c r="Q38" s="120"/>
      <c r="R38" s="120"/>
      <c r="S38" s="120"/>
      <c r="T38" s="120"/>
      <c r="U38" s="123"/>
    </row>
    <row r="39" spans="2:21" ht="14.1" customHeight="1" x14ac:dyDescent="0.3">
      <c r="B39" s="58" t="s">
        <v>25</v>
      </c>
      <c r="C39" s="29"/>
      <c r="D39" s="62">
        <f>RTD("cqg.rtd", ,"ContractData",B39,Calculations!$R$1,,"T")</f>
        <v>1.6467000000000001</v>
      </c>
      <c r="E39" s="62">
        <f>RTD("cqg.rtd", ,"ContractData", B39, "NetLastQuoteToday",,"T")</f>
        <v>-3.3E-3</v>
      </c>
      <c r="F39" s="59">
        <f>RTD("cqg.rtd", ,"ContractData",B39, "PerCentNetLastQuote",,"T")/100</f>
        <v>-1.9992729916394041E-3</v>
      </c>
      <c r="G39" s="34"/>
      <c r="H39" s="60" t="str">
        <f>TEXT(RTD("cqg.rtd", ,"ContractData",H37,Calculations!$S$1,,"T"),"#.00")&amp;" "&amp;"B"</f>
        <v>54.24 B</v>
      </c>
      <c r="I39" s="29" t="str">
        <f>TEXT(RTD("cqg.rtd", ,"ContractData",I37,Calculations!$S$1,,"T"),"#.00")&amp;" "&amp;"B"</f>
        <v>-.12 B</v>
      </c>
      <c r="J39" s="29" t="str">
        <f>TEXT(RTD("cqg.rtd", ,"ContractData",J37,Calculations!$S$1,,"T"),"#.00")&amp;" "&amp;"B"</f>
        <v>-.22 B</v>
      </c>
      <c r="K39" s="29" t="str">
        <f>TEXT(RTD("cqg.rtd", ,"ContractData",K37,Calculations!$S$1,,"T"),"#.00")&amp;" "&amp;"B"</f>
        <v>-.28 B</v>
      </c>
      <c r="L39" s="29" t="str">
        <f>TEXT(RTD("cqg.rtd", ,"ContractData",L37,Calculations!$S$1,,"T"),"#.00")&amp;" "&amp;"B"</f>
        <v>-.29 B</v>
      </c>
      <c r="M39" s="29" t="str">
        <f>TEXT(RTD("cqg.rtd", ,"ContractData",M37,Calculations!$S$1,,"T"),"#.00")&amp;" "&amp;"B"</f>
        <v>-.26 B</v>
      </c>
      <c r="N39" s="51" t="str">
        <f>TEXT(RTD("cqg.rtd", ,"ContractData",N37,Calculations!$S$1,,"T"),"#.00")&amp;" "&amp;"B"</f>
        <v>-.21 B</v>
      </c>
      <c r="O39" s="16"/>
      <c r="U39" s="23"/>
    </row>
    <row r="40" spans="2:21" ht="14.1" customHeight="1" thickBot="1" x14ac:dyDescent="0.35">
      <c r="B40" s="58" t="s">
        <v>26</v>
      </c>
      <c r="C40" s="61"/>
      <c r="D40" s="62">
        <f>RTD("cqg.rtd", ,"ContractData",B40,Calculations!$R$1,,"T")</f>
        <v>1.7366000000000001</v>
      </c>
      <c r="E40" s="62">
        <f>RTD("cqg.rtd", ,"ContractData", B40, "NetLastQuoteToday",,"T")</f>
        <v>-2.1100000000000001E-2</v>
      </c>
      <c r="F40" s="59">
        <f>RTD("cqg.rtd", ,"ContractData",B40, "PerCentNetLastQuote",,"T")/100</f>
        <v>-1.2004323832280821E-2</v>
      </c>
      <c r="G40" s="34"/>
      <c r="H40" s="30">
        <f>RTD("cqg.rtd", ,"ContractData",H37,"T_CVol")</f>
        <v>17978</v>
      </c>
      <c r="I40" s="30">
        <f>RTD("cqg.rtd", ,"ContractData",I37,"T_CVol")</f>
        <v>2339</v>
      </c>
      <c r="J40" s="30">
        <f>RTD("cqg.rtd", ,"ContractData",J37,"T_CVol")</f>
        <v>1037</v>
      </c>
      <c r="K40" s="30">
        <f>RTD("cqg.rtd", ,"ContractData",K37,"T_CVol")</f>
        <v>3365</v>
      </c>
      <c r="L40" s="30">
        <f>RTD("cqg.rtd", ,"ContractData",L37,"T_CVol")</f>
        <v>5</v>
      </c>
      <c r="M40" s="30">
        <f>RTD("cqg.rtd", ,"ContractData",M37,"T_CVol")</f>
        <v>231</v>
      </c>
      <c r="N40" s="30">
        <f>RTD("cqg.rtd", ,"ContractData",N37,"T_CVol")</f>
        <v>1</v>
      </c>
      <c r="O40" s="16"/>
      <c r="U40" s="23"/>
    </row>
    <row r="41" spans="2:21" ht="14.1" customHeight="1" thickBot="1" x14ac:dyDescent="0.35">
      <c r="B41" s="63" t="s">
        <v>22</v>
      </c>
      <c r="C41" s="61"/>
      <c r="D41" s="70">
        <f>RTD("cqg.rtd", ,"ContractData",B41,Calculations!$R$1,,"T")</f>
        <v>3.181</v>
      </c>
      <c r="E41" s="70">
        <f>RTD("cqg.rtd", ,"ContractData", B41, "NetLastQuoteToday",,"T")</f>
        <v>3.1E-2</v>
      </c>
      <c r="F41" s="59">
        <f>RTD("cqg.rtd", ,"ContractData",B41, "PerCentNetLastQuote",,"T")/100</f>
        <v>9.84126984126984E-3</v>
      </c>
      <c r="G41" s="34"/>
      <c r="H41" s="33"/>
      <c r="I41" s="52" t="str">
        <f>RIGHT(RTD("cqg.rtd", ,"ContractData",Calculations!Q8, "LongDescription"),6)</f>
        <v>Nov 17</v>
      </c>
      <c r="J41" s="52" t="str">
        <f>RIGHT(RTD("cqg.rtd", ,"ContractData",Calculations!D8, "LongDescription"),15)</f>
        <v xml:space="preserve"> Nov 17, Dec 17</v>
      </c>
      <c r="K41" s="52" t="str">
        <f>RIGHT(RTD("cqg.rtd", ,"ContractData",Calculations!E8, "LongDescription"),15)</f>
        <v xml:space="preserve"> Nov 17, Jan 18</v>
      </c>
      <c r="L41" s="52" t="str">
        <f>RIGHT(RTD("cqg.rtd", ,"ContractData",Calculations!F8, "LongDescription"),15)</f>
        <v xml:space="preserve"> Nov 17, Feb 18</v>
      </c>
      <c r="M41" s="52" t="str">
        <f>RIGHT(RTD("cqg.rtd", ,"ContractData",Calculations!G8, "LongDescription"),15)</f>
        <v xml:space="preserve"> Nov 17, Mar 18</v>
      </c>
      <c r="N41" s="52" t="str">
        <f>RIGHT(RTD("cqg.rtd", ,"ContractData",Calculations!H8, "LongDescription"),15)</f>
        <v xml:space="preserve"> Nov 17, Apr 18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CLEX7</v>
      </c>
      <c r="J42" s="53" t="str">
        <f>RTD("cqg.rtd", ,"ContractData",Calculations!D8, "Symbol")</f>
        <v>CLES1X7</v>
      </c>
      <c r="K42" s="53" t="str">
        <f>RTD("cqg.rtd", ,"ContractData",Calculations!E8, "Symbol")</f>
        <v>CLES2X7</v>
      </c>
      <c r="L42" s="53" t="str">
        <f>RTD("cqg.rtd", ,"ContractData",Calculations!F8, "Symbol")</f>
        <v>CLES3X7</v>
      </c>
      <c r="M42" s="53" t="str">
        <f>RTD("cqg.rtd", ,"ContractData",Calculations!G8, "Symbol")</f>
        <v>CLES4X7</v>
      </c>
      <c r="N42" s="54" t="str">
        <f>RTD("cqg.rtd", ,"ContractData",Calculations!H8, "Symbol")</f>
        <v>CLES5X7</v>
      </c>
      <c r="U42" s="23"/>
    </row>
    <row r="43" spans="2:21" ht="14.1" customHeight="1" x14ac:dyDescent="0.3">
      <c r="B43" s="58" t="s">
        <v>21</v>
      </c>
      <c r="C43" s="29"/>
      <c r="D43" s="29">
        <f>RTD("cqg.rtd", ,"ContractData",B43,Calculations!$R$1,,"T")</f>
        <v>2340.25</v>
      </c>
      <c r="E43" s="29">
        <f>RTD("cqg.rtd", ,"ContractData", B43, "NetLastQuoteToday",,"T")</f>
        <v>-11</v>
      </c>
      <c r="F43" s="59">
        <f>RTD("cqg.rtd", ,"ContractData",B43, "PerCentNetLastQuote",,"T")/100</f>
        <v>-4.6788600595491277E-3</v>
      </c>
      <c r="G43" s="35"/>
      <c r="H43" s="35"/>
      <c r="I43" s="57" t="str">
        <f>TEXT(RTD("cqg.rtd",,"ContractData",I42,Calculations!$T$1,,"T"),"#.00")&amp;" "&amp;"A"</f>
        <v>54.37 A</v>
      </c>
      <c r="J43" s="48" t="str">
        <f>TEXT(RTD("cqg.rtd",,"ContractData",J42,Calculations!$T$1,,"T"),"#.00")&amp;" "&amp;"A"</f>
        <v>-.09 A</v>
      </c>
      <c r="K43" s="48" t="str">
        <f>TEXT(RTD("cqg.rtd",,"ContractData",K42,Calculations!$T$1,,"T"),"#.00")&amp;" "&amp;"A"</f>
        <v>-.15 A</v>
      </c>
      <c r="L43" s="48" t="str">
        <f>TEXT(RTD("cqg.rtd",,"ContractData",L42,Calculations!$T$1,,"T"),"#.00")&amp;" "&amp;"A"</f>
        <v>-.15 A</v>
      </c>
      <c r="M43" s="48" t="str">
        <f>TEXT(RTD("cqg.rtd",,"ContractData",M42,Calculations!$T$1,,"T"),"#.00")&amp;" "&amp;"A"</f>
        <v>-.12 A</v>
      </c>
      <c r="N43" s="49" t="str">
        <f>TEXT(RTD("cqg.rtd",,"ContractData",N42,Calculations!$T$1,,"T"),"#.00")&amp;" "&amp;"A"</f>
        <v>-.06 A</v>
      </c>
      <c r="U43" s="23"/>
    </row>
    <row r="44" spans="2:21" ht="14.1" customHeight="1" x14ac:dyDescent="0.3">
      <c r="B44" s="102" t="str">
        <f>RTD("cqg.rtd", ,"ContractData", B25, "LongDescription")</f>
        <v>Crude Light (Globex), May 17</v>
      </c>
      <c r="C44" s="102"/>
      <c r="D44" s="102"/>
      <c r="E44" s="102"/>
      <c r="F44" s="102"/>
      <c r="G44" s="102"/>
      <c r="H44" s="102"/>
      <c r="I44" s="41" t="str">
        <f>TEXT(RTD("cqg.rtd", ,"ContractData",I42,Calculations!$S$1,,"T"),"#.00")&amp;" "&amp;"B"</f>
        <v>54.35 B</v>
      </c>
      <c r="J44" s="29" t="str">
        <f>TEXT(RTD("cqg.rtd", ,"ContractData",J42,Calculations!$S$1,,"T"),"#.00")&amp;" "&amp;"B"</f>
        <v>-.10 B</v>
      </c>
      <c r="K44" s="29" t="str">
        <f>TEXT(RTD("cqg.rtd", ,"ContractData",K42,Calculations!$S$1,,"T"),"#.00")&amp;" "&amp;"B"</f>
        <v>-.16 B</v>
      </c>
      <c r="L44" s="29" t="str">
        <f>TEXT(RTD("cqg.rtd", ,"ContractData",L42,Calculations!$S$1,,"T"),"#.00")&amp;" "&amp;"B"</f>
        <v>-.17 B</v>
      </c>
      <c r="M44" s="29" t="str">
        <f>TEXT(RTD("cqg.rtd", ,"ContractData",M42,Calculations!$S$1,,"T"),"#.00")&amp;" "&amp;"B"</f>
        <v>-.14 B</v>
      </c>
      <c r="N44" s="51" t="str">
        <f>TEXT(RTD("cqg.rtd", ,"ContractData",N42,Calculations!$S$1,,"T"),"#.00")&amp;" "&amp;"B"</f>
        <v>-.09 B</v>
      </c>
      <c r="U44" s="23"/>
    </row>
    <row r="45" spans="2:21" ht="14.1" customHeight="1" thickBot="1" x14ac:dyDescent="0.35">
      <c r="B45" s="102"/>
      <c r="C45" s="102"/>
      <c r="D45" s="102"/>
      <c r="E45" s="102"/>
      <c r="F45" s="102"/>
      <c r="G45" s="102"/>
      <c r="H45" s="102"/>
      <c r="I45" s="64">
        <f>RTD("cqg.rtd", ,"ContractData",I42,"T_CVol")</f>
        <v>13309</v>
      </c>
      <c r="J45" s="30">
        <f>RTD("cqg.rtd", ,"ContractData",J42,"T_CVol")</f>
        <v>4134</v>
      </c>
      <c r="K45" s="30">
        <f>RTD("cqg.rtd", ,"ContractData",K42,"T_CVol")</f>
        <v>1892</v>
      </c>
      <c r="L45" s="30">
        <f>RTD("cqg.rtd", ,"ContractData",L42,"T_CVol")</f>
        <v>260</v>
      </c>
      <c r="M45" s="30">
        <f>RTD("cqg.rtd", ,"ContractData",M42,"T_CVol")</f>
        <v>81</v>
      </c>
      <c r="N45" s="30">
        <f>RTD("cqg.rtd", ,"ContractData",N42,"T_CVol")</f>
        <v>6</v>
      </c>
      <c r="U45" s="23"/>
    </row>
    <row r="46" spans="2:21" ht="14.1" customHeight="1" thickBot="1" x14ac:dyDescent="0.35">
      <c r="B46" s="106" t="s">
        <v>2</v>
      </c>
      <c r="C46" s="72"/>
      <c r="D46" s="107">
        <f>RTD("cqg.rtd",,"ContractData",B25,"VolumeLastAsk")</f>
        <v>27</v>
      </c>
      <c r="E46" s="108" t="str">
        <f>TEXT(RTD("cqg.rtd",,"ContractData",B25,"Ask",,"T"),"#.00")</f>
        <v>52.89</v>
      </c>
      <c r="F46" s="109" t="s">
        <v>0</v>
      </c>
      <c r="G46" s="110"/>
      <c r="H46" s="111"/>
      <c r="I46" s="33"/>
      <c r="J46" s="52" t="str">
        <f>RIGHT(RTD("cqg.rtd", ,"ContractData",Calculations!Q9, "LongDescription"),6)</f>
        <v>Dec 17</v>
      </c>
      <c r="K46" s="52" t="str">
        <f>RIGHT(RTD("cqg.rtd", ,"ContractData",Calculations!D9, "LongDescription"),15)</f>
        <v xml:space="preserve"> Dec 17, Jan 18</v>
      </c>
      <c r="L46" s="52" t="str">
        <f>RIGHT(RTD("cqg.rtd", ,"ContractData",Calculations!E9, "LongDescription"),15)</f>
        <v xml:space="preserve"> Dec 17, Feb 18</v>
      </c>
      <c r="M46" s="52" t="str">
        <f>RIGHT(RTD("cqg.rtd", ,"ContractData",Calculations!F9, "LongDescription"),15)</f>
        <v xml:space="preserve"> Dec 17, Mar 18</v>
      </c>
      <c r="N46" s="52" t="str">
        <f>RIGHT(RTD("cqg.rtd", ,"ContractData",Calculations!G9, "LongDescription"),15)</f>
        <v xml:space="preserve"> Dec 17, Apr 18</v>
      </c>
      <c r="U46" s="23"/>
    </row>
    <row r="47" spans="2:21" ht="15" hidden="1" customHeight="1" thickBot="1" x14ac:dyDescent="0.35">
      <c r="B47" s="106"/>
      <c r="C47" s="72"/>
      <c r="D47" s="107"/>
      <c r="E47" s="108"/>
      <c r="F47" s="112"/>
      <c r="G47" s="113"/>
      <c r="H47" s="114"/>
      <c r="I47" s="35"/>
      <c r="J47" s="43" t="str">
        <f>RTD("cqg.rtd", ,"ContractData",Calculations!Q9, "Symbol")</f>
        <v>CLEZ7</v>
      </c>
      <c r="K47" s="53" t="str">
        <f>RTD("cqg.rtd", ,"ContractData",Calculations!D9, "Symbol")</f>
        <v>CLES1Z7</v>
      </c>
      <c r="L47" s="53" t="str">
        <f>RTD("cqg.rtd", ,"ContractData",Calculations!E9, "Symbol")</f>
        <v>CLES2Z7</v>
      </c>
      <c r="M47" s="53" t="str">
        <f>RTD("cqg.rtd", ,"ContractData",Calculations!F9, "Symbol")</f>
        <v>CLES3Z7</v>
      </c>
      <c r="N47" s="54" t="str">
        <f>RTD("cqg.rtd", ,"ContractData",Calculations!G9, "Symbol")</f>
        <v>CLES4Z7</v>
      </c>
      <c r="U47" s="23"/>
    </row>
    <row r="48" spans="2:21" ht="14.1" customHeight="1" x14ac:dyDescent="0.3">
      <c r="B48" s="106"/>
      <c r="C48" s="72"/>
      <c r="D48" s="107"/>
      <c r="E48" s="108"/>
      <c r="F48" s="112"/>
      <c r="G48" s="113"/>
      <c r="H48" s="114"/>
      <c r="I48" s="35"/>
      <c r="J48" s="57" t="str">
        <f>TEXT(RTD("cqg.rtd",,"ContractData",J47,Calculations!$T$1,,"T"),"#.00")&amp;" "&amp;"A"</f>
        <v>54.46 A</v>
      </c>
      <c r="K48" s="48" t="str">
        <f>TEXT(RTD("cqg.rtd",,"ContractData",K47,Calculations!$T$1,,"T"),"#.00")&amp;" "&amp;"A"</f>
        <v>-.06 A</v>
      </c>
      <c r="L48" s="48" t="str">
        <f>TEXT(RTD("cqg.rtd",,"ContractData",L47,Calculations!$T$1,,"T"),"#.00")&amp;" "&amp;"A"</f>
        <v>-.06 A</v>
      </c>
      <c r="M48" s="48" t="str">
        <f>TEXT(RTD("cqg.rtd",,"ContractData",M47,Calculations!$T$1,,"T"),"#.00")&amp;" "&amp;"A"</f>
        <v>-.03 A</v>
      </c>
      <c r="N48" s="49" t="str">
        <f>TEXT(RTD("cqg.rtd",,"ContractData",N47,Calculations!$T$1,,"T"),"#.00")&amp;" "&amp;"A"</f>
        <v>.03 A</v>
      </c>
      <c r="U48" s="23"/>
    </row>
    <row r="49" spans="2:21" ht="14.1" customHeight="1" x14ac:dyDescent="0.3">
      <c r="B49" s="103" t="s">
        <v>1</v>
      </c>
      <c r="C49" s="73"/>
      <c r="D49" s="104">
        <f>RTD("cqg.rtd",,"ContractData",B25,"VolumeLastBid")</f>
        <v>14</v>
      </c>
      <c r="E49" s="105" t="str">
        <f>TEXT(RTD("cqg.rtd",,"ContractData",B25,"Bid",,"T"),"#.00")</f>
        <v>52.88</v>
      </c>
      <c r="F49" s="94">
        <f>G53</f>
        <v>52.88</v>
      </c>
      <c r="G49" s="95"/>
      <c r="H49" s="100" t="str">
        <f>IF(H53&gt;0,"+"&amp;TEXT(RTD("cqg.rtd",,"ContractData",B53,"NEtChange",,"T"),"#.00"),TEXT(H53,"#.00"))</f>
        <v>-.52</v>
      </c>
      <c r="I49" s="35"/>
      <c r="J49" s="60" t="str">
        <f>TEXT(RTD("cqg.rtd", ,"ContractData",J47,Calculations!$S$1,,"T"),"#.00")&amp;" "&amp;"B"</f>
        <v>54.45 B</v>
      </c>
      <c r="K49" s="29" t="str">
        <f>TEXT(RTD("cqg.rtd", ,"ContractData",K47,Calculations!$S$1,,"T"),"#.00")&amp;" "&amp;"B"</f>
        <v>-.07 B</v>
      </c>
      <c r="L49" s="29" t="str">
        <f>TEXT(RTD("cqg.rtd", ,"ContractData",L47,Calculations!$S$1,,"T"),"#.00")&amp;" "&amp;"B"</f>
        <v>-.07 B</v>
      </c>
      <c r="M49" s="29" t="str">
        <f>TEXT(RTD("cqg.rtd", ,"ContractData",M47,Calculations!$S$1,,"T"),"#.00")&amp;" "&amp;"B"</f>
        <v>-.04 B</v>
      </c>
      <c r="N49" s="51" t="str">
        <f>TEXT(RTD("cqg.rtd", ,"ContractData",N47,Calculations!$S$1,,"T"),"#.00")&amp;" "&amp;"B"</f>
        <v>.00 B</v>
      </c>
      <c r="U49" s="23"/>
    </row>
    <row r="50" spans="2:21" ht="14.1" customHeight="1" thickBot="1" x14ac:dyDescent="0.35">
      <c r="B50" s="103"/>
      <c r="C50" s="73"/>
      <c r="D50" s="104"/>
      <c r="E50" s="105"/>
      <c r="F50" s="96"/>
      <c r="G50" s="97"/>
      <c r="H50" s="101"/>
      <c r="I50" s="35"/>
      <c r="J50" s="30">
        <f>RTD("cqg.rtd", ,"ContractData",J47,"T_CVol")</f>
        <v>81455</v>
      </c>
      <c r="K50" s="30">
        <f>RTD("cqg.rtd", ,"ContractData",K47,"T_CVol")</f>
        <v>8508</v>
      </c>
      <c r="L50" s="30">
        <f>RTD("cqg.rtd", ,"ContractData",L47,"T_CVol")</f>
        <v>384</v>
      </c>
      <c r="M50" s="30">
        <f>RTD("cqg.rtd", ,"ContractData",M47,"T_CVol")</f>
        <v>3516</v>
      </c>
      <c r="N50" s="30">
        <f>RTD("cqg.rtd", ,"ContractData",N47,"T_CVol")</f>
        <v>127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Jan 18</v>
      </c>
      <c r="L51" s="52" t="str">
        <f>RIGHT(RTD("cqg.rtd", ,"ContractData",Calculations!D10, "LongDescription"),15)</f>
        <v xml:space="preserve"> Jan 18, Feb 18</v>
      </c>
      <c r="M51" s="52" t="str">
        <f>RIGHT(RTD("cqg.rtd", ,"ContractData",Calculations!E10, "LongDescription"),15)</f>
        <v xml:space="preserve"> Jan 18, Mar 18</v>
      </c>
      <c r="N51" s="52" t="str">
        <f>RIGHT(RTD("cqg.rtd", ,"ContractData",Calculations!F10, "LongDescription"),15)</f>
        <v xml:space="preserve"> Jan 18, Apr 18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CLEF8</v>
      </c>
      <c r="L52" s="53" t="str">
        <f>RTD("cqg.rtd", ,"ContractData",Calculations!D10, "Symbol")</f>
        <v>CLES1F8</v>
      </c>
      <c r="M52" s="53" t="str">
        <f>RTD("cqg.rtd", ,"ContractData",Calculations!E10, "Symbol")</f>
        <v>CLES2F8</v>
      </c>
      <c r="N52" s="54" t="str">
        <f>RTD("cqg.rtd", ,"ContractData",Calculations!F10, "Symbol")</f>
        <v>CLES3F8</v>
      </c>
      <c r="U52" s="23"/>
    </row>
    <row r="53" spans="2:21" ht="14.1" customHeight="1" x14ac:dyDescent="0.3">
      <c r="B53" s="61" t="str">
        <f>B7</f>
        <v>CLEK7</v>
      </c>
      <c r="C53" s="29"/>
      <c r="D53" s="29">
        <f>RTD("cqg.rtd",,"ContractData",B53,"Open",,"T")</f>
        <v>53.4</v>
      </c>
      <c r="E53" s="29">
        <f>RTD("cqg.rtd",,"ContractData",B53,"High",,"T")</f>
        <v>53.76</v>
      </c>
      <c r="F53" s="29">
        <f>RTD("cqg.rtd",,"ContractData",B53,"Low",,"T")</f>
        <v>52.800000000000004</v>
      </c>
      <c r="G53" s="29">
        <f>RTD("cqg.rtd",,"ContractData",B53,"LastTradeorSettle",,"T")</f>
        <v>52.88</v>
      </c>
      <c r="H53" s="29">
        <f>RTD("cqg.rtd",,"ContractData",B53,"NetLastTradeToday",,"T")</f>
        <v>-0.52</v>
      </c>
      <c r="I53" s="35"/>
      <c r="J53" s="35"/>
      <c r="K53" s="57" t="str">
        <f>TEXT(RTD("cqg.rtd",,"ContractData",K52,Calculations!$T$1,,"T"),"#.00")&amp;" "&amp;"A"</f>
        <v>54.54 A</v>
      </c>
      <c r="L53" s="48" t="str">
        <f>TEXT(RTD("cqg.rtd", ,"ContractData",L52,Calculations!$T$1,,"T"),"#.00")&amp;" "&amp;"A"</f>
        <v>.00 A</v>
      </c>
      <c r="M53" s="48" t="str">
        <f>TEXT(RTD("cqg.rtd",,"ContractData",M52,Calculations!$T$1,,"T"),"#.00")&amp;" "&amp;"A"</f>
        <v>.03 A</v>
      </c>
      <c r="N53" s="49" t="str">
        <f>TEXT(RTD("cqg.rtd",,"ContractData",N52,Calculations!$T$1,,"T"),"#.00")&amp;" "&amp;"A"</f>
        <v>.09 A</v>
      </c>
      <c r="U53" s="23"/>
    </row>
    <row r="54" spans="2:21" ht="14.1" customHeight="1" x14ac:dyDescent="0.3">
      <c r="B54" s="61" t="str">
        <f>D7</f>
        <v>CLEM7</v>
      </c>
      <c r="C54" s="29"/>
      <c r="D54" s="29">
        <f>RTD("cqg.rtd",,"ContractData",B54,"Open",,"T")</f>
        <v>53.79</v>
      </c>
      <c r="E54" s="29">
        <f>RTD("cqg.rtd",,"ContractData",B54,"High",,"T")</f>
        <v>54.14</v>
      </c>
      <c r="F54" s="29">
        <f>RTD("cqg.rtd",,"ContractData",B54,"Low",,"T")</f>
        <v>53.21</v>
      </c>
      <c r="G54" s="29">
        <f>RTD("cqg.rtd",,"ContractData",B54,"LastTradeorSettle",,"T")</f>
        <v>53.29</v>
      </c>
      <c r="H54" s="29">
        <f>RTD("cqg.rtd",,"ContractData",B54,"NetLastTradeToday",,"T")</f>
        <v>-0.5</v>
      </c>
      <c r="I54" s="35"/>
      <c r="J54" s="35"/>
      <c r="K54" s="60" t="str">
        <f>TEXT(RTD("cqg.rtd", ,"ContractData",K52,Calculations!$S$1,,"T"),"#.00")&amp;" "&amp;"B"</f>
        <v>54.51 B</v>
      </c>
      <c r="L54" s="29" t="str">
        <f>TEXT(RTD("cqg.rtd", ,"ContractData",L52,Calculations!$S$1,,"T"),"#.00")&amp;" "&amp;"B"</f>
        <v>-.01 B</v>
      </c>
      <c r="M54" s="29" t="str">
        <f>TEXT(RTD("cqg.rtd", ,"ContractData",M52,Calculations!$S$1,,"T"),"#.00")&amp;" "&amp;"B"</f>
        <v>.02 B</v>
      </c>
      <c r="N54" s="51" t="str">
        <f>TEXT(RTD("cqg.rtd", ,"ContractData",N52,Calculations!$S$1,,"T"),"#.00")&amp;" "&amp;"B"</f>
        <v>.07 B</v>
      </c>
      <c r="U54" s="23"/>
    </row>
    <row r="55" spans="2:21" ht="14.1" customHeight="1" thickBot="1" x14ac:dyDescent="0.35">
      <c r="B55" s="61" t="str">
        <f>E7</f>
        <v>CLEN7</v>
      </c>
      <c r="C55" s="29"/>
      <c r="D55" s="29">
        <f>RTD("cqg.rtd",,"ContractData",B55,"Open",,"T")</f>
        <v>54.13</v>
      </c>
      <c r="E55" s="29">
        <f>RTD("cqg.rtd",,"ContractData",B55,"High",,"T")</f>
        <v>54.45</v>
      </c>
      <c r="F55" s="29">
        <f>RTD("cqg.rtd",,"ContractData",B55,"Low",,"T")</f>
        <v>53.550000000000004</v>
      </c>
      <c r="G55" s="29">
        <f>RTD("cqg.rtd",,"ContractData",B55,"LastTradeorSettle",,"T")</f>
        <v>53.63</v>
      </c>
      <c r="H55" s="29">
        <f>RTD("cqg.rtd",,"ContractData",B55,"NetLastTradeToday",,"T")</f>
        <v>-0.48</v>
      </c>
      <c r="I55" s="35"/>
      <c r="J55" s="35"/>
      <c r="K55" s="30">
        <f>RTD("cqg.rtd", ,"ContractData",K52,"T_CVol")</f>
        <v>16505</v>
      </c>
      <c r="L55" s="30">
        <f>RTD("cqg.rtd", ,"ContractData",L52,"T_CVol")</f>
        <v>1316</v>
      </c>
      <c r="M55" s="30">
        <f>RTD("cqg.rtd", ,"ContractData",M52,"T_CVol")</f>
        <v>366</v>
      </c>
      <c r="N55" s="30">
        <f>RTD("cqg.rtd", ,"ContractData",N52,"T_CVol")</f>
        <v>123</v>
      </c>
      <c r="U55" s="23"/>
    </row>
    <row r="56" spans="2:21" ht="14.1" customHeight="1" thickBot="1" x14ac:dyDescent="0.35">
      <c r="B56" s="29" t="str">
        <f>F7</f>
        <v>CLEQ7</v>
      </c>
      <c r="C56" s="29"/>
      <c r="D56" s="29">
        <f>RTD("cqg.rtd",,"ContractData",B56,"Open",,"T")</f>
        <v>54.31</v>
      </c>
      <c r="E56" s="29">
        <f>RTD("cqg.rtd",,"ContractData",B56,"High",,"T")</f>
        <v>54.63</v>
      </c>
      <c r="F56" s="29">
        <f>RTD("cqg.rtd",,"ContractData",B56,"Low",,"T")</f>
        <v>53.800000000000004</v>
      </c>
      <c r="G56" s="29">
        <f>RTD("cqg.rtd",,"ContractData",B56,"LastTradeorSettle",,"T")</f>
        <v>53.88</v>
      </c>
      <c r="H56" s="29">
        <f>RTD("cqg.rtd",,"ContractData",B56,"NetLastTradeToday",,"T")</f>
        <v>-0.43</v>
      </c>
      <c r="I56" s="35"/>
      <c r="J56" s="35"/>
      <c r="K56" s="33"/>
      <c r="L56" s="52" t="str">
        <f>RIGHT(RTD("cqg.rtd", ,"ContractData",Calculations!Q11, "LongDescription"),6)</f>
        <v>Feb 18</v>
      </c>
      <c r="M56" s="52" t="str">
        <f>RIGHT(RTD("cqg.rtd", ,"ContractData",Calculations!D11, "LongDescription"),15)</f>
        <v xml:space="preserve"> Feb 18, Mar 18</v>
      </c>
      <c r="N56" s="52" t="str">
        <f>RIGHT(RTD("cqg.rtd", ,"ContractData",Calculations!E11, "LongDescription"),15)</f>
        <v xml:space="preserve"> Feb 18, Apr 18</v>
      </c>
      <c r="U56" s="23"/>
    </row>
    <row r="57" spans="2:21" ht="15" hidden="1" customHeight="1" thickBot="1" x14ac:dyDescent="0.35">
      <c r="B57" s="29"/>
      <c r="C57" s="61"/>
      <c r="D57" s="29"/>
      <c r="E57" s="29"/>
      <c r="F57" s="29"/>
      <c r="G57" s="29"/>
      <c r="H57" s="29"/>
      <c r="I57" s="35"/>
      <c r="J57" s="35"/>
      <c r="K57" s="35"/>
      <c r="L57" s="43" t="str">
        <f>RTD("cqg.rtd", ,"ContractData",Calculations!Q11, "Symbol")</f>
        <v>CLEG8</v>
      </c>
      <c r="M57" s="53" t="str">
        <f>RTD("cqg.rtd", ,"ContractData",Calculations!D11, "Symbol")</f>
        <v>CLES1G8</v>
      </c>
      <c r="N57" s="54" t="str">
        <f>RTD("cqg.rtd", ,"ContractData",Calculations!E11, "Symbol")</f>
        <v>CLES2G8</v>
      </c>
      <c r="U57" s="23"/>
    </row>
    <row r="58" spans="2:21" ht="14.1" customHeight="1" x14ac:dyDescent="0.3">
      <c r="B58" s="61" t="str">
        <f>G7</f>
        <v>CLEU7</v>
      </c>
      <c r="C58" s="29"/>
      <c r="D58" s="29">
        <f>RTD("cqg.rtd",,"ContractData",B58,"Open",,"T")</f>
        <v>54.49</v>
      </c>
      <c r="E58" s="29">
        <f>RTD("cqg.rtd",,"ContractData",B58,"High",,"T")</f>
        <v>54.77</v>
      </c>
      <c r="F58" s="29">
        <f>RTD("cqg.rtd",,"ContractData",B58,"Low",,"T")</f>
        <v>54</v>
      </c>
      <c r="G58" s="29">
        <f>RTD("cqg.rtd",,"ContractData",B58,"LastTradeorSettle",,"T")</f>
        <v>54.09</v>
      </c>
      <c r="H58" s="29">
        <f>RTD("cqg.rtd",,"ContractData",B58,"NetLastTradeToday",,"T")</f>
        <v>-0.39</v>
      </c>
      <c r="I58" s="35"/>
      <c r="J58" s="35"/>
      <c r="K58" s="35"/>
      <c r="L58" s="57" t="str">
        <f>TEXT(RTD("cqg.rtd",,"ContractData",L57,Calculations!$T$1,,"T"),"#.00")&amp;" "&amp;"A"</f>
        <v>54.53 A</v>
      </c>
      <c r="M58" s="48" t="str">
        <f>TEXT(RTD("cqg.rtd",,"ContractData",M57,Calculations!$T$1,,"T"),"#.00")&amp;" "&amp;"A"</f>
        <v>.03 A</v>
      </c>
      <c r="N58" s="49" t="str">
        <f>TEXT(RTD("cqg.rtd",,"ContractData",N57,Calculations!$T$1,,"T"),"#.00")&amp;" "&amp;"A"</f>
        <v>.09 A</v>
      </c>
      <c r="U58" s="23"/>
    </row>
    <row r="59" spans="2:21" ht="14.1" customHeight="1" x14ac:dyDescent="0.3">
      <c r="B59" s="61" t="str">
        <f>H7</f>
        <v>CLEV7</v>
      </c>
      <c r="C59" s="29"/>
      <c r="D59" s="29">
        <f>RTD("cqg.rtd",,"ContractData",B59,"Open",,"T")</f>
        <v>54.71</v>
      </c>
      <c r="E59" s="29">
        <f>RTD("cqg.rtd",,"ContractData",B59,"High",,"T")</f>
        <v>54.870000000000005</v>
      </c>
      <c r="F59" s="29">
        <f>RTD("cqg.rtd",,"ContractData",B59,"Low",,"T")</f>
        <v>54.21</v>
      </c>
      <c r="G59" s="29">
        <f>RTD("cqg.rtd",,"ContractData",B59,"LastTradeorSettle",,"T")</f>
        <v>54.28</v>
      </c>
      <c r="H59" s="29">
        <f>RTD("cqg.rtd",,"ContractData",B59,"NetLastTradeToday",,"T")</f>
        <v>-0.32</v>
      </c>
      <c r="I59" s="35"/>
      <c r="J59" s="35"/>
      <c r="K59" s="35"/>
      <c r="L59" s="60" t="str">
        <f>TEXT(RTD("cqg.rtd", ,"ContractData",L57,Calculations!$S$1,,"T"),"#.00")&amp;" "&amp;"B"</f>
        <v>54.51 B</v>
      </c>
      <c r="M59" s="29" t="str">
        <f>TEXT(RTD("cqg.rtd", ,"ContractData",M57,Calculations!$S$1,,"T"),"#.00")&amp;" "&amp;"B"</f>
        <v>.02 B</v>
      </c>
      <c r="N59" s="51" t="str">
        <f>TEXT(RTD("cqg.rtd", ,"ContractData",N57,Calculations!$S$1,,"T"),"#.00")&amp;" "&amp;"B"</f>
        <v>.07 B</v>
      </c>
      <c r="U59" s="23"/>
    </row>
    <row r="60" spans="2:21" ht="14.1" customHeight="1" thickBot="1" x14ac:dyDescent="0.35">
      <c r="B60" s="29" t="str">
        <f>I7</f>
        <v>CLEX7</v>
      </c>
      <c r="C60" s="29"/>
      <c r="D60" s="29">
        <f>RTD("cqg.rtd",,"ContractData",B60,"Open",,"T")</f>
        <v>54.7</v>
      </c>
      <c r="E60" s="29">
        <f>RTD("cqg.rtd",,"ContractData",B60,"High",,"T")</f>
        <v>54.94</v>
      </c>
      <c r="F60" s="29">
        <f>RTD("cqg.rtd",,"ContractData",B60,"Low",,"T")</f>
        <v>54.300000000000004</v>
      </c>
      <c r="G60" s="29">
        <f>RTD("cqg.rtd",,"ContractData",B60,"LastTradeorSettle",,"T")</f>
        <v>54.39</v>
      </c>
      <c r="H60" s="29">
        <f>RTD("cqg.rtd",,"ContractData",B60,"NetLastTradeToday",,"T")</f>
        <v>-0.3</v>
      </c>
      <c r="I60" s="35"/>
      <c r="J60" s="35"/>
      <c r="K60" s="35"/>
      <c r="L60" s="30">
        <f>RTD("cqg.rtd", ,"ContractData",L57,"T_CVol")</f>
        <v>3571</v>
      </c>
      <c r="M60" s="30">
        <f>RTD("cqg.rtd", ,"ContractData",M57,"T_CVol")</f>
        <v>547</v>
      </c>
      <c r="N60" s="30">
        <f>RTD("cqg.rtd", ,"ContractData",N57,"T_CVol")</f>
        <v>66</v>
      </c>
      <c r="U60" s="23"/>
    </row>
    <row r="61" spans="2:21" ht="14.1" customHeight="1" thickBot="1" x14ac:dyDescent="0.35">
      <c r="B61" s="61" t="str">
        <f>J7</f>
        <v>CLEZ7</v>
      </c>
      <c r="C61" s="61"/>
      <c r="D61" s="29">
        <f>RTD("cqg.rtd",,"ContractData",B61,"Open",,"T")</f>
        <v>54.76</v>
      </c>
      <c r="E61" s="29">
        <f>RTD("cqg.rtd",,"ContractData",B61,"High",,"T")</f>
        <v>55.02</v>
      </c>
      <c r="F61" s="29">
        <f>RTD("cqg.rtd",,"ContractData",B61,"Low",,"T")</f>
        <v>54.370000000000005</v>
      </c>
      <c r="G61" s="29">
        <f>RTD("cqg.rtd",,"ContractData",B61,"LastTradeorSettle",,"T")</f>
        <v>54.46</v>
      </c>
      <c r="H61" s="29">
        <f>RTD("cqg.rtd",,"ContractData",B61,"NetLastTradeToday",,"T")</f>
        <v>-0.28999999999999998</v>
      </c>
      <c r="I61" s="35"/>
      <c r="J61" s="35"/>
      <c r="K61" s="35"/>
      <c r="L61" s="33"/>
      <c r="M61" s="52" t="str">
        <f>RIGHT(RTD("cqg.rtd", ,"ContractData",Calculations!Q12, "LongDescription"),6)</f>
        <v>Mar 18</v>
      </c>
      <c r="N61" s="52" t="str">
        <f>RIGHT(RTD("cqg.rtd", ,"ContractData",Calculations!D12, "LongDescription"),15)</f>
        <v xml:space="preserve"> Mar 18, Apr 18</v>
      </c>
      <c r="U61" s="23"/>
    </row>
    <row r="62" spans="2:21" ht="15" hidden="1" customHeight="1" thickBot="1" x14ac:dyDescent="0.35">
      <c r="B62" s="61"/>
      <c r="C62" s="61"/>
      <c r="D62" s="29"/>
      <c r="E62" s="29"/>
      <c r="F62" s="29"/>
      <c r="G62" s="29"/>
      <c r="H62" s="29"/>
      <c r="I62" s="35"/>
      <c r="J62" s="35"/>
      <c r="K62" s="35"/>
      <c r="L62" s="35"/>
      <c r="M62" s="43" t="str">
        <f>RTD("cqg.rtd", ,"ContractData",Calculations!Q12, "Symbol")</f>
        <v>CLEH8</v>
      </c>
      <c r="N62" s="53" t="str">
        <f>RTD("cqg.rtd", ,"ContractData",Calculations!D12, "Symbol")</f>
        <v>CLES1H8</v>
      </c>
      <c r="U62" s="23"/>
    </row>
    <row r="63" spans="2:21" ht="14.1" customHeight="1" x14ac:dyDescent="0.3">
      <c r="B63" s="61" t="str">
        <f>K7</f>
        <v>CLEF8</v>
      </c>
      <c r="C63" s="29"/>
      <c r="D63" s="29">
        <f>RTD("cqg.rtd",,"ContractData",B63,"Open",,"T")</f>
        <v>54.74</v>
      </c>
      <c r="E63" s="29">
        <f>RTD("cqg.rtd",,"ContractData",B63,"High",,"T")</f>
        <v>54.94</v>
      </c>
      <c r="F63" s="29">
        <f>RTD("cqg.rtd",,"ContractData",B63,"Low",,"T")</f>
        <v>54.5</v>
      </c>
      <c r="G63" s="29">
        <f>RTD("cqg.rtd",,"ContractData",B63,"LastTradeorSettle",,"T")</f>
        <v>54.550000000000004</v>
      </c>
      <c r="H63" s="29">
        <f>RTD("cqg.rtd",,"ContractData",B63,"NetLastTradeToday",,"T")</f>
        <v>-0.22</v>
      </c>
      <c r="I63" s="35"/>
      <c r="J63" s="35"/>
      <c r="K63" s="35"/>
      <c r="L63" s="35"/>
      <c r="M63" s="57" t="str">
        <f>TEXT(RTD("cqg.rtd",,"ContractData",M62,Calculations!$T$1,,"T"),"#.00")&amp;" "&amp;"A"</f>
        <v>54.50 A</v>
      </c>
      <c r="N63" s="49" t="str">
        <f>TEXT(RTD("cqg.rtd",,"ContractData",N62,Calculations!$T$1,,"T"),"#.00")&amp;" "&amp;"A"</f>
        <v>.06 A</v>
      </c>
      <c r="U63" s="23"/>
    </row>
    <row r="64" spans="2:21" ht="14.1" customHeight="1" x14ac:dyDescent="0.3">
      <c r="B64" s="61" t="str">
        <f>L7</f>
        <v>CLEG8</v>
      </c>
      <c r="C64" s="29"/>
      <c r="D64" s="29">
        <f>RTD("cqg.rtd",,"ContractData",B64,"Open",,"T")</f>
        <v>54.79</v>
      </c>
      <c r="E64" s="29">
        <f>RTD("cqg.rtd",,"ContractData",B64,"High",,"T")</f>
        <v>54.82</v>
      </c>
      <c r="F64" s="29">
        <f>RTD("cqg.rtd",,"ContractData",B64,"Low",,"T")</f>
        <v>54.57</v>
      </c>
      <c r="G64" s="29">
        <f>RTD("cqg.rtd",,"ContractData",B64,"LastTradeorSettle",,"T")</f>
        <v>54.65</v>
      </c>
      <c r="H64" s="29">
        <f>RTD("cqg.rtd",,"ContractData",B64,"NetLastTradeToday",,"T")</f>
        <v>-0.1</v>
      </c>
      <c r="I64" s="35"/>
      <c r="J64" s="35"/>
      <c r="K64" s="35"/>
      <c r="L64" s="35"/>
      <c r="M64" s="60" t="str">
        <f>TEXT(RTD("cqg.rtd", ,"ContractData",M62,Calculations!$S$1,,"T"),"#.00")&amp;" "&amp;"B"</f>
        <v>54.48 B</v>
      </c>
      <c r="N64" s="51" t="str">
        <f>TEXT(RTD("cqg.rtd", ,"ContractData",N62,Calculations!$S$1,,"T"),"#.00")&amp;" "&amp;"B"</f>
        <v>.05 B</v>
      </c>
      <c r="U64" s="23"/>
    </row>
    <row r="65" spans="2:22" ht="14.1" customHeight="1" thickBot="1" x14ac:dyDescent="0.35">
      <c r="B65" s="61" t="str">
        <f>M7</f>
        <v>CLEH8</v>
      </c>
      <c r="C65" s="29"/>
      <c r="D65" s="29">
        <f>RTD("cqg.rtd",,"ContractData",B65,"Open",,"T")</f>
        <v>54.76</v>
      </c>
      <c r="E65" s="29">
        <f>RTD("cqg.rtd",,"ContractData",B65,"High",,"T")</f>
        <v>54.83</v>
      </c>
      <c r="F65" s="29">
        <f>RTD("cqg.rtd",,"ContractData",B65,"Low",,"T")</f>
        <v>54.5</v>
      </c>
      <c r="G65" s="29">
        <f>RTD("cqg.rtd",,"ContractData",B65,"LastTradeorSettle",,"T")</f>
        <v>54.68</v>
      </c>
      <c r="H65" s="29">
        <f>RTD("cqg.rtd",,"ContractData",B65,"NetLastTradeToday",,"T")</f>
        <v>-0.02</v>
      </c>
      <c r="I65" s="35"/>
      <c r="J65" s="35"/>
      <c r="K65" s="35"/>
      <c r="L65" s="35"/>
      <c r="M65" s="30">
        <f>RTD("cqg.rtd", ,"ContractData",M62,"T_CVol")</f>
        <v>6288</v>
      </c>
      <c r="N65" s="30">
        <f>RTD("cqg.rtd", ,"ContractData",N62,"T_CVol")</f>
        <v>532</v>
      </c>
      <c r="U65" s="23"/>
    </row>
    <row r="66" spans="2:22" ht="14.1" customHeight="1" thickBot="1" x14ac:dyDescent="0.35">
      <c r="B66" s="61" t="str">
        <f>N7</f>
        <v>CLEJ8</v>
      </c>
      <c r="C66" s="29"/>
      <c r="D66" s="29">
        <f>RTD("cqg.rtd",,"ContractData",B66,"Open",,"T")</f>
        <v>54.550000000000004</v>
      </c>
      <c r="E66" s="29">
        <f>RTD("cqg.rtd",,"ContractData",B66,"High",,"T")</f>
        <v>54.730000000000004</v>
      </c>
      <c r="F66" s="29">
        <f>RTD("cqg.rtd",,"ContractData",B66,"Low",,"T")</f>
        <v>54.45</v>
      </c>
      <c r="G66" s="29">
        <f>RTD("cqg.rtd",,"ContractData",B66,"LastTradeorSettle",,"T")</f>
        <v>54.63</v>
      </c>
      <c r="H66" s="29">
        <f>RTD("cqg.rtd",,"ContractData",B66,"NetLastTradeToday",,"T")</f>
        <v>0</v>
      </c>
      <c r="I66" s="65"/>
      <c r="J66" s="65"/>
      <c r="K66" s="65"/>
      <c r="L66" s="65"/>
      <c r="M66" s="65"/>
      <c r="N66" s="52" t="str">
        <f>RIGHT(RTD("cqg.rtd", ,"ContractData",Calculations!Q13, "LongDescription"),6)</f>
        <v>Apr 18</v>
      </c>
      <c r="O66" s="52" t="str">
        <f>RIGHT(RTD("cqg.rtd", ,"ContractData",Calculations!D13, "LongDescription"),15)</f>
        <v xml:space="preserve"> Apr 18, May 18</v>
      </c>
      <c r="U66" s="74">
        <f>B10</f>
        <v>583246</v>
      </c>
      <c r="V66" s="17" t="str">
        <f>B6</f>
        <v>May 17</v>
      </c>
    </row>
    <row r="67" spans="2:22" ht="15" hidden="1" customHeight="1" thickBot="1" x14ac:dyDescent="0.35">
      <c r="B67" s="116"/>
      <c r="C67" s="116"/>
      <c r="D67" s="116"/>
      <c r="E67" s="117"/>
      <c r="F67" s="117"/>
      <c r="G67" s="117"/>
      <c r="H67" s="117"/>
      <c r="I67" s="65"/>
      <c r="J67" s="65"/>
      <c r="K67" s="65"/>
      <c r="L67" s="65"/>
      <c r="M67" s="65"/>
      <c r="N67" s="54" t="str">
        <f>RTD("cqg.rtd", ,"ContractData",Calculations!Q13, "Symbol")</f>
        <v>CLEJ8</v>
      </c>
      <c r="O67" s="69" t="str">
        <f>RTD("cqg.rtd", ,"ContractData",Calculations!D13, "Symbol")</f>
        <v>CLES1J8</v>
      </c>
      <c r="U67" s="24"/>
      <c r="V67" s="17"/>
    </row>
    <row r="68" spans="2:22" ht="14.1" customHeight="1" x14ac:dyDescent="0.3">
      <c r="B68" s="115">
        <f ca="1">NOW()</f>
        <v>42837.610126504631</v>
      </c>
      <c r="C68" s="115"/>
      <c r="D68" s="115"/>
      <c r="E68" s="79"/>
      <c r="F68" s="118" t="str">
        <f>B6&amp; " Contract Expiration Date: "</f>
        <v xml:space="preserve">May 17 Contract Expiration Date: </v>
      </c>
      <c r="G68" s="119"/>
      <c r="H68" s="78">
        <f>RTD("cqg.rtd", ,"ContractData",Calculations!Q2, "ExpirationDate")</f>
        <v>42845</v>
      </c>
      <c r="I68" s="65"/>
      <c r="J68" s="65"/>
      <c r="K68" s="65"/>
      <c r="L68" s="65"/>
      <c r="M68" s="65"/>
      <c r="N68" s="66" t="str">
        <f>TEXT(RTD("cqg.rtd",,"ContractData",N67,Calculations!$T$1,,"T"),"#.00")&amp;" "&amp;"A"</f>
        <v>54.45 A</v>
      </c>
      <c r="O68" s="29" t="str">
        <f>TEXT(RTD("cqg.rtd",,"ContractData",O67,Calculations!$T$1,,"T"),"#.00")&amp;" "&amp;"A"</f>
        <v>.07 A</v>
      </c>
      <c r="U68" s="74">
        <f>D10</f>
        <v>280556</v>
      </c>
      <c r="V68" s="17" t="str">
        <f>D6</f>
        <v>Jun 17</v>
      </c>
    </row>
    <row r="69" spans="2:22" ht="14.1" customHeight="1" x14ac:dyDescent="0.3">
      <c r="B69" s="80" t="s">
        <v>13</v>
      </c>
      <c r="C69" s="81"/>
      <c r="D69" s="81"/>
      <c r="E69" s="82" t="s">
        <v>29</v>
      </c>
      <c r="F69" s="82"/>
      <c r="G69" s="82"/>
      <c r="H69" s="82"/>
      <c r="I69" s="65"/>
      <c r="J69" s="65"/>
      <c r="K69" s="65"/>
      <c r="L69" s="65"/>
      <c r="M69" s="65"/>
      <c r="N69" s="67" t="str">
        <f>TEXT(RTD("cqg.rtd",,"ContractData",N67,Calculations!$S$1,,"T"),"#.00")&amp;" "&amp;"B"</f>
        <v>54.41 B</v>
      </c>
      <c r="O69" s="29" t="str">
        <f>TEXT(RTD("cqg.rtd",,"ContractData",O67,Calculations!$S$1,,"T"),"#.00")&amp;" "&amp;"B"</f>
        <v>.06 B</v>
      </c>
      <c r="U69" s="74">
        <f>E10</f>
        <v>83903</v>
      </c>
      <c r="V69" s="17" t="str">
        <f>E6</f>
        <v>Jul 17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1466</v>
      </c>
      <c r="O70" s="30">
        <f>RTD("cqg.rtd", ,"ContractData",O67,"T_CVol")</f>
        <v>260</v>
      </c>
      <c r="U70" s="75">
        <f>F10</f>
        <v>44694</v>
      </c>
      <c r="V70" s="17" t="str">
        <f>F6</f>
        <v>Aug 17</v>
      </c>
    </row>
    <row r="71" spans="2:22" x14ac:dyDescent="0.25">
      <c r="O71" s="21"/>
      <c r="P71" s="20"/>
      <c r="Q71" s="20"/>
      <c r="R71" s="20"/>
      <c r="S71" s="20"/>
      <c r="T71" s="20"/>
      <c r="U71" s="76">
        <f>G10</f>
        <v>49379</v>
      </c>
      <c r="V71" s="17" t="str">
        <f>G6</f>
        <v>Sep 17</v>
      </c>
    </row>
    <row r="72" spans="2:22" x14ac:dyDescent="0.25">
      <c r="U72" s="76">
        <f>H10</f>
        <v>17978</v>
      </c>
      <c r="V72" s="17" t="str">
        <f>H6</f>
        <v>Oct 17</v>
      </c>
    </row>
    <row r="73" spans="2:22" x14ac:dyDescent="0.25">
      <c r="U73" s="76">
        <f>I10</f>
        <v>13309</v>
      </c>
      <c r="V73" s="17" t="str">
        <f>I6</f>
        <v>Nov 17</v>
      </c>
    </row>
    <row r="74" spans="2:22" x14ac:dyDescent="0.25">
      <c r="U74" s="76">
        <f>J10</f>
        <v>81455</v>
      </c>
      <c r="V74" s="17" t="str">
        <f>J6</f>
        <v>Dec 17</v>
      </c>
    </row>
    <row r="75" spans="2:22" x14ac:dyDescent="0.25">
      <c r="U75" s="76">
        <f>K10</f>
        <v>16505</v>
      </c>
      <c r="V75" s="17" t="str">
        <f>K6</f>
        <v>Jan 18</v>
      </c>
    </row>
    <row r="76" spans="2:22" x14ac:dyDescent="0.25">
      <c r="U76" s="76">
        <f>L10</f>
        <v>3571</v>
      </c>
      <c r="V76" s="17" t="str">
        <f>L6</f>
        <v>Feb 18</v>
      </c>
    </row>
    <row r="77" spans="2:22" x14ac:dyDescent="0.25">
      <c r="U77" s="76">
        <f>M10</f>
        <v>6288</v>
      </c>
      <c r="V77" s="17" t="str">
        <f>M6</f>
        <v>Mar 18</v>
      </c>
    </row>
    <row r="78" spans="2:22" x14ac:dyDescent="0.25">
      <c r="U78" s="76">
        <f>N10</f>
        <v>1466</v>
      </c>
      <c r="V78" s="17" t="str">
        <f>N6</f>
        <v>Apr 18</v>
      </c>
    </row>
    <row r="79" spans="2:22" x14ac:dyDescent="0.25">
      <c r="U79" s="17"/>
      <c r="V79" s="17"/>
    </row>
  </sheetData>
  <sheetProtection algorithmName="SHA-512" hashValue="hYRDSRIaDsbdcmn9iolg8f6fd5mRlXc1QVOqGgKrDeo0neWV9zHODW4f/xZKXZ/do+dA3a0yL8lw/+7MuyIjqQ==" saltValue="mtGHjQTFnJshTE6zcfRdqQ==" spinCount="100000" sheet="1" objects="1" scenarios="1" selectLockedCells="1" selectUnlockedCells="1"/>
  <mergeCells count="22">
    <mergeCell ref="O36:U38"/>
    <mergeCell ref="F46:H48"/>
    <mergeCell ref="B68:D68"/>
    <mergeCell ref="B67:D67"/>
    <mergeCell ref="E67:H67"/>
    <mergeCell ref="F68:G68"/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topLeftCell="D1" workbookViewId="0">
      <selection activeCell="D1"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CLEFrontMonth!B25</f>
        <v>CLE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CLEK7</v>
      </c>
      <c r="B2" s="1" t="str">
        <f>RTD("cqg.rtd", ,"ContractData",A2, "ContractMonth")</f>
        <v>MAY</v>
      </c>
      <c r="C2" s="7" t="str">
        <f>IF(B2="Jan","F",IF(B2="Feb","G",IF(B2="Mar","H",IF(B2="Apr","J",IF(B2="May","K",IF(B2="JUN","M",IF(B2="Jul","N",IF(B2="Aug","Q",IF(B2="Sep","U",IF(B2="Oct","V",IF(B2="Nov","X",IF(B2="Dec","Z"))))))))))))</f>
        <v>K</v>
      </c>
      <c r="D2" s="2" t="str">
        <f>$Q$1&amp;$C$1&amp;$D$1&amp;$C2</f>
        <v>CLES1K</v>
      </c>
      <c r="E2" s="2" t="str">
        <f>$Q$1&amp;$C$1&amp;$E$1&amp;$C2</f>
        <v>CLES2K</v>
      </c>
      <c r="F2" s="2" t="str">
        <f>$Q$1&amp;$C$1&amp;$F$1&amp;$C2</f>
        <v>CLES3K</v>
      </c>
      <c r="G2" s="2" t="str">
        <f>$Q$1&amp;$C$1&amp;$G$1&amp;$C2</f>
        <v>CLES4K</v>
      </c>
      <c r="H2" s="2" t="str">
        <f>$Q$1&amp;$C$1&amp;$H$1&amp;$C2</f>
        <v>CLES5K</v>
      </c>
      <c r="I2" s="2" t="str">
        <f>$Q$1&amp;$C$1&amp;$I$1&amp;$C2</f>
        <v>CLES6K</v>
      </c>
      <c r="J2" s="2" t="str">
        <f>$Q$1&amp;$C$1&amp;$J$1&amp;$C2</f>
        <v>CLES7K</v>
      </c>
      <c r="K2" s="2" t="str">
        <f>$Q$1&amp;$C$1&amp;$K$1&amp;$C2</f>
        <v>CLES8K</v>
      </c>
      <c r="L2" s="2" t="str">
        <f>$Q$1&amp;$C$1&amp;$L$1&amp;$C2</f>
        <v>CLES9K</v>
      </c>
      <c r="M2" s="2" t="str">
        <f>$Q$1&amp;$C$1&amp;$M$1&amp;$C2</f>
        <v>CLES10K</v>
      </c>
      <c r="N2" s="2" t="str">
        <f>$Q$1&amp;$C$1&amp;$N$1&amp;$C2</f>
        <v>CLES11K</v>
      </c>
      <c r="O2" s="2" t="str">
        <f>$Q$1&amp;$C$1&amp;$O$1&amp;$C2</f>
        <v>CLES12K</v>
      </c>
      <c r="P2" s="3"/>
      <c r="Q2" s="8" t="str">
        <f>RTD("cqg.rtd", ,"ContractData", $Q$1&amp;"?"&amp;R35, "Symbol")</f>
        <v>CLEK7</v>
      </c>
      <c r="R2" s="9">
        <f>RTD("cqg.rtd", ,"ContractData", Q2, $R$1,,"T")</f>
        <v>52.88</v>
      </c>
      <c r="S2" s="9">
        <f>RTD("cqg.rtd", ,"ContractData", Q2,$S$1,,"T")</f>
        <v>52.88</v>
      </c>
      <c r="T2" s="9">
        <f>RTD("cqg.rtd", ,"ContractData", Q2,$T$1,,"T")</f>
        <v>52.89</v>
      </c>
      <c r="U2" s="9">
        <f>RTD("cqg.rtd", ,"ContractData", Q2, $U$1,,"T")</f>
        <v>-0.52</v>
      </c>
      <c r="V2" s="3" t="str">
        <f>D2</f>
        <v>CLES1K</v>
      </c>
      <c r="W2" s="9">
        <f>RTD("cqg.rtd", ,"ContractData", V2, $W$1,,"T")</f>
        <v>-0.41000000000000003</v>
      </c>
      <c r="X2" s="9">
        <f>RTD("cqg.rtd", ,"ContractData", V2, $X$1,,"T")</f>
        <v>-0.02</v>
      </c>
      <c r="Y2" s="9">
        <f>RTD("cqg.rtd", ,"ContractData",V2,$Y$1,,"T")</f>
        <v>-0.42</v>
      </c>
      <c r="Z2" s="9">
        <f>RTD("cqg.rtd", ,"ContractData", V2,$Z$1,,"T")</f>
        <v>-0.41000000000000003</v>
      </c>
      <c r="AA2" s="9">
        <f>IF(OR(W2="",W2&lt;Y2,W2&gt;Z2),(Y2+Z2)/2,W2)</f>
        <v>-0.41000000000000003</v>
      </c>
      <c r="AB2" s="9">
        <f t="shared" ref="AB2:AB7" si="0">IF(OR(S2="",T2=""),R2,(IF(OR(R2="",R2&lt;S2,R2&gt;T2),(S2+T2)/2,R2)))</f>
        <v>52.88</v>
      </c>
      <c r="AC2" s="9">
        <f>IF(OR(R2="",R2&lt;S2,R2&gt;T2),(S2+T2)/2,R2)</f>
        <v>52.88</v>
      </c>
      <c r="AD2" s="9">
        <f>IF(OR(Y2="",Z2=""),W2,(IF(OR(W2="",W2&lt;Y2,W2&gt;Z2),(Y2+Z2)/2,W2)))</f>
        <v>-0.41000000000000003</v>
      </c>
    </row>
    <row r="3" spans="1:30" x14ac:dyDescent="0.2">
      <c r="A3" s="1" t="str">
        <f t="shared" ref="A3:A12" si="1">Q3</f>
        <v>CLEM7</v>
      </c>
      <c r="B3" s="1" t="str">
        <f>RTD("cqg.rtd", ,"ContractData",A3, "ContractMonth")</f>
        <v>JUN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2" t="str">
        <f t="shared" ref="D3:D13" si="3">$Q$1&amp;$C$1&amp;$D$1&amp;$C3</f>
        <v>CLES1M</v>
      </c>
      <c r="E3" s="2" t="str">
        <f t="shared" ref="E3:E13" si="4">$Q$1&amp;$C$1&amp;$E$1&amp;$C3</f>
        <v>CLES2M</v>
      </c>
      <c r="F3" s="2" t="str">
        <f t="shared" ref="F3:F13" si="5">$Q$1&amp;$C$1&amp;$F$1&amp;$C3</f>
        <v>CLES3M</v>
      </c>
      <c r="G3" s="2" t="str">
        <f t="shared" ref="G3:G11" si="6">$Q$1&amp;$C$1&amp;$G$1&amp;$C3</f>
        <v>CLES4M</v>
      </c>
      <c r="H3" s="2" t="str">
        <f t="shared" ref="H3:H10" si="7">$Q$1&amp;$C$1&amp;$H$1&amp;$C3</f>
        <v>CLES5M</v>
      </c>
      <c r="I3" s="2" t="str">
        <f t="shared" ref="I3:I9" si="8">$Q$1&amp;$C$1&amp;$I$1&amp;$C3</f>
        <v>CLES6M</v>
      </c>
      <c r="J3" s="2" t="str">
        <f t="shared" ref="J3:J8" si="9">$Q$1&amp;$C$1&amp;$J$1&amp;$C3</f>
        <v>CLES7M</v>
      </c>
      <c r="K3" s="2" t="str">
        <f t="shared" ref="K3:K7" si="10">$Q$1&amp;$C$1&amp;$K$1&amp;$C3</f>
        <v>CLES8M</v>
      </c>
      <c r="L3" s="2" t="str">
        <f t="shared" ref="L3:L6" si="11">$Q$1&amp;$C$1&amp;$L$1&amp;$C3</f>
        <v>CLES9M</v>
      </c>
      <c r="M3" s="2" t="str">
        <f t="shared" ref="M3:M5" si="12">$Q$1&amp;$C$1&amp;$M$1&amp;$C3</f>
        <v>CLES10M</v>
      </c>
      <c r="N3" s="2" t="str">
        <f t="shared" ref="N3:N4" si="13">$Q$1&amp;$C$1&amp;$N$1&amp;$C3</f>
        <v>CLES11M</v>
      </c>
      <c r="O3" s="2" t="str">
        <f t="shared" ref="O3" si="14">$Q$1&amp;$C$1&amp;$O$1&amp;$C3</f>
        <v>CLES12M</v>
      </c>
      <c r="P3" s="3"/>
      <c r="Q3" s="8" t="str">
        <f>RTD("cqg.rtd", ,"ContractData", $Q$1&amp;"?"&amp;R36, "Symbol")</f>
        <v>CLEM7</v>
      </c>
      <c r="R3" s="9">
        <f>RTD("cqg.rtd", ,"ContractData", Q3, $R$1,,"T")</f>
        <v>53.29</v>
      </c>
      <c r="S3" s="9">
        <f>RTD("cqg.rtd", ,"ContractData", Q3,$S$1,,"T")</f>
        <v>53.29</v>
      </c>
      <c r="T3" s="9">
        <f>RTD("cqg.rtd", ,"ContractData", Q3,$T$1,,"T")</f>
        <v>53.300000000000004</v>
      </c>
      <c r="U3" s="9">
        <f>RTD("cqg.rtd", ,"ContractData", Q3, $U$1,,"T")</f>
        <v>-0.5</v>
      </c>
      <c r="V3" s="3" t="str">
        <f t="shared" ref="V3:V13" si="15">D3</f>
        <v>CLES1M</v>
      </c>
      <c r="W3" s="9">
        <f>RTD("cqg.rtd", ,"ContractData", V3, $W$1,,"T")</f>
        <v>-0.35000000000000003</v>
      </c>
      <c r="X3" s="9">
        <f>RTD("cqg.rtd", ,"ContractData", V3, $X$1,,"T")</f>
        <v>-0.03</v>
      </c>
      <c r="Y3" s="9">
        <f>RTD("cqg.rtd", ,"ContractData",V3,$Y$1,,"T")</f>
        <v>-0.35000000000000003</v>
      </c>
      <c r="Z3" s="9">
        <f>RTD("cqg.rtd", ,"ContractData", V3,$Z$1,,"T")</f>
        <v>-0.34</v>
      </c>
      <c r="AA3" s="9">
        <f t="shared" ref="AA3:AA13" si="16">IF(OR(W3="",W3&lt;Y3,W3&gt;Z3),(Y3+Z3)/2,W3)</f>
        <v>-0.35000000000000003</v>
      </c>
      <c r="AB3" s="9">
        <f t="shared" si="0"/>
        <v>53.29</v>
      </c>
      <c r="AC3" s="9">
        <f>IF(OR(R3="",R3&lt;S3,R3&gt;T3),(S3+T3)/2,R3)</f>
        <v>53.29</v>
      </c>
      <c r="AD3" s="9">
        <f t="shared" ref="AD3:AD13" si="17">IF(OR(Y3="",Z3=""),W3,(IF(OR(W3="",W3&lt;Y3,W3&gt;Z3),(Y3+Z3)/2,W3)))</f>
        <v>-0.35000000000000003</v>
      </c>
    </row>
    <row r="4" spans="1:30" x14ac:dyDescent="0.2">
      <c r="A4" s="1" t="str">
        <f t="shared" si="1"/>
        <v>CLEN7</v>
      </c>
      <c r="B4" s="1" t="str">
        <f>RTD("cqg.rtd", ,"ContractData",A4, "ContractMonth")</f>
        <v>JUL</v>
      </c>
      <c r="C4" s="7" t="str">
        <f t="shared" si="2"/>
        <v>N</v>
      </c>
      <c r="D4" s="2" t="str">
        <f t="shared" si="3"/>
        <v>CLES1N</v>
      </c>
      <c r="E4" s="2" t="str">
        <f t="shared" si="4"/>
        <v>CLES2N</v>
      </c>
      <c r="F4" s="2" t="str">
        <f t="shared" si="5"/>
        <v>CLES3N</v>
      </c>
      <c r="G4" s="2" t="str">
        <f t="shared" si="6"/>
        <v>CLES4N</v>
      </c>
      <c r="H4" s="2" t="str">
        <f t="shared" si="7"/>
        <v>CLES5N</v>
      </c>
      <c r="I4" s="2" t="str">
        <f t="shared" si="8"/>
        <v>CLES6N</v>
      </c>
      <c r="J4" s="2" t="str">
        <f t="shared" si="9"/>
        <v>CLES7N</v>
      </c>
      <c r="K4" s="2" t="str">
        <f t="shared" si="10"/>
        <v>CLES8N</v>
      </c>
      <c r="L4" s="2" t="str">
        <f t="shared" si="11"/>
        <v>CLES9N</v>
      </c>
      <c r="M4" s="2" t="str">
        <f t="shared" si="12"/>
        <v>CLES10N</v>
      </c>
      <c r="N4" s="2" t="str">
        <f t="shared" si="13"/>
        <v>CLES11N</v>
      </c>
      <c r="P4" s="3"/>
      <c r="Q4" s="8" t="str">
        <f>RTD("cqg.rtd", ,"ContractData", $Q$1&amp;"?"&amp;R37, "Symbol")</f>
        <v>CLEN7</v>
      </c>
      <c r="R4" s="9">
        <f>RTD("cqg.rtd", ,"ContractData", Q4, $R$1,,"T")</f>
        <v>53.63</v>
      </c>
      <c r="S4" s="9">
        <f>RTD("cqg.rtd", ,"ContractData", Q4,$S$1,,"T")</f>
        <v>53.63</v>
      </c>
      <c r="T4" s="9">
        <f>RTD("cqg.rtd", ,"ContractData", Q4,$T$1,,"T")</f>
        <v>53.65</v>
      </c>
      <c r="U4" s="9">
        <f>RTD("cqg.rtd", ,"ContractData", Q4, $U$1,,"T")</f>
        <v>-0.46</v>
      </c>
      <c r="V4" s="3" t="str">
        <f t="shared" si="15"/>
        <v>CLES1N</v>
      </c>
      <c r="W4" s="9">
        <f>RTD("cqg.rtd", ,"ContractData", V4, $W$1,,"T")</f>
        <v>-0.24</v>
      </c>
      <c r="X4" s="9">
        <f>RTD("cqg.rtd", ,"ContractData", V4, $X$1,,"T")</f>
        <v>-0.04</v>
      </c>
      <c r="Y4" s="9">
        <f>RTD("cqg.rtd", ,"ContractData",V4,$Y$1,,"T")</f>
        <v>-0.25</v>
      </c>
      <c r="Z4" s="9">
        <f>RTD("cqg.rtd", ,"ContractData", V4,$Z$1,,"T")</f>
        <v>-0.24</v>
      </c>
      <c r="AA4" s="9">
        <f t="shared" si="16"/>
        <v>-0.24</v>
      </c>
      <c r="AB4" s="9">
        <f t="shared" si="0"/>
        <v>53.63</v>
      </c>
      <c r="AC4" s="9">
        <f t="shared" ref="AC4:AC13" si="18">IF(OR(R4="",R4&lt;S4,R4&gt;T4),(S4+T4)/2,R4)</f>
        <v>53.63</v>
      </c>
      <c r="AD4" s="9">
        <f t="shared" si="17"/>
        <v>-0.24</v>
      </c>
    </row>
    <row r="5" spans="1:30" x14ac:dyDescent="0.2">
      <c r="A5" s="1" t="str">
        <f t="shared" si="1"/>
        <v>CLEQ7</v>
      </c>
      <c r="B5" s="1" t="str">
        <f>RTD("cqg.rtd", ,"ContractData",A5, "ContractMonth")</f>
        <v>AUG</v>
      </c>
      <c r="C5" s="7" t="str">
        <f t="shared" si="2"/>
        <v>Q</v>
      </c>
      <c r="D5" s="2" t="str">
        <f t="shared" si="3"/>
        <v>CLES1Q</v>
      </c>
      <c r="E5" s="2" t="str">
        <f t="shared" si="4"/>
        <v>CLES2Q</v>
      </c>
      <c r="F5" s="2" t="str">
        <f t="shared" si="5"/>
        <v>CLES3Q</v>
      </c>
      <c r="G5" s="2" t="str">
        <f t="shared" si="6"/>
        <v>CLES4Q</v>
      </c>
      <c r="H5" s="2" t="str">
        <f t="shared" si="7"/>
        <v>CLES5Q</v>
      </c>
      <c r="I5" s="2" t="str">
        <f t="shared" si="8"/>
        <v>CLES6Q</v>
      </c>
      <c r="J5" s="2" t="str">
        <f t="shared" si="9"/>
        <v>CLES7Q</v>
      </c>
      <c r="K5" s="2" t="str">
        <f t="shared" si="10"/>
        <v>CLES8Q</v>
      </c>
      <c r="L5" s="2" t="str">
        <f t="shared" si="11"/>
        <v>CLES9Q</v>
      </c>
      <c r="M5" s="2" t="str">
        <f t="shared" si="12"/>
        <v>CLES10Q</v>
      </c>
      <c r="P5" s="3"/>
      <c r="Q5" s="8" t="str">
        <f>RTD("cqg.rtd", ,"ContractData", $Q$1&amp;"?"&amp;R38, "Symbol")</f>
        <v>CLEQ7</v>
      </c>
      <c r="R5" s="9">
        <f>RTD("cqg.rtd", ,"ContractData", Q5, $R$1,,"T")</f>
        <v>53.88</v>
      </c>
      <c r="S5" s="9">
        <f>RTD("cqg.rtd", ,"ContractData", Q5,$S$1,,"T")</f>
        <v>53.88</v>
      </c>
      <c r="T5" s="9">
        <f>RTD("cqg.rtd", ,"ContractData", Q5,$T$1,,"T")</f>
        <v>53.89</v>
      </c>
      <c r="U5" s="9">
        <f>RTD("cqg.rtd", ,"ContractData", Q5, $U$1,,"T")</f>
        <v>-0.43</v>
      </c>
      <c r="V5" s="3" t="str">
        <f t="shared" si="15"/>
        <v>CLES1Q</v>
      </c>
      <c r="W5" s="9">
        <f>RTD("cqg.rtd", ,"ContractData", V5, $W$1,,"T")</f>
        <v>-0.21</v>
      </c>
      <c r="X5" s="9">
        <f>RTD("cqg.rtd", ,"ContractData", V5, $X$1,,"T")</f>
        <v>-0.04</v>
      </c>
      <c r="Y5" s="9">
        <f>RTD("cqg.rtd", ,"ContractData",V5,$Y$1,,"T")</f>
        <v>-0.22</v>
      </c>
      <c r="Z5" s="9">
        <f>RTD("cqg.rtd", ,"ContractData", V5,$Z$1,,"T")</f>
        <v>-0.21</v>
      </c>
      <c r="AA5" s="9">
        <f t="shared" si="16"/>
        <v>-0.21</v>
      </c>
      <c r="AB5" s="9">
        <f t="shared" si="0"/>
        <v>53.88</v>
      </c>
      <c r="AC5" s="9">
        <f t="shared" si="18"/>
        <v>53.88</v>
      </c>
      <c r="AD5" s="9">
        <f t="shared" si="17"/>
        <v>-0.21</v>
      </c>
    </row>
    <row r="6" spans="1:30" x14ac:dyDescent="0.2">
      <c r="A6" s="1" t="str">
        <f t="shared" si="1"/>
        <v>CLEU7</v>
      </c>
      <c r="B6" s="1" t="str">
        <f>RTD("cqg.rtd", ,"ContractData",A6, "ContractMonth")</f>
        <v>SEP</v>
      </c>
      <c r="C6" s="7" t="str">
        <f t="shared" si="2"/>
        <v>U</v>
      </c>
      <c r="D6" s="2" t="str">
        <f t="shared" si="3"/>
        <v>CLES1U</v>
      </c>
      <c r="E6" s="2" t="str">
        <f t="shared" si="4"/>
        <v>CLES2U</v>
      </c>
      <c r="F6" s="2" t="str">
        <f t="shared" si="5"/>
        <v>CLES3U</v>
      </c>
      <c r="G6" s="2" t="str">
        <f t="shared" si="6"/>
        <v>CLES4U</v>
      </c>
      <c r="H6" s="2" t="str">
        <f t="shared" si="7"/>
        <v>CLES5U</v>
      </c>
      <c r="I6" s="2" t="str">
        <f t="shared" si="8"/>
        <v>CLES6U</v>
      </c>
      <c r="J6" s="2" t="str">
        <f t="shared" si="9"/>
        <v>CLES7U</v>
      </c>
      <c r="K6" s="2" t="str">
        <f t="shared" si="10"/>
        <v>CLES8U</v>
      </c>
      <c r="L6" s="2" t="str">
        <f t="shared" si="11"/>
        <v>CLES9U</v>
      </c>
      <c r="P6" s="3"/>
      <c r="Q6" s="8" t="str">
        <f>RTD("cqg.rtd", ,"ContractData", $Q$1&amp;"?"&amp;R39, "Symbol")</f>
        <v>CLEU7</v>
      </c>
      <c r="R6" s="9">
        <f>RTD("cqg.rtd", ,"ContractData", Q6, $R$1,,"T")</f>
        <v>54.09</v>
      </c>
      <c r="S6" s="9">
        <f>RTD("cqg.rtd", ,"ContractData", Q6,$S$1,,"T")</f>
        <v>54.09</v>
      </c>
      <c r="T6" s="9">
        <f>RTD("cqg.rtd", ,"ContractData", Q6,$T$1,,"T")</f>
        <v>54.1</v>
      </c>
      <c r="U6" s="9">
        <f>RTD("cqg.rtd", ,"ContractData", Q6, $U$1,,"T")</f>
        <v>-0.39</v>
      </c>
      <c r="V6" s="3" t="str">
        <f t="shared" si="15"/>
        <v>CLES1U</v>
      </c>
      <c r="W6" s="9">
        <f>RTD("cqg.rtd", ,"ContractData", V6, $W$1,,"T")</f>
        <v>-0.16</v>
      </c>
      <c r="X6" s="9">
        <f>RTD("cqg.rtd", ,"ContractData", V6, $X$1,,"T")</f>
        <v>-0.04</v>
      </c>
      <c r="Y6" s="9">
        <f>RTD("cqg.rtd", ,"ContractData",V6,$Y$1,,"T")</f>
        <v>-0.16</v>
      </c>
      <c r="Z6" s="9">
        <f>RTD("cqg.rtd", ,"ContractData", V6,$Z$1,,"T")</f>
        <v>-0.15</v>
      </c>
      <c r="AA6" s="9">
        <f t="shared" si="16"/>
        <v>-0.16</v>
      </c>
      <c r="AB6" s="9">
        <f t="shared" si="0"/>
        <v>54.09</v>
      </c>
      <c r="AC6" s="9">
        <f t="shared" si="18"/>
        <v>54.09</v>
      </c>
      <c r="AD6" s="9">
        <f t="shared" si="17"/>
        <v>-0.16</v>
      </c>
    </row>
    <row r="7" spans="1:30" x14ac:dyDescent="0.2">
      <c r="A7" s="1" t="str">
        <f t="shared" si="1"/>
        <v>CLEV7</v>
      </c>
      <c r="B7" s="1" t="str">
        <f>RTD("cqg.rtd", ,"ContractData",A7, "ContractMonth")</f>
        <v>OCT</v>
      </c>
      <c r="C7" s="7" t="str">
        <f t="shared" si="2"/>
        <v>V</v>
      </c>
      <c r="D7" s="2" t="str">
        <f t="shared" si="3"/>
        <v>CLES1V</v>
      </c>
      <c r="E7" s="2" t="str">
        <f t="shared" si="4"/>
        <v>CLES2V</v>
      </c>
      <c r="F7" s="2" t="str">
        <f t="shared" si="5"/>
        <v>CLES3V</v>
      </c>
      <c r="G7" s="2" t="str">
        <f t="shared" si="6"/>
        <v>CLES4V</v>
      </c>
      <c r="H7" s="2" t="str">
        <f t="shared" si="7"/>
        <v>CLES5V</v>
      </c>
      <c r="I7" s="2" t="str">
        <f t="shared" si="8"/>
        <v>CLES6V</v>
      </c>
      <c r="J7" s="2" t="str">
        <f t="shared" si="9"/>
        <v>CLES7V</v>
      </c>
      <c r="K7" s="2" t="str">
        <f t="shared" si="10"/>
        <v>CLES8V</v>
      </c>
      <c r="P7" s="3"/>
      <c r="Q7" s="8" t="str">
        <f>RTD("cqg.rtd", ,"ContractData", $Q$1&amp;"?"&amp;R40, "Symbol")</f>
        <v>CLEV7</v>
      </c>
      <c r="R7" s="9">
        <f>RTD("cqg.rtd", ,"ContractData", Q7, $R$1,,"T")</f>
        <v>54.28</v>
      </c>
      <c r="S7" s="9">
        <f>RTD("cqg.rtd", ,"ContractData", Q7,$S$1,,"T")</f>
        <v>54.24</v>
      </c>
      <c r="T7" s="9">
        <f>RTD("cqg.rtd", ,"ContractData", Q7,$T$1,,"T")</f>
        <v>54.26</v>
      </c>
      <c r="U7" s="9">
        <f>RTD("cqg.rtd", ,"ContractData", Q7, $U$1,,"T")</f>
        <v>-0.34</v>
      </c>
      <c r="V7" s="3" t="str">
        <f t="shared" si="15"/>
        <v>CLES1V</v>
      </c>
      <c r="W7" s="9">
        <f>RTD("cqg.rtd", ,"ContractData", V7, $W$1,,"T")</f>
        <v>-0.11</v>
      </c>
      <c r="X7" s="9">
        <f>RTD("cqg.rtd", ,"ContractData", V7, $X$1,,"T")</f>
        <v>-0.02</v>
      </c>
      <c r="Y7" s="9">
        <f>RTD("cqg.rtd", ,"ContractData",V7,$Y$1,,"T")</f>
        <v>-0.12</v>
      </c>
      <c r="Z7" s="9">
        <f>RTD("cqg.rtd", ,"ContractData", V7,$Z$1,,"T")</f>
        <v>-0.11</v>
      </c>
      <c r="AA7" s="9">
        <f t="shared" si="16"/>
        <v>-0.11</v>
      </c>
      <c r="AB7" s="9">
        <f t="shared" si="0"/>
        <v>54.25</v>
      </c>
      <c r="AC7" s="9">
        <f t="shared" si="18"/>
        <v>54.25</v>
      </c>
      <c r="AD7" s="9">
        <f t="shared" si="17"/>
        <v>-0.11</v>
      </c>
    </row>
    <row r="8" spans="1:30" x14ac:dyDescent="0.2">
      <c r="A8" s="1" t="str">
        <f t="shared" si="1"/>
        <v>CLEX7</v>
      </c>
      <c r="B8" s="1" t="str">
        <f>RTD("cqg.rtd", ,"ContractData",A8, "ContractMonth")</f>
        <v>NOV</v>
      </c>
      <c r="C8" s="7" t="str">
        <f t="shared" si="2"/>
        <v>X</v>
      </c>
      <c r="D8" s="2" t="str">
        <f t="shared" si="3"/>
        <v>CLES1X</v>
      </c>
      <c r="E8" s="2" t="str">
        <f t="shared" si="4"/>
        <v>CLES2X</v>
      </c>
      <c r="F8" s="2" t="str">
        <f t="shared" si="5"/>
        <v>CLES3X</v>
      </c>
      <c r="G8" s="2" t="str">
        <f t="shared" si="6"/>
        <v>CLES4X</v>
      </c>
      <c r="H8" s="2" t="str">
        <f t="shared" si="7"/>
        <v>CLES5X</v>
      </c>
      <c r="I8" s="2" t="str">
        <f t="shared" si="8"/>
        <v>CLES6X</v>
      </c>
      <c r="J8" s="2" t="str">
        <f t="shared" si="9"/>
        <v>CLES7X</v>
      </c>
      <c r="P8" s="3"/>
      <c r="Q8" s="8" t="str">
        <f>RTD("cqg.rtd", ,"ContractData", $Q$1&amp;"?"&amp;R41, "Symbol")</f>
        <v>CLEX7</v>
      </c>
      <c r="R8" s="9">
        <f>RTD("cqg.rtd", ,"ContractData", Q8, $R$1,,"T")</f>
        <v>54.39</v>
      </c>
      <c r="S8" s="9">
        <f>RTD("cqg.rtd", ,"ContractData", Q8,$S$1,,"T")</f>
        <v>54.35</v>
      </c>
      <c r="T8" s="9">
        <f>RTD("cqg.rtd", ,"ContractData", Q8,$T$1,,"T")</f>
        <v>54.370000000000005</v>
      </c>
      <c r="U8" s="9">
        <f>RTD("cqg.rtd", ,"ContractData", Q8, $U$1,,"T")</f>
        <v>-0.32</v>
      </c>
      <c r="V8" s="3" t="str">
        <f t="shared" si="15"/>
        <v>CLES1X</v>
      </c>
      <c r="W8" s="9">
        <f>RTD("cqg.rtd", ,"ContractData", V8, $W$1,,"T")</f>
        <v>-0.1</v>
      </c>
      <c r="X8" s="9">
        <f>RTD("cqg.rtd", ,"ContractData", V8, $X$1,,"T")</f>
        <v>-0.04</v>
      </c>
      <c r="Y8" s="9">
        <f>RTD("cqg.rtd", ,"ContractData",V8,$Y$1,,"T")</f>
        <v>-0.1</v>
      </c>
      <c r="Z8" s="9">
        <f>RTD("cqg.rtd", ,"ContractData", V8,$Z$1,,"T")</f>
        <v>-0.09</v>
      </c>
      <c r="AA8" s="9">
        <f t="shared" si="16"/>
        <v>-0.1</v>
      </c>
      <c r="AB8" s="9">
        <f>IF(OR(S8="",T8=""),R8,(IF(OR(R8="",R8&lt;S8,R8&gt;T8),(S8+T8)/2,R8)))</f>
        <v>54.36</v>
      </c>
      <c r="AC8" s="9">
        <f t="shared" si="18"/>
        <v>54.36</v>
      </c>
      <c r="AD8" s="9">
        <f t="shared" si="17"/>
        <v>-0.1</v>
      </c>
    </row>
    <row r="9" spans="1:30" x14ac:dyDescent="0.2">
      <c r="A9" s="1" t="str">
        <f t="shared" si="1"/>
        <v>CLEZ7</v>
      </c>
      <c r="B9" s="1" t="str">
        <f>RTD("cqg.rtd", ,"ContractData",A9, "ContractMonth")</f>
        <v>DEC</v>
      </c>
      <c r="C9" s="7" t="str">
        <f t="shared" si="2"/>
        <v>Z</v>
      </c>
      <c r="D9" s="2" t="str">
        <f t="shared" si="3"/>
        <v>CLES1Z</v>
      </c>
      <c r="E9" s="2" t="str">
        <f t="shared" si="4"/>
        <v>CLES2Z</v>
      </c>
      <c r="F9" s="2" t="str">
        <f t="shared" si="5"/>
        <v>CLES3Z</v>
      </c>
      <c r="G9" s="2" t="str">
        <f t="shared" si="6"/>
        <v>CLES4Z</v>
      </c>
      <c r="H9" s="2" t="str">
        <f t="shared" si="7"/>
        <v>CLES5Z</v>
      </c>
      <c r="I9" s="2" t="str">
        <f t="shared" si="8"/>
        <v>CLES6Z</v>
      </c>
      <c r="P9" s="3"/>
      <c r="Q9" s="8" t="str">
        <f>RTD("cqg.rtd", ,"ContractData", $Q$1&amp;"?"&amp;R42, "Symbol")</f>
        <v>CLEZ7</v>
      </c>
      <c r="R9" s="9">
        <f>RTD("cqg.rtd", ,"ContractData", Q9, $R$1,,"T")</f>
        <v>54.46</v>
      </c>
      <c r="S9" s="9">
        <f>RTD("cqg.rtd", ,"ContractData", Q9,$S$1,,"T")</f>
        <v>54.45</v>
      </c>
      <c r="T9" s="9">
        <f>RTD("cqg.rtd", ,"ContractData", Q9,$T$1,,"T")</f>
        <v>54.46</v>
      </c>
      <c r="U9" s="9">
        <f>RTD("cqg.rtd", ,"ContractData", Q9, $U$1,,"T")</f>
        <v>-0.3</v>
      </c>
      <c r="V9" s="3" t="str">
        <f t="shared" si="15"/>
        <v>CLES1Z</v>
      </c>
      <c r="W9" s="9">
        <f>RTD("cqg.rtd", ,"ContractData", V9, $W$1,,"T")</f>
        <v>-7.0000000000000007E-2</v>
      </c>
      <c r="X9" s="9">
        <f>RTD("cqg.rtd", ,"ContractData", V9, $X$1,,"T")</f>
        <v>-0.05</v>
      </c>
      <c r="Y9" s="9">
        <f>RTD("cqg.rtd", ,"ContractData",V9,$Y$1,,"T")</f>
        <v>-7.0000000000000007E-2</v>
      </c>
      <c r="Z9" s="9">
        <f>RTD("cqg.rtd", ,"ContractData", V9,$Z$1,,"T")</f>
        <v>-0.06</v>
      </c>
      <c r="AA9" s="9">
        <f t="shared" si="16"/>
        <v>-7.0000000000000007E-2</v>
      </c>
      <c r="AB9" s="9">
        <f t="shared" ref="AB9:AB12" si="19">IF(OR(S9="",T9=""),R9,(IF(OR(R9="",R9&lt;S9,R9&gt;T9),(S9+T9)/2,R9)))</f>
        <v>54.46</v>
      </c>
      <c r="AC9" s="9">
        <f t="shared" si="18"/>
        <v>54.46</v>
      </c>
      <c r="AD9" s="9">
        <f t="shared" si="17"/>
        <v>-7.0000000000000007E-2</v>
      </c>
    </row>
    <row r="10" spans="1:30" x14ac:dyDescent="0.2">
      <c r="A10" s="1" t="str">
        <f t="shared" si="1"/>
        <v>CLEF8</v>
      </c>
      <c r="B10" s="1" t="str">
        <f>RTD("cqg.rtd", ,"ContractData",A10, "ContractMonth")</f>
        <v>JAN</v>
      </c>
      <c r="C10" s="7" t="str">
        <f t="shared" si="2"/>
        <v>F</v>
      </c>
      <c r="D10" s="2" t="str">
        <f t="shared" si="3"/>
        <v>CLES1F</v>
      </c>
      <c r="E10" s="2" t="str">
        <f t="shared" si="4"/>
        <v>CLES2F</v>
      </c>
      <c r="F10" s="2" t="str">
        <f t="shared" si="5"/>
        <v>CLES3F</v>
      </c>
      <c r="G10" s="2" t="str">
        <f t="shared" si="6"/>
        <v>CLES4F</v>
      </c>
      <c r="H10" s="2" t="str">
        <f t="shared" si="7"/>
        <v>CLES5F</v>
      </c>
      <c r="P10" s="3"/>
      <c r="Q10" s="8" t="str">
        <f>RTD("cqg.rtd", ,"ContractData", $Q$1&amp;"?"&amp;R43, "Symbol")</f>
        <v>CLEF8</v>
      </c>
      <c r="R10" s="9">
        <f>RTD("cqg.rtd", ,"ContractData", Q10, $R$1,,"T")</f>
        <v>54.550000000000004</v>
      </c>
      <c r="S10" s="9">
        <f>RTD("cqg.rtd", ,"ContractData", Q10,$S$1,,"T")</f>
        <v>54.51</v>
      </c>
      <c r="T10" s="9">
        <f>RTD("cqg.rtd", ,"ContractData", Q10,$T$1,,"T")</f>
        <v>54.54</v>
      </c>
      <c r="U10" s="9">
        <f>RTD("cqg.rtd", ,"ContractData", Q10, $U$1,,"T")</f>
        <v>-0.26</v>
      </c>
      <c r="V10" s="3" t="str">
        <f t="shared" si="15"/>
        <v>CLES1F</v>
      </c>
      <c r="W10" s="9">
        <f>RTD("cqg.rtd", ,"ContractData", V10, $W$1,,"T")</f>
        <v>0</v>
      </c>
      <c r="X10" s="9">
        <f>RTD("cqg.rtd", ,"ContractData", V10, $X$1,,"T")</f>
        <v>-0.02</v>
      </c>
      <c r="Y10" s="9">
        <f>RTD("cqg.rtd", ,"ContractData",V10,$Y$1,,"T")</f>
        <v>-0.01</v>
      </c>
      <c r="Z10" s="9">
        <f>RTD("cqg.rtd", ,"ContractData", V10,$Z$1,,"T")</f>
        <v>0</v>
      </c>
      <c r="AA10" s="9">
        <f t="shared" si="16"/>
        <v>0</v>
      </c>
      <c r="AB10" s="9">
        <f t="shared" si="19"/>
        <v>54.524999999999999</v>
      </c>
      <c r="AC10" s="9">
        <f t="shared" si="18"/>
        <v>54.524999999999999</v>
      </c>
      <c r="AD10" s="9">
        <f t="shared" si="17"/>
        <v>0</v>
      </c>
    </row>
    <row r="11" spans="1:30" x14ac:dyDescent="0.2">
      <c r="A11" s="1" t="str">
        <f t="shared" si="1"/>
        <v>CLEG8</v>
      </c>
      <c r="B11" s="1" t="str">
        <f>RTD("cqg.rtd", ,"ContractData",A11, "ContractMonth")</f>
        <v>FEB</v>
      </c>
      <c r="C11" s="7" t="str">
        <f t="shared" si="2"/>
        <v>G</v>
      </c>
      <c r="D11" s="2" t="str">
        <f t="shared" si="3"/>
        <v>CLES1G</v>
      </c>
      <c r="E11" s="2" t="str">
        <f t="shared" si="4"/>
        <v>CLES2G</v>
      </c>
      <c r="F11" s="2" t="str">
        <f t="shared" si="5"/>
        <v>CLES3G</v>
      </c>
      <c r="G11" s="2" t="str">
        <f t="shared" si="6"/>
        <v>CLES4G</v>
      </c>
      <c r="P11" s="3"/>
      <c r="Q11" s="8" t="str">
        <f>RTD("cqg.rtd", ,"ContractData", $Q$1&amp;"?"&amp;R44, "Symbol")</f>
        <v>CLEG8</v>
      </c>
      <c r="R11" s="9">
        <f>RTD("cqg.rtd", ,"ContractData", Q11, $R$1,,"T")</f>
        <v>54.65</v>
      </c>
      <c r="S11" s="9">
        <f>RTD("cqg.rtd", ,"ContractData", Q11,$S$1,,"T")</f>
        <v>54.51</v>
      </c>
      <c r="T11" s="9">
        <f>RTD("cqg.rtd", ,"ContractData", Q11,$T$1,,"T")</f>
        <v>54.53</v>
      </c>
      <c r="U11" s="9">
        <f>RTD("cqg.rtd", ,"ContractData", Q11, $U$1,,"T")</f>
        <v>-0.24</v>
      </c>
      <c r="V11" s="3" t="str">
        <f t="shared" si="15"/>
        <v>CLES1G</v>
      </c>
      <c r="W11" s="9">
        <f>RTD("cqg.rtd", ,"ContractData", V11, $W$1,,"T")</f>
        <v>0.02</v>
      </c>
      <c r="X11" s="9">
        <f>RTD("cqg.rtd", ,"ContractData", V11, $X$1,,"T")</f>
        <v>-0.03</v>
      </c>
      <c r="Y11" s="9">
        <f>RTD("cqg.rtd", ,"ContractData",V11,$Y$1,,"T")</f>
        <v>0.02</v>
      </c>
      <c r="Z11" s="9">
        <f>RTD("cqg.rtd", ,"ContractData", V11,$Z$1,,"T")</f>
        <v>0.03</v>
      </c>
      <c r="AA11" s="9">
        <f t="shared" si="16"/>
        <v>0.02</v>
      </c>
      <c r="AB11" s="9">
        <f t="shared" si="19"/>
        <v>54.519999999999996</v>
      </c>
      <c r="AC11" s="9">
        <f t="shared" si="18"/>
        <v>54.519999999999996</v>
      </c>
      <c r="AD11" s="9">
        <f t="shared" si="17"/>
        <v>0.02</v>
      </c>
    </row>
    <row r="12" spans="1:30" x14ac:dyDescent="0.2">
      <c r="A12" s="1" t="str">
        <f t="shared" si="1"/>
        <v>CLEH8</v>
      </c>
      <c r="B12" s="1" t="str">
        <f>RTD("cqg.rtd", ,"ContractData",A12, "ContractMonth")</f>
        <v>MAR</v>
      </c>
      <c r="C12" s="7" t="str">
        <f t="shared" si="2"/>
        <v>H</v>
      </c>
      <c r="D12" s="2" t="str">
        <f t="shared" si="3"/>
        <v>CLES1H</v>
      </c>
      <c r="E12" s="2" t="str">
        <f t="shared" si="4"/>
        <v>CLES2H</v>
      </c>
      <c r="F12" s="2" t="str">
        <f t="shared" si="5"/>
        <v>CLES3H</v>
      </c>
      <c r="P12" s="3"/>
      <c r="Q12" s="8" t="str">
        <f>RTD("cqg.rtd", ,"ContractData", $Q$1&amp;"?"&amp;R45, "Symbol")</f>
        <v>CLEH8</v>
      </c>
      <c r="R12" s="9">
        <f>RTD("cqg.rtd", ,"ContractData", Q12, $R$1,,"T")</f>
        <v>54.68</v>
      </c>
      <c r="S12" s="9">
        <f>RTD("cqg.rtd", ,"ContractData", Q12,$S$1,,"T")</f>
        <v>54.480000000000004</v>
      </c>
      <c r="T12" s="9">
        <f>RTD("cqg.rtd", ,"ContractData", Q12,$T$1,,"T")</f>
        <v>54.5</v>
      </c>
      <c r="U12" s="9">
        <f>RTD("cqg.rtd", ,"ContractData", Q12, $U$1,,"T")</f>
        <v>-0.22</v>
      </c>
      <c r="V12" s="3" t="str">
        <f t="shared" si="15"/>
        <v>CLES1H</v>
      </c>
      <c r="W12" s="9">
        <f>RTD("cqg.rtd", ,"ContractData", V12, $W$1,,"T")</f>
        <v>0.05</v>
      </c>
      <c r="X12" s="9">
        <f>RTD("cqg.rtd", ,"ContractData", V12, $X$1,,"T")</f>
        <v>-0.02</v>
      </c>
      <c r="Y12" s="9">
        <f>RTD("cqg.rtd", ,"ContractData",V12,$Y$1,,"T")</f>
        <v>0.05</v>
      </c>
      <c r="Z12" s="9">
        <f>RTD("cqg.rtd", ,"ContractData", V12,$Z$1,,"T")</f>
        <v>0.06</v>
      </c>
      <c r="AA12" s="9">
        <f t="shared" si="16"/>
        <v>0.05</v>
      </c>
      <c r="AB12" s="9">
        <f t="shared" si="19"/>
        <v>54.49</v>
      </c>
      <c r="AC12" s="9">
        <f t="shared" si="18"/>
        <v>54.49</v>
      </c>
      <c r="AD12" s="9">
        <f t="shared" si="17"/>
        <v>0.05</v>
      </c>
    </row>
    <row r="13" spans="1:30" x14ac:dyDescent="0.2">
      <c r="A13" s="1" t="str">
        <f t="shared" ref="A13" si="20">Q13</f>
        <v>CLEJ8</v>
      </c>
      <c r="B13" s="1" t="str">
        <f>RTD("cqg.rtd", ,"ContractData",A13, "ContractMonth")</f>
        <v>APR</v>
      </c>
      <c r="C13" s="7" t="str">
        <f t="shared" si="2"/>
        <v>J</v>
      </c>
      <c r="D13" s="2" t="str">
        <f t="shared" si="3"/>
        <v>CLES1J</v>
      </c>
      <c r="E13" s="2" t="str">
        <f t="shared" si="4"/>
        <v>CLES2J</v>
      </c>
      <c r="F13" s="2" t="str">
        <f t="shared" si="5"/>
        <v>CLES3J</v>
      </c>
      <c r="P13" s="3"/>
      <c r="Q13" s="8" t="str">
        <f>RTD("cqg.rtd", ,"ContractData", $Q$1&amp;"?"&amp;R46, "Symbol")</f>
        <v>CLEJ8</v>
      </c>
      <c r="R13" s="9">
        <f>RTD("cqg.rtd", ,"ContractData", Q13, $R$1,,"T")</f>
        <v>54.63</v>
      </c>
      <c r="S13" s="9">
        <f>RTD("cqg.rtd", ,"ContractData", Q13,$S$1,,"T")</f>
        <v>54.410000000000004</v>
      </c>
      <c r="T13" s="9">
        <f>RTD("cqg.rtd", ,"ContractData", Q13,$T$1,,"T")</f>
        <v>54.45</v>
      </c>
      <c r="U13" s="9">
        <f>RTD("cqg.rtd", ,"ContractData", Q13, $U$1,,"T")</f>
        <v>-0.22</v>
      </c>
      <c r="V13" s="3" t="str">
        <f t="shared" si="15"/>
        <v>CLES1J</v>
      </c>
      <c r="W13" s="9">
        <f>RTD("cqg.rtd", ,"ContractData", V13, $W$1,,"T")</f>
        <v>7.0000000000000007E-2</v>
      </c>
      <c r="X13" s="9">
        <f>RTD("cqg.rtd", ,"ContractData", V13, $X$1,,"T")</f>
        <v>-0.01</v>
      </c>
      <c r="Y13" s="9">
        <f>RTD("cqg.rtd", ,"ContractData",V13,$Y$1,,"T")</f>
        <v>0.06</v>
      </c>
      <c r="Z13" s="9">
        <f>RTD("cqg.rtd", ,"ContractData", V13,$Z$1,,"T")</f>
        <v>7.0000000000000007E-2</v>
      </c>
      <c r="AA13" s="9">
        <f t="shared" si="16"/>
        <v>7.0000000000000007E-2</v>
      </c>
      <c r="AB13" s="9">
        <f>IF(OR(S13="",T13=""),R13,(IF(OR(R13="",R13&lt;S13,R13&gt;T13),(S13+T13)/2,R13)))</f>
        <v>54.430000000000007</v>
      </c>
      <c r="AC13" s="9">
        <f t="shared" si="18"/>
        <v>54.430000000000007</v>
      </c>
      <c r="AD13" s="9">
        <f t="shared" si="17"/>
        <v>7.0000000000000007E-2</v>
      </c>
    </row>
    <row r="14" spans="1:30" x14ac:dyDescent="0.2">
      <c r="D14" s="2">
        <f>RTD("cqg.rtd", ,"ContractData",D2, "Bate")</f>
        <v>0</v>
      </c>
      <c r="E14" s="2">
        <f>RTD("cqg.rtd", ,"ContractData",E2, "Bate")</f>
        <v>0</v>
      </c>
      <c r="F14" s="2">
        <f>RTD("cqg.rtd", ,"ContractData",F2, "Bate")</f>
        <v>16</v>
      </c>
      <c r="G14" s="2">
        <f>RTD("cqg.rtd", ,"ContractData",G2, "Bate")</f>
        <v>64</v>
      </c>
      <c r="H14" s="2">
        <f>RTD("cqg.rtd", ,"ContractData",H2, "Bate")</f>
        <v>128</v>
      </c>
      <c r="I14" s="2">
        <f>RTD("cqg.rtd", ,"ContractData",I2, "Bate")</f>
        <v>128</v>
      </c>
      <c r="J14" s="2">
        <f>RTD("cqg.rtd", ,"ContractData",J2, "Bate")</f>
        <v>128</v>
      </c>
      <c r="K14" s="2">
        <f>RTD("cqg.rtd", ,"ContractData",K2, "Bate")</f>
        <v>64</v>
      </c>
      <c r="L14" s="2">
        <f>RTD("cqg.rtd", ,"ContractData",L2, "Bate")</f>
        <v>64</v>
      </c>
      <c r="M14" s="2">
        <f>RTD("cqg.rtd", ,"ContractData",M2, "Bate")</f>
        <v>64</v>
      </c>
      <c r="N14" s="2">
        <f>RTD("cqg.rtd", ,"ContractData",N2, "Bate")</f>
        <v>64</v>
      </c>
      <c r="O14" s="2">
        <f>RTD("cqg.rtd", ,"ContractData",O2, "Bate")</f>
        <v>64</v>
      </c>
      <c r="P14" s="3"/>
      <c r="Q14" s="3">
        <f>RTD("cqg.rtd", ,"ContractData",Q2, "Bate")</f>
        <v>64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0</v>
      </c>
      <c r="F15" s="2">
        <f>RTD("cqg.rtd", ,"ContractData",F3, "Bate")</f>
        <v>0</v>
      </c>
      <c r="G15" s="2">
        <f>RTD("cqg.rtd", ,"ContractData",G3, "Bate")</f>
        <v>64</v>
      </c>
      <c r="H15" s="2">
        <f>RTD("cqg.rtd", ,"ContractData",H3, "Bate")</f>
        <v>64</v>
      </c>
      <c r="I15" s="2">
        <f>RTD("cqg.rtd", ,"ContractData",I3, "Bate")</f>
        <v>128</v>
      </c>
      <c r="J15" s="2">
        <f>RTD("cqg.rtd", ,"ContractData",J3, "Bate")</f>
        <v>64</v>
      </c>
      <c r="K15" s="2">
        <f>RTD("cqg.rtd", ,"ContractData",K3, "Bate")</f>
        <v>128</v>
      </c>
      <c r="L15" s="2">
        <f>RTD("cqg.rtd", ,"ContractData",L3, "Bate")</f>
        <v>64</v>
      </c>
      <c r="M15" s="2">
        <f>RTD("cqg.rtd", ,"ContractData",M3, "Bate")</f>
        <v>128</v>
      </c>
      <c r="N15" s="2">
        <f>RTD("cqg.rtd", ,"ContractData",N3, "Bate")</f>
        <v>128</v>
      </c>
      <c r="O15" s="2">
        <f>RTD("cqg.rtd", ,"ContractData",O3, "Bate")</f>
        <v>128</v>
      </c>
      <c r="P15" s="3"/>
      <c r="Q15" s="3">
        <f>RTD("cqg.rtd", ,"ContractData",Q3, "Bate")</f>
        <v>0</v>
      </c>
      <c r="R15" s="3"/>
      <c r="S15" s="3"/>
      <c r="T15" s="3"/>
      <c r="U15" s="3"/>
    </row>
    <row r="16" spans="1:30" x14ac:dyDescent="0.2">
      <c r="D16" s="2">
        <f>RTD("cqg.rtd", ,"ContractData",D4, "Bate")</f>
        <v>16</v>
      </c>
      <c r="E16" s="2">
        <f>RTD("cqg.rtd", ,"ContractData",E4, "Bate")</f>
        <v>64</v>
      </c>
      <c r="F16" s="2">
        <f>RTD("cqg.rtd", ,"ContractData",F4, "Bate")</f>
        <v>64</v>
      </c>
      <c r="G16" s="2">
        <f>RTD("cqg.rtd", ,"ContractData",G4, "Bate")</f>
        <v>128</v>
      </c>
      <c r="H16" s="2">
        <f>RTD("cqg.rtd", ,"ContractData",H4, "Bate")</f>
        <v>128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128</v>
      </c>
      <c r="L16" s="2">
        <f>RTD("cqg.rtd", ,"ContractData",L4, "Bate")</f>
        <v>128</v>
      </c>
      <c r="M16" s="2">
        <f>RTD("cqg.rtd", ,"ContractData",M4, "Bate")</f>
        <v>196</v>
      </c>
      <c r="N16" s="2">
        <f>RTD("cqg.rtd", ,"ContractData",N4, "Bate")</f>
        <v>128</v>
      </c>
      <c r="Q16" s="2">
        <f>RTD("cqg.rtd", ,"ContractData",Q4, "Bate")</f>
        <v>128</v>
      </c>
    </row>
    <row r="17" spans="4:29" x14ac:dyDescent="0.2">
      <c r="D17" s="2">
        <f>RTD("cqg.rtd", ,"ContractData",D5, "Bate")</f>
        <v>16</v>
      </c>
      <c r="E17" s="2">
        <f>RTD("cqg.rtd", ,"ContractData",E5, "Bate")</f>
        <v>64</v>
      </c>
      <c r="F17" s="2">
        <f>RTD("cqg.rtd", ,"ContractData",F5, "Bate")</f>
        <v>0</v>
      </c>
      <c r="G17" s="2">
        <f>RTD("cqg.rtd", ,"ContractData",G5, "Bate")</f>
        <v>64</v>
      </c>
      <c r="H17" s="2">
        <f>RTD("cqg.rtd", ,"ContractData",H5, "Bate")</f>
        <v>128</v>
      </c>
      <c r="I17" s="2">
        <f>RTD("cqg.rtd", ,"ContractData",I5, "Bate")</f>
        <v>64</v>
      </c>
      <c r="J17" s="2">
        <f>RTD("cqg.rtd", ,"ContractData",J5, "Bate")</f>
        <v>64</v>
      </c>
      <c r="K17" s="2">
        <f>RTD("cqg.rtd", ,"ContractData",K5, "Bate")</f>
        <v>64</v>
      </c>
      <c r="L17" s="2">
        <f>RTD("cqg.rtd", ,"ContractData",L5, "Bate")</f>
        <v>64</v>
      </c>
      <c r="M17" s="2">
        <f>RTD("cqg.rtd", ,"ContractData",M5, "Bate")</f>
        <v>128</v>
      </c>
      <c r="Q17" s="2">
        <f>RTD("cqg.rtd", ,"ContractData",Q5, "Bate")</f>
        <v>64</v>
      </c>
      <c r="AB17" s="10" t="b">
        <f>IF(OR(R9="",R9&lt;S9,R9&gt;T9),(IF(OR(S9="",T9=""),R9,(S9+T9)/2)))</f>
        <v>0</v>
      </c>
      <c r="AC17" s="10"/>
    </row>
    <row r="18" spans="4:29" x14ac:dyDescent="0.2">
      <c r="D18" s="2">
        <f>RTD("cqg.rtd", ,"ContractData",D6, "Bate")</f>
        <v>32</v>
      </c>
      <c r="E18" s="2">
        <f>RTD("cqg.rtd", ,"ContractData",E6, "Bate")</f>
        <v>64</v>
      </c>
      <c r="F18" s="2">
        <f>RTD("cqg.rtd", ,"ContractData",F6, "Bate")</f>
        <v>0</v>
      </c>
      <c r="G18" s="2">
        <f>RTD("cqg.rtd", ,"ContractData",G6, "Bate")</f>
        <v>64</v>
      </c>
      <c r="H18" s="2">
        <f>RTD("cqg.rtd", ,"ContractData",H6, "Bate")</f>
        <v>128</v>
      </c>
      <c r="I18" s="2">
        <f>RTD("cqg.rtd", ,"ContractData",I6, "Bate")</f>
        <v>64</v>
      </c>
      <c r="J18" s="2">
        <f>RTD("cqg.rtd", ,"ContractData",J6, "Bate")</f>
        <v>128</v>
      </c>
      <c r="K18" s="2">
        <f>RTD("cqg.rtd", ,"ContractData",K6, "Bate")</f>
        <v>196</v>
      </c>
      <c r="L18" s="2">
        <f>RTD("cqg.rtd", ,"ContractData",L6, "Bate")</f>
        <v>64</v>
      </c>
      <c r="Q18" s="2">
        <f>RTD("cqg.rtd", ,"ContractData",Q6, "Bate")</f>
        <v>64</v>
      </c>
      <c r="AB18" s="10">
        <f>IF(OR(R8="",R8&lt;S8,R8&gt;T8),(IF(OR(S8="",T8=""),R8,(S8+T8)/2)))</f>
        <v>54.36</v>
      </c>
      <c r="AC18" s="10">
        <f>IF(OR(R8="",R8&lt;S8,R8&gt;T8),(S8+T8)/2,R8)</f>
        <v>54.36</v>
      </c>
    </row>
    <row r="19" spans="4:29" x14ac:dyDescent="0.2">
      <c r="D19" s="2">
        <f>RTD("cqg.rtd", ,"ContractData",D7, "Bate")</f>
        <v>0</v>
      </c>
      <c r="E19" s="2">
        <f>RTD("cqg.rtd", ,"ContractData",E7, "Bate")</f>
        <v>128</v>
      </c>
      <c r="F19" s="2">
        <f>RTD("cqg.rtd", ,"ContractData",F7, "Bate")</f>
        <v>128</v>
      </c>
      <c r="G19" s="2">
        <f>RTD("cqg.rtd", ,"ContractData",G7, "Bate")</f>
        <v>128</v>
      </c>
      <c r="H19" s="2">
        <f>RTD("cqg.rtd", ,"ContractData",H7, "Bate")</f>
        <v>64</v>
      </c>
      <c r="I19" s="2">
        <f>RTD("cqg.rtd", ,"ContractData",I7, "Bate")</f>
        <v>64</v>
      </c>
      <c r="J19" s="2">
        <f>RTD("cqg.rtd", ,"ContractData",J7, "Bate")</f>
        <v>196</v>
      </c>
      <c r="K19" s="2">
        <f>RTD("cqg.rtd", ,"ContractData",K7, "Bate")</f>
        <v>128</v>
      </c>
      <c r="Q19" s="2">
        <f>RTD("cqg.rtd", ,"ContractData",Q7, "Bate")</f>
        <v>128</v>
      </c>
      <c r="V19" s="2" t="s">
        <v>15</v>
      </c>
      <c r="AB19" s="10">
        <f>IF(OR(S8="",T8=""),R8,(IF(OR(R8="",R8&lt;S8,R8&gt;T8),(S8+T8)/2,R8)))</f>
        <v>54.36</v>
      </c>
      <c r="AC19" s="10"/>
    </row>
    <row r="20" spans="4:29" x14ac:dyDescent="0.2">
      <c r="D20" s="2">
        <f>RTD("cqg.rtd", ,"ContractData",D8, "Bate")</f>
        <v>32</v>
      </c>
      <c r="E20" s="2">
        <f>RTD("cqg.rtd", ,"ContractData",E8, "Bate")</f>
        <v>64</v>
      </c>
      <c r="F20" s="2">
        <f>RTD("cqg.rtd", ,"ContractData",F8, "Bate")</f>
        <v>64</v>
      </c>
      <c r="G20" s="2">
        <f>RTD("cqg.rtd", ,"ContractData",G8, "Bate")</f>
        <v>64</v>
      </c>
      <c r="H20" s="2">
        <f>RTD("cqg.rtd", ,"ContractData",H8, "Bate")</f>
        <v>128</v>
      </c>
      <c r="I20" s="2">
        <f>RTD("cqg.rtd", ,"ContractData",I8, "Bate")</f>
        <v>64</v>
      </c>
      <c r="J20" s="2">
        <f>RTD("cqg.rtd", ,"ContractData",J8, "Bate")</f>
        <v>64</v>
      </c>
      <c r="Q20" s="2">
        <f>RTD("cqg.rtd", ,"ContractData",Q8, "Bate")</f>
        <v>128</v>
      </c>
      <c r="U20" s="11" t="s">
        <v>16</v>
      </c>
      <c r="V20" s="2">
        <f xml:space="preserve"> RTD("cqg.rtd",,"StudyData",Q2, "VolOI",, "Vol",,"","all",,,,"T")</f>
        <v>1225417</v>
      </c>
      <c r="X20" s="2">
        <f xml:space="preserve"> RTD("cqg.rtd",,"StudyData","CLE", "VolOI",, "Vol",,"","all",,,,"T")</f>
        <v>1225417</v>
      </c>
      <c r="AB20" s="10"/>
      <c r="AC20" s="10"/>
    </row>
    <row r="21" spans="4:29" x14ac:dyDescent="0.2">
      <c r="D21" s="2">
        <f>RTD("cqg.rtd", ,"ContractData",D9, "Bate")</f>
        <v>40</v>
      </c>
      <c r="E21" s="2">
        <f>RTD("cqg.rtd", ,"ContractData",E9, "Bate")</f>
        <v>64</v>
      </c>
      <c r="F21" s="2">
        <f>RTD("cqg.rtd", ,"ContractData",F9, "Bate")</f>
        <v>64</v>
      </c>
      <c r="G21" s="2">
        <f>RTD("cqg.rtd", ,"ContractData",G9, "Bate")</f>
        <v>128</v>
      </c>
      <c r="H21" s="2">
        <f>RTD("cqg.rtd", ,"ContractData",H9, "Bate")</f>
        <v>64</v>
      </c>
      <c r="I21" s="2">
        <f>RTD("cqg.rtd", ,"ContractData",I9, "Bate")</f>
        <v>128</v>
      </c>
      <c r="Q21" s="2">
        <f>RTD("cqg.rtd", ,"ContractData",Q9, "Bate")</f>
        <v>64</v>
      </c>
      <c r="U21" s="2">
        <v>-1</v>
      </c>
      <c r="V21" s="2">
        <f xml:space="preserve"> RTD("cqg.rtd",,"StudyData",Q2, "VolOI",, "Vol",,"-1","all",,,,"T")</f>
        <v>1200302</v>
      </c>
      <c r="AB21" s="10"/>
      <c r="AC21" s="10"/>
    </row>
    <row r="22" spans="4:29" x14ac:dyDescent="0.2">
      <c r="D22" s="2">
        <f>RTD("cqg.rtd", ,"ContractData",D10, "Bate")</f>
        <v>128</v>
      </c>
      <c r="E22" s="2">
        <f>RTD("cqg.rtd", ,"ContractData",E10, "Bate")</f>
        <v>64</v>
      </c>
      <c r="F22" s="2">
        <f>RTD("cqg.rtd", ,"ContractData",F10, "Bate")</f>
        <v>128</v>
      </c>
      <c r="G22" s="2">
        <f>RTD("cqg.rtd", ,"ContractData",G10, "Bate")</f>
        <v>128</v>
      </c>
      <c r="H22" s="2">
        <f>RTD("cqg.rtd", ,"ContractData",H10, "Bate")</f>
        <v>128</v>
      </c>
      <c r="Q22" s="2">
        <f>RTD("cqg.rtd", ,"ContractData",Q10, "Bate")</f>
        <v>64</v>
      </c>
      <c r="U22" s="2">
        <v>-2</v>
      </c>
      <c r="V22" s="2">
        <f xml:space="preserve"> RTD("cqg.rtd",,"StudyData",Q2, "VolOI",, "Vol",,"-2","all",,,,"T")</f>
        <v>1206086</v>
      </c>
      <c r="AB22" s="10"/>
      <c r="AC22" s="10"/>
    </row>
    <row r="23" spans="4:29" x14ac:dyDescent="0.2">
      <c r="D23" s="2">
        <f>RTD("cqg.rtd", ,"ContractData",D11, "Bate")</f>
        <v>40</v>
      </c>
      <c r="E23" s="2">
        <f>RTD("cqg.rtd", ,"ContractData",E11, "Bate")</f>
        <v>128</v>
      </c>
      <c r="F23" s="2">
        <f>RTD("cqg.rtd", ,"ContractData",F11, "Bate")</f>
        <v>128</v>
      </c>
      <c r="G23" s="2">
        <f>RTD("cqg.rtd", ,"ContractData",G11, "Bate")</f>
        <v>128</v>
      </c>
      <c r="Q23" s="2">
        <f>RTD("cqg.rtd", ,"ContractData",Q11, "Bate")</f>
        <v>64</v>
      </c>
      <c r="U23" s="2">
        <v>-3</v>
      </c>
      <c r="V23" s="2" t="str">
        <f xml:space="preserve"> RTD("cqg.rtd",,"StudyData",Q2, "VolOI",, "Vol",,"-3","all",,,,"T")</f>
        <v/>
      </c>
      <c r="AB23" s="10"/>
      <c r="AC23" s="10"/>
    </row>
    <row r="24" spans="4:29" x14ac:dyDescent="0.2">
      <c r="D24" s="2">
        <f>RTD("cqg.rtd", ,"ContractData",D12, "Bate")</f>
        <v>64</v>
      </c>
      <c r="E24" s="2">
        <f>RTD("cqg.rtd", ,"ContractData",E12, "Bate")</f>
        <v>128</v>
      </c>
      <c r="F24" s="2">
        <f>RTD("cqg.rtd", ,"ContractData",F12, "Bate")</f>
        <v>64</v>
      </c>
      <c r="Q24" s="2">
        <f>RTD("cqg.rtd", ,"ContractData",Q12, "Bate")</f>
        <v>64</v>
      </c>
      <c r="U24" s="2">
        <v>-4</v>
      </c>
      <c r="V24" s="2">
        <f xml:space="preserve"> RTD("cqg.rtd",,"StudyData",Q2, "VolOI",, "Vol",,"-4","all",,,,"T")</f>
        <v>838800</v>
      </c>
      <c r="AB24" s="10"/>
      <c r="AC24" s="10"/>
    </row>
    <row r="25" spans="4:29" x14ac:dyDescent="0.2">
      <c r="D25" s="2">
        <f>RTD("cqg.rtd", ,"ContractData",D13, "Bate")</f>
        <v>0</v>
      </c>
      <c r="E25" s="2">
        <f>RTD("cqg.rtd", ,"ContractData",E13, "Bate")</f>
        <v>128</v>
      </c>
      <c r="F25" s="2">
        <f>RTD("cqg.rtd", ,"ContractData",F13, "Bate")</f>
        <v>128</v>
      </c>
      <c r="Q25" s="2">
        <f>RTD("cqg.rtd", ,"ContractData",Q13, "Bate")</f>
        <v>64</v>
      </c>
      <c r="U25" s="2">
        <v>-5</v>
      </c>
      <c r="V25" s="2">
        <f xml:space="preserve"> RTD("cqg.rtd",,"StudyData",Q2, "VolOI",, "Vol",,"-5","all",,,,"T")</f>
        <v>1230222</v>
      </c>
      <c r="AC25" s="2" t="s">
        <v>23</v>
      </c>
    </row>
    <row r="26" spans="4:29" x14ac:dyDescent="0.2">
      <c r="AC26" s="2">
        <f>IF(OR(S2="",T2=""),R2,(IF(OR(R2="",R2&lt;S2,R2&gt;T2),(S2+T2)/2,R2)))</f>
        <v>52.88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17</v>
      </c>
    </row>
    <row r="35" spans="15:19" x14ac:dyDescent="0.2">
      <c r="O35" s="2" t="str">
        <f>RIGHT(RTD("cqg.rtd", ,"ContractData",Calculations!Q2, "LongDescription"),6)</f>
        <v>May 17</v>
      </c>
      <c r="R35" s="2">
        <f>IF(RTD("cqg.rtd", ,"ContractData","CLE?", "ContractMonth")=RTD("cqg.rtd", ,"ContractData","CLE?1", "ContractMonth"),1,2)</f>
        <v>1</v>
      </c>
      <c r="S35" s="2" t="str">
        <f>RTD("cqg.rtd",,"ContractData","CLE?1", "Symbol")</f>
        <v>CLEK7</v>
      </c>
    </row>
    <row r="36" spans="15:19" x14ac:dyDescent="0.2">
      <c r="O36" s="2" t="str">
        <f>RIGHT(RTD("cqg.rtd", ,"ContractData",Calculations!Q3, "LongDescription"),6)</f>
        <v>Jun 17</v>
      </c>
      <c r="R36" s="2">
        <f>R35+1</f>
        <v>2</v>
      </c>
      <c r="S36" s="2" t="str">
        <f>RTD("cqg.rtd",,"ContractData","CLE?2", "Symbol")</f>
        <v>CLEM7</v>
      </c>
    </row>
    <row r="37" spans="15:19" x14ac:dyDescent="0.2">
      <c r="O37" s="2" t="str">
        <f>RIGHT(RTD("cqg.rtd", ,"ContractData",Calculations!Q4, "LongDescription"),6)</f>
        <v>Jul 17</v>
      </c>
      <c r="R37" s="2">
        <f t="shared" ref="R37:R46" si="21">R36+1</f>
        <v>3</v>
      </c>
    </row>
    <row r="38" spans="15:19" x14ac:dyDescent="0.2">
      <c r="O38" s="2" t="str">
        <f>RIGHT(RTD("cqg.rtd", ,"ContractData",Calculations!Q5, "LongDescription"),6)</f>
        <v>Aug 17</v>
      </c>
      <c r="R38" s="2">
        <f t="shared" si="21"/>
        <v>4</v>
      </c>
    </row>
    <row r="39" spans="15:19" x14ac:dyDescent="0.2">
      <c r="O39" s="2" t="str">
        <f>RIGHT(RTD("cqg.rtd", ,"ContractData",Calculations!Q6, "LongDescription"),6)</f>
        <v>Sep 17</v>
      </c>
      <c r="R39" s="2">
        <f t="shared" si="21"/>
        <v>5</v>
      </c>
    </row>
    <row r="40" spans="15:19" x14ac:dyDescent="0.2">
      <c r="O40" s="2" t="str">
        <f>RIGHT(RTD("cqg.rtd", ,"ContractData",Calculations!Q7, "LongDescription"),6)</f>
        <v>Oct 17</v>
      </c>
      <c r="R40" s="2">
        <f t="shared" si="21"/>
        <v>6</v>
      </c>
    </row>
    <row r="41" spans="15:19" x14ac:dyDescent="0.2">
      <c r="O41" s="2" t="str">
        <f>RIGHT(RTD("cqg.rtd", ,"ContractData",Calculations!Q8, "LongDescription"),6)</f>
        <v>Nov 17</v>
      </c>
      <c r="R41" s="2">
        <f t="shared" si="21"/>
        <v>7</v>
      </c>
    </row>
    <row r="42" spans="15:19" x14ac:dyDescent="0.2">
      <c r="O42" s="2" t="str">
        <f>RIGHT(RTD("cqg.rtd", ,"ContractData",Calculations!Q9, "LongDescription"),6)</f>
        <v>Dec 17</v>
      </c>
      <c r="R42" s="2">
        <f t="shared" si="21"/>
        <v>8</v>
      </c>
    </row>
    <row r="43" spans="15:19" x14ac:dyDescent="0.2">
      <c r="O43" s="2" t="str">
        <f>RIGHT(RTD("cqg.rtd", ,"ContractData",Calculations!Q10, "LongDescription"),6)</f>
        <v>Jan 18</v>
      </c>
      <c r="R43" s="2">
        <f t="shared" si="21"/>
        <v>9</v>
      </c>
    </row>
    <row r="44" spans="15:19" x14ac:dyDescent="0.2">
      <c r="O44" s="2" t="str">
        <f>RIGHT(RTD("cqg.rtd", ,"ContractData",Calculations!Q11, "LongDescription"),6)</f>
        <v>Feb 18</v>
      </c>
      <c r="R44" s="2">
        <f t="shared" si="21"/>
        <v>10</v>
      </c>
    </row>
    <row r="45" spans="15:19" x14ac:dyDescent="0.2">
      <c r="O45" s="2" t="str">
        <f>RIGHT(RTD("cqg.rtd", ,"ContractData",Calculations!Q12, "LongDescription"),6)</f>
        <v>Mar 18</v>
      </c>
      <c r="R45" s="2">
        <f t="shared" si="21"/>
        <v>11</v>
      </c>
    </row>
    <row r="46" spans="15:19" x14ac:dyDescent="0.2">
      <c r="O46" s="2" t="str">
        <f>RIGHT(RTD("cqg.rtd", ,"ContractData",Calculations!Q13, "LongDescription"),6)</f>
        <v>Apr 18</v>
      </c>
      <c r="R46" s="2">
        <f t="shared" si="21"/>
        <v>12</v>
      </c>
    </row>
  </sheetData>
  <sheetProtection algorithmName="SHA-512" hashValue="l5quVjn1XJtaPOPO8haQoOuoYKtYiaVuWWUtgcOQLXTfksaffWhSQ+DuH3T2c0Elu/7mfDoH54IuXvVdnNX52A==" saltValue="oULh15h4K0UZDJlc9BjgU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2017-04-12T20:38:38Z</dcterms:modified>
</cp:coreProperties>
</file>