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alcChain.xml" ContentType="application/vnd.openxmlformats-officedocument.spreadsheetml.calcChain+xml"/>
  <Override PartName="/xl/volatileDependencies.xml" ContentType="application/vnd.openxmlformats-officedocument.spreadsheetml.volatileDependenc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thartle\Downloads\"/>
    </mc:Choice>
  </mc:AlternateContent>
  <bookViews>
    <workbookView xWindow="0" yWindow="0" windowWidth="28800" windowHeight="1395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4" i="1" l="1"/>
  <c r="B2" i="1"/>
  <c r="BT66" i="1"/>
  <c r="BP66" i="1"/>
  <c r="BL66" i="1"/>
  <c r="AP66" i="1"/>
  <c r="AL66" i="1"/>
  <c r="AF66" i="1"/>
  <c r="AB66" i="1"/>
  <c r="G66" i="1"/>
  <c r="B66" i="1"/>
  <c r="BQ65" i="1"/>
  <c r="BM65" i="1"/>
  <c r="AQ65" i="1"/>
  <c r="AM65" i="1"/>
  <c r="AG65" i="1"/>
  <c r="AC65" i="1"/>
  <c r="H65" i="1"/>
  <c r="C65" i="1"/>
  <c r="BR64" i="1"/>
  <c r="BN64" i="1"/>
  <c r="AR64" i="1"/>
  <c r="AN64" i="1"/>
  <c r="AH64" i="1"/>
  <c r="AD64" i="1"/>
  <c r="Z64" i="1"/>
  <c r="E64" i="1"/>
  <c r="BS63" i="1"/>
  <c r="BO63" i="1"/>
  <c r="AS63" i="1"/>
  <c r="AO63" i="1"/>
  <c r="AK63" i="1"/>
  <c r="AE63" i="1"/>
  <c r="AA63" i="1"/>
  <c r="F63" i="1"/>
  <c r="BT62" i="1"/>
  <c r="BP62" i="1"/>
  <c r="BL62" i="1"/>
  <c r="AP62" i="1"/>
  <c r="AL62" i="1"/>
  <c r="AF62" i="1"/>
  <c r="AB62" i="1"/>
  <c r="G62" i="1"/>
  <c r="B62" i="1"/>
  <c r="BQ61" i="1"/>
  <c r="BM61" i="1"/>
  <c r="AQ61" i="1"/>
  <c r="AM61" i="1"/>
  <c r="AG61" i="1"/>
  <c r="AC61" i="1"/>
  <c r="H61" i="1"/>
  <c r="C61" i="1"/>
  <c r="BR60" i="1"/>
  <c r="BN60" i="1"/>
  <c r="AR60" i="1"/>
  <c r="AN60" i="1"/>
  <c r="AH60" i="1"/>
  <c r="AD60" i="1"/>
  <c r="Z60" i="1"/>
  <c r="E60" i="1"/>
  <c r="BS59" i="1"/>
  <c r="BS66" i="1"/>
  <c r="BO66" i="1"/>
  <c r="AS66" i="1"/>
  <c r="AO66" i="1"/>
  <c r="AK66" i="1"/>
  <c r="AE66" i="1"/>
  <c r="AA66" i="1"/>
  <c r="F66" i="1"/>
  <c r="BT65" i="1"/>
  <c r="BP65" i="1"/>
  <c r="BL65" i="1"/>
  <c r="AP65" i="1"/>
  <c r="AL65" i="1"/>
  <c r="AF65" i="1"/>
  <c r="AB65" i="1"/>
  <c r="G65" i="1"/>
  <c r="B65" i="1"/>
  <c r="BQ64" i="1"/>
  <c r="BM64" i="1"/>
  <c r="AQ64" i="1"/>
  <c r="AM64" i="1"/>
  <c r="AG64" i="1"/>
  <c r="AC64" i="1"/>
  <c r="H64" i="1"/>
  <c r="C64" i="1"/>
  <c r="BR63" i="1"/>
  <c r="BN63" i="1"/>
  <c r="AR63" i="1"/>
  <c r="AN63" i="1"/>
  <c r="AH63" i="1"/>
  <c r="AD63" i="1"/>
  <c r="Z63" i="1"/>
  <c r="E63" i="1"/>
  <c r="BS62" i="1"/>
  <c r="BO62" i="1"/>
  <c r="AS62" i="1"/>
  <c r="AO62" i="1"/>
  <c r="AK62" i="1"/>
  <c r="AE62" i="1"/>
  <c r="AA62" i="1"/>
  <c r="F62" i="1"/>
  <c r="BT61" i="1"/>
  <c r="BP61" i="1"/>
  <c r="BL61" i="1"/>
  <c r="AP61" i="1"/>
  <c r="AL61" i="1"/>
  <c r="AF61" i="1"/>
  <c r="AB61" i="1"/>
  <c r="G61" i="1"/>
  <c r="B61" i="1"/>
  <c r="BQ60" i="1"/>
  <c r="BM60" i="1"/>
  <c r="AQ60" i="1"/>
  <c r="AM60" i="1"/>
  <c r="AG60" i="1"/>
  <c r="AC60" i="1"/>
  <c r="H60" i="1"/>
  <c r="C60" i="1"/>
  <c r="BR59" i="1"/>
  <c r="BN59" i="1"/>
  <c r="AR59" i="1"/>
  <c r="AN59" i="1"/>
  <c r="AH59" i="1"/>
  <c r="AD59" i="1"/>
  <c r="Z59" i="1"/>
  <c r="E59" i="1"/>
  <c r="BS58" i="1"/>
  <c r="BO58" i="1"/>
  <c r="AS58" i="1"/>
  <c r="AO58" i="1"/>
  <c r="AK58" i="1"/>
  <c r="AE58" i="1"/>
  <c r="AA58" i="1"/>
  <c r="F58" i="1"/>
  <c r="BT57" i="1"/>
  <c r="BP57" i="1"/>
  <c r="BL57" i="1"/>
  <c r="AP57" i="1"/>
  <c r="AL57" i="1"/>
  <c r="AF57" i="1"/>
  <c r="AB57" i="1"/>
  <c r="G57" i="1"/>
  <c r="B57" i="1"/>
  <c r="BQ56" i="1"/>
  <c r="BM56" i="1"/>
  <c r="AQ56" i="1"/>
  <c r="AM56" i="1"/>
  <c r="AG56" i="1"/>
  <c r="AC56" i="1"/>
  <c r="H56" i="1"/>
  <c r="C56" i="1"/>
  <c r="BR55" i="1"/>
  <c r="BN55" i="1"/>
  <c r="AR55" i="1"/>
  <c r="AN55" i="1"/>
  <c r="AH55" i="1"/>
  <c r="AD55" i="1"/>
  <c r="Z55" i="1"/>
  <c r="E55" i="1"/>
  <c r="BS54" i="1"/>
  <c r="BO54" i="1"/>
  <c r="AS54" i="1"/>
  <c r="AO54" i="1"/>
  <c r="AK54" i="1"/>
  <c r="AE54" i="1"/>
  <c r="AA54" i="1"/>
  <c r="F54" i="1"/>
  <c r="BT53" i="1"/>
  <c r="BP53" i="1"/>
  <c r="BL53" i="1"/>
  <c r="AP53" i="1"/>
  <c r="AL53" i="1"/>
  <c r="AF53" i="1"/>
  <c r="AB53" i="1"/>
  <c r="G53" i="1"/>
  <c r="B53" i="1"/>
  <c r="BQ52" i="1"/>
  <c r="BM52" i="1"/>
  <c r="AQ52" i="1"/>
  <c r="AM52" i="1"/>
  <c r="AG52" i="1"/>
  <c r="AC52" i="1"/>
  <c r="H52" i="1"/>
  <c r="C52" i="1"/>
  <c r="BR51" i="1"/>
  <c r="BN51" i="1"/>
  <c r="AR51" i="1"/>
  <c r="BR66" i="1"/>
  <c r="BN66" i="1"/>
  <c r="AR66" i="1"/>
  <c r="AN66" i="1"/>
  <c r="AH66" i="1"/>
  <c r="AD66" i="1"/>
  <c r="Z66" i="1"/>
  <c r="E66" i="1"/>
  <c r="BS65" i="1"/>
  <c r="BO65" i="1"/>
  <c r="AS65" i="1"/>
  <c r="AO65" i="1"/>
  <c r="AK65" i="1"/>
  <c r="AE65" i="1"/>
  <c r="AA65" i="1"/>
  <c r="F65" i="1"/>
  <c r="BT64" i="1"/>
  <c r="BP64" i="1"/>
  <c r="BL64" i="1"/>
  <c r="AP64" i="1"/>
  <c r="AL64" i="1"/>
  <c r="AF64" i="1"/>
  <c r="AB64" i="1"/>
  <c r="G64" i="1"/>
  <c r="B64" i="1"/>
  <c r="BQ63" i="1"/>
  <c r="BM63" i="1"/>
  <c r="AQ63" i="1"/>
  <c r="AM63" i="1"/>
  <c r="AG63" i="1"/>
  <c r="AC63" i="1"/>
  <c r="H63" i="1"/>
  <c r="C63" i="1"/>
  <c r="BR62" i="1"/>
  <c r="BN62" i="1"/>
  <c r="AR62" i="1"/>
  <c r="AN62" i="1"/>
  <c r="AH62" i="1"/>
  <c r="AD62" i="1"/>
  <c r="Z62" i="1"/>
  <c r="E62" i="1"/>
  <c r="BS61" i="1"/>
  <c r="BO61" i="1"/>
  <c r="AS61" i="1"/>
  <c r="AO61" i="1"/>
  <c r="AK61" i="1"/>
  <c r="AE61" i="1"/>
  <c r="AA61" i="1"/>
  <c r="F61" i="1"/>
  <c r="BT60" i="1"/>
  <c r="BP60" i="1"/>
  <c r="BL60" i="1"/>
  <c r="AP60" i="1"/>
  <c r="AL60" i="1"/>
  <c r="AF60" i="1"/>
  <c r="AB60" i="1"/>
  <c r="G60" i="1"/>
  <c r="B60" i="1"/>
  <c r="BQ59" i="1"/>
  <c r="BM59" i="1"/>
  <c r="AQ59" i="1"/>
  <c r="AM59" i="1"/>
  <c r="AG59" i="1"/>
  <c r="AC59" i="1"/>
  <c r="H59" i="1"/>
  <c r="C59" i="1"/>
  <c r="BR58" i="1"/>
  <c r="BN58" i="1"/>
  <c r="AR58" i="1"/>
  <c r="AN58" i="1"/>
  <c r="AH58" i="1"/>
  <c r="AD58" i="1"/>
  <c r="Z58" i="1"/>
  <c r="E58" i="1"/>
  <c r="BS57" i="1"/>
  <c r="BO57" i="1"/>
  <c r="AS57" i="1"/>
  <c r="AO57" i="1"/>
  <c r="AK57" i="1"/>
  <c r="AE57" i="1"/>
  <c r="AA57" i="1"/>
  <c r="F57" i="1"/>
  <c r="BT56" i="1"/>
  <c r="BP56" i="1"/>
  <c r="BL56" i="1"/>
  <c r="AP56" i="1"/>
  <c r="AL56" i="1"/>
  <c r="AF56" i="1"/>
  <c r="AB56" i="1"/>
  <c r="G56" i="1"/>
  <c r="B56" i="1"/>
  <c r="BQ55" i="1"/>
  <c r="BM55" i="1"/>
  <c r="AQ55" i="1"/>
  <c r="AM55" i="1"/>
  <c r="AG55" i="1"/>
  <c r="AC55" i="1"/>
  <c r="H55" i="1"/>
  <c r="C55" i="1"/>
  <c r="BR54" i="1"/>
  <c r="BN54" i="1"/>
  <c r="AR54" i="1"/>
  <c r="AN54" i="1"/>
  <c r="AH54" i="1"/>
  <c r="AD54" i="1"/>
  <c r="Z54" i="1"/>
  <c r="E54" i="1"/>
  <c r="BS53" i="1"/>
  <c r="BO53" i="1"/>
  <c r="BQ66" i="1"/>
  <c r="AG66" i="1"/>
  <c r="BR65" i="1"/>
  <c r="AH65" i="1"/>
  <c r="BS64" i="1"/>
  <c r="AK64" i="1"/>
  <c r="BT63" i="1"/>
  <c r="AL63" i="1"/>
  <c r="B63" i="1"/>
  <c r="AM62" i="1"/>
  <c r="C62" i="1"/>
  <c r="AN61" i="1"/>
  <c r="E61" i="1"/>
  <c r="AO60" i="1"/>
  <c r="F60" i="1"/>
  <c r="BL59" i="1"/>
  <c r="AL59" i="1"/>
  <c r="AB59" i="1"/>
  <c r="B59" i="1"/>
  <c r="BM58" i="1"/>
  <c r="AM58" i="1"/>
  <c r="AC58" i="1"/>
  <c r="C58" i="1"/>
  <c r="BN57" i="1"/>
  <c r="AN57" i="1"/>
  <c r="AD57" i="1"/>
  <c r="E57" i="1"/>
  <c r="BO56" i="1"/>
  <c r="AO56" i="1"/>
  <c r="AE56" i="1"/>
  <c r="F56" i="1"/>
  <c r="BP55" i="1"/>
  <c r="AP55" i="1"/>
  <c r="AF55" i="1"/>
  <c r="G55" i="1"/>
  <c r="BQ54" i="1"/>
  <c r="AQ54" i="1"/>
  <c r="AG54" i="1"/>
  <c r="H54" i="1"/>
  <c r="BR53" i="1"/>
  <c r="AS53" i="1"/>
  <c r="AN53" i="1"/>
  <c r="AG53" i="1"/>
  <c r="AA53" i="1"/>
  <c r="E53" i="1"/>
  <c r="BR52" i="1"/>
  <c r="BL52" i="1"/>
  <c r="AO52" i="1"/>
  <c r="AH52" i="1"/>
  <c r="AB52" i="1"/>
  <c r="F52" i="1"/>
  <c r="BS51" i="1"/>
  <c r="BM51" i="1"/>
  <c r="AP51" i="1"/>
  <c r="AL51" i="1"/>
  <c r="AF51" i="1"/>
  <c r="AB51" i="1"/>
  <c r="G51" i="1"/>
  <c r="B51" i="1"/>
  <c r="BQ50" i="1"/>
  <c r="BM50" i="1"/>
  <c r="AQ50" i="1"/>
  <c r="AM50" i="1"/>
  <c r="AG50" i="1"/>
  <c r="AC50" i="1"/>
  <c r="H50" i="1"/>
  <c r="C50" i="1"/>
  <c r="BR49" i="1"/>
  <c r="BN49" i="1"/>
  <c r="AR49" i="1"/>
  <c r="AN49" i="1"/>
  <c r="AH49" i="1"/>
  <c r="AD49" i="1"/>
  <c r="Z49" i="1"/>
  <c r="E49" i="1"/>
  <c r="BM66" i="1"/>
  <c r="AC66" i="1"/>
  <c r="BN65" i="1"/>
  <c r="AD65" i="1"/>
  <c r="BO64" i="1"/>
  <c r="AE64" i="1"/>
  <c r="BP63" i="1"/>
  <c r="AF63" i="1"/>
  <c r="BQ62" i="1"/>
  <c r="AG62" i="1"/>
  <c r="BR61" i="1"/>
  <c r="AH61" i="1"/>
  <c r="BS60" i="1"/>
  <c r="AK60" i="1"/>
  <c r="BT59" i="1"/>
  <c r="AS59" i="1"/>
  <c r="AK59" i="1"/>
  <c r="AA59" i="1"/>
  <c r="BT58" i="1"/>
  <c r="BL58" i="1"/>
  <c r="AL58" i="1"/>
  <c r="AB58" i="1"/>
  <c r="B58" i="1"/>
  <c r="BM57" i="1"/>
  <c r="AM57" i="1"/>
  <c r="AC57" i="1"/>
  <c r="C57" i="1"/>
  <c r="BN56" i="1"/>
  <c r="AN56" i="1"/>
  <c r="AD56" i="1"/>
  <c r="E56" i="1"/>
  <c r="BO55" i="1"/>
  <c r="AO55" i="1"/>
  <c r="AE55" i="1"/>
  <c r="F55" i="1"/>
  <c r="BP54" i="1"/>
  <c r="AP54" i="1"/>
  <c r="AF54" i="1"/>
  <c r="G54" i="1"/>
  <c r="BQ53" i="1"/>
  <c r="AR53" i="1"/>
  <c r="AM53" i="1"/>
  <c r="AE53" i="1"/>
  <c r="Z53" i="1"/>
  <c r="C53" i="1"/>
  <c r="BP52" i="1"/>
  <c r="AS52" i="1"/>
  <c r="AN52" i="1"/>
  <c r="AF52" i="1"/>
  <c r="AA52" i="1"/>
  <c r="E52" i="1"/>
  <c r="BQ51" i="1"/>
  <c r="BL51" i="1"/>
  <c r="AO51" i="1"/>
  <c r="AK51" i="1"/>
  <c r="AE51" i="1"/>
  <c r="AA51" i="1"/>
  <c r="F51" i="1"/>
  <c r="BT50" i="1"/>
  <c r="BP50" i="1"/>
  <c r="BL50" i="1"/>
  <c r="AP50" i="1"/>
  <c r="AL50" i="1"/>
  <c r="AF50" i="1"/>
  <c r="AB50" i="1"/>
  <c r="G50" i="1"/>
  <c r="B50" i="1"/>
  <c r="BQ49" i="1"/>
  <c r="BM49" i="1"/>
  <c r="AQ49" i="1"/>
  <c r="AM49" i="1"/>
  <c r="AG49" i="1"/>
  <c r="AC49" i="1"/>
  <c r="H49" i="1"/>
  <c r="C49" i="1"/>
  <c r="BR48" i="1"/>
  <c r="BN48" i="1"/>
  <c r="AR48" i="1"/>
  <c r="AN48" i="1"/>
  <c r="AH48" i="1"/>
  <c r="AD48" i="1"/>
  <c r="Z48" i="1"/>
  <c r="E48" i="1"/>
  <c r="BS47" i="1"/>
  <c r="BO47" i="1"/>
  <c r="AS47" i="1"/>
  <c r="AO47" i="1"/>
  <c r="AK47" i="1"/>
  <c r="AE47" i="1"/>
  <c r="AA47" i="1"/>
  <c r="F47" i="1"/>
  <c r="BT46" i="1"/>
  <c r="BP46" i="1"/>
  <c r="BL46" i="1"/>
  <c r="AP46" i="1"/>
  <c r="AL46" i="1"/>
  <c r="AF46" i="1"/>
  <c r="AB46" i="1"/>
  <c r="G46" i="1"/>
  <c r="B46" i="1"/>
  <c r="BQ45" i="1"/>
  <c r="BM45" i="1"/>
  <c r="AQ45" i="1"/>
  <c r="AM45" i="1"/>
  <c r="AG45" i="1"/>
  <c r="AC45" i="1"/>
  <c r="H45" i="1"/>
  <c r="C45" i="1"/>
  <c r="BR44" i="1"/>
  <c r="BN44" i="1"/>
  <c r="AR44" i="1"/>
  <c r="AN44" i="1"/>
  <c r="AH44" i="1"/>
  <c r="AD44" i="1"/>
  <c r="Z44" i="1"/>
  <c r="E44" i="1"/>
  <c r="BS43" i="1"/>
  <c r="BO43" i="1"/>
  <c r="AS43" i="1"/>
  <c r="AO43" i="1"/>
  <c r="AK43" i="1"/>
  <c r="AE43" i="1"/>
  <c r="AA43" i="1"/>
  <c r="F43" i="1"/>
  <c r="BT42" i="1"/>
  <c r="BP42" i="1"/>
  <c r="BL42" i="1"/>
  <c r="AP42" i="1"/>
  <c r="AL42" i="1"/>
  <c r="AF42" i="1"/>
  <c r="AB42" i="1"/>
  <c r="G42" i="1"/>
  <c r="B42" i="1"/>
  <c r="BQ41" i="1"/>
  <c r="BM41" i="1"/>
  <c r="AQ41" i="1"/>
  <c r="AM41" i="1"/>
  <c r="AG41" i="1"/>
  <c r="AC41" i="1"/>
  <c r="H41" i="1"/>
  <c r="AQ66" i="1"/>
  <c r="H66" i="1"/>
  <c r="AR65" i="1"/>
  <c r="Z65" i="1"/>
  <c r="AS64" i="1"/>
  <c r="AA64" i="1"/>
  <c r="BL63" i="1"/>
  <c r="AB63" i="1"/>
  <c r="BM62" i="1"/>
  <c r="AC62" i="1"/>
  <c r="BN61" i="1"/>
  <c r="AD61" i="1"/>
  <c r="BO60" i="1"/>
  <c r="AE60" i="1"/>
  <c r="BP59" i="1"/>
  <c r="AP59" i="1"/>
  <c r="AF59" i="1"/>
  <c r="G59" i="1"/>
  <c r="BQ58" i="1"/>
  <c r="AQ58" i="1"/>
  <c r="AG58" i="1"/>
  <c r="H58" i="1"/>
  <c r="BR57" i="1"/>
  <c r="AR57" i="1"/>
  <c r="AH57" i="1"/>
  <c r="Z57" i="1"/>
  <c r="BS56" i="1"/>
  <c r="AS56" i="1"/>
  <c r="AK56" i="1"/>
  <c r="AA56" i="1"/>
  <c r="BT55" i="1"/>
  <c r="BL55" i="1"/>
  <c r="AL55" i="1"/>
  <c r="AB55" i="1"/>
  <c r="B55" i="1"/>
  <c r="BM54" i="1"/>
  <c r="AM54" i="1"/>
  <c r="AC54" i="1"/>
  <c r="C54" i="1"/>
  <c r="BN53" i="1"/>
  <c r="AQ53" i="1"/>
  <c r="AK53" i="1"/>
  <c r="AD53" i="1"/>
  <c r="H53" i="1"/>
  <c r="BT52" i="1"/>
  <c r="BO52" i="1"/>
  <c r="AR52" i="1"/>
  <c r="AL52" i="1"/>
  <c r="AE52" i="1"/>
  <c r="Z52" i="1"/>
  <c r="B52" i="1"/>
  <c r="BP51" i="1"/>
  <c r="AS51" i="1"/>
  <c r="AN51" i="1"/>
  <c r="AH51" i="1"/>
  <c r="AD51" i="1"/>
  <c r="Z51" i="1"/>
  <c r="E51" i="1"/>
  <c r="BS50" i="1"/>
  <c r="BO50" i="1"/>
  <c r="AS50" i="1"/>
  <c r="AO50" i="1"/>
  <c r="AK50" i="1"/>
  <c r="AE50" i="1"/>
  <c r="AA50" i="1"/>
  <c r="F50" i="1"/>
  <c r="BT49" i="1"/>
  <c r="BP49" i="1"/>
  <c r="BL49" i="1"/>
  <c r="AP49" i="1"/>
  <c r="AL49" i="1"/>
  <c r="AF49" i="1"/>
  <c r="AB49" i="1"/>
  <c r="G49" i="1"/>
  <c r="B49" i="1"/>
  <c r="BQ48" i="1"/>
  <c r="BM48" i="1"/>
  <c r="AQ48" i="1"/>
  <c r="AM48" i="1"/>
  <c r="AG48" i="1"/>
  <c r="AC48" i="1"/>
  <c r="H48" i="1"/>
  <c r="C48" i="1"/>
  <c r="BR47" i="1"/>
  <c r="BN47" i="1"/>
  <c r="AR47" i="1"/>
  <c r="AN47" i="1"/>
  <c r="AH47" i="1"/>
  <c r="AD47" i="1"/>
  <c r="Z47" i="1"/>
  <c r="E47" i="1"/>
  <c r="BS46" i="1"/>
  <c r="BO46" i="1"/>
  <c r="AS46" i="1"/>
  <c r="AO46" i="1"/>
  <c r="AK46" i="1"/>
  <c r="AE46" i="1"/>
  <c r="AA46" i="1"/>
  <c r="F46" i="1"/>
  <c r="BT45" i="1"/>
  <c r="BP45" i="1"/>
  <c r="BL45" i="1"/>
  <c r="AP45" i="1"/>
  <c r="AL45" i="1"/>
  <c r="AF45" i="1"/>
  <c r="AB45" i="1"/>
  <c r="G45" i="1"/>
  <c r="B45" i="1"/>
  <c r="BQ44" i="1"/>
  <c r="BM44" i="1"/>
  <c r="AQ44" i="1"/>
  <c r="AM44" i="1"/>
  <c r="AG44" i="1"/>
  <c r="AC44" i="1"/>
  <c r="H44" i="1"/>
  <c r="C44" i="1"/>
  <c r="BR43" i="1"/>
  <c r="BN43" i="1"/>
  <c r="AR43" i="1"/>
  <c r="AN43" i="1"/>
  <c r="AH43" i="1"/>
  <c r="AD43" i="1"/>
  <c r="Z43" i="1"/>
  <c r="E43" i="1"/>
  <c r="BS42" i="1"/>
  <c r="BO42" i="1"/>
  <c r="AS42" i="1"/>
  <c r="AM66" i="1"/>
  <c r="AO64" i="1"/>
  <c r="AQ62" i="1"/>
  <c r="AS60" i="1"/>
  <c r="AE59" i="1"/>
  <c r="AF58" i="1"/>
  <c r="AG57" i="1"/>
  <c r="AH56" i="1"/>
  <c r="AK55" i="1"/>
  <c r="AL54" i="1"/>
  <c r="AO53" i="1"/>
  <c r="BS52" i="1"/>
  <c r="AD52" i="1"/>
  <c r="AQ51" i="1"/>
  <c r="H51" i="1"/>
  <c r="AR50" i="1"/>
  <c r="Z50" i="1"/>
  <c r="AS49" i="1"/>
  <c r="AA49" i="1"/>
  <c r="BP48" i="1"/>
  <c r="AP48" i="1"/>
  <c r="AF48" i="1"/>
  <c r="G48" i="1"/>
  <c r="BQ47" i="1"/>
  <c r="AQ47" i="1"/>
  <c r="AG47" i="1"/>
  <c r="H47" i="1"/>
  <c r="BR46" i="1"/>
  <c r="AR46" i="1"/>
  <c r="AH46" i="1"/>
  <c r="Z46" i="1"/>
  <c r="BS45" i="1"/>
  <c r="AS45" i="1"/>
  <c r="AK45" i="1"/>
  <c r="AA45" i="1"/>
  <c r="BT44" i="1"/>
  <c r="BL44" i="1"/>
  <c r="AL44" i="1"/>
  <c r="AB44" i="1"/>
  <c r="B44" i="1"/>
  <c r="BM43" i="1"/>
  <c r="AM43" i="1"/>
  <c r="AC43" i="1"/>
  <c r="C43" i="1"/>
  <c r="BN42" i="1"/>
  <c r="AO42" i="1"/>
  <c r="AH42" i="1"/>
  <c r="AC42" i="1"/>
  <c r="F42" i="1"/>
  <c r="BS41" i="1"/>
  <c r="BN41" i="1"/>
  <c r="AP41" i="1"/>
  <c r="AK41" i="1"/>
  <c r="AD41" i="1"/>
  <c r="G41" i="1"/>
  <c r="B41" i="1"/>
  <c r="BQ40" i="1"/>
  <c r="BM40" i="1"/>
  <c r="AQ40" i="1"/>
  <c r="AM40" i="1"/>
  <c r="AG40" i="1"/>
  <c r="AC40" i="1"/>
  <c r="H40" i="1"/>
  <c r="C40" i="1"/>
  <c r="BR39" i="1"/>
  <c r="BN39" i="1"/>
  <c r="AR39" i="1"/>
  <c r="AN39" i="1"/>
  <c r="AH39" i="1"/>
  <c r="AD39" i="1"/>
  <c r="Z39" i="1"/>
  <c r="E39" i="1"/>
  <c r="BS38" i="1"/>
  <c r="BO38" i="1"/>
  <c r="AS38" i="1"/>
  <c r="AO38" i="1"/>
  <c r="AK38" i="1"/>
  <c r="AE38" i="1"/>
  <c r="AA38" i="1"/>
  <c r="F38" i="1"/>
  <c r="BT37" i="1"/>
  <c r="BP37" i="1"/>
  <c r="BL37" i="1"/>
  <c r="AP37" i="1"/>
  <c r="AL37" i="1"/>
  <c r="AF37" i="1"/>
  <c r="AB37" i="1"/>
  <c r="G37" i="1"/>
  <c r="B37" i="1"/>
  <c r="BQ36" i="1"/>
  <c r="BM36" i="1"/>
  <c r="AQ36" i="1"/>
  <c r="AM36" i="1"/>
  <c r="AG36" i="1"/>
  <c r="AC36" i="1"/>
  <c r="H36" i="1"/>
  <c r="C36" i="1"/>
  <c r="BR35" i="1"/>
  <c r="BN35" i="1"/>
  <c r="AR35" i="1"/>
  <c r="AN35" i="1"/>
  <c r="AH35" i="1"/>
  <c r="AD35" i="1"/>
  <c r="Z35" i="1"/>
  <c r="E35" i="1"/>
  <c r="BS34" i="1"/>
  <c r="BO34" i="1"/>
  <c r="AS34" i="1"/>
  <c r="AO34" i="1"/>
  <c r="AK34" i="1"/>
  <c r="AE34" i="1"/>
  <c r="AA34" i="1"/>
  <c r="F34" i="1"/>
  <c r="BT33" i="1"/>
  <c r="BP33" i="1"/>
  <c r="BL33" i="1"/>
  <c r="AP33" i="1"/>
  <c r="AL33" i="1"/>
  <c r="AF33" i="1"/>
  <c r="AB33" i="1"/>
  <c r="G33" i="1"/>
  <c r="B33" i="1"/>
  <c r="BQ32" i="1"/>
  <c r="BM32" i="1"/>
  <c r="AQ32" i="1"/>
  <c r="AM32" i="1"/>
  <c r="AG32" i="1"/>
  <c r="C66" i="1"/>
  <c r="F64" i="1"/>
  <c r="H62" i="1"/>
  <c r="AA60" i="1"/>
  <c r="F59" i="1"/>
  <c r="G58" i="1"/>
  <c r="H57" i="1"/>
  <c r="Z56" i="1"/>
  <c r="AA55" i="1"/>
  <c r="AB54" i="1"/>
  <c r="AH53" i="1"/>
  <c r="BN52" i="1"/>
  <c r="G52" i="1"/>
  <c r="AM51" i="1"/>
  <c r="C51" i="1"/>
  <c r="AN50" i="1"/>
  <c r="E50" i="1"/>
  <c r="AO49" i="1"/>
  <c r="F49" i="1"/>
  <c r="BO48" i="1"/>
  <c r="AO48" i="1"/>
  <c r="AE48" i="1"/>
  <c r="F48" i="1"/>
  <c r="BP47" i="1"/>
  <c r="AP47" i="1"/>
  <c r="AF47" i="1"/>
  <c r="G47" i="1"/>
  <c r="BQ46" i="1"/>
  <c r="AQ46" i="1"/>
  <c r="AG46" i="1"/>
  <c r="H46" i="1"/>
  <c r="BR45" i="1"/>
  <c r="AR45" i="1"/>
  <c r="AH45" i="1"/>
  <c r="Z45" i="1"/>
  <c r="BS44" i="1"/>
  <c r="AS44" i="1"/>
  <c r="AK44" i="1"/>
  <c r="AA44" i="1"/>
  <c r="BT43" i="1"/>
  <c r="BL43" i="1"/>
  <c r="AL43" i="1"/>
  <c r="AB43" i="1"/>
  <c r="B43" i="1"/>
  <c r="BM42" i="1"/>
  <c r="AN42" i="1"/>
  <c r="AG42" i="1"/>
  <c r="AA42" i="1"/>
  <c r="E42" i="1"/>
  <c r="BR41" i="1"/>
  <c r="BL41" i="1"/>
  <c r="AO41" i="1"/>
  <c r="AH41" i="1"/>
  <c r="AB41" i="1"/>
  <c r="F41" i="1"/>
  <c r="BT40" i="1"/>
  <c r="BP40" i="1"/>
  <c r="BL40" i="1"/>
  <c r="AP40" i="1"/>
  <c r="AL40" i="1"/>
  <c r="AF40" i="1"/>
  <c r="AB40" i="1"/>
  <c r="G40" i="1"/>
  <c r="B40" i="1"/>
  <c r="BQ39" i="1"/>
  <c r="BM39" i="1"/>
  <c r="AQ39" i="1"/>
  <c r="AM39" i="1"/>
  <c r="AG39" i="1"/>
  <c r="AC39" i="1"/>
  <c r="H39" i="1"/>
  <c r="C39" i="1"/>
  <c r="BR38" i="1"/>
  <c r="BN38" i="1"/>
  <c r="AR38" i="1"/>
  <c r="AN65" i="1"/>
  <c r="AP63" i="1"/>
  <c r="AR61" i="1"/>
  <c r="BO59" i="1"/>
  <c r="BP58" i="1"/>
  <c r="BQ57" i="1"/>
  <c r="BR56" i="1"/>
  <c r="BS55" i="1"/>
  <c r="BT54" i="1"/>
  <c r="B54" i="1"/>
  <c r="AC53" i="1"/>
  <c r="AP52" i="1"/>
  <c r="BT51" i="1"/>
  <c r="AG51" i="1"/>
  <c r="BR50" i="1"/>
  <c r="AH50" i="1"/>
  <c r="BS49" i="1"/>
  <c r="AK49" i="1"/>
  <c r="BT48" i="1"/>
  <c r="BL48" i="1"/>
  <c r="AL48" i="1"/>
  <c r="AB48" i="1"/>
  <c r="B48" i="1"/>
  <c r="BM47" i="1"/>
  <c r="AM47" i="1"/>
  <c r="AC47" i="1"/>
  <c r="C47" i="1"/>
  <c r="BN46" i="1"/>
  <c r="AN46" i="1"/>
  <c r="AD46" i="1"/>
  <c r="E46" i="1"/>
  <c r="BO45" i="1"/>
  <c r="AO45" i="1"/>
  <c r="AE45" i="1"/>
  <c r="F45" i="1"/>
  <c r="BP44" i="1"/>
  <c r="AP44" i="1"/>
  <c r="AF44" i="1"/>
  <c r="G44" i="1"/>
  <c r="BQ43" i="1"/>
  <c r="AQ43" i="1"/>
  <c r="AG43" i="1"/>
  <c r="H43" i="1"/>
  <c r="BR42" i="1"/>
  <c r="AR42" i="1"/>
  <c r="AM42" i="1"/>
  <c r="AE42" i="1"/>
  <c r="Z42" i="1"/>
  <c r="C42" i="1"/>
  <c r="BP41" i="1"/>
  <c r="AS41" i="1"/>
  <c r="AN41" i="1"/>
  <c r="AF41" i="1"/>
  <c r="AA41" i="1"/>
  <c r="E41" i="1"/>
  <c r="BS40" i="1"/>
  <c r="BO40" i="1"/>
  <c r="AS40" i="1"/>
  <c r="AO40" i="1"/>
  <c r="AK40" i="1"/>
  <c r="AE40" i="1"/>
  <c r="AA40" i="1"/>
  <c r="F40" i="1"/>
  <c r="BT39" i="1"/>
  <c r="BP39" i="1"/>
  <c r="BL39" i="1"/>
  <c r="AP39" i="1"/>
  <c r="AL39" i="1"/>
  <c r="AF39" i="1"/>
  <c r="AB39" i="1"/>
  <c r="G39" i="1"/>
  <c r="B39" i="1"/>
  <c r="BQ38" i="1"/>
  <c r="BM38" i="1"/>
  <c r="AQ38" i="1"/>
  <c r="AM38" i="1"/>
  <c r="AG38" i="1"/>
  <c r="AC38" i="1"/>
  <c r="H38" i="1"/>
  <c r="C38" i="1"/>
  <c r="BR37" i="1"/>
  <c r="BN37" i="1"/>
  <c r="AR37" i="1"/>
  <c r="AN37" i="1"/>
  <c r="AH37" i="1"/>
  <c r="AD37" i="1"/>
  <c r="Z37" i="1"/>
  <c r="E37" i="1"/>
  <c r="BS36" i="1"/>
  <c r="BO36" i="1"/>
  <c r="AS36" i="1"/>
  <c r="AO36" i="1"/>
  <c r="AK36" i="1"/>
  <c r="AE36" i="1"/>
  <c r="AA36" i="1"/>
  <c r="F36" i="1"/>
  <c r="BT35" i="1"/>
  <c r="BP35" i="1"/>
  <c r="BL35" i="1"/>
  <c r="AP35" i="1"/>
  <c r="AL35" i="1"/>
  <c r="AF35" i="1"/>
  <c r="AB35" i="1"/>
  <c r="G35" i="1"/>
  <c r="B35" i="1"/>
  <c r="BQ34" i="1"/>
  <c r="BM34" i="1"/>
  <c r="AQ34" i="1"/>
  <c r="AM34" i="1"/>
  <c r="AG34" i="1"/>
  <c r="AC34" i="1"/>
  <c r="H34" i="1"/>
  <c r="C34" i="1"/>
  <c r="BR33" i="1"/>
  <c r="BN33" i="1"/>
  <c r="AR33" i="1"/>
  <c r="AN33" i="1"/>
  <c r="AH33" i="1"/>
  <c r="AD33" i="1"/>
  <c r="Z33" i="1"/>
  <c r="E33" i="1"/>
  <c r="BS32" i="1"/>
  <c r="BO32" i="1"/>
  <c r="AS32" i="1"/>
  <c r="AO32" i="1"/>
  <c r="AK32" i="1"/>
  <c r="AE32" i="1"/>
  <c r="AA32" i="1"/>
  <c r="F32" i="1"/>
  <c r="BT31" i="1"/>
  <c r="E65" i="1"/>
  <c r="AP58" i="1"/>
  <c r="BL54" i="1"/>
  <c r="BO51" i="1"/>
  <c r="BO49" i="1"/>
  <c r="AK48" i="1"/>
  <c r="AL47" i="1"/>
  <c r="AM46" i="1"/>
  <c r="AN45" i="1"/>
  <c r="AO44" i="1"/>
  <c r="AP43" i="1"/>
  <c r="AQ42" i="1"/>
  <c r="BT41" i="1"/>
  <c r="AE41" i="1"/>
  <c r="BN40" i="1"/>
  <c r="AD40" i="1"/>
  <c r="BO39" i="1"/>
  <c r="AE39" i="1"/>
  <c r="BP38" i="1"/>
  <c r="AL38" i="1"/>
  <c r="AB38" i="1"/>
  <c r="B38" i="1"/>
  <c r="BM37" i="1"/>
  <c r="AM37" i="1"/>
  <c r="AC37" i="1"/>
  <c r="C37" i="1"/>
  <c r="BN36" i="1"/>
  <c r="AN36" i="1"/>
  <c r="AD36" i="1"/>
  <c r="E36" i="1"/>
  <c r="BO35" i="1"/>
  <c r="AO35" i="1"/>
  <c r="AE35" i="1"/>
  <c r="F35" i="1"/>
  <c r="BP34" i="1"/>
  <c r="AP34" i="1"/>
  <c r="AF34" i="1"/>
  <c r="G34" i="1"/>
  <c r="BQ33" i="1"/>
  <c r="AQ33" i="1"/>
  <c r="AG33" i="1"/>
  <c r="H33" i="1"/>
  <c r="BR32" i="1"/>
  <c r="AR32" i="1"/>
  <c r="AH32" i="1"/>
  <c r="AB32" i="1"/>
  <c r="E32" i="1"/>
  <c r="BR31" i="1"/>
  <c r="BN31" i="1"/>
  <c r="AR31" i="1"/>
  <c r="AN31" i="1"/>
  <c r="AH31" i="1"/>
  <c r="AD31" i="1"/>
  <c r="Z31" i="1"/>
  <c r="E31" i="1"/>
  <c r="BS30" i="1"/>
  <c r="BO30" i="1"/>
  <c r="AS30" i="1"/>
  <c r="AO30" i="1"/>
  <c r="AK30" i="1"/>
  <c r="AE30" i="1"/>
  <c r="AA30" i="1"/>
  <c r="F30" i="1"/>
  <c r="BT29" i="1"/>
  <c r="BP29" i="1"/>
  <c r="BL29" i="1"/>
  <c r="AP29" i="1"/>
  <c r="AL29" i="1"/>
  <c r="AF29" i="1"/>
  <c r="AB29" i="1"/>
  <c r="G29" i="1"/>
  <c r="B29" i="1"/>
  <c r="BQ28" i="1"/>
  <c r="BM28" i="1"/>
  <c r="AQ28" i="1"/>
  <c r="AM28" i="1"/>
  <c r="AG28" i="1"/>
  <c r="AC28" i="1"/>
  <c r="H28" i="1"/>
  <c r="C28" i="1"/>
  <c r="BR27" i="1"/>
  <c r="BN27" i="1"/>
  <c r="AR27" i="1"/>
  <c r="AN27" i="1"/>
  <c r="AH27" i="1"/>
  <c r="AD27" i="1"/>
  <c r="Z27" i="1"/>
  <c r="E27" i="1"/>
  <c r="BS26" i="1"/>
  <c r="BO26" i="1"/>
  <c r="AS26" i="1"/>
  <c r="AO26" i="1"/>
  <c r="AK26" i="1"/>
  <c r="AE26" i="1"/>
  <c r="AA26" i="1"/>
  <c r="F26" i="1"/>
  <c r="BT25" i="1"/>
  <c r="BP25" i="1"/>
  <c r="BL25" i="1"/>
  <c r="AP25" i="1"/>
  <c r="AL25" i="1"/>
  <c r="AF25" i="1"/>
  <c r="AB25" i="1"/>
  <c r="G25" i="1"/>
  <c r="B25" i="1"/>
  <c r="BQ24" i="1"/>
  <c r="BM24" i="1"/>
  <c r="AQ24" i="1"/>
  <c r="AM24" i="1"/>
  <c r="AG24" i="1"/>
  <c r="AC24" i="1"/>
  <c r="H24" i="1"/>
  <c r="C24" i="1"/>
  <c r="BR23" i="1"/>
  <c r="BN23" i="1"/>
  <c r="AR23" i="1"/>
  <c r="AN23" i="1"/>
  <c r="AH23" i="1"/>
  <c r="AD23" i="1"/>
  <c r="Z23" i="1"/>
  <c r="E23" i="1"/>
  <c r="BS22" i="1"/>
  <c r="BO22" i="1"/>
  <c r="AS22" i="1"/>
  <c r="AO22" i="1"/>
  <c r="AK22" i="1"/>
  <c r="AE22" i="1"/>
  <c r="AA22" i="1"/>
  <c r="F22" i="1"/>
  <c r="BT21" i="1"/>
  <c r="BP21" i="1"/>
  <c r="BL21" i="1"/>
  <c r="AP21" i="1"/>
  <c r="AL21" i="1"/>
  <c r="AF21" i="1"/>
  <c r="AB21" i="1"/>
  <c r="G21" i="1"/>
  <c r="B21" i="1"/>
  <c r="BQ20" i="1"/>
  <c r="BM20" i="1"/>
  <c r="AQ20" i="1"/>
  <c r="AM20" i="1"/>
  <c r="AG20" i="1"/>
  <c r="AC20" i="1"/>
  <c r="H20" i="1"/>
  <c r="C20" i="1"/>
  <c r="BR19" i="1"/>
  <c r="BN19" i="1"/>
  <c r="AR19" i="1"/>
  <c r="AN19" i="1"/>
  <c r="AH19" i="1"/>
  <c r="AD19" i="1"/>
  <c r="Z19" i="1"/>
  <c r="E19" i="1"/>
  <c r="BS18" i="1"/>
  <c r="BO18" i="1"/>
  <c r="AS18" i="1"/>
  <c r="AO18" i="1"/>
  <c r="AK18" i="1"/>
  <c r="AE18" i="1"/>
  <c r="AA18" i="1"/>
  <c r="F18" i="1"/>
  <c r="BT17" i="1"/>
  <c r="BP17" i="1"/>
  <c r="BL17" i="1"/>
  <c r="AP17" i="1"/>
  <c r="AL17" i="1"/>
  <c r="AE17" i="1"/>
  <c r="AA17" i="1"/>
  <c r="F17" i="1"/>
  <c r="BT16" i="1"/>
  <c r="BP16" i="1"/>
  <c r="BL16" i="1"/>
  <c r="AP16" i="1"/>
  <c r="AL16" i="1"/>
  <c r="AF16" i="1"/>
  <c r="AB16" i="1"/>
  <c r="G16" i="1"/>
  <c r="B16" i="1"/>
  <c r="BQ15" i="1"/>
  <c r="BM15" i="1"/>
  <c r="AQ15" i="1"/>
  <c r="AM15" i="1"/>
  <c r="AG15" i="1"/>
  <c r="AC15" i="1"/>
  <c r="H15" i="1"/>
  <c r="C15" i="1"/>
  <c r="BR14" i="1"/>
  <c r="BN14" i="1"/>
  <c r="AR14" i="1"/>
  <c r="AN14" i="1"/>
  <c r="AH14" i="1"/>
  <c r="AD14" i="1"/>
  <c r="Z14" i="1"/>
  <c r="E14" i="1"/>
  <c r="BS13" i="1"/>
  <c r="BO13" i="1"/>
  <c r="AS13" i="1"/>
  <c r="AO13" i="1"/>
  <c r="AK13" i="1"/>
  <c r="AE13" i="1"/>
  <c r="AA13" i="1"/>
  <c r="F13" i="1"/>
  <c r="BT12" i="1"/>
  <c r="BP12" i="1"/>
  <c r="BL12" i="1"/>
  <c r="AP12" i="1"/>
  <c r="AL12" i="1"/>
  <c r="AF12" i="1"/>
  <c r="AB12" i="1"/>
  <c r="G12" i="1"/>
  <c r="B12" i="1"/>
  <c r="BQ11" i="1"/>
  <c r="BM11" i="1"/>
  <c r="AQ11" i="1"/>
  <c r="AM11" i="1"/>
  <c r="AG11" i="1"/>
  <c r="AC11" i="1"/>
  <c r="H11" i="1"/>
  <c r="C11" i="1"/>
  <c r="BR10" i="1"/>
  <c r="BN10" i="1"/>
  <c r="AR10" i="1"/>
  <c r="AN10" i="1"/>
  <c r="AH10" i="1"/>
  <c r="AD10" i="1"/>
  <c r="Z10" i="1"/>
  <c r="E10" i="1"/>
  <c r="BS9" i="1"/>
  <c r="BO9" i="1"/>
  <c r="AS9" i="1"/>
  <c r="AO9" i="1"/>
  <c r="AK9" i="1"/>
  <c r="AE9" i="1"/>
  <c r="AA9" i="1"/>
  <c r="F9" i="1"/>
  <c r="BT8" i="1"/>
  <c r="BP8" i="1"/>
  <c r="BL8" i="1"/>
  <c r="AP8" i="1"/>
  <c r="AL8" i="1"/>
  <c r="AF8" i="1"/>
  <c r="AB8" i="1"/>
  <c r="G8" i="1"/>
  <c r="B8" i="1"/>
  <c r="BQ7" i="1"/>
  <c r="BM7" i="1"/>
  <c r="AQ7" i="1"/>
  <c r="AM7" i="1"/>
  <c r="AG7" i="1"/>
  <c r="AC7" i="1"/>
  <c r="H7" i="1"/>
  <c r="C7" i="1"/>
  <c r="BR6" i="1"/>
  <c r="BN6" i="1"/>
  <c r="G63" i="1"/>
  <c r="AQ57" i="1"/>
  <c r="BM53" i="1"/>
  <c r="AC51" i="1"/>
  <c r="AE49" i="1"/>
  <c r="AA48" i="1"/>
  <c r="AB47" i="1"/>
  <c r="AC46" i="1"/>
  <c r="AD45" i="1"/>
  <c r="AE44" i="1"/>
  <c r="AF43" i="1"/>
  <c r="AK42" i="1"/>
  <c r="BO41" i="1"/>
  <c r="Z41" i="1"/>
  <c r="AR40" i="1"/>
  <c r="Z40" i="1"/>
  <c r="AS39" i="1"/>
  <c r="AA39" i="1"/>
  <c r="BL38" i="1"/>
  <c r="AH38" i="1"/>
  <c r="Z38" i="1"/>
  <c r="BS37" i="1"/>
  <c r="AS37" i="1"/>
  <c r="AK37" i="1"/>
  <c r="AA37" i="1"/>
  <c r="BT36" i="1"/>
  <c r="BL36" i="1"/>
  <c r="AL36" i="1"/>
  <c r="AB36" i="1"/>
  <c r="B36" i="1"/>
  <c r="BM35" i="1"/>
  <c r="AM35" i="1"/>
  <c r="AC35" i="1"/>
  <c r="C35" i="1"/>
  <c r="BN34" i="1"/>
  <c r="AN34" i="1"/>
  <c r="AD34" i="1"/>
  <c r="E34" i="1"/>
  <c r="BO33" i="1"/>
  <c r="AO33" i="1"/>
  <c r="AE33" i="1"/>
  <c r="F33" i="1"/>
  <c r="BP32" i="1"/>
  <c r="AP32" i="1"/>
  <c r="AF32" i="1"/>
  <c r="Z32" i="1"/>
  <c r="C32" i="1"/>
  <c r="BQ31" i="1"/>
  <c r="BM31" i="1"/>
  <c r="AQ31" i="1"/>
  <c r="AM31" i="1"/>
  <c r="AG31" i="1"/>
  <c r="AC31" i="1"/>
  <c r="H31" i="1"/>
  <c r="C31" i="1"/>
  <c r="BR30" i="1"/>
  <c r="BN30" i="1"/>
  <c r="AR30" i="1"/>
  <c r="AN30" i="1"/>
  <c r="AH30" i="1"/>
  <c r="AD30" i="1"/>
  <c r="Z30" i="1"/>
  <c r="E30" i="1"/>
  <c r="BS29" i="1"/>
  <c r="BO29" i="1"/>
  <c r="AS29" i="1"/>
  <c r="AO29" i="1"/>
  <c r="AK29" i="1"/>
  <c r="AE29" i="1"/>
  <c r="AA29" i="1"/>
  <c r="F29" i="1"/>
  <c r="BT28" i="1"/>
  <c r="BP28" i="1"/>
  <c r="BL28" i="1"/>
  <c r="AP28" i="1"/>
  <c r="AL28" i="1"/>
  <c r="AF28" i="1"/>
  <c r="AB28" i="1"/>
  <c r="G28" i="1"/>
  <c r="B28" i="1"/>
  <c r="BQ27" i="1"/>
  <c r="BM27" i="1"/>
  <c r="AQ27" i="1"/>
  <c r="AM27" i="1"/>
  <c r="AG27" i="1"/>
  <c r="AC27" i="1"/>
  <c r="H27" i="1"/>
  <c r="C27" i="1"/>
  <c r="BR26" i="1"/>
  <c r="BN26" i="1"/>
  <c r="AR26" i="1"/>
  <c r="AN26" i="1"/>
  <c r="AH26" i="1"/>
  <c r="AD26" i="1"/>
  <c r="Z26" i="1"/>
  <c r="E26" i="1"/>
  <c r="BS25" i="1"/>
  <c r="BO25" i="1"/>
  <c r="AS25" i="1"/>
  <c r="AO25" i="1"/>
  <c r="AK25" i="1"/>
  <c r="AE25" i="1"/>
  <c r="AA25" i="1"/>
  <c r="F25" i="1"/>
  <c r="BT24" i="1"/>
  <c r="BP24" i="1"/>
  <c r="BL24" i="1"/>
  <c r="AP24" i="1"/>
  <c r="AL24" i="1"/>
  <c r="AF24" i="1"/>
  <c r="AB24" i="1"/>
  <c r="G24" i="1"/>
  <c r="B24" i="1"/>
  <c r="BQ23" i="1"/>
  <c r="BM23" i="1"/>
  <c r="AQ23" i="1"/>
  <c r="AM23" i="1"/>
  <c r="AG23" i="1"/>
  <c r="AC23" i="1"/>
  <c r="H23" i="1"/>
  <c r="C23" i="1"/>
  <c r="BR22" i="1"/>
  <c r="BN22" i="1"/>
  <c r="AR22" i="1"/>
  <c r="AN22" i="1"/>
  <c r="AH22" i="1"/>
  <c r="AD22" i="1"/>
  <c r="Z22" i="1"/>
  <c r="E22" i="1"/>
  <c r="BS21" i="1"/>
  <c r="BO21" i="1"/>
  <c r="AS21" i="1"/>
  <c r="AO21" i="1"/>
  <c r="AK21" i="1"/>
  <c r="AE21" i="1"/>
  <c r="AA21" i="1"/>
  <c r="F21" i="1"/>
  <c r="BT20" i="1"/>
  <c r="BP20" i="1"/>
  <c r="BL20" i="1"/>
  <c r="AP20" i="1"/>
  <c r="AL20" i="1"/>
  <c r="AF20" i="1"/>
  <c r="AB20" i="1"/>
  <c r="G20" i="1"/>
  <c r="B20" i="1"/>
  <c r="BQ19" i="1"/>
  <c r="BM19" i="1"/>
  <c r="AQ19" i="1"/>
  <c r="AM19" i="1"/>
  <c r="AG19" i="1"/>
  <c r="AC19" i="1"/>
  <c r="H19" i="1"/>
  <c r="C19" i="1"/>
  <c r="BR18" i="1"/>
  <c r="BN18" i="1"/>
  <c r="AR18" i="1"/>
  <c r="AN18" i="1"/>
  <c r="AH18" i="1"/>
  <c r="AD18" i="1"/>
  <c r="Z18" i="1"/>
  <c r="E18" i="1"/>
  <c r="BS17" i="1"/>
  <c r="BO17" i="1"/>
  <c r="AS17" i="1"/>
  <c r="AO17" i="1"/>
  <c r="AK17" i="1"/>
  <c r="AD17" i="1"/>
  <c r="Z17" i="1"/>
  <c r="E17" i="1"/>
  <c r="BS16" i="1"/>
  <c r="BO16" i="1"/>
  <c r="AS16" i="1"/>
  <c r="AO16" i="1"/>
  <c r="AK16" i="1"/>
  <c r="AE16" i="1"/>
  <c r="AA16" i="1"/>
  <c r="F16" i="1"/>
  <c r="BT15" i="1"/>
  <c r="BP15" i="1"/>
  <c r="BL15" i="1"/>
  <c r="AP15" i="1"/>
  <c r="Z61" i="1"/>
  <c r="AR56" i="1"/>
  <c r="F53" i="1"/>
  <c r="BN50" i="1"/>
  <c r="BS48" i="1"/>
  <c r="BT47" i="1"/>
  <c r="B47" i="1"/>
  <c r="C46" i="1"/>
  <c r="E45" i="1"/>
  <c r="F44" i="1"/>
  <c r="G43" i="1"/>
  <c r="AD42" i="1"/>
  <c r="AR41" i="1"/>
  <c r="C41" i="1"/>
  <c r="AN40" i="1"/>
  <c r="E40" i="1"/>
  <c r="AO39" i="1"/>
  <c r="F39" i="1"/>
  <c r="AP38" i="1"/>
  <c r="AF38" i="1"/>
  <c r="G38" i="1"/>
  <c r="BQ37" i="1"/>
  <c r="AQ37" i="1"/>
  <c r="AG37" i="1"/>
  <c r="H37" i="1"/>
  <c r="BR36" i="1"/>
  <c r="AR36" i="1"/>
  <c r="AH36" i="1"/>
  <c r="Z36" i="1"/>
  <c r="BS35" i="1"/>
  <c r="AS35" i="1"/>
  <c r="AK35" i="1"/>
  <c r="AA35" i="1"/>
  <c r="BT34" i="1"/>
  <c r="BL34" i="1"/>
  <c r="AL34" i="1"/>
  <c r="AB34" i="1"/>
  <c r="B34" i="1"/>
  <c r="BM33" i="1"/>
  <c r="AM33" i="1"/>
  <c r="AC33" i="1"/>
  <c r="C33" i="1"/>
  <c r="BN32" i="1"/>
  <c r="AN32" i="1"/>
  <c r="AD32" i="1"/>
  <c r="H32" i="1"/>
  <c r="B32" i="1"/>
  <c r="BP31" i="1"/>
  <c r="BL31" i="1"/>
  <c r="AP31" i="1"/>
  <c r="AL31" i="1"/>
  <c r="AF31" i="1"/>
  <c r="AB31" i="1"/>
  <c r="G31" i="1"/>
  <c r="B31" i="1"/>
  <c r="BQ30" i="1"/>
  <c r="BM30" i="1"/>
  <c r="AQ30" i="1"/>
  <c r="AM30" i="1"/>
  <c r="AG30" i="1"/>
  <c r="AC30" i="1"/>
  <c r="H30" i="1"/>
  <c r="C30" i="1"/>
  <c r="BR29" i="1"/>
  <c r="BN29" i="1"/>
  <c r="AR29" i="1"/>
  <c r="AN29" i="1"/>
  <c r="AH29" i="1"/>
  <c r="AD29" i="1"/>
  <c r="Z29" i="1"/>
  <c r="E29" i="1"/>
  <c r="BS28" i="1"/>
  <c r="BO28" i="1"/>
  <c r="AS28" i="1"/>
  <c r="AO28" i="1"/>
  <c r="AK28" i="1"/>
  <c r="AE28" i="1"/>
  <c r="AA28" i="1"/>
  <c r="F28" i="1"/>
  <c r="BT27" i="1"/>
  <c r="BP27" i="1"/>
  <c r="BL27" i="1"/>
  <c r="AP27" i="1"/>
  <c r="AL27" i="1"/>
  <c r="AF27" i="1"/>
  <c r="AB27" i="1"/>
  <c r="G27" i="1"/>
  <c r="B27" i="1"/>
  <c r="BQ26" i="1"/>
  <c r="BM26" i="1"/>
  <c r="AQ26" i="1"/>
  <c r="AM26" i="1"/>
  <c r="AG26" i="1"/>
  <c r="AC26" i="1"/>
  <c r="H26" i="1"/>
  <c r="C26" i="1"/>
  <c r="BR25" i="1"/>
  <c r="BN25" i="1"/>
  <c r="AR25" i="1"/>
  <c r="AN25" i="1"/>
  <c r="AH25" i="1"/>
  <c r="AD25" i="1"/>
  <c r="Z25" i="1"/>
  <c r="E25" i="1"/>
  <c r="BS24" i="1"/>
  <c r="BO24" i="1"/>
  <c r="AS24" i="1"/>
  <c r="AO24" i="1"/>
  <c r="AK24" i="1"/>
  <c r="AE24" i="1"/>
  <c r="AA24" i="1"/>
  <c r="F24" i="1"/>
  <c r="BT23" i="1"/>
  <c r="BP23" i="1"/>
  <c r="BL23" i="1"/>
  <c r="AP23" i="1"/>
  <c r="AL23" i="1"/>
  <c r="AF23" i="1"/>
  <c r="AB23" i="1"/>
  <c r="G23" i="1"/>
  <c r="B23" i="1"/>
  <c r="BQ22" i="1"/>
  <c r="BM22" i="1"/>
  <c r="AQ22" i="1"/>
  <c r="AM22" i="1"/>
  <c r="AG22" i="1"/>
  <c r="AC22" i="1"/>
  <c r="H22" i="1"/>
  <c r="C22" i="1"/>
  <c r="BR21" i="1"/>
  <c r="BN21" i="1"/>
  <c r="AR21" i="1"/>
  <c r="AN21" i="1"/>
  <c r="AH21" i="1"/>
  <c r="AD21" i="1"/>
  <c r="Z21" i="1"/>
  <c r="E21" i="1"/>
  <c r="BS20" i="1"/>
  <c r="BO20" i="1"/>
  <c r="AS20" i="1"/>
  <c r="AO20" i="1"/>
  <c r="AK20" i="1"/>
  <c r="AE20" i="1"/>
  <c r="AA20" i="1"/>
  <c r="F20" i="1"/>
  <c r="BT19" i="1"/>
  <c r="BP19" i="1"/>
  <c r="BL19" i="1"/>
  <c r="AP19" i="1"/>
  <c r="AL19" i="1"/>
  <c r="AF19" i="1"/>
  <c r="AB19" i="1"/>
  <c r="G19" i="1"/>
  <c r="B19" i="1"/>
  <c r="BQ18" i="1"/>
  <c r="BM18" i="1"/>
  <c r="AQ18" i="1"/>
  <c r="AM18" i="1"/>
  <c r="AG18" i="1"/>
  <c r="AC18" i="1"/>
  <c r="H18" i="1"/>
  <c r="C18" i="1"/>
  <c r="BR17" i="1"/>
  <c r="BN17" i="1"/>
  <c r="AR17" i="1"/>
  <c r="AN17" i="1"/>
  <c r="AH17" i="1"/>
  <c r="AC17" i="1"/>
  <c r="H17" i="1"/>
  <c r="C17" i="1"/>
  <c r="BR16" i="1"/>
  <c r="BN16" i="1"/>
  <c r="AR16" i="1"/>
  <c r="AN16" i="1"/>
  <c r="AH16" i="1"/>
  <c r="AD16" i="1"/>
  <c r="Z16" i="1"/>
  <c r="E16" i="1"/>
  <c r="BS15" i="1"/>
  <c r="BO15" i="1"/>
  <c r="AS15" i="1"/>
  <c r="AO15" i="1"/>
  <c r="AK15" i="1"/>
  <c r="AE15" i="1"/>
  <c r="AA15" i="1"/>
  <c r="F15" i="1"/>
  <c r="BT14" i="1"/>
  <c r="BP14" i="1"/>
  <c r="BL14" i="1"/>
  <c r="AP14" i="1"/>
  <c r="AL14" i="1"/>
  <c r="AF14" i="1"/>
  <c r="AB14" i="1"/>
  <c r="G14" i="1"/>
  <c r="B14" i="1"/>
  <c r="BQ13" i="1"/>
  <c r="BM13" i="1"/>
  <c r="AQ13" i="1"/>
  <c r="AM13" i="1"/>
  <c r="AG13" i="1"/>
  <c r="AC13" i="1"/>
  <c r="H13" i="1"/>
  <c r="C13" i="1"/>
  <c r="BR12" i="1"/>
  <c r="BN12" i="1"/>
  <c r="AR12" i="1"/>
  <c r="AN12" i="1"/>
  <c r="AH12" i="1"/>
  <c r="AD12" i="1"/>
  <c r="Z12" i="1"/>
  <c r="E12" i="1"/>
  <c r="BS11" i="1"/>
  <c r="BO11" i="1"/>
  <c r="AS11" i="1"/>
  <c r="AO11" i="1"/>
  <c r="AK11" i="1"/>
  <c r="AE11" i="1"/>
  <c r="AA11" i="1"/>
  <c r="F11" i="1"/>
  <c r="BT10" i="1"/>
  <c r="BP10" i="1"/>
  <c r="BL10" i="1"/>
  <c r="AP10" i="1"/>
  <c r="AL10" i="1"/>
  <c r="AF10" i="1"/>
  <c r="AB10" i="1"/>
  <c r="G10" i="1"/>
  <c r="B10" i="1"/>
  <c r="BQ9" i="1"/>
  <c r="BM9" i="1"/>
  <c r="AQ9" i="1"/>
  <c r="AM9" i="1"/>
  <c r="AG9" i="1"/>
  <c r="AC9" i="1"/>
  <c r="H9" i="1"/>
  <c r="C9" i="1"/>
  <c r="BR8" i="1"/>
  <c r="BN8" i="1"/>
  <c r="AR8" i="1"/>
  <c r="AN8" i="1"/>
  <c r="AH8" i="1"/>
  <c r="AD8" i="1"/>
  <c r="Z8" i="1"/>
  <c r="E8" i="1"/>
  <c r="BS7" i="1"/>
  <c r="BO7" i="1"/>
  <c r="AO59" i="1"/>
  <c r="AS48" i="1"/>
  <c r="BO44" i="1"/>
  <c r="AL41" i="1"/>
  <c r="AK39" i="1"/>
  <c r="E38" i="1"/>
  <c r="F37" i="1"/>
  <c r="G36" i="1"/>
  <c r="H35" i="1"/>
  <c r="Z34" i="1"/>
  <c r="AA33" i="1"/>
  <c r="AC32" i="1"/>
  <c r="AS31" i="1"/>
  <c r="AA31" i="1"/>
  <c r="BL30" i="1"/>
  <c r="AB30" i="1"/>
  <c r="BM29" i="1"/>
  <c r="AC29" i="1"/>
  <c r="BN28" i="1"/>
  <c r="AD28" i="1"/>
  <c r="BO27" i="1"/>
  <c r="AE27" i="1"/>
  <c r="BP26" i="1"/>
  <c r="AF26" i="1"/>
  <c r="BQ25" i="1"/>
  <c r="AG25" i="1"/>
  <c r="BR24" i="1"/>
  <c r="AH24" i="1"/>
  <c r="BS23" i="1"/>
  <c r="AK23" i="1"/>
  <c r="BT22" i="1"/>
  <c r="AL22" i="1"/>
  <c r="B22" i="1"/>
  <c r="AM21" i="1"/>
  <c r="C21" i="1"/>
  <c r="AN20" i="1"/>
  <c r="E20" i="1"/>
  <c r="AO19" i="1"/>
  <c r="F19" i="1"/>
  <c r="AP18" i="1"/>
  <c r="G18" i="1"/>
  <c r="AQ17" i="1"/>
  <c r="G17" i="1"/>
  <c r="AQ16" i="1"/>
  <c r="H16" i="1"/>
  <c r="AR15" i="1"/>
  <c r="AF15" i="1"/>
  <c r="G15" i="1"/>
  <c r="BQ14" i="1"/>
  <c r="AQ14" i="1"/>
  <c r="AG14" i="1"/>
  <c r="H14" i="1"/>
  <c r="BR13" i="1"/>
  <c r="AR13" i="1"/>
  <c r="AH13" i="1"/>
  <c r="Z13" i="1"/>
  <c r="BS12" i="1"/>
  <c r="AS12" i="1"/>
  <c r="AK12" i="1"/>
  <c r="AA12" i="1"/>
  <c r="BT11" i="1"/>
  <c r="BL11" i="1"/>
  <c r="AL11" i="1"/>
  <c r="AB11" i="1"/>
  <c r="B11" i="1"/>
  <c r="BM10" i="1"/>
  <c r="AM10" i="1"/>
  <c r="AC10" i="1"/>
  <c r="C10" i="1"/>
  <c r="BN9" i="1"/>
  <c r="AN9" i="1"/>
  <c r="AD9" i="1"/>
  <c r="E9" i="1"/>
  <c r="BO8" i="1"/>
  <c r="AO8" i="1"/>
  <c r="AE8" i="1"/>
  <c r="F8" i="1"/>
  <c r="BP7" i="1"/>
  <c r="AR7" i="1"/>
  <c r="AL7" i="1"/>
  <c r="AE7" i="1"/>
  <c r="Z7" i="1"/>
  <c r="B7" i="1"/>
  <c r="BP6" i="1"/>
  <c r="AS6" i="1"/>
  <c r="AO6" i="1"/>
  <c r="AK6" i="1"/>
  <c r="AE6" i="1"/>
  <c r="AA6" i="1"/>
  <c r="F6" i="1"/>
  <c r="BJ5" i="1"/>
  <c r="AP26" i="1"/>
  <c r="Z24" i="1"/>
  <c r="AA23" i="1"/>
  <c r="AB22" i="1"/>
  <c r="AC21" i="1"/>
  <c r="AD20" i="1"/>
  <c r="AE19" i="1"/>
  <c r="AF18" i="1"/>
  <c r="AF17" i="1"/>
  <c r="AG16" i="1"/>
  <c r="AL15" i="1"/>
  <c r="BM14" i="1"/>
  <c r="AC14" i="1"/>
  <c r="BN13" i="1"/>
  <c r="AD13" i="1"/>
  <c r="BO12" i="1"/>
  <c r="AO12" i="1"/>
  <c r="F12" i="1"/>
  <c r="AP11" i="1"/>
  <c r="G11" i="1"/>
  <c r="AQ10" i="1"/>
  <c r="H10" i="1"/>
  <c r="AR9" i="1"/>
  <c r="Z9" i="1"/>
  <c r="AS8" i="1"/>
  <c r="AA8" i="1"/>
  <c r="BL7" i="1"/>
  <c r="AH7" i="1"/>
  <c r="F7" i="1"/>
  <c r="BM6" i="1"/>
  <c r="AM6" i="1"/>
  <c r="AG6" i="1"/>
  <c r="H6" i="1"/>
  <c r="BB5" i="1"/>
  <c r="AF9" i="1"/>
  <c r="AL6" i="1"/>
  <c r="AX5" i="1"/>
  <c r="AS55" i="1"/>
  <c r="BL47" i="1"/>
  <c r="BP43" i="1"/>
  <c r="BR40" i="1"/>
  <c r="BT38" i="1"/>
  <c r="BO37" i="1"/>
  <c r="BP36" i="1"/>
  <c r="BQ35" i="1"/>
  <c r="BR34" i="1"/>
  <c r="BS33" i="1"/>
  <c r="BT32" i="1"/>
  <c r="G32" i="1"/>
  <c r="AO31" i="1"/>
  <c r="F31" i="1"/>
  <c r="AP30" i="1"/>
  <c r="G30" i="1"/>
  <c r="AQ29" i="1"/>
  <c r="H29" i="1"/>
  <c r="AR28" i="1"/>
  <c r="Z28" i="1"/>
  <c r="AS27" i="1"/>
  <c r="AA27" i="1"/>
  <c r="BL26" i="1"/>
  <c r="AB26" i="1"/>
  <c r="BM25" i="1"/>
  <c r="AC25" i="1"/>
  <c r="BN24" i="1"/>
  <c r="AD24" i="1"/>
  <c r="BO23" i="1"/>
  <c r="AE23" i="1"/>
  <c r="BP22" i="1"/>
  <c r="AF22" i="1"/>
  <c r="BQ21" i="1"/>
  <c r="AG21" i="1"/>
  <c r="BR20" i="1"/>
  <c r="AH20" i="1"/>
  <c r="BS19" i="1"/>
  <c r="AK19" i="1"/>
  <c r="BT18" i="1"/>
  <c r="AL18" i="1"/>
  <c r="B18" i="1"/>
  <c r="AM17" i="1"/>
  <c r="B17" i="1"/>
  <c r="AM16" i="1"/>
  <c r="C16" i="1"/>
  <c r="AN15" i="1"/>
  <c r="AD15" i="1"/>
  <c r="E15" i="1"/>
  <c r="BO14" i="1"/>
  <c r="AO14" i="1"/>
  <c r="AE14" i="1"/>
  <c r="F14" i="1"/>
  <c r="BP13" i="1"/>
  <c r="AP13" i="1"/>
  <c r="AF13" i="1"/>
  <c r="G13" i="1"/>
  <c r="BQ12" i="1"/>
  <c r="AQ12" i="1"/>
  <c r="AG12" i="1"/>
  <c r="H12" i="1"/>
  <c r="BR11" i="1"/>
  <c r="AR11" i="1"/>
  <c r="AH11" i="1"/>
  <c r="Z11" i="1"/>
  <c r="BS10" i="1"/>
  <c r="AS10" i="1"/>
  <c r="AK10" i="1"/>
  <c r="AA10" i="1"/>
  <c r="BT9" i="1"/>
  <c r="BL9" i="1"/>
  <c r="AL9" i="1"/>
  <c r="AB9" i="1"/>
  <c r="B9" i="1"/>
  <c r="BM8" i="1"/>
  <c r="AM8" i="1"/>
  <c r="AC8" i="1"/>
  <c r="C8" i="1"/>
  <c r="BN7" i="1"/>
  <c r="AP7" i="1"/>
  <c r="AK7" i="1"/>
  <c r="AD7" i="1"/>
  <c r="G7" i="1"/>
  <c r="BT6" i="1"/>
  <c r="BO6" i="1"/>
  <c r="AR6" i="1"/>
  <c r="AN6" i="1"/>
  <c r="AH6" i="1"/>
  <c r="AD6" i="1"/>
  <c r="Z6" i="1"/>
  <c r="E6" i="1"/>
  <c r="BF5" i="1"/>
  <c r="AK52" i="1"/>
  <c r="BM46" i="1"/>
  <c r="BQ42" i="1"/>
  <c r="AH40" i="1"/>
  <c r="AN38" i="1"/>
  <c r="AO37" i="1"/>
  <c r="AP36" i="1"/>
  <c r="AQ35" i="1"/>
  <c r="AR34" i="1"/>
  <c r="AS33" i="1"/>
  <c r="BL32" i="1"/>
  <c r="BS31" i="1"/>
  <c r="AK31" i="1"/>
  <c r="BT30" i="1"/>
  <c r="AL30" i="1"/>
  <c r="B30" i="1"/>
  <c r="AM29" i="1"/>
  <c r="C29" i="1"/>
  <c r="AN28" i="1"/>
  <c r="E28" i="1"/>
  <c r="AO27" i="1"/>
  <c r="F27" i="1"/>
  <c r="G26" i="1"/>
  <c r="AQ25" i="1"/>
  <c r="H25" i="1"/>
  <c r="AR24" i="1"/>
  <c r="AS23" i="1"/>
  <c r="BL22" i="1"/>
  <c r="BM21" i="1"/>
  <c r="BN20" i="1"/>
  <c r="BO19" i="1"/>
  <c r="BP18" i="1"/>
  <c r="BQ17" i="1"/>
  <c r="BQ16" i="1"/>
  <c r="BR15" i="1"/>
  <c r="AB15" i="1"/>
  <c r="B15" i="1"/>
  <c r="AM14" i="1"/>
  <c r="C14" i="1"/>
  <c r="AN13" i="1"/>
  <c r="E13" i="1"/>
  <c r="AE12" i="1"/>
  <c r="BP11" i="1"/>
  <c r="AF11" i="1"/>
  <c r="BQ10" i="1"/>
  <c r="AG10" i="1"/>
  <c r="BR9" i="1"/>
  <c r="AH9" i="1"/>
  <c r="BS8" i="1"/>
  <c r="AK8" i="1"/>
  <c r="BT7" i="1"/>
  <c r="AO7" i="1"/>
  <c r="AB7" i="1"/>
  <c r="BS6" i="1"/>
  <c r="AQ6" i="1"/>
  <c r="AC6" i="1"/>
  <c r="C6" i="1"/>
  <c r="AP9" i="1"/>
  <c r="G9" i="1"/>
  <c r="BQ8" i="1"/>
  <c r="AQ8" i="1"/>
  <c r="AG8" i="1"/>
  <c r="H8" i="1"/>
  <c r="BR7" i="1"/>
  <c r="AS7" i="1"/>
  <c r="AN7" i="1"/>
  <c r="AA7" i="1"/>
  <c r="E7" i="1"/>
  <c r="BQ6" i="1"/>
  <c r="AP6" i="1"/>
  <c r="AB6" i="1"/>
  <c r="B6" i="1"/>
  <c r="AD50" i="1"/>
  <c r="BN45" i="1"/>
  <c r="H42" i="1"/>
  <c r="BS39" i="1"/>
  <c r="AD38" i="1"/>
  <c r="AE37" i="1"/>
  <c r="AF36" i="1"/>
  <c r="AG35" i="1"/>
  <c r="AH34" i="1"/>
  <c r="AK33" i="1"/>
  <c r="AL32" i="1"/>
  <c r="BO31" i="1"/>
  <c r="AE31" i="1"/>
  <c r="BP30" i="1"/>
  <c r="AF30" i="1"/>
  <c r="BQ29" i="1"/>
  <c r="AG29" i="1"/>
  <c r="BR28" i="1"/>
  <c r="AH28" i="1"/>
  <c r="BS27" i="1"/>
  <c r="AK27" i="1"/>
  <c r="BT26" i="1"/>
  <c r="AL26" i="1"/>
  <c r="B26" i="1"/>
  <c r="AM25" i="1"/>
  <c r="C25" i="1"/>
  <c r="AN24" i="1"/>
  <c r="E24" i="1"/>
  <c r="AO23" i="1"/>
  <c r="F23" i="1"/>
  <c r="AP22" i="1"/>
  <c r="G22" i="1"/>
  <c r="AQ21" i="1"/>
  <c r="H21" i="1"/>
  <c r="AR20" i="1"/>
  <c r="Z20" i="1"/>
  <c r="AS19" i="1"/>
  <c r="AA19" i="1"/>
  <c r="BL18" i="1"/>
  <c r="AB18" i="1"/>
  <c r="BM17" i="1"/>
  <c r="AB17" i="1"/>
  <c r="BM16" i="1"/>
  <c r="AC16" i="1"/>
  <c r="BN15" i="1"/>
  <c r="AH15" i="1"/>
  <c r="Z15" i="1"/>
  <c r="BS14" i="1"/>
  <c r="AS14" i="1"/>
  <c r="AK14" i="1"/>
  <c r="AA14" i="1"/>
  <c r="BT13" i="1"/>
  <c r="BL13" i="1"/>
  <c r="AL13" i="1"/>
  <c r="AB13" i="1"/>
  <c r="B13" i="1"/>
  <c r="BM12" i="1"/>
  <c r="AM12" i="1"/>
  <c r="AC12" i="1"/>
  <c r="C12" i="1"/>
  <c r="BN11" i="1"/>
  <c r="AN11" i="1"/>
  <c r="AD11" i="1"/>
  <c r="E11" i="1"/>
  <c r="BO10" i="1"/>
  <c r="AO10" i="1"/>
  <c r="AE10" i="1"/>
  <c r="F10" i="1"/>
  <c r="BP9" i="1"/>
  <c r="AF7" i="1"/>
  <c r="BL6" i="1"/>
  <c r="AF6" i="1"/>
  <c r="G6" i="1"/>
  <c r="V6" i="1"/>
  <c r="P6" i="1"/>
  <c r="L6" i="1"/>
  <c r="R6" i="1"/>
  <c r="L5" i="1"/>
  <c r="N6" i="1"/>
  <c r="J6" i="1"/>
  <c r="J5" i="1"/>
  <c r="T6" i="1"/>
  <c r="X6" i="1"/>
  <c r="X5" i="1"/>
  <c r="V5" i="1"/>
  <c r="P5" i="1"/>
  <c r="N5" i="1"/>
  <c r="T5" i="1"/>
  <c r="R5" i="1"/>
  <c r="BI4" i="1"/>
  <c r="BD4" i="1"/>
  <c r="T4" i="1"/>
  <c r="AY4" i="1"/>
  <c r="I6" i="1" l="1"/>
  <c r="I13" i="1"/>
  <c r="BU17" i="1"/>
  <c r="BU13" i="1"/>
  <c r="BU66" i="1"/>
  <c r="BU6" i="1"/>
  <c r="AT6" i="1"/>
  <c r="AI6" i="1"/>
  <c r="D7" i="1"/>
  <c r="BU7" i="1" l="1"/>
  <c r="AT7" i="1"/>
  <c r="AI7" i="1"/>
  <c r="I7" i="1"/>
  <c r="D8" i="1"/>
  <c r="BU8" i="1" l="1"/>
  <c r="AT8" i="1"/>
  <c r="AI8" i="1"/>
  <c r="I8" i="1"/>
  <c r="D9" i="1"/>
  <c r="BU9" i="1" l="1"/>
  <c r="AT9" i="1"/>
  <c r="AI9" i="1"/>
  <c r="I9" i="1"/>
  <c r="D10" i="1"/>
  <c r="BU10" i="1" l="1"/>
  <c r="AT10" i="1"/>
  <c r="AI10" i="1"/>
  <c r="I10" i="1"/>
  <c r="D11" i="1"/>
  <c r="BU11" i="1" l="1"/>
  <c r="AT11" i="1"/>
  <c r="AI11" i="1"/>
  <c r="I11" i="1"/>
  <c r="D12" i="1"/>
  <c r="BU12" i="1" l="1"/>
  <c r="AT12" i="1"/>
  <c r="AI12" i="1"/>
  <c r="I12" i="1"/>
  <c r="D13" i="1"/>
  <c r="AT13" i="1" l="1"/>
  <c r="AI13" i="1"/>
  <c r="D14" i="1"/>
  <c r="BU14" i="1" l="1"/>
  <c r="AT14" i="1"/>
  <c r="AI14" i="1"/>
  <c r="I14" i="1"/>
  <c r="D15" i="1"/>
  <c r="BU15" i="1" l="1"/>
  <c r="AT15" i="1"/>
  <c r="AI15" i="1"/>
  <c r="I15" i="1"/>
  <c r="D16" i="1"/>
  <c r="BU16" i="1" l="1"/>
  <c r="AT16" i="1"/>
  <c r="AI16" i="1"/>
  <c r="I16" i="1"/>
  <c r="D17" i="1"/>
  <c r="AT17" i="1" l="1"/>
  <c r="AI17" i="1"/>
  <c r="I17" i="1"/>
  <c r="D18" i="1"/>
  <c r="BU18" i="1" l="1"/>
  <c r="AT18" i="1"/>
  <c r="AI18" i="1"/>
  <c r="I18" i="1"/>
  <c r="D19" i="1"/>
  <c r="BU19" i="1" l="1"/>
  <c r="AT19" i="1"/>
  <c r="AI19" i="1"/>
  <c r="I19" i="1"/>
  <c r="D20" i="1"/>
  <c r="BU20" i="1" l="1"/>
  <c r="AT20" i="1"/>
  <c r="AI20" i="1"/>
  <c r="I20" i="1"/>
  <c r="D21" i="1"/>
  <c r="BU21" i="1" l="1"/>
  <c r="AT21" i="1"/>
  <c r="AI21" i="1"/>
  <c r="I21" i="1"/>
  <c r="D22" i="1"/>
  <c r="BU22" i="1" l="1"/>
  <c r="AT22" i="1"/>
  <c r="AI22" i="1"/>
  <c r="I22" i="1"/>
  <c r="D23" i="1"/>
  <c r="BU23" i="1" l="1"/>
  <c r="AT23" i="1"/>
  <c r="AI23" i="1"/>
  <c r="I23" i="1"/>
  <c r="D24" i="1"/>
  <c r="BU24" i="1" l="1"/>
  <c r="AT24" i="1"/>
  <c r="AI24" i="1"/>
  <c r="I24" i="1"/>
  <c r="D25" i="1"/>
  <c r="BU25" i="1" l="1"/>
  <c r="AT25" i="1"/>
  <c r="AI25" i="1"/>
  <c r="I25" i="1"/>
  <c r="D26" i="1"/>
  <c r="BU26" i="1" l="1"/>
  <c r="AT26" i="1"/>
  <c r="AI26" i="1"/>
  <c r="I26" i="1"/>
  <c r="D27" i="1"/>
  <c r="BU27" i="1" l="1"/>
  <c r="AT27" i="1"/>
  <c r="AI27" i="1"/>
  <c r="I27" i="1"/>
  <c r="D28" i="1"/>
  <c r="BU28" i="1" l="1"/>
  <c r="AT28" i="1"/>
  <c r="AI28" i="1"/>
  <c r="I28" i="1"/>
  <c r="D29" i="1"/>
  <c r="BU29" i="1" l="1"/>
  <c r="AT29" i="1"/>
  <c r="AI29" i="1"/>
  <c r="I29" i="1"/>
  <c r="D30" i="1"/>
  <c r="BU30" i="1" l="1"/>
  <c r="AT30" i="1"/>
  <c r="AI30" i="1"/>
  <c r="I30" i="1"/>
  <c r="D31" i="1"/>
  <c r="BU31" i="1" l="1"/>
  <c r="AT31" i="1"/>
  <c r="AI31" i="1"/>
  <c r="I31" i="1"/>
  <c r="D32" i="1"/>
  <c r="BU32" i="1" l="1"/>
  <c r="AT32" i="1"/>
  <c r="AI32" i="1"/>
  <c r="I32" i="1"/>
  <c r="D33" i="1"/>
  <c r="BU33" i="1" l="1"/>
  <c r="AT33" i="1"/>
  <c r="AI33" i="1"/>
  <c r="I33" i="1"/>
  <c r="D34" i="1"/>
  <c r="BU34" i="1" l="1"/>
  <c r="AT34" i="1"/>
  <c r="AI34" i="1"/>
  <c r="I34" i="1"/>
  <c r="D35" i="1"/>
  <c r="BU35" i="1" l="1"/>
  <c r="AT35" i="1"/>
  <c r="AI35" i="1"/>
  <c r="I35" i="1"/>
  <c r="D36" i="1"/>
  <c r="BU36" i="1" l="1"/>
  <c r="AT36" i="1"/>
  <c r="AI36" i="1"/>
  <c r="I36" i="1"/>
  <c r="D37" i="1"/>
  <c r="BU37" i="1" l="1"/>
  <c r="AT37" i="1"/>
  <c r="AI37" i="1"/>
  <c r="I37" i="1"/>
  <c r="D38" i="1"/>
  <c r="BU38" i="1" l="1"/>
  <c r="AT38" i="1"/>
  <c r="AI38" i="1"/>
  <c r="I38" i="1"/>
  <c r="D39" i="1"/>
  <c r="BU39" i="1" l="1"/>
  <c r="AT39" i="1"/>
  <c r="AI39" i="1"/>
  <c r="I39" i="1"/>
  <c r="D40" i="1"/>
  <c r="BU40" i="1" l="1"/>
  <c r="AT40" i="1"/>
  <c r="AI40" i="1"/>
  <c r="I40" i="1"/>
  <c r="D41" i="1"/>
  <c r="BU41" i="1" l="1"/>
  <c r="AT41" i="1"/>
  <c r="AI41" i="1"/>
  <c r="I41" i="1"/>
  <c r="D42" i="1"/>
  <c r="BU42" i="1" l="1"/>
  <c r="AT42" i="1"/>
  <c r="AI42" i="1"/>
  <c r="I42" i="1"/>
  <c r="D43" i="1"/>
  <c r="BU43" i="1" l="1"/>
  <c r="AT43" i="1"/>
  <c r="AI43" i="1"/>
  <c r="I43" i="1"/>
  <c r="D44" i="1"/>
  <c r="BU44" i="1" l="1"/>
  <c r="AT44" i="1"/>
  <c r="AI44" i="1"/>
  <c r="I44" i="1"/>
  <c r="D45" i="1"/>
  <c r="BU45" i="1" l="1"/>
  <c r="AT45" i="1"/>
  <c r="AI45" i="1"/>
  <c r="I45" i="1"/>
  <c r="D46" i="1"/>
  <c r="BU46" i="1" l="1"/>
  <c r="AT46" i="1"/>
  <c r="AI46" i="1"/>
  <c r="I46" i="1"/>
  <c r="D47" i="1"/>
  <c r="BU47" i="1" l="1"/>
  <c r="AT47" i="1"/>
  <c r="AI47" i="1"/>
  <c r="I47" i="1"/>
  <c r="D48" i="1"/>
  <c r="BU48" i="1" l="1"/>
  <c r="AT48" i="1"/>
  <c r="AI48" i="1"/>
  <c r="I48" i="1"/>
  <c r="D49" i="1"/>
  <c r="BU49" i="1" l="1"/>
  <c r="AT49" i="1"/>
  <c r="AI49" i="1"/>
  <c r="I49" i="1"/>
  <c r="D50" i="1"/>
  <c r="BU50" i="1" l="1"/>
  <c r="AT50" i="1"/>
  <c r="AI50" i="1"/>
  <c r="I50" i="1"/>
  <c r="D51" i="1"/>
  <c r="BU51" i="1" l="1"/>
  <c r="AT51" i="1"/>
  <c r="AI51" i="1"/>
  <c r="I51" i="1"/>
  <c r="D52" i="1"/>
  <c r="BU52" i="1" l="1"/>
  <c r="AT52" i="1"/>
  <c r="AI52" i="1"/>
  <c r="I52" i="1"/>
  <c r="D53" i="1"/>
  <c r="BU53" i="1" l="1"/>
  <c r="AT53" i="1"/>
  <c r="AI53" i="1"/>
  <c r="I53" i="1"/>
  <c r="D54" i="1"/>
  <c r="BU54" i="1" l="1"/>
  <c r="AT54" i="1"/>
  <c r="AI54" i="1"/>
  <c r="I54" i="1"/>
  <c r="D55" i="1"/>
  <c r="BU55" i="1" l="1"/>
  <c r="AT55" i="1"/>
  <c r="AI55" i="1"/>
  <c r="I55" i="1"/>
  <c r="D56" i="1"/>
  <c r="BU56" i="1" l="1"/>
  <c r="AT56" i="1"/>
  <c r="AI56" i="1"/>
  <c r="I56" i="1"/>
  <c r="D57" i="1"/>
  <c r="BU57" i="1" l="1"/>
  <c r="AT57" i="1"/>
  <c r="AI57" i="1"/>
  <c r="I57" i="1"/>
  <c r="D58" i="1"/>
  <c r="BU58" i="1" l="1"/>
  <c r="AT58" i="1"/>
  <c r="AI58" i="1"/>
  <c r="I58" i="1"/>
  <c r="D59" i="1"/>
  <c r="BU59" i="1" l="1"/>
  <c r="AT59" i="1"/>
  <c r="AI59" i="1"/>
  <c r="I59" i="1"/>
  <c r="D60" i="1"/>
  <c r="BU60" i="1" l="1"/>
  <c r="AT60" i="1"/>
  <c r="AI60" i="1"/>
  <c r="I60" i="1"/>
  <c r="D61" i="1"/>
  <c r="BU61" i="1" l="1"/>
  <c r="AT61" i="1"/>
  <c r="AI61" i="1"/>
  <c r="I61" i="1"/>
  <c r="D62" i="1"/>
  <c r="BU62" i="1" l="1"/>
  <c r="AT62" i="1"/>
  <c r="AI62" i="1"/>
  <c r="I62" i="1"/>
  <c r="D63" i="1"/>
  <c r="BU63" i="1" l="1"/>
  <c r="AT63" i="1"/>
  <c r="AI63" i="1"/>
  <c r="I63" i="1"/>
  <c r="D64" i="1"/>
  <c r="BU64" i="1" l="1"/>
  <c r="AT64" i="1"/>
  <c r="AI64" i="1"/>
  <c r="I64" i="1"/>
  <c r="D65" i="1"/>
  <c r="BU65" i="1" l="1"/>
  <c r="AT65" i="1"/>
  <c r="AI65" i="1"/>
  <c r="I65" i="1"/>
  <c r="D66" i="1"/>
  <c r="AT66" i="1" l="1"/>
  <c r="AI66" i="1"/>
  <c r="I66" i="1"/>
</calcChain>
</file>

<file path=xl/sharedStrings.xml><?xml version="1.0" encoding="utf-8"?>
<sst xmlns="http://schemas.openxmlformats.org/spreadsheetml/2006/main" count="33" uniqueCount="23">
  <si>
    <t>Ask</t>
  </si>
  <si>
    <t>Bid</t>
  </si>
  <si>
    <t>Filters</t>
  </si>
  <si>
    <t>Filter</t>
  </si>
  <si>
    <t>1-Minute Chart</t>
  </si>
  <si>
    <t>5-Second Chart</t>
  </si>
  <si>
    <t>5-Minute Chart</t>
  </si>
  <si>
    <t>1-Second Chart</t>
  </si>
  <si>
    <t xml:space="preserve"> CQG, Inc. Copyright © 2015</t>
  </si>
  <si>
    <t>Designed by Thom Hartle</t>
  </si>
  <si>
    <t>Chicago:</t>
  </si>
  <si>
    <t>London:</t>
  </si>
  <si>
    <t>Tokyo:</t>
  </si>
  <si>
    <t>Open:</t>
  </si>
  <si>
    <t>High:</t>
  </si>
  <si>
    <t>Low:</t>
  </si>
  <si>
    <t>Last:</t>
  </si>
  <si>
    <t>One-Second Line Chart and BA Volume Cross</t>
  </si>
  <si>
    <t>Five-Second Chart and BA Volume Cross</t>
  </si>
  <si>
    <t>One-Minute Chart and BA Volume Cross</t>
  </si>
  <si>
    <t>Five-Minute Chart and BA Volume Cross</t>
  </si>
  <si>
    <t>Depth-of-Martket</t>
  </si>
  <si>
    <t>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</si>
</sst>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h:mm:ss;@"/>
    <numFmt numFmtId="165" formatCode="h:mm;@"/>
    <numFmt numFmtId="166" formatCode="[$-F400]h:mm:ss\ AM/PM"/>
    <numFmt numFmtId="169" formatCode="0.000"/>
  </numFmts>
  <fonts count="21" x14ac:knownFonts="1">
    <font>
      <sz val="11"/>
      <color theme="1"/>
      <name val="Century Gothic"/>
      <family val="2"/>
    </font>
    <font>
      <sz val="9"/>
      <color theme="0"/>
      <name val="Century Gothic"/>
      <family val="2"/>
    </font>
    <font>
      <sz val="9"/>
      <color rgb="FF00000F"/>
      <name val="Century Gothic"/>
      <family val="2"/>
    </font>
    <font>
      <sz val="11"/>
      <color rgb="FFFF0000"/>
      <name val="Century Gothic"/>
      <family val="2"/>
    </font>
    <font>
      <sz val="11"/>
      <color theme="0"/>
      <name val="Century Gothic"/>
      <family val="2"/>
    </font>
    <font>
      <sz val="11"/>
      <color rgb="FF00000F"/>
      <name val="Century Gothic"/>
      <family val="2"/>
    </font>
    <font>
      <sz val="22"/>
      <color rgb="FF00B0F0"/>
      <name val="Century Gothic"/>
      <family val="2"/>
    </font>
    <font>
      <sz val="11"/>
      <color rgb="FF00B050"/>
      <name val="Century Gothic"/>
      <family val="2"/>
    </font>
    <font>
      <sz val="10"/>
      <color theme="0"/>
      <name val="Century Gothic"/>
      <family val="2"/>
    </font>
    <font>
      <sz val="12"/>
      <color theme="0"/>
      <name val="Century Gothic"/>
      <family val="2"/>
    </font>
    <font>
      <sz val="14"/>
      <color theme="0"/>
      <name val="Century Gothic"/>
      <family val="2"/>
    </font>
    <font>
      <sz val="16"/>
      <color theme="0"/>
      <name val="Century Gothic"/>
      <family val="2"/>
    </font>
    <font>
      <sz val="8"/>
      <color theme="0"/>
      <name val="Century Gothic"/>
      <family val="2"/>
    </font>
    <font>
      <sz val="8"/>
      <color rgb="FF00000F"/>
      <name val="Century Gothic"/>
      <family val="2"/>
    </font>
    <font>
      <sz val="9"/>
      <name val="Century Gothic"/>
      <family val="2"/>
    </font>
    <font>
      <sz val="8"/>
      <name val="Century Gothic"/>
      <family val="2"/>
    </font>
    <font>
      <sz val="12"/>
      <color theme="4"/>
      <name val="Century Gothic"/>
      <family val="2"/>
    </font>
    <font>
      <sz val="11"/>
      <color theme="4"/>
      <name val="Century Gothic"/>
      <family val="2"/>
    </font>
    <font>
      <sz val="11"/>
      <name val="Century Gothic"/>
      <family val="2"/>
    </font>
    <font>
      <sz val="12"/>
      <name val="Century Gothic"/>
      <family val="2"/>
    </font>
    <font>
      <sz val="8"/>
      <color theme="4"/>
      <name val="Century Gothic"/>
      <family val="2"/>
    </font>
  </fonts>
  <fills count="20">
    <fill>
      <patternFill patternType="none"/>
    </fill>
    <fill>
      <patternFill patternType="gray125"/>
    </fill>
    <fill>
      <patternFill patternType="solid">
        <fgColor rgb="FF00000F"/>
        <bgColor indexed="64"/>
      </patternFill>
    </fill>
    <fill>
      <gradientFill>
        <stop position="0">
          <color rgb="FF00000F"/>
        </stop>
        <stop position="0.5">
          <color rgb="FF002060"/>
        </stop>
        <stop position="1">
          <color rgb="FF00000F"/>
        </stop>
      </gradientFill>
    </fill>
    <fill>
      <gradientFill>
        <stop position="0">
          <color theme="1"/>
        </stop>
        <stop position="0.5">
          <color rgb="FF002060"/>
        </stop>
        <stop position="1">
          <color theme="1"/>
        </stop>
      </gradientFill>
    </fill>
    <fill>
      <gradientFill degree="90">
        <stop position="0">
          <color theme="1"/>
        </stop>
        <stop position="1">
          <color rgb="FF002060"/>
        </stop>
      </gradientFill>
    </fill>
    <fill>
      <gradientFill>
        <stop position="0">
          <color rgb="FF000040"/>
        </stop>
        <stop position="1">
          <color rgb="FF00007F"/>
        </stop>
      </gradientFill>
    </fill>
    <fill>
      <gradientFill>
        <stop position="0">
          <color rgb="FF00007F"/>
        </stop>
        <stop position="1">
          <color rgb="FF0000BF"/>
        </stop>
      </gradientFill>
    </fill>
    <fill>
      <gradientFill>
        <stop position="0">
          <color rgb="FF0000BF"/>
        </stop>
        <stop position="1">
          <color rgb="FF0000FF"/>
        </stop>
      </gradientFill>
    </fill>
    <fill>
      <patternFill patternType="solid">
        <fgColor rgb="FF0000FF"/>
        <bgColor indexed="64"/>
      </patternFill>
    </fill>
    <fill>
      <patternFill patternType="solid">
        <fgColor rgb="FF0000C8"/>
        <bgColor indexed="64"/>
      </patternFill>
    </fill>
    <fill>
      <gradientFill>
        <stop position="0">
          <color rgb="FF0000C8"/>
        </stop>
        <stop position="1">
          <color rgb="FF000096"/>
        </stop>
      </gradientFill>
    </fill>
    <fill>
      <gradientFill>
        <stop position="0">
          <color rgb="FF000096"/>
        </stop>
        <stop position="1">
          <color rgb="FF000064"/>
        </stop>
      </gradientFill>
    </fill>
    <fill>
      <gradientFill degree="180">
        <stop position="0">
          <color rgb="FF000032"/>
        </stop>
        <stop position="1">
          <color rgb="FF000064"/>
        </stop>
      </gradientFill>
    </fill>
    <fill>
      <gradientFill degree="270">
        <stop position="0">
          <color theme="1"/>
        </stop>
        <stop position="1">
          <color rgb="FF002060"/>
        </stop>
      </gradientFill>
    </fill>
    <fill>
      <patternFill patternType="solid">
        <fgColor rgb="FF00000F"/>
        <bgColor auto="1"/>
      </patternFill>
    </fill>
    <fill>
      <gradientFill degree="90">
        <stop position="0">
          <color theme="1"/>
        </stop>
        <stop position="0.5">
          <color rgb="FF002060"/>
        </stop>
        <stop position="1">
          <color theme="1"/>
        </stop>
      </gradientFill>
    </fill>
    <fill>
      <gradientFill>
        <stop position="0">
          <color theme="1"/>
        </stop>
        <stop position="1">
          <color rgb="FF002060"/>
        </stop>
      </gradientFill>
    </fill>
    <fill>
      <gradientFill degree="180">
        <stop position="0">
          <color theme="1"/>
        </stop>
        <stop position="1">
          <color rgb="FF002060"/>
        </stop>
      </gradientFill>
    </fill>
    <fill>
      <patternFill patternType="solid">
        <fgColor theme="1"/>
        <bgColor auto="1"/>
      </patternFill>
    </fill>
  </fills>
  <borders count="15">
    <border>
      <left/>
      <right/>
      <top/>
      <bottom/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/>
      <top style="thin">
        <color rgb="FF002060"/>
      </top>
      <bottom style="thin">
        <color rgb="FF002060"/>
      </bottom>
      <diagonal/>
    </border>
    <border>
      <left/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/>
      <top/>
      <bottom/>
      <diagonal/>
    </border>
    <border>
      <left style="thin">
        <color rgb="FF002060"/>
      </left>
      <right/>
      <top style="thin">
        <color rgb="FF002060"/>
      </top>
      <bottom/>
      <diagonal/>
    </border>
    <border>
      <left/>
      <right/>
      <top style="thin">
        <color rgb="FF002060"/>
      </top>
      <bottom/>
      <diagonal/>
    </border>
    <border>
      <left/>
      <right style="thin">
        <color rgb="FF002060"/>
      </right>
      <top style="thin">
        <color rgb="FF002060"/>
      </top>
      <bottom/>
      <diagonal/>
    </border>
    <border>
      <left style="thin">
        <color rgb="FF002060"/>
      </left>
      <right style="thin">
        <color rgb="FF002060"/>
      </right>
      <top/>
      <bottom style="thin">
        <color rgb="FF002060"/>
      </bottom>
      <diagonal/>
    </border>
    <border>
      <left/>
      <right/>
      <top style="thin">
        <color rgb="FF002060"/>
      </top>
      <bottom style="thin">
        <color rgb="FF002060"/>
      </bottom>
      <diagonal/>
    </border>
    <border>
      <left/>
      <right style="thin">
        <color rgb="FF002060"/>
      </right>
      <top/>
      <bottom/>
      <diagonal/>
    </border>
    <border>
      <left style="thin">
        <color rgb="FF002060"/>
      </left>
      <right style="thin">
        <color rgb="FF002060"/>
      </right>
      <top style="thin">
        <color rgb="FF002060"/>
      </top>
      <bottom/>
      <diagonal/>
    </border>
    <border>
      <left/>
      <right/>
      <top/>
      <bottom style="thin">
        <color rgb="FF002060"/>
      </bottom>
      <diagonal/>
    </border>
    <border>
      <left/>
      <right style="thin">
        <color rgb="FF002060"/>
      </right>
      <top/>
      <bottom style="thin">
        <color rgb="FF002060"/>
      </bottom>
      <diagonal/>
    </border>
    <border>
      <left style="thin">
        <color rgb="FF002060"/>
      </left>
      <right/>
      <top/>
      <bottom style="thin">
        <color rgb="FF002060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1" fillId="2" borderId="0" xfId="0" applyFont="1" applyFill="1" applyAlignment="1" applyProtection="1">
      <alignment horizontal="center" vertical="center"/>
    </xf>
    <xf numFmtId="0" fontId="1" fillId="2" borderId="0" xfId="0" applyFont="1" applyFill="1" applyAlignment="1" applyProtection="1">
      <alignment horizontal="center" vertical="center" shrinkToFit="1"/>
    </xf>
    <xf numFmtId="0" fontId="2" fillId="2" borderId="0" xfId="0" applyFont="1" applyFill="1" applyAlignment="1" applyProtection="1">
      <alignment horizontal="center" vertical="center"/>
    </xf>
    <xf numFmtId="0" fontId="2" fillId="2" borderId="0" xfId="0" applyFont="1" applyFill="1" applyAlignment="1" applyProtection="1">
      <alignment horizontal="center" vertical="center" shrinkToFit="1"/>
    </xf>
    <xf numFmtId="0" fontId="13" fillId="2" borderId="0" xfId="0" applyFont="1" applyFill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2" fillId="2" borderId="0" xfId="0" applyFont="1" applyFill="1" applyAlignment="1" applyProtection="1">
      <alignment horizontal="center" vertical="center"/>
    </xf>
    <xf numFmtId="0" fontId="4" fillId="5" borderId="8" xfId="0" applyFont="1" applyFill="1" applyBorder="1" applyAlignment="1" applyProtection="1">
      <alignment horizontal="center" shrinkToFit="1"/>
    </xf>
    <xf numFmtId="0" fontId="4" fillId="5" borderId="8" xfId="0" applyFont="1" applyFill="1" applyBorder="1" applyAlignment="1" applyProtection="1">
      <alignment horizontal="center" vertical="center" shrinkToFit="1"/>
    </xf>
    <xf numFmtId="0" fontId="5" fillId="5" borderId="8" xfId="0" applyFont="1" applyFill="1" applyBorder="1" applyAlignment="1" applyProtection="1">
      <alignment horizontal="center" vertical="center" shrinkToFit="1"/>
    </xf>
    <xf numFmtId="0" fontId="2" fillId="2" borderId="0" xfId="0" applyFont="1" applyFill="1" applyBorder="1" applyAlignment="1" applyProtection="1">
      <alignment horizontal="center" vertical="center"/>
    </xf>
    <xf numFmtId="0" fontId="1" fillId="14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 vertical="center"/>
    </xf>
    <xf numFmtId="164" fontId="12" fillId="2" borderId="1" xfId="0" applyNumberFormat="1" applyFont="1" applyFill="1" applyBorder="1" applyAlignment="1" applyProtection="1">
      <alignment horizontal="center" vertical="center"/>
    </xf>
    <xf numFmtId="0" fontId="1" fillId="2" borderId="1" xfId="0" applyFont="1" applyFill="1" applyBorder="1" applyAlignment="1" applyProtection="1">
      <alignment horizontal="center" vertical="center"/>
    </xf>
    <xf numFmtId="0" fontId="1" fillId="2" borderId="1" xfId="0" applyFont="1" applyFill="1" applyBorder="1" applyAlignment="1" applyProtection="1">
      <alignment horizontal="center" vertical="center" shrinkToFit="1"/>
    </xf>
    <xf numFmtId="2" fontId="14" fillId="2" borderId="0" xfId="0" applyNumberFormat="1" applyFont="1" applyFill="1" applyBorder="1" applyAlignment="1" applyProtection="1">
      <alignment horizontal="center" vertical="center"/>
    </xf>
    <xf numFmtId="0" fontId="1" fillId="4" borderId="0" xfId="0" applyFont="1" applyFill="1" applyAlignment="1" applyProtection="1">
      <alignment horizontal="center" vertical="center"/>
    </xf>
    <xf numFmtId="165" fontId="12" fillId="2" borderId="0" xfId="0" applyNumberFormat="1" applyFont="1" applyFill="1" applyAlignment="1" applyProtection="1">
      <alignment horizontal="center" vertical="center"/>
    </xf>
    <xf numFmtId="2" fontId="15" fillId="2" borderId="0" xfId="0" applyNumberFormat="1" applyFont="1" applyFill="1" applyAlignment="1" applyProtection="1">
      <alignment horizontal="center" vertical="center"/>
    </xf>
    <xf numFmtId="0" fontId="14" fillId="2" borderId="0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center" vertical="center" shrinkToFit="1"/>
    </xf>
    <xf numFmtId="164" fontId="12" fillId="2" borderId="2" xfId="0" applyNumberFormat="1" applyFont="1" applyFill="1" applyBorder="1" applyAlignment="1" applyProtection="1">
      <alignment horizontal="center" vertical="center"/>
    </xf>
    <xf numFmtId="164" fontId="12" fillId="2" borderId="5" xfId="0" applyNumberFormat="1" applyFont="1" applyFill="1" applyBorder="1" applyAlignment="1" applyProtection="1">
      <alignment horizontal="center" vertical="center"/>
    </xf>
    <xf numFmtId="0" fontId="1" fillId="2" borderId="11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 applyProtection="1">
      <alignment horizontal="center" vertical="center" shrinkToFit="1"/>
    </xf>
    <xf numFmtId="0" fontId="13" fillId="2" borderId="6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 applyProtection="1">
      <alignment horizontal="center" vertical="center"/>
    </xf>
    <xf numFmtId="0" fontId="12" fillId="2" borderId="6" xfId="0" applyFont="1" applyFill="1" applyBorder="1" applyAlignment="1" applyProtection="1">
      <alignment horizontal="center" vertical="center"/>
    </xf>
    <xf numFmtId="0" fontId="13" fillId="2" borderId="0" xfId="0" applyFont="1" applyFill="1" applyBorder="1" applyAlignment="1" applyProtection="1">
      <alignment horizontal="center" vertical="center"/>
    </xf>
    <xf numFmtId="0" fontId="12" fillId="2" borderId="0" xfId="0" applyFont="1" applyFill="1" applyBorder="1" applyAlignment="1" applyProtection="1">
      <alignment horizontal="center" vertical="center"/>
    </xf>
    <xf numFmtId="0" fontId="1" fillId="14" borderId="12" xfId="0" applyFont="1" applyFill="1" applyBorder="1" applyAlignment="1" applyProtection="1">
      <alignment horizontal="center" vertical="center"/>
    </xf>
    <xf numFmtId="0" fontId="8" fillId="5" borderId="0" xfId="0" applyFont="1" applyFill="1" applyBorder="1" applyAlignment="1" applyProtection="1">
      <alignment horizontal="center" shrinkToFit="1"/>
    </xf>
    <xf numFmtId="0" fontId="1" fillId="5" borderId="0" xfId="0" applyFont="1" applyFill="1" applyBorder="1" applyAlignment="1" applyProtection="1">
      <alignment horizontal="center" vertical="center"/>
    </xf>
    <xf numFmtId="164" fontId="12" fillId="2" borderId="12" xfId="0" applyNumberFormat="1" applyFont="1" applyFill="1" applyBorder="1" applyAlignment="1" applyProtection="1">
      <alignment horizontal="center" vertical="center"/>
    </xf>
    <xf numFmtId="0" fontId="1" fillId="2" borderId="8" xfId="0" applyFont="1" applyFill="1" applyBorder="1" applyAlignment="1" applyProtection="1">
      <alignment horizontal="center" vertical="center"/>
    </xf>
    <xf numFmtId="0" fontId="1" fillId="2" borderId="8" xfId="0" applyFont="1" applyFill="1" applyBorder="1" applyAlignment="1" applyProtection="1">
      <alignment horizontal="center" vertical="center" shrinkToFit="1"/>
    </xf>
    <xf numFmtId="0" fontId="12" fillId="14" borderId="12" xfId="0" applyFont="1" applyFill="1" applyBorder="1" applyAlignment="1" applyProtection="1">
      <alignment horizontal="center" vertical="center"/>
      <protection locked="0"/>
    </xf>
    <xf numFmtId="0" fontId="1" fillId="14" borderId="12" xfId="0" applyFont="1" applyFill="1" applyBorder="1" applyAlignment="1" applyProtection="1">
      <alignment horizontal="center" vertical="center"/>
      <protection locked="0"/>
    </xf>
    <xf numFmtId="0" fontId="1" fillId="2" borderId="12" xfId="0" applyFont="1" applyFill="1" applyBorder="1" applyAlignment="1" applyProtection="1">
      <alignment horizontal="center" vertical="center"/>
    </xf>
    <xf numFmtId="0" fontId="2" fillId="4" borderId="12" xfId="0" applyFont="1" applyFill="1" applyBorder="1" applyAlignment="1" applyProtection="1">
      <alignment horizontal="center" vertical="center"/>
    </xf>
    <xf numFmtId="0" fontId="1" fillId="14" borderId="13" xfId="0" applyFont="1" applyFill="1" applyBorder="1" applyAlignment="1" applyProtection="1">
      <alignment horizontal="center" vertical="center"/>
      <protection locked="0"/>
    </xf>
    <xf numFmtId="2" fontId="14" fillId="2" borderId="1" xfId="0" applyNumberFormat="1" applyFont="1" applyFill="1" applyBorder="1" applyAlignment="1" applyProtection="1">
      <alignment horizontal="center" vertical="center"/>
    </xf>
    <xf numFmtId="2" fontId="14" fillId="2" borderId="2" xfId="0" applyNumberFormat="1" applyFont="1" applyFill="1" applyBorder="1" applyAlignment="1" applyProtection="1">
      <alignment horizontal="center" vertical="center"/>
    </xf>
    <xf numFmtId="2" fontId="14" fillId="2" borderId="3" xfId="0" applyNumberFormat="1" applyFont="1" applyFill="1" applyBorder="1" applyAlignment="1" applyProtection="1">
      <alignment horizontal="center" vertical="center"/>
    </xf>
    <xf numFmtId="165" fontId="12" fillId="2" borderId="2" xfId="0" applyNumberFormat="1" applyFont="1" applyFill="1" applyBorder="1" applyAlignment="1" applyProtection="1">
      <alignment horizontal="center" vertical="center"/>
    </xf>
    <xf numFmtId="0" fontId="16" fillId="4" borderId="5" xfId="0" applyFont="1" applyFill="1" applyBorder="1" applyAlignment="1" applyProtection="1">
      <alignment vertical="center" shrinkToFit="1"/>
    </xf>
    <xf numFmtId="0" fontId="16" fillId="4" borderId="6" xfId="0" applyFont="1" applyFill="1" applyBorder="1" applyAlignment="1" applyProtection="1">
      <alignment vertical="center" shrinkToFit="1"/>
    </xf>
    <xf numFmtId="0" fontId="6" fillId="15" borderId="0" xfId="0" applyFont="1" applyFill="1" applyBorder="1" applyAlignment="1" applyProtection="1">
      <alignment vertical="center"/>
    </xf>
    <xf numFmtId="0" fontId="1" fillId="5" borderId="4" xfId="0" applyFont="1" applyFill="1" applyBorder="1" applyAlignment="1" applyProtection="1">
      <alignment horizontal="center" vertical="center"/>
    </xf>
    <xf numFmtId="0" fontId="1" fillId="5" borderId="10" xfId="0" applyFont="1" applyFill="1" applyBorder="1" applyAlignment="1" applyProtection="1">
      <alignment horizontal="center" vertical="center"/>
    </xf>
    <xf numFmtId="0" fontId="8" fillId="5" borderId="4" xfId="0" applyFont="1" applyFill="1" applyBorder="1" applyAlignment="1" applyProtection="1">
      <alignment horizontal="center" shrinkToFit="1"/>
    </xf>
    <xf numFmtId="0" fontId="12" fillId="5" borderId="0" xfId="0" applyFont="1" applyFill="1" applyBorder="1" applyAlignment="1" applyProtection="1">
      <alignment horizontal="center" vertical="center"/>
    </xf>
    <xf numFmtId="0" fontId="2" fillId="4" borderId="0" xfId="0" applyFont="1" applyFill="1" applyBorder="1" applyAlignment="1" applyProtection="1">
      <alignment horizontal="center" vertical="center"/>
    </xf>
    <xf numFmtId="0" fontId="2" fillId="5" borderId="4" xfId="0" applyFont="1" applyFill="1" applyBorder="1" applyAlignment="1" applyProtection="1">
      <alignment horizontal="center" vertical="center"/>
    </xf>
    <xf numFmtId="0" fontId="2" fillId="5" borderId="0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 shrinkToFit="1"/>
    </xf>
    <xf numFmtId="0" fontId="1" fillId="14" borderId="0" xfId="0" applyFont="1" applyFill="1" applyAlignment="1" applyProtection="1">
      <alignment horizontal="center" vertical="center" shrinkToFit="1"/>
    </xf>
    <xf numFmtId="0" fontId="1" fillId="14" borderId="6" xfId="0" applyFont="1" applyFill="1" applyBorder="1" applyAlignment="1" applyProtection="1">
      <alignment horizontal="center" vertical="center" shrinkToFit="1"/>
    </xf>
    <xf numFmtId="0" fontId="4" fillId="15" borderId="9" xfId="0" applyFont="1" applyFill="1" applyBorder="1" applyAlignment="1" applyProtection="1">
      <alignment horizontal="right" shrinkToFit="1"/>
    </xf>
    <xf numFmtId="0" fontId="7" fillId="16" borderId="9" xfId="0" applyFont="1" applyFill="1" applyBorder="1" applyAlignment="1" applyProtection="1">
      <alignment horizontal="right" shrinkToFit="1"/>
    </xf>
    <xf numFmtId="0" fontId="16" fillId="4" borderId="0" xfId="0" applyFont="1" applyFill="1" applyBorder="1" applyAlignment="1" applyProtection="1">
      <alignment vertical="center" shrinkToFit="1"/>
    </xf>
    <xf numFmtId="0" fontId="18" fillId="15" borderId="0" xfId="0" applyFont="1" applyFill="1" applyBorder="1" applyAlignment="1" applyProtection="1">
      <alignment horizontal="right" shrinkToFit="1"/>
    </xf>
    <xf numFmtId="0" fontId="19" fillId="19" borderId="0" xfId="0" applyFont="1" applyFill="1" applyBorder="1" applyAlignment="1" applyProtection="1">
      <alignment vertical="center" shrinkToFit="1"/>
    </xf>
    <xf numFmtId="0" fontId="6" fillId="3" borderId="5" xfId="0" applyFont="1" applyFill="1" applyBorder="1" applyAlignment="1" applyProtection="1">
      <alignment horizontal="center" vertical="center"/>
    </xf>
    <xf numFmtId="0" fontId="6" fillId="3" borderId="6" xfId="0" applyFont="1" applyFill="1" applyBorder="1" applyAlignment="1" applyProtection="1">
      <alignment horizontal="center" vertical="center"/>
    </xf>
    <xf numFmtId="0" fontId="6" fillId="3" borderId="7" xfId="0" applyFont="1" applyFill="1" applyBorder="1" applyAlignment="1" applyProtection="1">
      <alignment horizontal="center" vertical="center"/>
    </xf>
    <xf numFmtId="0" fontId="6" fillId="3" borderId="14" xfId="0" applyFont="1" applyFill="1" applyBorder="1" applyAlignment="1" applyProtection="1">
      <alignment horizontal="center" vertical="center"/>
    </xf>
    <xf numFmtId="0" fontId="6" fillId="3" borderId="12" xfId="0" applyFont="1" applyFill="1" applyBorder="1" applyAlignment="1" applyProtection="1">
      <alignment horizontal="center" vertical="center"/>
    </xf>
    <xf numFmtId="0" fontId="6" fillId="3" borderId="0" xfId="0" applyFont="1" applyFill="1" applyBorder="1" applyAlignment="1" applyProtection="1">
      <alignment horizontal="center" vertical="center"/>
    </xf>
    <xf numFmtId="0" fontId="6" fillId="3" borderId="13" xfId="0" applyFont="1" applyFill="1" applyBorder="1" applyAlignment="1" applyProtection="1">
      <alignment horizontal="center" vertical="center"/>
    </xf>
    <xf numFmtId="0" fontId="8" fillId="14" borderId="9" xfId="0" applyNumberFormat="1" applyFont="1" applyFill="1" applyBorder="1" applyAlignment="1" applyProtection="1">
      <alignment horizontal="center" shrinkToFit="1"/>
    </xf>
    <xf numFmtId="0" fontId="8" fillId="14" borderId="3" xfId="0" applyNumberFormat="1" applyFont="1" applyFill="1" applyBorder="1" applyAlignment="1" applyProtection="1">
      <alignment horizontal="center" shrinkToFit="1"/>
    </xf>
    <xf numFmtId="0" fontId="8" fillId="14" borderId="14" xfId="0" applyNumberFormat="1" applyFont="1" applyFill="1" applyBorder="1" applyAlignment="1" applyProtection="1">
      <alignment horizontal="center" vertical="center" shrinkToFit="1"/>
    </xf>
    <xf numFmtId="0" fontId="8" fillId="14" borderId="12" xfId="0" applyNumberFormat="1" applyFont="1" applyFill="1" applyBorder="1" applyAlignment="1" applyProtection="1">
      <alignment horizontal="center" vertical="center" shrinkToFit="1"/>
    </xf>
    <xf numFmtId="0" fontId="4" fillId="5" borderId="8" xfId="0" applyFont="1" applyFill="1" applyBorder="1" applyAlignment="1" applyProtection="1">
      <alignment horizontal="center" shrinkToFit="1"/>
    </xf>
    <xf numFmtId="0" fontId="7" fillId="5" borderId="8" xfId="0" applyFont="1" applyFill="1" applyBorder="1" applyAlignment="1" applyProtection="1">
      <alignment horizontal="center" vertical="center" shrinkToFit="1"/>
    </xf>
    <xf numFmtId="0" fontId="3" fillId="5" borderId="8" xfId="0" applyFont="1" applyFill="1" applyBorder="1" applyAlignment="1" applyProtection="1">
      <alignment horizontal="center" vertical="center" shrinkToFit="1"/>
    </xf>
    <xf numFmtId="0" fontId="8" fillId="5" borderId="8" xfId="0" applyFont="1" applyFill="1" applyBorder="1" applyAlignment="1" applyProtection="1">
      <alignment horizontal="center" shrinkToFit="1"/>
    </xf>
    <xf numFmtId="0" fontId="8" fillId="5" borderId="14" xfId="0" applyFont="1" applyFill="1" applyBorder="1" applyAlignment="1" applyProtection="1">
      <alignment horizontal="center" shrinkToFit="1"/>
    </xf>
    <xf numFmtId="0" fontId="8" fillId="6" borderId="4" xfId="0" applyNumberFormat="1" applyFont="1" applyFill="1" applyBorder="1" applyAlignment="1" applyProtection="1">
      <alignment horizontal="center" vertical="center" shrinkToFit="1"/>
    </xf>
    <xf numFmtId="0" fontId="8" fillId="6" borderId="0" xfId="0" applyNumberFormat="1" applyFont="1" applyFill="1" applyBorder="1" applyAlignment="1" applyProtection="1">
      <alignment horizontal="center" vertical="center" shrinkToFit="1"/>
    </xf>
    <xf numFmtId="0" fontId="9" fillId="7" borderId="0" xfId="0" applyNumberFormat="1" applyFont="1" applyFill="1" applyBorder="1" applyAlignment="1" applyProtection="1">
      <alignment horizontal="center" vertical="center" shrinkToFit="1"/>
    </xf>
    <xf numFmtId="0" fontId="10" fillId="8" borderId="0" xfId="0" applyNumberFormat="1" applyFont="1" applyFill="1" applyBorder="1" applyAlignment="1" applyProtection="1">
      <alignment horizontal="center" vertical="center" shrinkToFit="1"/>
    </xf>
    <xf numFmtId="0" fontId="11" fillId="9" borderId="0" xfId="0" applyNumberFormat="1" applyFont="1" applyFill="1" applyBorder="1" applyAlignment="1" applyProtection="1">
      <alignment horizontal="center" vertical="center" shrinkToFit="1"/>
    </xf>
    <xf numFmtId="0" fontId="11" fillId="10" borderId="0" xfId="0" applyNumberFormat="1" applyFont="1" applyFill="1" applyBorder="1" applyAlignment="1" applyProtection="1">
      <alignment horizontal="center" vertical="center" shrinkToFit="1"/>
    </xf>
    <xf numFmtId="0" fontId="10" fillId="11" borderId="0" xfId="0" applyNumberFormat="1" applyFont="1" applyFill="1" applyBorder="1" applyAlignment="1" applyProtection="1">
      <alignment horizontal="center" vertical="center" shrinkToFit="1"/>
    </xf>
    <xf numFmtId="0" fontId="9" fillId="12" borderId="0" xfId="0" applyNumberFormat="1" applyFont="1" applyFill="1" applyBorder="1" applyAlignment="1" applyProtection="1">
      <alignment horizontal="center" vertical="center" shrinkToFit="1"/>
    </xf>
    <xf numFmtId="0" fontId="8" fillId="13" borderId="0" xfId="0" applyNumberFormat="1" applyFont="1" applyFill="1" applyBorder="1" applyAlignment="1" applyProtection="1">
      <alignment horizontal="center" vertical="center" shrinkToFit="1"/>
    </xf>
    <xf numFmtId="166" fontId="17" fillId="16" borderId="9" xfId="0" applyNumberFormat="1" applyFont="1" applyFill="1" applyBorder="1" applyAlignment="1" applyProtection="1">
      <alignment horizontal="left" shrinkToFit="1"/>
    </xf>
    <xf numFmtId="0" fontId="1" fillId="14" borderId="6" xfId="0" applyFont="1" applyFill="1" applyBorder="1" applyAlignment="1" applyProtection="1">
      <alignment horizontal="center" vertical="center"/>
    </xf>
    <xf numFmtId="0" fontId="1" fillId="14" borderId="6" xfId="0" applyFont="1" applyFill="1" applyBorder="1" applyAlignment="1" applyProtection="1">
      <alignment horizontal="center" vertical="center" shrinkToFit="1"/>
    </xf>
    <xf numFmtId="0" fontId="17" fillId="16" borderId="9" xfId="0" applyFont="1" applyFill="1" applyBorder="1" applyAlignment="1" applyProtection="1">
      <alignment horizontal="center" shrinkToFit="1"/>
    </xf>
    <xf numFmtId="0" fontId="16" fillId="4" borderId="5" xfId="0" applyFont="1" applyFill="1" applyBorder="1" applyAlignment="1" applyProtection="1">
      <alignment horizontal="center" vertical="center" shrinkToFit="1"/>
    </xf>
    <xf numFmtId="0" fontId="16" fillId="4" borderId="6" xfId="0" applyFont="1" applyFill="1" applyBorder="1" applyAlignment="1" applyProtection="1">
      <alignment horizontal="center" vertical="center" shrinkToFit="1"/>
    </xf>
    <xf numFmtId="0" fontId="16" fillId="4" borderId="7" xfId="0" applyFont="1" applyFill="1" applyBorder="1" applyAlignment="1" applyProtection="1">
      <alignment horizontal="center" vertical="center" shrinkToFit="1"/>
    </xf>
    <xf numFmtId="0" fontId="16" fillId="4" borderId="14" xfId="0" applyFont="1" applyFill="1" applyBorder="1" applyAlignment="1" applyProtection="1">
      <alignment horizontal="center" vertical="center" shrinkToFit="1"/>
    </xf>
    <xf numFmtId="0" fontId="16" fillId="4" borderId="12" xfId="0" applyFont="1" applyFill="1" applyBorder="1" applyAlignment="1" applyProtection="1">
      <alignment horizontal="center" vertical="center" shrinkToFit="1"/>
    </xf>
    <xf numFmtId="0" fontId="16" fillId="4" borderId="13" xfId="0" applyFont="1" applyFill="1" applyBorder="1" applyAlignment="1" applyProtection="1">
      <alignment horizontal="center" vertical="center" shrinkToFit="1"/>
    </xf>
    <xf numFmtId="0" fontId="1" fillId="14" borderId="14" xfId="0" applyFont="1" applyFill="1" applyBorder="1" applyAlignment="1" applyProtection="1">
      <alignment horizontal="center" vertical="center"/>
    </xf>
    <xf numFmtId="0" fontId="1" fillId="14" borderId="12" xfId="0" applyFont="1" applyFill="1" applyBorder="1" applyAlignment="1" applyProtection="1">
      <alignment horizontal="center" vertical="center"/>
    </xf>
    <xf numFmtId="0" fontId="8" fillId="14" borderId="2" xfId="0" applyNumberFormat="1" applyFont="1" applyFill="1" applyBorder="1" applyAlignment="1" applyProtection="1">
      <alignment horizontal="center" shrinkToFit="1"/>
    </xf>
    <xf numFmtId="0" fontId="20" fillId="2" borderId="9" xfId="0" applyFont="1" applyFill="1" applyBorder="1" applyAlignment="1" applyProtection="1">
      <alignment horizontal="center" vertical="center" shrinkToFit="1"/>
    </xf>
    <xf numFmtId="0" fontId="20" fillId="2" borderId="3" xfId="0" applyFont="1" applyFill="1" applyBorder="1" applyAlignment="1" applyProtection="1">
      <alignment horizontal="center" vertical="center" shrinkToFit="1"/>
    </xf>
    <xf numFmtId="0" fontId="9" fillId="17" borderId="5" xfId="0" applyFont="1" applyFill="1" applyBorder="1" applyAlignment="1" applyProtection="1">
      <alignment horizontal="right" vertical="center" shrinkToFit="1"/>
    </xf>
    <xf numFmtId="0" fontId="9" fillId="17" borderId="6" xfId="0" applyFont="1" applyFill="1" applyBorder="1" applyAlignment="1" applyProtection="1">
      <alignment horizontal="right" vertical="center" shrinkToFit="1"/>
    </xf>
    <xf numFmtId="169" fontId="9" fillId="18" borderId="6" xfId="0" applyNumberFormat="1" applyFont="1" applyFill="1" applyBorder="1" applyAlignment="1" applyProtection="1">
      <alignment horizontal="left" vertical="center" shrinkToFit="1"/>
    </xf>
    <xf numFmtId="169" fontId="1" fillId="2" borderId="1" xfId="0" applyNumberFormat="1" applyFont="1" applyFill="1" applyBorder="1" applyAlignment="1" applyProtection="1">
      <alignment horizontal="center" vertical="center"/>
    </xf>
    <xf numFmtId="169" fontId="1" fillId="2" borderId="13" xfId="0" applyNumberFormat="1" applyFont="1" applyFill="1" applyBorder="1" applyAlignment="1" applyProtection="1">
      <alignment horizontal="center" vertical="center"/>
    </xf>
    <xf numFmtId="169" fontId="1" fillId="2" borderId="8" xfId="0" applyNumberFormat="1" applyFont="1" applyFill="1" applyBorder="1" applyAlignment="1" applyProtection="1">
      <alignment horizontal="center" vertical="center"/>
    </xf>
    <xf numFmtId="169" fontId="1" fillId="2" borderId="3" xfId="0" applyNumberFormat="1" applyFont="1" applyFill="1" applyBorder="1" applyAlignment="1" applyProtection="1">
      <alignment horizontal="center" vertical="center"/>
    </xf>
  </cellXfs>
  <cellStyles count="1">
    <cellStyle name="Normal" xfId="0" builtinId="0"/>
  </cellStyles>
  <dxfs count="513"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rgb="FF00000F"/>
      </font>
    </dxf>
    <dxf>
      <font>
        <color rgb="FF00000F"/>
      </font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FF0000"/>
      </font>
    </dxf>
    <dxf>
      <font>
        <color rgb="FF00B050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</dxfs>
  <tableStyles count="0" defaultTableStyle="TableStyleMedium2" defaultPivotStyle="PivotStyleLight16"/>
  <colors>
    <mruColors>
      <color rgb="FF00000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volatileDependencies.xml><?xml version="1.0" encoding="utf-8"?>
<volTypes xmlns="http://schemas.openxmlformats.org/spreadsheetml/2006/main">
  <volType type="realTimeData">
    <main first="cqg.rtd">
      <tp>
        <v>305</v>
        <stp/>
        <stp>StudyData</stp>
        <stp>BAVolCr.AskVol^(NGE)</stp>
        <stp>Bar</stp>
        <stp/>
        <stp>Open</stp>
        <stp>1</stp>
        <stp>-5</stp>
        <stp/>
        <stp/>
        <stp/>
        <stp/>
        <stp>T</stp>
        <tr r="AS11" s="1"/>
      </tp>
      <tp>
        <v>3194</v>
        <stp/>
        <stp>StudyData</stp>
        <stp>BAVolCr.AskVol^(NGE)</stp>
        <stp>Bar</stp>
        <stp/>
        <stp>Open</stp>
        <stp>5</stp>
        <stp>-5</stp>
        <stp/>
        <stp/>
        <stp/>
        <stp/>
        <stp>T</stp>
        <tr r="BT11" s="1"/>
      </tp>
      <tp>
        <v>1.6910000000000001</v>
        <stp/>
        <stp>StudyData</stp>
        <stp>NGE</stp>
        <stp>Bar</stp>
        <stp/>
        <stp>Low</stp>
        <stp>1</stp>
        <stp>-3</stp>
        <stp/>
        <stp/>
        <stp/>
        <stp/>
        <stp>T</stp>
        <tr r="AN9" s="1"/>
      </tp>
      <tp>
        <v>1.6970000000000001</v>
        <stp/>
        <stp>StudyData</stp>
        <stp>NGE</stp>
        <stp>Bar</stp>
        <stp/>
        <stp>Open</stp>
        <stp>1</stp>
        <stp>-18</stp>
        <stp/>
        <stp/>
        <stp/>
        <stp/>
        <stp>T</stp>
        <tr r="AL24" s="1"/>
      </tp>
      <tp>
        <v>1.694</v>
        <stp/>
        <stp>StudyData</stp>
        <stp>NGE</stp>
        <stp>Bar</stp>
        <stp/>
        <stp>Open</stp>
        <stp>1</stp>
        <stp>-28</stp>
        <stp/>
        <stp/>
        <stp/>
        <stp/>
        <stp>T</stp>
        <tr r="AL34" s="1"/>
      </tp>
      <tp>
        <v>1.6919999999999999</v>
        <stp/>
        <stp>StudyData</stp>
        <stp>NGE</stp>
        <stp>Bar</stp>
        <stp/>
        <stp>Open</stp>
        <stp>1</stp>
        <stp>-38</stp>
        <stp/>
        <stp/>
        <stp/>
        <stp/>
        <stp>T</stp>
        <tr r="AL44" s="1"/>
      </tp>
      <tp>
        <v>1.71</v>
        <stp/>
        <stp>StudyData</stp>
        <stp>NGE</stp>
        <stp>Bar</stp>
        <stp/>
        <stp>Open</stp>
        <stp>1</stp>
        <stp>-48</stp>
        <stp/>
        <stp/>
        <stp/>
        <stp/>
        <stp>T</stp>
        <tr r="AL54" s="1"/>
      </tp>
      <tp>
        <v>1.718</v>
        <stp/>
        <stp>StudyData</stp>
        <stp>NGE</stp>
        <stp>Bar</stp>
        <stp/>
        <stp>Open</stp>
        <stp>1</stp>
        <stp>-58</stp>
        <stp/>
        <stp/>
        <stp/>
        <stp/>
        <stp>T</stp>
        <tr r="AL64" s="1"/>
      </tp>
      <tp>
        <v>1.696</v>
        <stp/>
        <stp>StudyData</stp>
        <stp>NGE</stp>
        <stp>Bar</stp>
        <stp/>
        <stp>Low</stp>
        <stp>5</stp>
        <stp>-3</stp>
        <stp/>
        <stp/>
        <stp/>
        <stp/>
        <stp>T</stp>
        <tr r="BO9" s="1"/>
      </tp>
      <tp>
        <v>250</v>
        <stp/>
        <stp>StudyData</stp>
        <stp>BAVolCr.AskVol^(NGE)</stp>
        <stp>Bar</stp>
        <stp/>
        <stp>Open</stp>
        <stp>1</stp>
        <stp>-4</stp>
        <stp/>
        <stp/>
        <stp/>
        <stp/>
        <stp>T</stp>
        <tr r="AS10" s="1"/>
      </tp>
      <tp>
        <v>2714.5</v>
        <stp/>
        <stp>StudyData</stp>
        <stp>BAVolCr.AskVol^(NGE)</stp>
        <stp>Bar</stp>
        <stp/>
        <stp>Open</stp>
        <stp>5</stp>
        <stp>-4</stp>
        <stp/>
        <stp/>
        <stp/>
        <stp/>
        <stp>T</stp>
        <tr r="BT10" s="1"/>
      </tp>
      <tp>
        <v>1.6930000000000001</v>
        <stp/>
        <stp>StudyData</stp>
        <stp>NGE</stp>
        <stp>Bar</stp>
        <stp/>
        <stp>Low</stp>
        <stp>1</stp>
        <stp>-2</stp>
        <stp/>
        <stp/>
        <stp/>
        <stp/>
        <stp>T</stp>
        <tr r="AN8" s="1"/>
      </tp>
      <tp>
        <v>1.698</v>
        <stp/>
        <stp>StudyData</stp>
        <stp>NGE</stp>
        <stp>Bar</stp>
        <stp/>
        <stp>Open</stp>
        <stp>1</stp>
        <stp>-19</stp>
        <stp/>
        <stp/>
        <stp/>
        <stp/>
        <stp>T</stp>
        <tr r="AL25" s="1"/>
      </tp>
      <tp>
        <v>1.696</v>
        <stp/>
        <stp>StudyData</stp>
        <stp>NGE</stp>
        <stp>Bar</stp>
        <stp/>
        <stp>Open</stp>
        <stp>1</stp>
        <stp>-29</stp>
        <stp/>
        <stp/>
        <stp/>
        <stp/>
        <stp>T</stp>
        <tr r="AL35" s="1"/>
      </tp>
      <tp>
        <v>1.6910000000000001</v>
        <stp/>
        <stp>StudyData</stp>
        <stp>NGE</stp>
        <stp>Bar</stp>
        <stp/>
        <stp>Open</stp>
        <stp>1</stp>
        <stp>-39</stp>
        <stp/>
        <stp/>
        <stp/>
        <stp/>
        <stp>T</stp>
        <tr r="AL45" s="1"/>
      </tp>
      <tp>
        <v>1.7070000000000001</v>
        <stp/>
        <stp>StudyData</stp>
        <stp>NGE</stp>
        <stp>Bar</stp>
        <stp/>
        <stp>Open</stp>
        <stp>1</stp>
        <stp>-49</stp>
        <stp/>
        <stp/>
        <stp/>
        <stp/>
        <stp>T</stp>
        <tr r="AL55" s="1"/>
      </tp>
      <tp>
        <v>1.7190000000000001</v>
        <stp/>
        <stp>StudyData</stp>
        <stp>NGE</stp>
        <stp>Bar</stp>
        <stp/>
        <stp>Open</stp>
        <stp>1</stp>
        <stp>-59</stp>
        <stp/>
        <stp/>
        <stp/>
        <stp/>
        <stp>T</stp>
        <tr r="AL65" s="1"/>
      </tp>
      <tp>
        <v>1.696</v>
        <stp/>
        <stp>StudyData</stp>
        <stp>NGE</stp>
        <stp>Bar</stp>
        <stp/>
        <stp>Low</stp>
        <stp>5</stp>
        <stp>-2</stp>
        <stp/>
        <stp/>
        <stp/>
        <stp/>
        <stp>T</stp>
        <tr r="BO8" s="1"/>
      </tp>
      <tp>
        <v>402</v>
        <stp/>
        <stp>StudyData</stp>
        <stp>BAVolCr.BidVol^(NGE)</stp>
        <stp>Bar</stp>
        <stp/>
        <stp>Open</stp>
        <stp>1</stp>
        <stp>-8</stp>
        <stp/>
        <stp/>
        <stp/>
        <stp/>
        <stp>T</stp>
        <tr r="AR14" s="1"/>
      </tp>
      <tp>
        <v>362</v>
        <stp/>
        <stp>StudyData</stp>
        <stp>BAVolCr.AskVol^(NGE)</stp>
        <stp>Bar</stp>
        <stp/>
        <stp>Open</stp>
        <stp>1</stp>
        <stp>-7</stp>
        <stp/>
        <stp/>
        <stp/>
        <stp/>
        <stp>T</stp>
        <tr r="AS13" s="1"/>
      </tp>
      <tp>
        <v>3870.5</v>
        <stp/>
        <stp>StudyData</stp>
        <stp>BAVolCr.BidVol^(NGE)</stp>
        <stp>Bar</stp>
        <stp/>
        <stp>Open</stp>
        <stp>5</stp>
        <stp>-8</stp>
        <stp/>
        <stp/>
        <stp/>
        <stp/>
        <stp>T</stp>
        <tr r="BS14" s="1"/>
      </tp>
      <tp>
        <v>4005</v>
        <stp/>
        <stp>StudyData</stp>
        <stp>BAVolCr.AskVol^(NGE)</stp>
        <stp>Bar</stp>
        <stp/>
        <stp>Open</stp>
        <stp>5</stp>
        <stp>-7</stp>
        <stp/>
        <stp/>
        <stp/>
        <stp/>
        <stp>T</stp>
        <tr r="BT13" s="1"/>
      </tp>
      <tp>
        <v>1.6950000000000001</v>
        <stp/>
        <stp>StudyData</stp>
        <stp>NGE</stp>
        <stp>Bar</stp>
        <stp/>
        <stp>Low</stp>
        <stp>1</stp>
        <stp>-1</stp>
        <stp/>
        <stp/>
        <stp/>
        <stp/>
        <stp>T</stp>
        <tr r="AN7" s="1"/>
      </tp>
      <tp>
        <v>1.6910000000000001</v>
        <stp/>
        <stp>StudyData</stp>
        <stp>NGE</stp>
        <stp>Bar</stp>
        <stp/>
        <stp>Low</stp>
        <stp>5</stp>
        <stp>-1</stp>
        <stp/>
        <stp/>
        <stp/>
        <stp/>
        <stp>T</stp>
        <tr r="BO7" s="1"/>
      </tp>
      <tp>
        <v>344</v>
        <stp/>
        <stp>StudyData</stp>
        <stp>BAVolCr.BidVol^(NGE)</stp>
        <stp>Bar</stp>
        <stp/>
        <stp>Open</stp>
        <stp>1</stp>
        <stp>-9</stp>
        <stp/>
        <stp/>
        <stp/>
        <stp/>
        <stp>T</stp>
        <tr r="AR15" s="1"/>
      </tp>
      <tp>
        <v>357</v>
        <stp/>
        <stp>StudyData</stp>
        <stp>BAVolCr.AskVol^(NGE)</stp>
        <stp>Bar</stp>
        <stp/>
        <stp>Open</stp>
        <stp>1</stp>
        <stp>-6</stp>
        <stp/>
        <stp/>
        <stp/>
        <stp/>
        <stp>T</stp>
        <tr r="AS12" s="1"/>
      </tp>
      <tp>
        <v>2814.5</v>
        <stp/>
        <stp>StudyData</stp>
        <stp>BAVolCr.BidVol^(NGE)</stp>
        <stp>Bar</stp>
        <stp/>
        <stp>Open</stp>
        <stp>5</stp>
        <stp>-9</stp>
        <stp/>
        <stp/>
        <stp/>
        <stp/>
        <stp>T</stp>
        <tr r="BS15" s="1"/>
      </tp>
      <tp>
        <v>3483</v>
        <stp/>
        <stp>StudyData</stp>
        <stp>BAVolCr.AskVol^(NGE)</stp>
        <stp>Bar</stp>
        <stp/>
        <stp>Open</stp>
        <stp>5</stp>
        <stp>-6</stp>
        <stp/>
        <stp/>
        <stp/>
        <stp/>
        <stp>T</stp>
        <tr r="BT12" s="1"/>
      </tp>
      <tp>
        <v>1.6970000000000001</v>
        <stp/>
        <stp>DOMData</stp>
        <stp>NGE</stp>
        <stp>Price</stp>
        <stp>-4</stp>
        <stp>T</stp>
        <tr r="J5" s="1"/>
      </tp>
      <tp>
        <v>381</v>
        <stp/>
        <stp>StudyData</stp>
        <stp>BAVolCr.AskVol^(NGE)</stp>
        <stp>Bar</stp>
        <stp/>
        <stp>Open</stp>
        <stp>1</stp>
        <stp>-1</stp>
        <stp/>
        <stp/>
        <stp/>
        <stp/>
        <stp>T</stp>
        <tr r="AS7" s="1"/>
      </tp>
      <tp>
        <v>1461</v>
        <stp/>
        <stp>StudyData</stp>
        <stp>BAVolCr.AskVol^(NGE)</stp>
        <stp>Bar</stp>
        <stp/>
        <stp>Open</stp>
        <stp>5</stp>
        <stp>-1</stp>
        <stp/>
        <stp/>
        <stp/>
        <stp/>
        <stp>T</stp>
        <tr r="BT7" s="1"/>
      </tp>
      <tp>
        <v>1.6990000000000001</v>
        <stp/>
        <stp>StudyData</stp>
        <stp>NGE</stp>
        <stp>Bar</stp>
        <stp/>
        <stp>Low</stp>
        <stp>1</stp>
        <stp>-7</stp>
        <stp/>
        <stp/>
        <stp/>
        <stp/>
        <stp>T</stp>
        <tr r="AN13" s="1"/>
      </tp>
      <tp>
        <v>1.7210000000000001</v>
        <stp/>
        <stp>StudyData</stp>
        <stp>NGE</stp>
        <stp>Bar</stp>
        <stp/>
        <stp>Open</stp>
        <stp>5</stp>
        <stp>-18</stp>
        <stp/>
        <stp/>
        <stp/>
        <stp/>
        <stp>T</stp>
        <tr r="BM24" s="1"/>
      </tp>
      <tp>
        <v>1.7290000000000001</v>
        <stp/>
        <stp>StudyData</stp>
        <stp>NGE</stp>
        <stp>Bar</stp>
        <stp/>
        <stp>Open</stp>
        <stp>5</stp>
        <stp>-28</stp>
        <stp/>
        <stp/>
        <stp/>
        <stp/>
        <stp>T</stp>
        <tr r="BM34" s="1"/>
      </tp>
      <tp>
        <v>1.7270000000000001</v>
        <stp/>
        <stp>StudyData</stp>
        <stp>NGE</stp>
        <stp>Bar</stp>
        <stp/>
        <stp>Open</stp>
        <stp>5</stp>
        <stp>-38</stp>
        <stp/>
        <stp/>
        <stp/>
        <stp/>
        <stp>T</stp>
        <tr r="BM44" s="1"/>
      </tp>
      <tp>
        <v>1.716</v>
        <stp/>
        <stp>StudyData</stp>
        <stp>NGE</stp>
        <stp>Bar</stp>
        <stp/>
        <stp>Open</stp>
        <stp>5</stp>
        <stp>-48</stp>
        <stp/>
        <stp/>
        <stp/>
        <stp/>
        <stp>T</stp>
        <tr r="BM54" s="1"/>
      </tp>
      <tp>
        <v>1.661</v>
        <stp/>
        <stp>StudyData</stp>
        <stp>NGE</stp>
        <stp>Bar</stp>
        <stp/>
        <stp>Open</stp>
        <stp>5</stp>
        <stp>-58</stp>
        <stp/>
        <stp/>
        <stp/>
        <stp/>
        <stp>T</stp>
        <tr r="BM64" s="1"/>
      </tp>
      <tp>
        <v>1.6879999999999999</v>
        <stp/>
        <stp>StudyData</stp>
        <stp>NGE</stp>
        <stp>Bar</stp>
        <stp/>
        <stp>Low</stp>
        <stp>5</stp>
        <stp>-7</stp>
        <stp/>
        <stp/>
        <stp/>
        <stp/>
        <stp>T</stp>
        <tr r="BO13" s="1"/>
      </tp>
      <tp>
        <v>1.698</v>
        <stp/>
        <stp>DOMData</stp>
        <stp>NGE</stp>
        <stp>Price</stp>
        <stp>-3</stp>
        <stp>T</stp>
        <tr r="L5" s="1"/>
      </tp>
      <tp>
        <v>1.696</v>
        <stp/>
        <stp>StudyData</stp>
        <stp>NGE</stp>
        <stp>Bar</stp>
        <stp/>
        <stp>Low</stp>
        <stp>1</stp>
        <stp>-6</stp>
        <stp/>
        <stp/>
        <stp/>
        <stp/>
        <stp>T</stp>
        <tr r="AN12" s="1"/>
      </tp>
      <tp>
        <v>1.724</v>
        <stp/>
        <stp>StudyData</stp>
        <stp>NGE</stp>
        <stp>Bar</stp>
        <stp/>
        <stp>Open</stp>
        <stp>5</stp>
        <stp>-19</stp>
        <stp/>
        <stp/>
        <stp/>
        <stp/>
        <stp>T</stp>
        <tr r="BM25" s="1"/>
      </tp>
      <tp>
        <v>1.7350000000000001</v>
        <stp/>
        <stp>StudyData</stp>
        <stp>NGE</stp>
        <stp>Bar</stp>
        <stp/>
        <stp>Open</stp>
        <stp>5</stp>
        <stp>-29</stp>
        <stp/>
        <stp/>
        <stp/>
        <stp/>
        <stp>T</stp>
        <tr r="BM35" s="1"/>
      </tp>
      <tp>
        <v>1.722</v>
        <stp/>
        <stp>StudyData</stp>
        <stp>NGE</stp>
        <stp>Bar</stp>
        <stp/>
        <stp>Open</stp>
        <stp>5</stp>
        <stp>-39</stp>
        <stp/>
        <stp/>
        <stp/>
        <stp/>
        <stp>T</stp>
        <tr r="BM45" s="1"/>
      </tp>
      <tp>
        <v>1.7050000000000001</v>
        <stp/>
        <stp>StudyData</stp>
        <stp>NGE</stp>
        <stp>Bar</stp>
        <stp/>
        <stp>Open</stp>
        <stp>5</stp>
        <stp>-49</stp>
        <stp/>
        <stp/>
        <stp/>
        <stp/>
        <stp>T</stp>
        <tr r="BM55" s="1"/>
      </tp>
      <tp>
        <v>1.669</v>
        <stp/>
        <stp>StudyData</stp>
        <stp>NGE</stp>
        <stp>Bar</stp>
        <stp/>
        <stp>Open</stp>
        <stp>5</stp>
        <stp>-59</stp>
        <stp/>
        <stp/>
        <stp/>
        <stp/>
        <stp>T</stp>
        <tr r="BM65" s="1"/>
      </tp>
      <tp>
        <v>1.6930000000000001</v>
        <stp/>
        <stp>StudyData</stp>
        <stp>NGE</stp>
        <stp>Bar</stp>
        <stp/>
        <stp>Low</stp>
        <stp>5</stp>
        <stp>-6</stp>
        <stp/>
        <stp/>
        <stp/>
        <stp/>
        <stp>T</stp>
        <tr r="BO12" s="1"/>
      </tp>
      <tp>
        <v>1.6990000000000001</v>
        <stp/>
        <stp>DOMData</stp>
        <stp>NGE</stp>
        <stp>Price</stp>
        <stp>-2</stp>
        <stp>T</stp>
        <tr r="N5" s="1"/>
      </tp>
      <tp>
        <v>197</v>
        <stp/>
        <stp>StudyData</stp>
        <stp>BAVolCr.AskVol^(NGE)</stp>
        <stp>Bar</stp>
        <stp/>
        <stp>Open</stp>
        <stp>1</stp>
        <stp>-3</stp>
        <stp/>
        <stp/>
        <stp/>
        <stp/>
        <stp>T</stp>
        <tr r="AS9" s="1"/>
      </tp>
      <tp>
        <v>1800.5</v>
        <stp/>
        <stp>StudyData</stp>
        <stp>BAVolCr.AskVol^(NGE)</stp>
        <stp>Bar</stp>
        <stp/>
        <stp>Open</stp>
        <stp>5</stp>
        <stp>-3</stp>
        <stp/>
        <stp/>
        <stp/>
        <stp/>
        <stp>T</stp>
        <tr r="BT9" s="1"/>
      </tp>
      <tp>
        <v>1.6919999999999999</v>
        <stp/>
        <stp>StudyData</stp>
        <stp>NGE</stp>
        <stp>Bar</stp>
        <stp/>
        <stp>Low</stp>
        <stp>1</stp>
        <stp>-5</stp>
        <stp/>
        <stp/>
        <stp/>
        <stp/>
        <stp>T</stp>
        <tr r="AN11" s="1"/>
      </tp>
      <tp>
        <v>1.694</v>
        <stp/>
        <stp>StudyData</stp>
        <stp>NGE</stp>
        <stp>Bar</stp>
        <stp/>
        <stp>Low</stp>
        <stp>5</stp>
        <stp>-5</stp>
        <stp/>
        <stp/>
        <stp/>
        <stp/>
        <stp>T</stp>
        <tr r="BO11" s="1"/>
      </tp>
      <tp>
        <v>1.7</v>
        <stp/>
        <stp>DOMData</stp>
        <stp>NGE</stp>
        <stp>Price</stp>
        <stp>-1</stp>
        <stp>T</stp>
        <tr r="P5" s="1"/>
      </tp>
      <tp>
        <v>219</v>
        <stp/>
        <stp>StudyData</stp>
        <stp>BAVolCr.AskVol^(NGE)</stp>
        <stp>Bar</stp>
        <stp/>
        <stp>Open</stp>
        <stp>1</stp>
        <stp>-2</stp>
        <stp/>
        <stp/>
        <stp/>
        <stp/>
        <stp>T</stp>
        <tr r="AS8" s="1"/>
      </tp>
      <tp>
        <v>1283</v>
        <stp/>
        <stp>StudyData</stp>
        <stp>BAVolCr.AskVol^(NGE)</stp>
        <stp>Bar</stp>
        <stp/>
        <stp>Open</stp>
        <stp>5</stp>
        <stp>-2</stp>
        <stp/>
        <stp/>
        <stp/>
        <stp/>
        <stp>T</stp>
        <tr r="BT8" s="1"/>
      </tp>
      <tp>
        <v>1.6910000000000001</v>
        <stp/>
        <stp>StudyData</stp>
        <stp>NGE</stp>
        <stp>Bar</stp>
        <stp/>
        <stp>Low</stp>
        <stp>1</stp>
        <stp>-4</stp>
        <stp/>
        <stp/>
        <stp/>
        <stp/>
        <stp>T</stp>
        <tr r="AN10" s="1"/>
      </tp>
      <tp>
        <v>1.696</v>
        <stp/>
        <stp>StudyData</stp>
        <stp>NGE</stp>
        <stp>Bar</stp>
        <stp/>
        <stp>Low</stp>
        <stp>5</stp>
        <stp>-4</stp>
        <stp/>
        <stp/>
        <stp/>
        <stp/>
        <stp>T</stp>
        <tr r="BO10" s="1"/>
      </tp>
      <tp>
        <v>352</v>
        <stp/>
        <stp>StudyData</stp>
        <stp>BAVolCr.BidVol^(NGE)</stp>
        <stp>Bar</stp>
        <stp/>
        <stp>Open</stp>
        <stp>1</stp>
        <stp>-2</stp>
        <stp/>
        <stp/>
        <stp/>
        <stp/>
        <stp>T</stp>
        <tr r="AR8" s="1"/>
      </tp>
      <tp>
        <v>1891</v>
        <stp/>
        <stp>StudyData</stp>
        <stp>BAVolCr.BidVol^(NGE)</stp>
        <stp>Bar</stp>
        <stp/>
        <stp>Open</stp>
        <stp>5</stp>
        <stp>-2</stp>
        <stp/>
        <stp/>
        <stp/>
        <stp/>
        <stp>T</stp>
        <tr r="BS8" s="1"/>
      </tp>
      <tp>
        <v>1.6990000000000001</v>
        <stp/>
        <stp>StudyData</stp>
        <stp>NGE</stp>
        <stp>Bar</stp>
        <stp/>
        <stp>Open</stp>
        <stp>1</stp>
        <stp>-10</stp>
        <stp/>
        <stp/>
        <stp/>
        <stp/>
        <stp>T</stp>
        <tr r="AL16" s="1"/>
      </tp>
      <tp>
        <v>1.7170000000000001</v>
        <stp/>
        <stp>StudyData</stp>
        <stp>NGE</stp>
        <stp>Bar</stp>
        <stp/>
        <stp>Open</stp>
        <stp>5</stp>
        <stp>-14</stp>
        <stp/>
        <stp/>
        <stp/>
        <stp/>
        <stp>T</stp>
        <tr r="BM20" s="1"/>
      </tp>
      <tp>
        <v>1.696</v>
        <stp/>
        <stp>StudyData</stp>
        <stp>NGE</stp>
        <stp>Bar</stp>
        <stp/>
        <stp>Open</stp>
        <stp>1</stp>
        <stp>-20</stp>
        <stp/>
        <stp/>
        <stp/>
        <stp/>
        <stp>T</stp>
        <tr r="AL26" s="1"/>
      </tp>
      <tp>
        <v>1.7290000000000001</v>
        <stp/>
        <stp>StudyData</stp>
        <stp>NGE</stp>
        <stp>Bar</stp>
        <stp/>
        <stp>Open</stp>
        <stp>5</stp>
        <stp>-24</stp>
        <stp/>
        <stp/>
        <stp/>
        <stp/>
        <stp>T</stp>
        <tr r="BM30" s="1"/>
      </tp>
      <tp>
        <v>1.6930000000000001</v>
        <stp/>
        <stp>StudyData</stp>
        <stp>NGE</stp>
        <stp>Bar</stp>
        <stp/>
        <stp>Open</stp>
        <stp>1</stp>
        <stp>-30</stp>
        <stp/>
        <stp/>
        <stp/>
        <stp/>
        <stp>T</stp>
        <tr r="AL36" s="1"/>
      </tp>
      <tp>
        <v>1.712</v>
        <stp/>
        <stp>StudyData</stp>
        <stp>NGE</stp>
        <stp>Bar</stp>
        <stp/>
        <stp>Open</stp>
        <stp>5</stp>
        <stp>-34</stp>
        <stp/>
        <stp/>
        <stp/>
        <stp/>
        <stp>T</stp>
        <tr r="BM40" s="1"/>
      </tp>
      <tp>
        <v>1.6950000000000001</v>
        <stp/>
        <stp>StudyData</stp>
        <stp>NGE</stp>
        <stp>Bar</stp>
        <stp/>
        <stp>Open</stp>
        <stp>1</stp>
        <stp>-40</stp>
        <stp/>
        <stp/>
        <stp/>
        <stp/>
        <stp>T</stp>
        <tr r="AL46" s="1"/>
      </tp>
      <tp>
        <v>1.7270000000000001</v>
        <stp/>
        <stp>StudyData</stp>
        <stp>NGE</stp>
        <stp>Bar</stp>
        <stp/>
        <stp>Open</stp>
        <stp>5</stp>
        <stp>-44</stp>
        <stp/>
        <stp/>
        <stp/>
        <stp/>
        <stp>T</stp>
        <tr r="BM50" s="1"/>
      </tp>
      <tp>
        <v>1.7070000000000001</v>
        <stp/>
        <stp>StudyData</stp>
        <stp>NGE</stp>
        <stp>Bar</stp>
        <stp/>
        <stp>Open</stp>
        <stp>1</stp>
        <stp>-50</stp>
        <stp/>
        <stp/>
        <stp/>
        <stp/>
        <stp>T</stp>
        <tr r="AL56" s="1"/>
      </tp>
      <tp>
        <v>1.663</v>
        <stp/>
        <stp>StudyData</stp>
        <stp>NGE</stp>
        <stp>Bar</stp>
        <stp/>
        <stp>Open</stp>
        <stp>5</stp>
        <stp>-54</stp>
        <stp/>
        <stp/>
        <stp/>
        <stp/>
        <stp>T</stp>
        <tr r="BM60" s="1"/>
      </tp>
      <tp>
        <v>1.7190000000000001</v>
        <stp/>
        <stp>StudyData</stp>
        <stp>NGE</stp>
        <stp>Bar</stp>
        <stp/>
        <stp>Open</stp>
        <stp>1</stp>
        <stp>-60</stp>
        <stp/>
        <stp/>
        <stp/>
        <stp/>
        <stp>T</stp>
        <tr r="AL66" s="1"/>
      </tp>
      <tp>
        <v>335</v>
        <stp/>
        <stp>StudyData</stp>
        <stp>BAVolCr.BidVol^(NGE)</stp>
        <stp>Bar</stp>
        <stp/>
        <stp>Open</stp>
        <stp>1</stp>
        <stp>-3</stp>
        <stp/>
        <stp/>
        <stp/>
        <stp/>
        <stp>T</stp>
        <tr r="AR9" s="1"/>
      </tp>
      <tp>
        <v>2122.5</v>
        <stp/>
        <stp>StudyData</stp>
        <stp>BAVolCr.BidVol^(NGE)</stp>
        <stp>Bar</stp>
        <stp/>
        <stp>Open</stp>
        <stp>5</stp>
        <stp>-3</stp>
        <stp/>
        <stp/>
        <stp/>
        <stp/>
        <stp>T</stp>
        <tr r="BS9" s="1"/>
      </tp>
      <tp>
        <v>1.6990000000000001</v>
        <stp/>
        <stp>StudyData</stp>
        <stp>NGE</stp>
        <stp>Bar</stp>
        <stp/>
        <stp>Open</stp>
        <stp>1</stp>
        <stp>-11</stp>
        <stp/>
        <stp/>
        <stp/>
        <stp/>
        <stp>T</stp>
        <tr r="AL17" s="1"/>
      </tp>
      <tp>
        <v>1.7230000000000001</v>
        <stp/>
        <stp>StudyData</stp>
        <stp>NGE</stp>
        <stp>Bar</stp>
        <stp/>
        <stp>Open</stp>
        <stp>5</stp>
        <stp>-15</stp>
        <stp/>
        <stp/>
        <stp/>
        <stp/>
        <stp>T</stp>
        <tr r="BM21" s="1"/>
      </tp>
      <tp>
        <v>1.6970000000000001</v>
        <stp/>
        <stp>StudyData</stp>
        <stp>NGE</stp>
        <stp>Bar</stp>
        <stp/>
        <stp>Open</stp>
        <stp>1</stp>
        <stp>-21</stp>
        <stp/>
        <stp/>
        <stp/>
        <stp/>
        <stp>T</stp>
        <tr r="AL27" s="1"/>
      </tp>
      <tp>
        <v>1.7330000000000001</v>
        <stp/>
        <stp>StudyData</stp>
        <stp>NGE</stp>
        <stp>Bar</stp>
        <stp/>
        <stp>Open</stp>
        <stp>5</stp>
        <stp>-25</stp>
        <stp/>
        <stp/>
        <stp/>
        <stp/>
        <stp>T</stp>
        <tr r="BM31" s="1"/>
      </tp>
      <tp>
        <v>1.696</v>
        <stp/>
        <stp>StudyData</stp>
        <stp>NGE</stp>
        <stp>Bar</stp>
        <stp/>
        <stp>Open</stp>
        <stp>1</stp>
        <stp>-31</stp>
        <stp/>
        <stp/>
        <stp/>
        <stp/>
        <stp>T</stp>
        <tr r="AL37" s="1"/>
      </tp>
      <tp>
        <v>1.7090000000000001</v>
        <stp/>
        <stp>StudyData</stp>
        <stp>NGE</stp>
        <stp>Bar</stp>
        <stp/>
        <stp>Open</stp>
        <stp>5</stp>
        <stp>-35</stp>
        <stp/>
        <stp/>
        <stp/>
        <stp/>
        <stp>T</stp>
        <tr r="BM41" s="1"/>
      </tp>
      <tp>
        <v>1.7010000000000001</v>
        <stp/>
        <stp>StudyData</stp>
        <stp>NGE</stp>
        <stp>Bar</stp>
        <stp/>
        <stp>Open</stp>
        <stp>1</stp>
        <stp>-41</stp>
        <stp/>
        <stp/>
        <stp/>
        <stp/>
        <stp>T</stp>
        <tr r="AL47" s="1"/>
      </tp>
      <tp>
        <v>1.7190000000000001</v>
        <stp/>
        <stp>StudyData</stp>
        <stp>NGE</stp>
        <stp>Bar</stp>
        <stp/>
        <stp>Open</stp>
        <stp>5</stp>
        <stp>-45</stp>
        <stp/>
        <stp/>
        <stp/>
        <stp/>
        <stp>T</stp>
        <tr r="BM51" s="1"/>
      </tp>
      <tp>
        <v>1.7090000000000001</v>
        <stp/>
        <stp>StudyData</stp>
        <stp>NGE</stp>
        <stp>Bar</stp>
        <stp/>
        <stp>Open</stp>
        <stp>1</stp>
        <stp>-51</stp>
        <stp/>
        <stp/>
        <stp/>
        <stp/>
        <stp>T</stp>
        <tr r="AL57" s="1"/>
      </tp>
      <tp>
        <v>1.661</v>
        <stp/>
        <stp>StudyData</stp>
        <stp>NGE</stp>
        <stp>Bar</stp>
        <stp/>
        <stp>Open</stp>
        <stp>5</stp>
        <stp>-55</stp>
        <stp/>
        <stp/>
        <stp/>
        <stp/>
        <stp>T</stp>
        <tr r="BM61" s="1"/>
      </tp>
      <tp>
        <v>1.6990000000000001</v>
        <stp/>
        <stp>StudyData</stp>
        <stp>NGE</stp>
        <stp>Bar</stp>
        <stp/>
        <stp>Low</stp>
        <stp>1</stp>
        <stp>-9</stp>
        <stp/>
        <stp/>
        <stp/>
        <stp/>
        <stp>T</stp>
        <tr r="AN15" s="1"/>
      </tp>
      <tp>
        <v>1.698</v>
        <stp/>
        <stp>StudyData</stp>
        <stp>NGE</stp>
        <stp>Bar</stp>
        <stp/>
        <stp>Open</stp>
        <stp>1</stp>
        <stp>-12</stp>
        <stp/>
        <stp/>
        <stp/>
        <stp/>
        <stp>T</stp>
        <tr r="AL18" s="1"/>
      </tp>
      <tp>
        <v>1.7190000000000001</v>
        <stp/>
        <stp>StudyData</stp>
        <stp>NGE</stp>
        <stp>Bar</stp>
        <stp/>
        <stp>Open</stp>
        <stp>5</stp>
        <stp>-16</stp>
        <stp/>
        <stp/>
        <stp/>
        <stp/>
        <stp>T</stp>
        <tr r="BM22" s="1"/>
      </tp>
      <tp>
        <v>1.6970000000000001</v>
        <stp/>
        <stp>StudyData</stp>
        <stp>NGE</stp>
        <stp>Bar</stp>
        <stp/>
        <stp>Open</stp>
        <stp>1</stp>
        <stp>-22</stp>
        <stp/>
        <stp/>
        <stp/>
        <stp/>
        <stp>T</stp>
        <tr r="AL28" s="1"/>
      </tp>
      <tp>
        <v>1.7310000000000001</v>
        <stp/>
        <stp>StudyData</stp>
        <stp>NGE</stp>
        <stp>Bar</stp>
        <stp/>
        <stp>Open</stp>
        <stp>5</stp>
        <stp>-26</stp>
        <stp/>
        <stp/>
        <stp/>
        <stp/>
        <stp>T</stp>
        <tr r="BM32" s="1"/>
      </tp>
      <tp>
        <v>1.6930000000000001</v>
        <stp/>
        <stp>StudyData</stp>
        <stp>NGE</stp>
        <stp>Bar</stp>
        <stp/>
        <stp>Open</stp>
        <stp>1</stp>
        <stp>-32</stp>
        <stp/>
        <stp/>
        <stp/>
        <stp/>
        <stp>T</stp>
        <tr r="AL38" s="1"/>
      </tp>
      <tp>
        <v>1.71</v>
        <stp/>
        <stp>StudyData</stp>
        <stp>NGE</stp>
        <stp>Bar</stp>
        <stp/>
        <stp>Open</stp>
        <stp>5</stp>
        <stp>-36</stp>
        <stp/>
        <stp/>
        <stp/>
        <stp/>
        <stp>T</stp>
        <tr r="BM42" s="1"/>
      </tp>
      <tp>
        <v>1.704</v>
        <stp/>
        <stp>StudyData</stp>
        <stp>NGE</stp>
        <stp>Bar</stp>
        <stp/>
        <stp>Open</stp>
        <stp>1</stp>
        <stp>-42</stp>
        <stp/>
        <stp/>
        <stp/>
        <stp/>
        <stp>T</stp>
        <tr r="AL48" s="1"/>
      </tp>
      <tp>
        <v>1.728</v>
        <stp/>
        <stp>StudyData</stp>
        <stp>NGE</stp>
        <stp>Bar</stp>
        <stp/>
        <stp>Open</stp>
        <stp>5</stp>
        <stp>-46</stp>
        <stp/>
        <stp/>
        <stp/>
        <stp/>
        <stp>T</stp>
        <tr r="BM52" s="1"/>
      </tp>
      <tp>
        <v>1.7110000000000001</v>
        <stp/>
        <stp>StudyData</stp>
        <stp>NGE</stp>
        <stp>Bar</stp>
        <stp/>
        <stp>Open</stp>
        <stp>1</stp>
        <stp>-52</stp>
        <stp/>
        <stp/>
        <stp/>
        <stp/>
        <stp>T</stp>
        <tr r="AL58" s="1"/>
      </tp>
      <tp>
        <v>1.6619999999999999</v>
        <stp/>
        <stp>StudyData</stp>
        <stp>NGE</stp>
        <stp>Bar</stp>
        <stp/>
        <stp>Open</stp>
        <stp>5</stp>
        <stp>-56</stp>
        <stp/>
        <stp/>
        <stp/>
        <stp/>
        <stp>T</stp>
        <tr r="BM62" s="1"/>
      </tp>
      <tp>
        <v>1.694</v>
        <stp/>
        <stp>StudyData</stp>
        <stp>NGE</stp>
        <stp>Bar</stp>
        <stp/>
        <stp>Low</stp>
        <stp>5</stp>
        <stp>-9</stp>
        <stp/>
        <stp/>
        <stp/>
        <stp/>
        <stp>T</stp>
        <tr r="BO15" s="1"/>
      </tp>
      <tp>
        <v>358</v>
        <stp/>
        <stp>StudyData</stp>
        <stp>BAVolCr.BidVol^(NGE)</stp>
        <stp>Bar</stp>
        <stp/>
        <stp>Open</stp>
        <stp>1</stp>
        <stp>-1</stp>
        <stp/>
        <stp/>
        <stp/>
        <stp/>
        <stp>T</stp>
        <tr r="AR7" s="1"/>
      </tp>
      <tp>
        <v>2024</v>
        <stp/>
        <stp>StudyData</stp>
        <stp>BAVolCr.BidVol^(NGE)</stp>
        <stp>Bar</stp>
        <stp/>
        <stp>Open</stp>
        <stp>5</stp>
        <stp>-1</stp>
        <stp/>
        <stp/>
        <stp/>
        <stp/>
        <stp>T</stp>
        <tr r="BS7" s="1"/>
      </tp>
      <tp>
        <v>1.6990000000000001</v>
        <stp/>
        <stp>StudyData</stp>
        <stp>NGE</stp>
        <stp>Bar</stp>
        <stp/>
        <stp>Low</stp>
        <stp>1</stp>
        <stp>-8</stp>
        <stp/>
        <stp/>
        <stp/>
        <stp/>
        <stp>T</stp>
        <tr r="AN14" s="1"/>
      </tp>
      <tp>
        <v>1.6970000000000001</v>
        <stp/>
        <stp>StudyData</stp>
        <stp>NGE</stp>
        <stp>Bar</stp>
        <stp/>
        <stp>Open</stp>
        <stp>1</stp>
        <stp>-13</stp>
        <stp/>
        <stp/>
        <stp/>
        <stp/>
        <stp>T</stp>
        <tr r="AL19" s="1"/>
      </tp>
      <tp>
        <v>1.72</v>
        <stp/>
        <stp>StudyData</stp>
        <stp>NGE</stp>
        <stp>Bar</stp>
        <stp/>
        <stp>Open</stp>
        <stp>5</stp>
        <stp>-17</stp>
        <stp/>
        <stp/>
        <stp/>
        <stp/>
        <stp>T</stp>
        <tr r="BM23" s="1"/>
      </tp>
      <tp>
        <v>1.6950000000000001</v>
        <stp/>
        <stp>StudyData</stp>
        <stp>NGE</stp>
        <stp>Bar</stp>
        <stp/>
        <stp>Open</stp>
        <stp>1</stp>
        <stp>-23</stp>
        <stp/>
        <stp/>
        <stp/>
        <stp/>
        <stp>T</stp>
        <tr r="AL29" s="1"/>
      </tp>
      <tp>
        <v>1.7270000000000001</v>
        <stp/>
        <stp>StudyData</stp>
        <stp>NGE</stp>
        <stp>Bar</stp>
        <stp/>
        <stp>Open</stp>
        <stp>5</stp>
        <stp>-27</stp>
        <stp/>
        <stp/>
        <stp/>
        <stp/>
        <stp>T</stp>
        <tr r="BM33" s="1"/>
      </tp>
      <tp>
        <v>1.694</v>
        <stp/>
        <stp>StudyData</stp>
        <stp>NGE</stp>
        <stp>Bar</stp>
        <stp/>
        <stp>Open</stp>
        <stp>1</stp>
        <stp>-33</stp>
        <stp/>
        <stp/>
        <stp/>
        <stp/>
        <stp>T</stp>
        <tr r="AL39" s="1"/>
      </tp>
      <tp>
        <v>1.7170000000000001</v>
        <stp/>
        <stp>StudyData</stp>
        <stp>NGE</stp>
        <stp>Bar</stp>
        <stp/>
        <stp>Open</stp>
        <stp>5</stp>
        <stp>-37</stp>
        <stp/>
        <stp/>
        <stp/>
        <stp/>
        <stp>T</stp>
        <tr r="BM43" s="1"/>
      </tp>
      <tp>
        <v>1.7050000000000001</v>
        <stp/>
        <stp>StudyData</stp>
        <stp>NGE</stp>
        <stp>Bar</stp>
        <stp/>
        <stp>Open</stp>
        <stp>1</stp>
        <stp>-43</stp>
        <stp/>
        <stp/>
        <stp/>
        <stp/>
        <stp>T</stp>
        <tr r="AL49" s="1"/>
      </tp>
      <tp>
        <v>1.7170000000000001</v>
        <stp/>
        <stp>StudyData</stp>
        <stp>NGE</stp>
        <stp>Bar</stp>
        <stp/>
        <stp>Open</stp>
        <stp>5</stp>
        <stp>-47</stp>
        <stp/>
        <stp/>
        <stp/>
        <stp/>
        <stp>T</stp>
        <tr r="BM53" s="1"/>
      </tp>
      <tp>
        <v>1.7110000000000001</v>
        <stp/>
        <stp>StudyData</stp>
        <stp>NGE</stp>
        <stp>Bar</stp>
        <stp/>
        <stp>Open</stp>
        <stp>1</stp>
        <stp>-53</stp>
        <stp/>
        <stp/>
        <stp/>
        <stp/>
        <stp>T</stp>
        <tr r="AL59" s="1"/>
      </tp>
      <tp>
        <v>1.6659999999999999</v>
        <stp/>
        <stp>StudyData</stp>
        <stp>NGE</stp>
        <stp>Bar</stp>
        <stp/>
        <stp>Open</stp>
        <stp>5</stp>
        <stp>-57</stp>
        <stp/>
        <stp/>
        <stp/>
        <stp/>
        <stp>T</stp>
        <tr r="BM63" s="1"/>
      </tp>
      <tp>
        <v>1.6870000000000001</v>
        <stp/>
        <stp>StudyData</stp>
        <stp>NGE</stp>
        <stp>Bar</stp>
        <stp/>
        <stp>Low</stp>
        <stp>5</stp>
        <stp>-8</stp>
        <stp/>
        <stp/>
        <stp/>
        <stp/>
        <stp>T</stp>
        <tr r="BO14" s="1"/>
      </tp>
      <tp>
        <v>278</v>
        <stp/>
        <stp>StudyData</stp>
        <stp>BAVolCr.BidVol^(NGE)</stp>
        <stp>Bar</stp>
        <stp/>
        <stp>Open</stp>
        <stp>1</stp>
        <stp>-6</stp>
        <stp/>
        <stp/>
        <stp/>
        <stp/>
        <stp>T</stp>
        <tr r="AR12" s="1"/>
      </tp>
      <tp>
        <v>485</v>
        <stp/>
        <stp>StudyData</stp>
        <stp>BAVolCr.AskVol^(NGE)</stp>
        <stp>Bar</stp>
        <stp/>
        <stp>Open</stp>
        <stp>1</stp>
        <stp>-9</stp>
        <stp/>
        <stp/>
        <stp/>
        <stp/>
        <stp>T</stp>
        <tr r="AS15" s="1"/>
      </tp>
      <tp>
        <v>3741</v>
        <stp/>
        <stp>StudyData</stp>
        <stp>BAVolCr.BidVol^(NGE)</stp>
        <stp>Bar</stp>
        <stp/>
        <stp>Open</stp>
        <stp>5</stp>
        <stp>-6</stp>
        <stp/>
        <stp/>
        <stp/>
        <stp/>
        <stp>T</stp>
        <tr r="BS12" s="1"/>
      </tp>
      <tp>
        <v>2195.5</v>
        <stp/>
        <stp>StudyData</stp>
        <stp>BAVolCr.AskVol^(NGE)</stp>
        <stp>Bar</stp>
        <stp/>
        <stp>Open</stp>
        <stp>5</stp>
        <stp>-9</stp>
        <stp/>
        <stp/>
        <stp/>
        <stp/>
        <stp>T</stp>
        <tr r="BT15" s="1"/>
      </tp>
      <tp t="s">
        <v>Natural Gas (Globex), Apr 16</v>
        <stp/>
        <stp>ContractData</stp>
        <stp>NGE</stp>
        <stp>LongDescription</stp>
        <stp/>
        <stp>T</stp>
        <tr r="T4" s="1"/>
      </tp>
      <tp>
        <v>1.6970000000000001</v>
        <stp/>
        <stp>StudyData</stp>
        <stp>NGE</stp>
        <stp>Bar</stp>
        <stp/>
        <stp>Open</stp>
        <stp>1</stp>
        <stp>-14</stp>
        <stp/>
        <stp/>
        <stp/>
        <stp/>
        <stp>T</stp>
        <tr r="AL20" s="1"/>
      </tp>
      <tp>
        <v>1.7070000000000001</v>
        <stp/>
        <stp>StudyData</stp>
        <stp>NGE</stp>
        <stp>Bar</stp>
        <stp/>
        <stp>Open</stp>
        <stp>5</stp>
        <stp>-10</stp>
        <stp/>
        <stp/>
        <stp/>
        <stp/>
        <stp>T</stp>
        <tr r="BM16" s="1"/>
      </tp>
      <tp>
        <v>1.6950000000000001</v>
        <stp/>
        <stp>StudyData</stp>
        <stp>NGE</stp>
        <stp>Bar</stp>
        <stp/>
        <stp>Open</stp>
        <stp>1</stp>
        <stp>-24</stp>
        <stp/>
        <stp/>
        <stp/>
        <stp/>
        <stp>T</stp>
        <tr r="AL30" s="1"/>
      </tp>
      <tp>
        <v>1.7270000000000001</v>
        <stp/>
        <stp>StudyData</stp>
        <stp>NGE</stp>
        <stp>Bar</stp>
        <stp/>
        <stp>Open</stp>
        <stp>5</stp>
        <stp>-20</stp>
        <stp/>
        <stp/>
        <stp/>
        <stp/>
        <stp>T</stp>
        <tr r="BM26" s="1"/>
      </tp>
      <tp>
        <v>1.6919999999999999</v>
        <stp/>
        <stp>StudyData</stp>
        <stp>NGE</stp>
        <stp>Bar</stp>
        <stp/>
        <stp>Open</stp>
        <stp>1</stp>
        <stp>-34</stp>
        <stp/>
        <stp/>
        <stp/>
        <stp/>
        <stp>T</stp>
        <tr r="AL40" s="1"/>
      </tp>
      <tp>
        <v>1.734</v>
        <stp/>
        <stp>StudyData</stp>
        <stp>NGE</stp>
        <stp>Bar</stp>
        <stp/>
        <stp>Open</stp>
        <stp>5</stp>
        <stp>-30</stp>
        <stp/>
        <stp/>
        <stp/>
        <stp/>
        <stp>T</stp>
        <tr r="BM36" s="1"/>
      </tp>
      <tp>
        <v>1.704</v>
        <stp/>
        <stp>StudyData</stp>
        <stp>NGE</stp>
        <stp>Bar</stp>
        <stp/>
        <stp>Open</stp>
        <stp>1</stp>
        <stp>-44</stp>
        <stp/>
        <stp/>
        <stp/>
        <stp/>
        <stp>T</stp>
        <tr r="AL50" s="1"/>
      </tp>
      <tp>
        <v>1.718</v>
        <stp/>
        <stp>StudyData</stp>
        <stp>NGE</stp>
        <stp>Bar</stp>
        <stp/>
        <stp>Open</stp>
        <stp>5</stp>
        <stp>-40</stp>
        <stp/>
        <stp/>
        <stp/>
        <stp/>
        <stp>T</stp>
        <tr r="BM46" s="1"/>
      </tp>
      <tp>
        <v>1.7150000000000001</v>
        <stp/>
        <stp>StudyData</stp>
        <stp>NGE</stp>
        <stp>Bar</stp>
        <stp/>
        <stp>Open</stp>
        <stp>1</stp>
        <stp>-54</stp>
        <stp/>
        <stp/>
        <stp/>
        <stp/>
        <stp>T</stp>
        <tr r="AL60" s="1"/>
      </tp>
      <tp>
        <v>1.706</v>
        <stp/>
        <stp>StudyData</stp>
        <stp>NGE</stp>
        <stp>Bar</stp>
        <stp/>
        <stp>Open</stp>
        <stp>5</stp>
        <stp>-50</stp>
        <stp/>
        <stp/>
        <stp/>
        <stp/>
        <stp>T</stp>
        <tr r="BM56" s="1"/>
      </tp>
      <tp>
        <v>1.671</v>
        <stp/>
        <stp>StudyData</stp>
        <stp>NGE</stp>
        <stp>Bar</stp>
        <stp/>
        <stp>Open</stp>
        <stp>5</stp>
        <stp>-60</stp>
        <stp/>
        <stp/>
        <stp/>
        <stp/>
        <stp>T</stp>
        <tr r="BM66" s="1"/>
      </tp>
      <tp>
        <v>322</v>
        <stp/>
        <stp>StudyData</stp>
        <stp>BAVolCr.BidVol^(NGE)</stp>
        <stp>Bar</stp>
        <stp/>
        <stp>Open</stp>
        <stp>1</stp>
        <stp>-7</stp>
        <stp/>
        <stp/>
        <stp/>
        <stp/>
        <stp>T</stp>
        <tr r="AR13" s="1"/>
      </tp>
      <tp>
        <v>531</v>
        <stp/>
        <stp>StudyData</stp>
        <stp>BAVolCr.AskVol^(NGE)</stp>
        <stp>Bar</stp>
        <stp/>
        <stp>Open</stp>
        <stp>1</stp>
        <stp>-8</stp>
        <stp/>
        <stp/>
        <stp/>
        <stp/>
        <stp>T</stp>
        <tr r="AS14" s="1"/>
      </tp>
      <tp>
        <v>4270</v>
        <stp/>
        <stp>StudyData</stp>
        <stp>BAVolCr.BidVol^(NGE)</stp>
        <stp>Bar</stp>
        <stp/>
        <stp>Open</stp>
        <stp>5</stp>
        <stp>-7</stp>
        <stp/>
        <stp/>
        <stp/>
        <stp/>
        <stp>T</stp>
        <tr r="BS13" s="1"/>
      </tp>
      <tp>
        <v>3257.5</v>
        <stp/>
        <stp>StudyData</stp>
        <stp>BAVolCr.AskVol^(NGE)</stp>
        <stp>Bar</stp>
        <stp/>
        <stp>Open</stp>
        <stp>5</stp>
        <stp>-8</stp>
        <stp/>
        <stp/>
        <stp/>
        <stp/>
        <stp>T</stp>
        <tr r="BT14" s="1"/>
      </tp>
      <tp>
        <v>1.6970000000000001</v>
        <stp/>
        <stp>StudyData</stp>
        <stp>NGE</stp>
        <stp>Bar</stp>
        <stp/>
        <stp>Open</stp>
        <stp>1</stp>
        <stp>-15</stp>
        <stp/>
        <stp/>
        <stp/>
        <stp/>
        <stp>T</stp>
        <tr r="AL21" s="1"/>
      </tp>
      <tp>
        <v>1.716</v>
        <stp/>
        <stp>StudyData</stp>
        <stp>NGE</stp>
        <stp>Bar</stp>
        <stp/>
        <stp>Open</stp>
        <stp>5</stp>
        <stp>-11</stp>
        <stp/>
        <stp/>
        <stp/>
        <stp/>
        <stp>T</stp>
        <tr r="BM17" s="1"/>
      </tp>
      <tp>
        <v>1.6950000000000001</v>
        <stp/>
        <stp>StudyData</stp>
        <stp>NGE</stp>
        <stp>Bar</stp>
        <stp/>
        <stp>Open</stp>
        <stp>1</stp>
        <stp>-25</stp>
        <stp/>
        <stp/>
        <stp/>
        <stp/>
        <stp>T</stp>
        <tr r="AL31" s="1"/>
      </tp>
      <tp>
        <v>1.728</v>
        <stp/>
        <stp>StudyData</stp>
        <stp>NGE</stp>
        <stp>Bar</stp>
        <stp/>
        <stp>Open</stp>
        <stp>5</stp>
        <stp>-21</stp>
        <stp/>
        <stp/>
        <stp/>
        <stp/>
        <stp>T</stp>
        <tr r="BM27" s="1"/>
      </tp>
      <tp>
        <v>1.6890000000000001</v>
        <stp/>
        <stp>StudyData</stp>
        <stp>NGE</stp>
        <stp>Bar</stp>
        <stp/>
        <stp>Open</stp>
        <stp>1</stp>
        <stp>-35</stp>
        <stp/>
        <stp/>
        <stp/>
        <stp/>
        <stp>T</stp>
        <tr r="AL41" s="1"/>
      </tp>
      <tp>
        <v>1.734</v>
        <stp/>
        <stp>StudyData</stp>
        <stp>NGE</stp>
        <stp>Bar</stp>
        <stp/>
        <stp>Open</stp>
        <stp>5</stp>
        <stp>-31</stp>
        <stp/>
        <stp/>
        <stp/>
        <stp/>
        <stp>T</stp>
        <tr r="BM37" s="1"/>
      </tp>
      <tp>
        <v>1.7070000000000001</v>
        <stp/>
        <stp>StudyData</stp>
        <stp>NGE</stp>
        <stp>Bar</stp>
        <stp/>
        <stp>Open</stp>
        <stp>1</stp>
        <stp>-45</stp>
        <stp/>
        <stp/>
        <stp/>
        <stp/>
        <stp>T</stp>
        <tr r="AL51" s="1"/>
      </tp>
      <tp>
        <v>1.7250000000000001</v>
        <stp/>
        <stp>StudyData</stp>
        <stp>NGE</stp>
        <stp>Bar</stp>
        <stp/>
        <stp>Open</stp>
        <stp>5</stp>
        <stp>-41</stp>
        <stp/>
        <stp/>
        <stp/>
        <stp/>
        <stp>T</stp>
        <tr r="BM47" s="1"/>
      </tp>
      <tp>
        <v>1.716</v>
        <stp/>
        <stp>StudyData</stp>
        <stp>NGE</stp>
        <stp>Bar</stp>
        <stp/>
        <stp>Open</stp>
        <stp>1</stp>
        <stp>-55</stp>
        <stp/>
        <stp/>
        <stp/>
        <stp/>
        <stp>T</stp>
        <tr r="AL61" s="1"/>
      </tp>
      <tp>
        <v>1.7050000000000001</v>
        <stp/>
        <stp>StudyData</stp>
        <stp>NGE</stp>
        <stp>Bar</stp>
        <stp/>
        <stp>Open</stp>
        <stp>5</stp>
        <stp>-51</stp>
        <stp/>
        <stp/>
        <stp/>
        <stp/>
        <stp>T</stp>
        <tr r="BM57" s="1"/>
      </tp>
      <tp>
        <v>354</v>
        <stp/>
        <stp>StudyData</stp>
        <stp>BAVolCr.BidVol^(NGE)</stp>
        <stp>Bar</stp>
        <stp/>
        <stp>Open</stp>
        <stp>1</stp>
        <stp>-4</stp>
        <stp/>
        <stp/>
        <stp/>
        <stp/>
        <stp>T</stp>
        <tr r="AR10" s="1"/>
      </tp>
      <tp>
        <v>3212.5</v>
        <stp/>
        <stp>StudyData</stp>
        <stp>BAVolCr.BidVol^(NGE)</stp>
        <stp>Bar</stp>
        <stp/>
        <stp>Open</stp>
        <stp>5</stp>
        <stp>-4</stp>
        <stp/>
        <stp/>
        <stp/>
        <stp/>
        <stp>T</stp>
        <tr r="BS10" s="1"/>
      </tp>
      <tp>
        <v>1.696</v>
        <stp/>
        <stp>StudyData</stp>
        <stp>NGE</stp>
        <stp>Bar</stp>
        <stp/>
        <stp>Open</stp>
        <stp>1</stp>
        <stp>-16</stp>
        <stp/>
        <stp/>
        <stp/>
        <stp/>
        <stp>T</stp>
        <tr r="AL22" s="1"/>
      </tp>
      <tp>
        <v>1.7190000000000001</v>
        <stp/>
        <stp>StudyData</stp>
        <stp>NGE</stp>
        <stp>Bar</stp>
        <stp/>
        <stp>Open</stp>
        <stp>5</stp>
        <stp>-12</stp>
        <stp/>
        <stp/>
        <stp/>
        <stp/>
        <stp>T</stp>
        <tr r="BM18" s="1"/>
      </tp>
      <tp>
        <v>1.6930000000000001</v>
        <stp/>
        <stp>StudyData</stp>
        <stp>NGE</stp>
        <stp>Bar</stp>
        <stp/>
        <stp>Open</stp>
        <stp>1</stp>
        <stp>-26</stp>
        <stp/>
        <stp/>
        <stp/>
        <stp/>
        <stp>T</stp>
        <tr r="AL32" s="1"/>
      </tp>
      <tp>
        <v>1.7210000000000001</v>
        <stp/>
        <stp>StudyData</stp>
        <stp>NGE</stp>
        <stp>Bar</stp>
        <stp/>
        <stp>Open</stp>
        <stp>5</stp>
        <stp>-22</stp>
        <stp/>
        <stp/>
        <stp/>
        <stp/>
        <stp>T</stp>
        <tr r="BM28" s="1"/>
      </tp>
      <tp>
        <v>1.6919999999999999</v>
        <stp/>
        <stp>StudyData</stp>
        <stp>NGE</stp>
        <stp>Bar</stp>
        <stp/>
        <stp>Open</stp>
        <stp>1</stp>
        <stp>-36</stp>
        <stp/>
        <stp/>
        <stp/>
        <stp/>
        <stp>T</stp>
        <tr r="AL42" s="1"/>
      </tp>
      <tp>
        <v>1.728</v>
        <stp/>
        <stp>StudyData</stp>
        <stp>NGE</stp>
        <stp>Bar</stp>
        <stp/>
        <stp>Open</stp>
        <stp>5</stp>
        <stp>-32</stp>
        <stp/>
        <stp/>
        <stp/>
        <stp/>
        <stp>T</stp>
        <tr r="BM38" s="1"/>
      </tp>
      <tp>
        <v>1.71</v>
        <stp/>
        <stp>StudyData</stp>
        <stp>NGE</stp>
        <stp>Bar</stp>
        <stp/>
        <stp>Open</stp>
        <stp>1</stp>
        <stp>-46</stp>
        <stp/>
        <stp/>
        <stp/>
        <stp/>
        <stp>T</stp>
        <tr r="AL52" s="1"/>
      </tp>
      <tp>
        <v>1.72</v>
        <stp/>
        <stp>StudyData</stp>
        <stp>NGE</stp>
        <stp>Bar</stp>
        <stp/>
        <stp>Open</stp>
        <stp>5</stp>
        <stp>-42</stp>
        <stp/>
        <stp/>
        <stp/>
        <stp/>
        <stp>T</stp>
        <tr r="BM48" s="1"/>
      </tp>
      <tp>
        <v>1.716</v>
        <stp/>
        <stp>StudyData</stp>
        <stp>NGE</stp>
        <stp>Bar</stp>
        <stp/>
        <stp>Open</stp>
        <stp>1</stp>
        <stp>-56</stp>
        <stp/>
        <stp/>
        <stp/>
        <stp/>
        <stp>T</stp>
        <tr r="AL62" s="1"/>
      </tp>
      <tp>
        <v>1.696</v>
        <stp/>
        <stp>StudyData</stp>
        <stp>NGE</stp>
        <stp>Bar</stp>
        <stp/>
        <stp>Open</stp>
        <stp>5</stp>
        <stp>-52</stp>
        <stp/>
        <stp/>
        <stp/>
        <stp/>
        <stp>T</stp>
        <tr r="BM58" s="1"/>
      </tp>
      <tp>
        <v>368</v>
        <stp/>
        <stp>StudyData</stp>
        <stp>BAVolCr.BidVol^(NGE)</stp>
        <stp>Bar</stp>
        <stp/>
        <stp>Open</stp>
        <stp>1</stp>
        <stp>-5</stp>
        <stp/>
        <stp/>
        <stp/>
        <stp/>
        <stp>T</stp>
        <tr r="AR11" s="1"/>
      </tp>
      <tp>
        <v>3910</v>
        <stp/>
        <stp>StudyData</stp>
        <stp>BAVolCr.BidVol^(NGE)</stp>
        <stp>Bar</stp>
        <stp/>
        <stp>Open</stp>
        <stp>5</stp>
        <stp>-5</stp>
        <stp/>
        <stp/>
        <stp/>
        <stp/>
        <stp>T</stp>
        <tr r="BS11" s="1"/>
      </tp>
      <tp>
        <v>1.6970000000000001</v>
        <stp/>
        <stp>StudyData</stp>
        <stp>NGE</stp>
        <stp>Bar</stp>
        <stp/>
        <stp>Open</stp>
        <stp>1</stp>
        <stp>-17</stp>
        <stp/>
        <stp/>
        <stp/>
        <stp/>
        <stp>T</stp>
        <tr r="AL23" s="1"/>
      </tp>
      <tp>
        <v>1.724</v>
        <stp/>
        <stp>StudyData</stp>
        <stp>NGE</stp>
        <stp>Bar</stp>
        <stp/>
        <stp>Open</stp>
        <stp>5</stp>
        <stp>-13</stp>
        <stp/>
        <stp/>
        <stp/>
        <stp/>
        <stp>T</stp>
        <tr r="BM19" s="1"/>
      </tp>
      <tp>
        <v>1.694</v>
        <stp/>
        <stp>StudyData</stp>
        <stp>NGE</stp>
        <stp>Bar</stp>
        <stp/>
        <stp>Open</stp>
        <stp>1</stp>
        <stp>-27</stp>
        <stp/>
        <stp/>
        <stp/>
        <stp/>
        <stp>T</stp>
        <tr r="AL33" s="1"/>
      </tp>
      <tp>
        <v>1.724</v>
        <stp/>
        <stp>StudyData</stp>
        <stp>NGE</stp>
        <stp>Bar</stp>
        <stp/>
        <stp>Open</stp>
        <stp>5</stp>
        <stp>-23</stp>
        <stp/>
        <stp/>
        <stp/>
        <stp/>
        <stp>T</stp>
        <tr r="BM29" s="1"/>
      </tp>
      <tp>
        <v>1.6930000000000001</v>
        <stp/>
        <stp>StudyData</stp>
        <stp>NGE</stp>
        <stp>Bar</stp>
        <stp/>
        <stp>Open</stp>
        <stp>1</stp>
        <stp>-37</stp>
        <stp/>
        <stp/>
        <stp/>
        <stp/>
        <stp>T</stp>
        <tr r="AL43" s="1"/>
      </tp>
      <tp>
        <v>1.7190000000000001</v>
        <stp/>
        <stp>StudyData</stp>
        <stp>NGE</stp>
        <stp>Bar</stp>
        <stp/>
        <stp>Open</stp>
        <stp>5</stp>
        <stp>-33</stp>
        <stp/>
        <stp/>
        <stp/>
        <stp/>
        <stp>T</stp>
        <tr r="BM39" s="1"/>
      </tp>
      <tp>
        <v>1.71</v>
        <stp/>
        <stp>StudyData</stp>
        <stp>NGE</stp>
        <stp>Bar</stp>
        <stp/>
        <stp>Open</stp>
        <stp>1</stp>
        <stp>-47</stp>
        <stp/>
        <stp/>
        <stp/>
        <stp/>
        <stp>T</stp>
        <tr r="AL53" s="1"/>
      </tp>
      <tp>
        <v>1.72</v>
        <stp/>
        <stp>StudyData</stp>
        <stp>NGE</stp>
        <stp>Bar</stp>
        <stp/>
        <stp>Open</stp>
        <stp>5</stp>
        <stp>-43</stp>
        <stp/>
        <stp/>
        <stp/>
        <stp/>
        <stp>T</stp>
        <tr r="BM49" s="1"/>
      </tp>
      <tp>
        <v>1.716</v>
        <stp/>
        <stp>StudyData</stp>
        <stp>NGE</stp>
        <stp>Bar</stp>
        <stp/>
        <stp>Open</stp>
        <stp>1</stp>
        <stp>-57</stp>
        <stp/>
        <stp/>
        <stp/>
        <stp/>
        <stp>T</stp>
        <tr r="AL63" s="1"/>
      </tp>
      <tp>
        <v>1.675</v>
        <stp/>
        <stp>StudyData</stp>
        <stp>NGE</stp>
        <stp>Bar</stp>
        <stp/>
        <stp>Open</stp>
        <stp>5</stp>
        <stp>-53</stp>
        <stp/>
        <stp/>
        <stp/>
        <stp/>
        <stp>T</stp>
        <tr r="BM59" s="1"/>
      </tp>
      <tp>
        <v>83</v>
        <stp/>
        <stp>DOMData</stp>
        <stp>NGE</stp>
        <stp>Volume</stp>
        <stp>2</stp>
        <stp>D</stp>
        <tr r="T6" s="1"/>
      </tp>
      <tp>
        <v>1.7090000000000001</v>
        <stp/>
        <stp>StudyData</stp>
        <stp>NGE</stp>
        <stp>Bar</stp>
        <stp/>
        <stp>High</stp>
        <stp>1</stp>
        <stp>-51</stp>
        <stp/>
        <stp/>
        <stp/>
        <stp/>
        <stp>T</stp>
        <tr r="AM57" s="1"/>
      </tp>
      <tp>
        <v>1.669</v>
        <stp/>
        <stp>StudyData</stp>
        <stp>NGE</stp>
        <stp>Bar</stp>
        <stp/>
        <stp>High</stp>
        <stp>5</stp>
        <stp>-55</stp>
        <stp/>
        <stp/>
        <stp/>
        <stp/>
        <stp>T</stp>
        <tr r="BN61" s="1"/>
      </tp>
      <tp>
        <v>1.7010000000000001</v>
        <stp/>
        <stp>StudyData</stp>
        <stp>NGE</stp>
        <stp>Bar</stp>
        <stp/>
        <stp>High</stp>
        <stp>1</stp>
        <stp>-41</stp>
        <stp/>
        <stp/>
        <stp/>
        <stp/>
        <stp>T</stp>
        <tr r="AM47" s="1"/>
      </tp>
      <tp>
        <v>1.7270000000000001</v>
        <stp/>
        <stp>StudyData</stp>
        <stp>NGE</stp>
        <stp>Bar</stp>
        <stp/>
        <stp>High</stp>
        <stp>5</stp>
        <stp>-45</stp>
        <stp/>
        <stp/>
        <stp/>
        <stp/>
        <stp>T</stp>
        <tr r="BN51" s="1"/>
      </tp>
      <tp>
        <v>1.696</v>
        <stp/>
        <stp>StudyData</stp>
        <stp>NGE</stp>
        <stp>Bar</stp>
        <stp/>
        <stp>High</stp>
        <stp>1</stp>
        <stp>-31</stp>
        <stp/>
        <stp/>
        <stp/>
        <stp/>
        <stp>T</stp>
        <tr r="AM37" s="1"/>
      </tp>
      <tp>
        <v>1.7130000000000001</v>
        <stp/>
        <stp>StudyData</stp>
        <stp>NGE</stp>
        <stp>Bar</stp>
        <stp/>
        <stp>High</stp>
        <stp>5</stp>
        <stp>-35</stp>
        <stp/>
        <stp/>
        <stp/>
        <stp/>
        <stp>T</stp>
        <tr r="BN41" s="1"/>
      </tp>
      <tp>
        <v>1.6970000000000001</v>
        <stp/>
        <stp>StudyData</stp>
        <stp>NGE</stp>
        <stp>Bar</stp>
        <stp/>
        <stp>High</stp>
        <stp>1</stp>
        <stp>-21</stp>
        <stp/>
        <stp/>
        <stp/>
        <stp/>
        <stp>T</stp>
        <tr r="AM27" s="1"/>
      </tp>
      <tp>
        <v>1.7350000000000001</v>
        <stp/>
        <stp>StudyData</stp>
        <stp>NGE</stp>
        <stp>Bar</stp>
        <stp/>
        <stp>High</stp>
        <stp>5</stp>
        <stp>-25</stp>
        <stp/>
        <stp/>
        <stp/>
        <stp/>
        <stp>T</stp>
        <tr r="BN31" s="1"/>
      </tp>
      <tp>
        <v>1.7</v>
        <stp/>
        <stp>StudyData</stp>
        <stp>NGE</stp>
        <stp>Bar</stp>
        <stp/>
        <stp>High</stp>
        <stp>1</stp>
        <stp>-11</stp>
        <stp/>
        <stp/>
        <stp/>
        <stp/>
        <stp>T</stp>
        <tr r="AM17" s="1"/>
      </tp>
      <tp>
        <v>1.7230000000000001</v>
        <stp/>
        <stp>StudyData</stp>
        <stp>NGE</stp>
        <stp>Bar</stp>
        <stp/>
        <stp>High</stp>
        <stp>5</stp>
        <stp>-15</stp>
        <stp/>
        <stp/>
        <stp/>
        <stp/>
        <stp>T</stp>
        <tr r="BN21" s="1"/>
      </tp>
      <tp>
        <v>42436.530555555553</v>
        <stp/>
        <stp>StudyData</stp>
        <stp>NGE</stp>
        <stp>Bar</stp>
        <stp/>
        <stp>Time</stp>
        <stp>1</stp>
        <stp>-31</stp>
        <stp/>
        <stp/>
        <stp/>
        <stp/>
        <stp>T</stp>
        <tr r="AK37" s="1"/>
      </tp>
      <tp>
        <v>42436.430555555555</v>
        <stp/>
        <stp>StudyData</stp>
        <stp>NGE</stp>
        <stp>Bar</stp>
        <stp/>
        <stp>Time</stp>
        <stp>5</stp>
        <stp>-35</stp>
        <stp/>
        <stp/>
        <stp/>
        <stp/>
        <stp>T</stp>
        <tr r="BL41" s="1"/>
      </tp>
      <tp>
        <v>42436.537499999999</v>
        <stp/>
        <stp>StudyData</stp>
        <stp>NGE</stp>
        <stp>Bar</stp>
        <stp/>
        <stp>Time</stp>
        <stp>1</stp>
        <stp>-21</stp>
        <stp/>
        <stp/>
        <stp/>
        <stp/>
        <stp>T</stp>
        <tr r="AK27" s="1"/>
      </tp>
      <tp>
        <v>42436.465277777781</v>
        <stp/>
        <stp>StudyData</stp>
        <stp>NGE</stp>
        <stp>Bar</stp>
        <stp/>
        <stp>Time</stp>
        <stp>5</stp>
        <stp>-25</stp>
        <stp/>
        <stp/>
        <stp/>
        <stp/>
        <stp>T</stp>
        <tr r="BL31" s="1"/>
      </tp>
      <tp>
        <v>42436.544444444444</v>
        <stp/>
        <stp>StudyData</stp>
        <stp>NGE</stp>
        <stp>Bar</stp>
        <stp/>
        <stp>Time</stp>
        <stp>1</stp>
        <stp>-11</stp>
        <stp/>
        <stp/>
        <stp/>
        <stp/>
        <stp>T</stp>
        <tr r="AK17" s="1"/>
      </tp>
      <tp>
        <v>42436.5</v>
        <stp/>
        <stp>StudyData</stp>
        <stp>NGE</stp>
        <stp>Bar</stp>
        <stp/>
        <stp>Time</stp>
        <stp>5</stp>
        <stp>-15</stp>
        <stp/>
        <stp/>
        <stp/>
        <stp/>
        <stp>T</stp>
        <tr r="BL21" s="1"/>
      </tp>
      <tp>
        <v>42436.51666666667</v>
        <stp/>
        <stp>StudyData</stp>
        <stp>NGE</stp>
        <stp>Bar</stp>
        <stp/>
        <stp>Time</stp>
        <stp>1</stp>
        <stp>-51</stp>
        <stp/>
        <stp/>
        <stp/>
        <stp/>
        <stp>T</stp>
        <tr r="AK57" s="1"/>
      </tp>
      <tp>
        <v>42436.361111111109</v>
        <stp/>
        <stp>StudyData</stp>
        <stp>NGE</stp>
        <stp>Bar</stp>
        <stp/>
        <stp>Time</stp>
        <stp>5</stp>
        <stp>-55</stp>
        <stp/>
        <stp/>
        <stp/>
        <stp/>
        <stp>T</stp>
        <tr r="BL61" s="1"/>
      </tp>
      <tp>
        <v>42436.523611111108</v>
        <stp/>
        <stp>StudyData</stp>
        <stp>NGE</stp>
        <stp>Bar</stp>
        <stp/>
        <stp>Time</stp>
        <stp>1</stp>
        <stp>-41</stp>
        <stp/>
        <stp/>
        <stp/>
        <stp/>
        <stp>T</stp>
        <tr r="AK47" s="1"/>
      </tp>
      <tp>
        <v>42436.395833333336</v>
        <stp/>
        <stp>StudyData</stp>
        <stp>NGE</stp>
        <stp>Bar</stp>
        <stp/>
        <stp>Time</stp>
        <stp>5</stp>
        <stp>-45</stp>
        <stp/>
        <stp/>
        <stp/>
        <stp/>
        <stp>T</stp>
        <tr r="BL51" s="1"/>
      </tp>
      <tp>
        <v>48</v>
        <stp/>
        <stp>DOMData</stp>
        <stp>NGE</stp>
        <stp>Volume</stp>
        <stp>3</stp>
        <stp>D</stp>
        <tr r="V6" s="1"/>
      </tp>
      <tp>
        <v>1.7190000000000001</v>
        <stp/>
        <stp>StudyData</stp>
        <stp>NGE</stp>
        <stp>Bar</stp>
        <stp/>
        <stp>High</stp>
        <stp>1</stp>
        <stp>-60</stp>
        <stp/>
        <stp/>
        <stp/>
        <stp/>
        <stp>T</stp>
        <tr r="AM66" s="1"/>
      </tp>
      <tp>
        <v>1.7070000000000001</v>
        <stp/>
        <stp>StudyData</stp>
        <stp>NGE</stp>
        <stp>Bar</stp>
        <stp/>
        <stp>High</stp>
        <stp>1</stp>
        <stp>-50</stp>
        <stp/>
        <stp/>
        <stp/>
        <stp/>
        <stp>T</stp>
        <tr r="AM56" s="1"/>
      </tp>
      <tp>
        <v>1.6759999999999999</v>
        <stp/>
        <stp>StudyData</stp>
        <stp>NGE</stp>
        <stp>Bar</stp>
        <stp/>
        <stp>High</stp>
        <stp>5</stp>
        <stp>-54</stp>
        <stp/>
        <stp/>
        <stp/>
        <stp/>
        <stp>T</stp>
        <tr r="BN60" s="1"/>
      </tp>
      <tp>
        <v>1.6950000000000001</v>
        <stp/>
        <stp>StudyData</stp>
        <stp>NGE</stp>
        <stp>Bar</stp>
        <stp/>
        <stp>High</stp>
        <stp>1</stp>
        <stp>-40</stp>
        <stp/>
        <stp/>
        <stp/>
        <stp/>
        <stp>T</stp>
        <tr r="AM46" s="1"/>
      </tp>
      <tp>
        <v>1.7290000000000001</v>
        <stp/>
        <stp>StudyData</stp>
        <stp>NGE</stp>
        <stp>Bar</stp>
        <stp/>
        <stp>High</stp>
        <stp>5</stp>
        <stp>-44</stp>
        <stp/>
        <stp/>
        <stp/>
        <stp/>
        <stp>T</stp>
        <tr r="BN50" s="1"/>
      </tp>
      <tp>
        <v>1.696</v>
        <stp/>
        <stp>StudyData</stp>
        <stp>NGE</stp>
        <stp>Bar</stp>
        <stp/>
        <stp>High</stp>
        <stp>1</stp>
        <stp>-30</stp>
        <stp/>
        <stp/>
        <stp/>
        <stp/>
        <stp>T</stp>
        <tr r="AM36" s="1"/>
      </tp>
      <tp>
        <v>1.7230000000000001</v>
        <stp/>
        <stp>StudyData</stp>
        <stp>NGE</stp>
        <stp>Bar</stp>
        <stp/>
        <stp>High</stp>
        <stp>5</stp>
        <stp>-34</stp>
        <stp/>
        <stp/>
        <stp/>
        <stp/>
        <stp>T</stp>
        <tr r="BN40" s="1"/>
      </tp>
      <tp>
        <v>1.698</v>
        <stp/>
        <stp>StudyData</stp>
        <stp>NGE</stp>
        <stp>Bar</stp>
        <stp/>
        <stp>High</stp>
        <stp>1</stp>
        <stp>-20</stp>
        <stp/>
        <stp/>
        <stp/>
        <stp/>
        <stp>T</stp>
        <tr r="AM26" s="1"/>
      </tp>
      <tp>
        <v>1.73</v>
        <stp/>
        <stp>StudyData</stp>
        <stp>NGE</stp>
        <stp>Bar</stp>
        <stp/>
        <stp>High</stp>
        <stp>5</stp>
        <stp>-24</stp>
        <stp/>
        <stp/>
        <stp/>
        <stp/>
        <stp>T</stp>
        <tr r="BN30" s="1"/>
      </tp>
      <tp>
        <v>1.7</v>
        <stp/>
        <stp>StudyData</stp>
        <stp>NGE</stp>
        <stp>Bar</stp>
        <stp/>
        <stp>High</stp>
        <stp>1</stp>
        <stp>-10</stp>
        <stp/>
        <stp/>
        <stp/>
        <stp/>
        <stp>T</stp>
        <tr r="AM16" s="1"/>
      </tp>
      <tp>
        <v>1.724</v>
        <stp/>
        <stp>StudyData</stp>
        <stp>NGE</stp>
        <stp>Bar</stp>
        <stp/>
        <stp>High</stp>
        <stp>5</stp>
        <stp>-14</stp>
        <stp/>
        <stp/>
        <stp/>
        <stp/>
        <stp>T</stp>
        <tr r="BN20" s="1"/>
      </tp>
      <tp>
        <v>42436.53125</v>
        <stp/>
        <stp>StudyData</stp>
        <stp>NGE</stp>
        <stp>Bar</stp>
        <stp/>
        <stp>Time</stp>
        <stp>1</stp>
        <stp>-30</stp>
        <stp/>
        <stp/>
        <stp/>
        <stp/>
        <stp>T</stp>
        <tr r="AK36" s="1"/>
      </tp>
      <tp>
        <v>42436.434027777781</v>
        <stp/>
        <stp>StudyData</stp>
        <stp>NGE</stp>
        <stp>Bar</stp>
        <stp/>
        <stp>Time</stp>
        <stp>5</stp>
        <stp>-34</stp>
        <stp/>
        <stp/>
        <stp/>
        <stp/>
        <stp>T</stp>
        <tr r="BL40" s="1"/>
      </tp>
      <tp>
        <v>42436.538194444445</v>
        <stp/>
        <stp>StudyData</stp>
        <stp>NGE</stp>
        <stp>Bar</stp>
        <stp/>
        <stp>Time</stp>
        <stp>1</stp>
        <stp>-20</stp>
        <stp/>
        <stp/>
        <stp/>
        <stp/>
        <stp>T</stp>
        <tr r="AK26" s="1"/>
      </tp>
      <tp>
        <v>42436.46875</v>
        <stp/>
        <stp>StudyData</stp>
        <stp>NGE</stp>
        <stp>Bar</stp>
        <stp/>
        <stp>Time</stp>
        <stp>5</stp>
        <stp>-24</stp>
        <stp/>
        <stp/>
        <stp/>
        <stp/>
        <stp>T</stp>
        <tr r="BL30" s="1"/>
      </tp>
      <tp>
        <v>42436.545138888891</v>
        <stp/>
        <stp>StudyData</stp>
        <stp>NGE</stp>
        <stp>Bar</stp>
        <stp/>
        <stp>Time</stp>
        <stp>1</stp>
        <stp>-10</stp>
        <stp/>
        <stp/>
        <stp/>
        <stp/>
        <stp>T</stp>
        <tr r="AK16" s="1"/>
      </tp>
      <tp>
        <v>42436.503472222219</v>
        <stp/>
        <stp>StudyData</stp>
        <stp>NGE</stp>
        <stp>Bar</stp>
        <stp/>
        <stp>Time</stp>
        <stp>5</stp>
        <stp>-14</stp>
        <stp/>
        <stp/>
        <stp/>
        <stp/>
        <stp>T</stp>
        <tr r="BL20" s="1"/>
      </tp>
      <tp>
        <v>42436.510416666664</v>
        <stp/>
        <stp>StudyData</stp>
        <stp>NGE</stp>
        <stp>Bar</stp>
        <stp/>
        <stp>Time</stp>
        <stp>1</stp>
        <stp>-60</stp>
        <stp/>
        <stp/>
        <stp/>
        <stp/>
        <stp>T</stp>
        <tr r="AK66" s="1"/>
      </tp>
      <tp>
        <v>42436.517361111109</v>
        <stp/>
        <stp>StudyData</stp>
        <stp>NGE</stp>
        <stp>Bar</stp>
        <stp/>
        <stp>Time</stp>
        <stp>1</stp>
        <stp>-50</stp>
        <stp/>
        <stp/>
        <stp/>
        <stp/>
        <stp>T</stp>
        <tr r="AK56" s="1"/>
      </tp>
      <tp>
        <v>42436.364583333336</v>
        <stp/>
        <stp>StudyData</stp>
        <stp>NGE</stp>
        <stp>Bar</stp>
        <stp/>
        <stp>Time</stp>
        <stp>5</stp>
        <stp>-54</stp>
        <stp/>
        <stp/>
        <stp/>
        <stp/>
        <stp>T</stp>
        <tr r="BL60" s="1"/>
      </tp>
      <tp>
        <v>42436.524305555555</v>
        <stp/>
        <stp>StudyData</stp>
        <stp>NGE</stp>
        <stp>Bar</stp>
        <stp/>
        <stp>Time</stp>
        <stp>1</stp>
        <stp>-40</stp>
        <stp/>
        <stp/>
        <stp/>
        <stp/>
        <stp>T</stp>
        <tr r="AK46" s="1"/>
      </tp>
      <tp>
        <v>42436.399305555555</v>
        <stp/>
        <stp>StudyData</stp>
        <stp>NGE</stp>
        <stp>Bar</stp>
        <stp/>
        <stp>Time</stp>
        <stp>5</stp>
        <stp>-44</stp>
        <stp/>
        <stp/>
        <stp/>
        <stp/>
        <stp>T</stp>
        <tr r="BL50" s="1"/>
      </tp>
      <tp>
        <v>1.7110000000000001</v>
        <stp/>
        <stp>StudyData</stp>
        <stp>NGE</stp>
        <stp>Bar</stp>
        <stp/>
        <stp>High</stp>
        <stp>1</stp>
        <stp>-53</stp>
        <stp/>
        <stp/>
        <stp/>
        <stp/>
        <stp>T</stp>
        <tr r="AM59" s="1"/>
      </tp>
      <tp>
        <v>1.667</v>
        <stp/>
        <stp>StudyData</stp>
        <stp>NGE</stp>
        <stp>Bar</stp>
        <stp/>
        <stp>High</stp>
        <stp>5</stp>
        <stp>-57</stp>
        <stp/>
        <stp/>
        <stp/>
        <stp/>
        <stp>T</stp>
        <tr r="BN63" s="1"/>
      </tp>
      <tp>
        <v>1.7050000000000001</v>
        <stp/>
        <stp>StudyData</stp>
        <stp>NGE</stp>
        <stp>Bar</stp>
        <stp/>
        <stp>High</stp>
        <stp>1</stp>
        <stp>-43</stp>
        <stp/>
        <stp/>
        <stp/>
        <stp/>
        <stp>T</stp>
        <tr r="AM49" s="1"/>
      </tp>
      <tp>
        <v>1.734</v>
        <stp/>
        <stp>StudyData</stp>
        <stp>NGE</stp>
        <stp>Bar</stp>
        <stp/>
        <stp>High</stp>
        <stp>5</stp>
        <stp>-47</stp>
        <stp/>
        <stp/>
        <stp/>
        <stp/>
        <stp>T</stp>
        <tr r="BN53" s="1"/>
      </tp>
      <tp>
        <v>1.694</v>
        <stp/>
        <stp>StudyData</stp>
        <stp>NGE</stp>
        <stp>Bar</stp>
        <stp/>
        <stp>High</stp>
        <stp>1</stp>
        <stp>-33</stp>
        <stp/>
        <stp/>
        <stp/>
        <stp/>
        <stp>T</stp>
        <tr r="AM39" s="1"/>
      </tp>
      <tp>
        <v>1.718</v>
        <stp/>
        <stp>StudyData</stp>
        <stp>NGE</stp>
        <stp>Bar</stp>
        <stp/>
        <stp>High</stp>
        <stp>5</stp>
        <stp>-37</stp>
        <stp/>
        <stp/>
        <stp/>
        <stp/>
        <stp>T</stp>
        <tr r="BN43" s="1"/>
      </tp>
      <tp>
        <v>1.6970000000000001</v>
        <stp/>
        <stp>StudyData</stp>
        <stp>NGE</stp>
        <stp>Bar</stp>
        <stp/>
        <stp>High</stp>
        <stp>1</stp>
        <stp>-23</stp>
        <stp/>
        <stp/>
        <stp/>
        <stp/>
        <stp>T</stp>
        <tr r="AM29" s="1"/>
      </tp>
      <tp>
        <v>1.732</v>
        <stp/>
        <stp>StudyData</stp>
        <stp>NGE</stp>
        <stp>Bar</stp>
        <stp/>
        <stp>High</stp>
        <stp>5</stp>
        <stp>-27</stp>
        <stp/>
        <stp/>
        <stp/>
        <stp/>
        <stp>T</stp>
        <tr r="BN33" s="1"/>
      </tp>
      <tp>
        <v>1.6970000000000001</v>
        <stp/>
        <stp>StudyData</stp>
        <stp>NGE</stp>
        <stp>Bar</stp>
        <stp/>
        <stp>High</stp>
        <stp>1</stp>
        <stp>-13</stp>
        <stp/>
        <stp/>
        <stp/>
        <stp/>
        <stp>T</stp>
        <tr r="AM19" s="1"/>
      </tp>
      <tp>
        <v>1.7230000000000001</v>
        <stp/>
        <stp>StudyData</stp>
        <stp>NGE</stp>
        <stp>Bar</stp>
        <stp/>
        <stp>High</stp>
        <stp>5</stp>
        <stp>-17</stp>
        <stp/>
        <stp/>
        <stp/>
        <stp/>
        <stp>T</stp>
        <tr r="BN23" s="1"/>
      </tp>
      <tp>
        <v>42436.529166666667</v>
        <stp/>
        <stp>StudyData</stp>
        <stp>NGE</stp>
        <stp>Bar</stp>
        <stp/>
        <stp>Time</stp>
        <stp>1</stp>
        <stp>-33</stp>
        <stp/>
        <stp/>
        <stp/>
        <stp/>
        <stp>T</stp>
        <tr r="AK39" s="1"/>
      </tp>
      <tp>
        <v>42436.423611111109</v>
        <stp/>
        <stp>StudyData</stp>
        <stp>NGE</stp>
        <stp>Bar</stp>
        <stp/>
        <stp>Time</stp>
        <stp>5</stp>
        <stp>-37</stp>
        <stp/>
        <stp/>
        <stp/>
        <stp/>
        <stp>T</stp>
        <tr r="BL43" s="1"/>
      </tp>
      <tp>
        <v>42436.536111111112</v>
        <stp/>
        <stp>StudyData</stp>
        <stp>NGE</stp>
        <stp>Bar</stp>
        <stp/>
        <stp>Time</stp>
        <stp>1</stp>
        <stp>-23</stp>
        <stp/>
        <stp/>
        <stp/>
        <stp/>
        <stp>T</stp>
        <tr r="AK29" s="1"/>
      </tp>
      <tp>
        <v>42436.458333333336</v>
        <stp/>
        <stp>StudyData</stp>
        <stp>NGE</stp>
        <stp>Bar</stp>
        <stp/>
        <stp>Time</stp>
        <stp>5</stp>
        <stp>-27</stp>
        <stp/>
        <stp/>
        <stp/>
        <stp/>
        <stp>T</stp>
        <tr r="BL33" s="1"/>
      </tp>
      <tp>
        <v>42436.543055555558</v>
        <stp/>
        <stp>StudyData</stp>
        <stp>NGE</stp>
        <stp>Bar</stp>
        <stp/>
        <stp>Time</stp>
        <stp>1</stp>
        <stp>-13</stp>
        <stp/>
        <stp/>
        <stp/>
        <stp/>
        <stp>T</stp>
        <tr r="AK19" s="1"/>
      </tp>
      <tp>
        <v>42436.493055555555</v>
        <stp/>
        <stp>StudyData</stp>
        <stp>NGE</stp>
        <stp>Bar</stp>
        <stp/>
        <stp>Time</stp>
        <stp>5</stp>
        <stp>-17</stp>
        <stp/>
        <stp/>
        <stp/>
        <stp/>
        <stp>T</stp>
        <tr r="BL23" s="1"/>
      </tp>
      <tp>
        <v>42436.515277777777</v>
        <stp/>
        <stp>StudyData</stp>
        <stp>NGE</stp>
        <stp>Bar</stp>
        <stp/>
        <stp>Time</stp>
        <stp>1</stp>
        <stp>-53</stp>
        <stp/>
        <stp/>
        <stp/>
        <stp/>
        <stp>T</stp>
        <tr r="AK59" s="1"/>
      </tp>
      <tp>
        <v>42436.354166666664</v>
        <stp/>
        <stp>StudyData</stp>
        <stp>NGE</stp>
        <stp>Bar</stp>
        <stp/>
        <stp>Time</stp>
        <stp>5</stp>
        <stp>-57</stp>
        <stp/>
        <stp/>
        <stp/>
        <stp/>
        <stp>T</stp>
        <tr r="BL63" s="1"/>
      </tp>
      <tp>
        <v>42436.522222222222</v>
        <stp/>
        <stp>StudyData</stp>
        <stp>NGE</stp>
        <stp>Bar</stp>
        <stp/>
        <stp>Time</stp>
        <stp>1</stp>
        <stp>-43</stp>
        <stp/>
        <stp/>
        <stp/>
        <stp/>
        <stp>T</stp>
        <tr r="AK49" s="1"/>
      </tp>
      <tp>
        <v>42436.388888888891</v>
        <stp/>
        <stp>StudyData</stp>
        <stp>NGE</stp>
        <stp>Bar</stp>
        <stp/>
        <stp>Time</stp>
        <stp>5</stp>
        <stp>-47</stp>
        <stp/>
        <stp/>
        <stp/>
        <stp/>
        <stp>T</stp>
        <tr r="BL53" s="1"/>
      </tp>
      <tp>
        <v>25</v>
        <stp/>
        <stp>DOMData</stp>
        <stp>NGE</stp>
        <stp>Volume</stp>
        <stp>1</stp>
        <stp>D</stp>
        <tr r="R6" s="1"/>
      </tp>
      <tp>
        <v>1.7110000000000001</v>
        <stp/>
        <stp>StudyData</stp>
        <stp>NGE</stp>
        <stp>Bar</stp>
        <stp/>
        <stp>High</stp>
        <stp>1</stp>
        <stp>-52</stp>
        <stp/>
        <stp/>
        <stp/>
        <stp/>
        <stp>T</stp>
        <tr r="AM58" s="1"/>
      </tp>
      <tp>
        <v>1.663</v>
        <stp/>
        <stp>StudyData</stp>
        <stp>NGE</stp>
        <stp>Bar</stp>
        <stp/>
        <stp>High</stp>
        <stp>5</stp>
        <stp>-56</stp>
        <stp/>
        <stp/>
        <stp/>
        <stp/>
        <stp>T</stp>
        <tr r="BN62" s="1"/>
      </tp>
      <tp>
        <v>1.704</v>
        <stp/>
        <stp>StudyData</stp>
        <stp>NGE</stp>
        <stp>Bar</stp>
        <stp/>
        <stp>High</stp>
        <stp>1</stp>
        <stp>-42</stp>
        <stp/>
        <stp/>
        <stp/>
        <stp/>
        <stp>T</stp>
        <tr r="AM48" s="1"/>
      </tp>
      <tp>
        <v>1.734</v>
        <stp/>
        <stp>StudyData</stp>
        <stp>NGE</stp>
        <stp>Bar</stp>
        <stp/>
        <stp>High</stp>
        <stp>5</stp>
        <stp>-46</stp>
        <stp/>
        <stp/>
        <stp/>
        <stp/>
        <stp>T</stp>
        <tr r="BN52" s="1"/>
      </tp>
      <tp>
        <v>1.6970000000000001</v>
        <stp/>
        <stp>StudyData</stp>
        <stp>NGE</stp>
        <stp>Bar</stp>
        <stp/>
        <stp>High</stp>
        <stp>1</stp>
        <stp>-32</stp>
        <stp/>
        <stp/>
        <stp/>
        <stp/>
        <stp>T</stp>
        <tr r="AM38" s="1"/>
      </tp>
      <tp>
        <v>1.7110000000000001</v>
        <stp/>
        <stp>StudyData</stp>
        <stp>NGE</stp>
        <stp>Bar</stp>
        <stp/>
        <stp>High</stp>
        <stp>5</stp>
        <stp>-36</stp>
        <stp/>
        <stp/>
        <stp/>
        <stp/>
        <stp>T</stp>
        <tr r="BN42" s="1"/>
      </tp>
      <tp>
        <v>1.6970000000000001</v>
        <stp/>
        <stp>StudyData</stp>
        <stp>NGE</stp>
        <stp>Bar</stp>
        <stp/>
        <stp>High</stp>
        <stp>1</stp>
        <stp>-22</stp>
        <stp/>
        <stp/>
        <stp/>
        <stp/>
        <stp>T</stp>
        <tr r="AM28" s="1"/>
      </tp>
      <tp>
        <v>1.734</v>
        <stp/>
        <stp>StudyData</stp>
        <stp>NGE</stp>
        <stp>Bar</stp>
        <stp/>
        <stp>High</stp>
        <stp>5</stp>
        <stp>-26</stp>
        <stp/>
        <stp/>
        <stp/>
        <stp/>
        <stp>T</stp>
        <tr r="BN32" s="1"/>
      </tp>
      <tp>
        <v>1.7010000000000001</v>
        <stp/>
        <stp>StudyData</stp>
        <stp>NGE</stp>
        <stp>Bar</stp>
        <stp/>
        <stp>High</stp>
        <stp>1</stp>
        <stp>-12</stp>
        <stp/>
        <stp/>
        <stp/>
        <stp/>
        <stp>T</stp>
        <tr r="AM18" s="1"/>
      </tp>
      <tp>
        <v>1.7250000000000001</v>
        <stp/>
        <stp>StudyData</stp>
        <stp>NGE</stp>
        <stp>Bar</stp>
        <stp/>
        <stp>High</stp>
        <stp>5</stp>
        <stp>-16</stp>
        <stp/>
        <stp/>
        <stp/>
        <stp/>
        <stp>T</stp>
        <tr r="BN22" s="1"/>
      </tp>
      <tp>
        <v>42436.529861111114</v>
        <stp/>
        <stp>StudyData</stp>
        <stp>NGE</stp>
        <stp>Bar</stp>
        <stp/>
        <stp>Time</stp>
        <stp>1</stp>
        <stp>-32</stp>
        <stp/>
        <stp/>
        <stp/>
        <stp/>
        <stp>T</stp>
        <tr r="AK38" s="1"/>
      </tp>
      <tp>
        <v>42436.427083333336</v>
        <stp/>
        <stp>StudyData</stp>
        <stp>NGE</stp>
        <stp>Bar</stp>
        <stp/>
        <stp>Time</stp>
        <stp>5</stp>
        <stp>-36</stp>
        <stp/>
        <stp/>
        <stp/>
        <stp/>
        <stp>T</stp>
        <tr r="BL42" s="1"/>
      </tp>
      <tp>
        <v>42436.536805555559</v>
        <stp/>
        <stp>StudyData</stp>
        <stp>NGE</stp>
        <stp>Bar</stp>
        <stp/>
        <stp>Time</stp>
        <stp>1</stp>
        <stp>-22</stp>
        <stp/>
        <stp/>
        <stp/>
        <stp/>
        <stp>T</stp>
        <tr r="AK28" s="1"/>
      </tp>
      <tp>
        <v>42436.461805555555</v>
        <stp/>
        <stp>StudyData</stp>
        <stp>NGE</stp>
        <stp>Bar</stp>
        <stp/>
        <stp>Time</stp>
        <stp>5</stp>
        <stp>-26</stp>
        <stp/>
        <stp/>
        <stp/>
        <stp/>
        <stp>T</stp>
        <tr r="BL32" s="1"/>
      </tp>
      <tp>
        <v>42436.543749999997</v>
        <stp/>
        <stp>StudyData</stp>
        <stp>NGE</stp>
        <stp>Bar</stp>
        <stp/>
        <stp>Time</stp>
        <stp>1</stp>
        <stp>-12</stp>
        <stp/>
        <stp/>
        <stp/>
        <stp/>
        <stp>T</stp>
        <tr r="AK18" s="1"/>
      </tp>
      <tp>
        <v>42436.496527777781</v>
        <stp/>
        <stp>StudyData</stp>
        <stp>NGE</stp>
        <stp>Bar</stp>
        <stp/>
        <stp>Time</stp>
        <stp>5</stp>
        <stp>-16</stp>
        <stp/>
        <stp/>
        <stp/>
        <stp/>
        <stp>T</stp>
        <tr r="BL22" s="1"/>
      </tp>
      <tp>
        <v>42436.515972222223</v>
        <stp/>
        <stp>StudyData</stp>
        <stp>NGE</stp>
        <stp>Bar</stp>
        <stp/>
        <stp>Time</stp>
        <stp>1</stp>
        <stp>-52</stp>
        <stp/>
        <stp/>
        <stp/>
        <stp/>
        <stp>T</stp>
        <tr r="AK58" s="1"/>
      </tp>
      <tp>
        <v>42436.357638888891</v>
        <stp/>
        <stp>StudyData</stp>
        <stp>NGE</stp>
        <stp>Bar</stp>
        <stp/>
        <stp>Time</stp>
        <stp>5</stp>
        <stp>-56</stp>
        <stp/>
        <stp/>
        <stp/>
        <stp/>
        <stp>T</stp>
        <tr r="BL62" s="1"/>
      </tp>
      <tp>
        <v>42436.522916666669</v>
        <stp/>
        <stp>StudyData</stp>
        <stp>NGE</stp>
        <stp>Bar</stp>
        <stp/>
        <stp>Time</stp>
        <stp>1</stp>
        <stp>-42</stp>
        <stp/>
        <stp/>
        <stp/>
        <stp/>
        <stp>T</stp>
        <tr r="AK48" s="1"/>
      </tp>
      <tp>
        <v>42436.392361111109</v>
        <stp/>
        <stp>StudyData</stp>
        <stp>NGE</stp>
        <stp>Bar</stp>
        <stp/>
        <stp>Time</stp>
        <stp>5</stp>
        <stp>-46</stp>
        <stp/>
        <stp/>
        <stp/>
        <stp/>
        <stp>T</stp>
        <tr r="BL52" s="1"/>
      </tp>
      <tp>
        <v>1.7170000000000001</v>
        <stp/>
        <stp>StudyData</stp>
        <stp>NGE</stp>
        <stp>Bar</stp>
        <stp/>
        <stp>High</stp>
        <stp>1</stp>
        <stp>-55</stp>
        <stp/>
        <stp/>
        <stp/>
        <stp/>
        <stp>T</stp>
        <tr r="AM61" s="1"/>
      </tp>
      <tp>
        <v>1.7190000000000001</v>
        <stp/>
        <stp>StudyData</stp>
        <stp>NGE</stp>
        <stp>Bar</stp>
        <stp/>
        <stp>High</stp>
        <stp>5</stp>
        <stp>-51</stp>
        <stp/>
        <stp/>
        <stp/>
        <stp/>
        <stp>T</stp>
        <tr r="BN57" s="1"/>
      </tp>
      <tp>
        <v>1.7070000000000001</v>
        <stp/>
        <stp>StudyData</stp>
        <stp>NGE</stp>
        <stp>Bar</stp>
        <stp/>
        <stp>High</stp>
        <stp>1</stp>
        <stp>-45</stp>
        <stp/>
        <stp/>
        <stp/>
        <stp/>
        <stp>T</stp>
        <tr r="AM51" s="1"/>
      </tp>
      <tp>
        <v>1.7250000000000001</v>
        <stp/>
        <stp>StudyData</stp>
        <stp>NGE</stp>
        <stp>Bar</stp>
        <stp/>
        <stp>High</stp>
        <stp>5</stp>
        <stp>-41</stp>
        <stp/>
        <stp/>
        <stp/>
        <stp/>
        <stp>T</stp>
        <tr r="BN47" s="1"/>
      </tp>
      <tp>
        <v>1.694</v>
        <stp/>
        <stp>StudyData</stp>
        <stp>NGE</stp>
        <stp>Bar</stp>
        <stp/>
        <stp>High</stp>
        <stp>1</stp>
        <stp>-35</stp>
        <stp/>
        <stp/>
        <stp/>
        <stp/>
        <stp>T</stp>
        <tr r="AM41" s="1"/>
      </tp>
      <tp>
        <v>1.736</v>
        <stp/>
        <stp>StudyData</stp>
        <stp>NGE</stp>
        <stp>Bar</stp>
        <stp/>
        <stp>High</stp>
        <stp>5</stp>
        <stp>-31</stp>
        <stp/>
        <stp/>
        <stp/>
        <stp/>
        <stp>T</stp>
        <tr r="BN37" s="1"/>
      </tp>
      <tp>
        <v>1.6950000000000001</v>
        <stp/>
        <stp>StudyData</stp>
        <stp>NGE</stp>
        <stp>Bar</stp>
        <stp/>
        <stp>High</stp>
        <stp>1</stp>
        <stp>-25</stp>
        <stp/>
        <stp/>
        <stp/>
        <stp/>
        <stp>T</stp>
        <tr r="AM31" s="1"/>
      </tp>
      <tp>
        <v>1.73</v>
        <stp/>
        <stp>StudyData</stp>
        <stp>NGE</stp>
        <stp>Bar</stp>
        <stp/>
        <stp>High</stp>
        <stp>5</stp>
        <stp>-21</stp>
        <stp/>
        <stp/>
        <stp/>
        <stp/>
        <stp>T</stp>
        <tr r="BN27" s="1"/>
      </tp>
      <tp>
        <v>1.698</v>
        <stp/>
        <stp>StudyData</stp>
        <stp>NGE</stp>
        <stp>Bar</stp>
        <stp/>
        <stp>High</stp>
        <stp>1</stp>
        <stp>-15</stp>
        <stp/>
        <stp/>
        <stp/>
        <stp/>
        <stp>T</stp>
        <tr r="AM21" s="1"/>
      </tp>
      <tp>
        <v>1.7170000000000001</v>
        <stp/>
        <stp>StudyData</stp>
        <stp>NGE</stp>
        <stp>Bar</stp>
        <stp/>
        <stp>High</stp>
        <stp>5</stp>
        <stp>-11</stp>
        <stp/>
        <stp/>
        <stp/>
        <stp/>
        <stp>T</stp>
        <tr r="BN17" s="1"/>
      </tp>
      <tp>
        <v>42436.527777777781</v>
        <stp/>
        <stp>StudyData</stp>
        <stp>NGE</stp>
        <stp>Bar</stp>
        <stp/>
        <stp>Time</stp>
        <stp>1</stp>
        <stp>-35</stp>
        <stp/>
        <stp/>
        <stp/>
        <stp/>
        <stp>T</stp>
        <tr r="AK41" s="1"/>
      </tp>
      <tp>
        <v>42436.444444444445</v>
        <stp/>
        <stp>StudyData</stp>
        <stp>NGE</stp>
        <stp>Bar</stp>
        <stp/>
        <stp>Time</stp>
        <stp>5</stp>
        <stp>-31</stp>
        <stp/>
        <stp/>
        <stp/>
        <stp/>
        <stp>T</stp>
        <tr r="BL37" s="1"/>
      </tp>
      <tp>
        <v>42436.534722222219</v>
        <stp/>
        <stp>StudyData</stp>
        <stp>NGE</stp>
        <stp>Bar</stp>
        <stp/>
        <stp>Time</stp>
        <stp>1</stp>
        <stp>-25</stp>
        <stp/>
        <stp/>
        <stp/>
        <stp/>
        <stp>T</stp>
        <tr r="AK31" s="1"/>
      </tp>
      <tp>
        <v>42436.479166666664</v>
        <stp/>
        <stp>StudyData</stp>
        <stp>NGE</stp>
        <stp>Bar</stp>
        <stp/>
        <stp>Time</stp>
        <stp>5</stp>
        <stp>-21</stp>
        <stp/>
        <stp/>
        <stp/>
        <stp/>
        <stp>T</stp>
        <tr r="BL27" s="1"/>
      </tp>
      <tp>
        <v>42436.541666666664</v>
        <stp/>
        <stp>StudyData</stp>
        <stp>NGE</stp>
        <stp>Bar</stp>
        <stp/>
        <stp>Time</stp>
        <stp>1</stp>
        <stp>-15</stp>
        <stp/>
        <stp/>
        <stp/>
        <stp/>
        <stp>T</stp>
        <tr r="AK21" s="1"/>
      </tp>
      <tp>
        <v>42436.513888888891</v>
        <stp/>
        <stp>StudyData</stp>
        <stp>NGE</stp>
        <stp>Bar</stp>
        <stp/>
        <stp>Time</stp>
        <stp>5</stp>
        <stp>-11</stp>
        <stp/>
        <stp/>
        <stp/>
        <stp/>
        <stp>T</stp>
        <tr r="BL17" s="1"/>
      </tp>
      <tp>
        <v>42436.513888888891</v>
        <stp/>
        <stp>StudyData</stp>
        <stp>NGE</stp>
        <stp>Bar</stp>
        <stp/>
        <stp>Time</stp>
        <stp>1</stp>
        <stp>-55</stp>
        <stp/>
        <stp/>
        <stp/>
        <stp/>
        <stp>T</stp>
        <tr r="AK61" s="1"/>
      </tp>
      <tp>
        <v>42436.375</v>
        <stp/>
        <stp>StudyData</stp>
        <stp>NGE</stp>
        <stp>Bar</stp>
        <stp/>
        <stp>Time</stp>
        <stp>5</stp>
        <stp>-51</stp>
        <stp/>
        <stp/>
        <stp/>
        <stp/>
        <stp>T</stp>
        <tr r="BL57" s="1"/>
      </tp>
      <tp>
        <v>42436.520833333336</v>
        <stp/>
        <stp>StudyData</stp>
        <stp>NGE</stp>
        <stp>Bar</stp>
        <stp/>
        <stp>Time</stp>
        <stp>1</stp>
        <stp>-45</stp>
        <stp/>
        <stp/>
        <stp/>
        <stp/>
        <stp>T</stp>
        <tr r="AK51" s="1"/>
      </tp>
      <tp>
        <v>42436.409722222219</v>
        <stp/>
        <stp>StudyData</stp>
        <stp>NGE</stp>
        <stp>Bar</stp>
        <stp/>
        <stp>Time</stp>
        <stp>5</stp>
        <stp>-41</stp>
        <stp/>
        <stp/>
        <stp/>
        <stp/>
        <stp>T</stp>
        <tr r="BL47" s="1"/>
      </tp>
      <tp>
        <v>1.6719999999999999</v>
        <stp/>
        <stp>StudyData</stp>
        <stp>NGE</stp>
        <stp>Bar</stp>
        <stp/>
        <stp>High</stp>
        <stp>5</stp>
        <stp>-60</stp>
        <stp/>
        <stp/>
        <stp/>
        <stp/>
        <stp>T</stp>
        <tr r="BN66" s="1"/>
      </tp>
      <tp>
        <v>1.716</v>
        <stp/>
        <stp>StudyData</stp>
        <stp>NGE</stp>
        <stp>Bar</stp>
        <stp/>
        <stp>High</stp>
        <stp>1</stp>
        <stp>-54</stp>
        <stp/>
        <stp/>
        <stp/>
        <stp/>
        <stp>T</stp>
        <tr r="AM60" s="1"/>
      </tp>
      <tp>
        <v>1.71</v>
        <stp/>
        <stp>StudyData</stp>
        <stp>NGE</stp>
        <stp>Bar</stp>
        <stp/>
        <stp>High</stp>
        <stp>5</stp>
        <stp>-50</stp>
        <stp/>
        <stp/>
        <stp/>
        <stp/>
        <stp>T</stp>
        <tr r="BN56" s="1"/>
      </tp>
      <tp>
        <v>1.706</v>
        <stp/>
        <stp>StudyData</stp>
        <stp>NGE</stp>
        <stp>Bar</stp>
        <stp/>
        <stp>High</stp>
        <stp>1</stp>
        <stp>-44</stp>
        <stp/>
        <stp/>
        <stp/>
        <stp/>
        <stp>T</stp>
        <tr r="AM50" s="1"/>
      </tp>
      <tp>
        <v>1.724</v>
        <stp/>
        <stp>StudyData</stp>
        <stp>NGE</stp>
        <stp>Bar</stp>
        <stp/>
        <stp>High</stp>
        <stp>5</stp>
        <stp>-40</stp>
        <stp/>
        <stp/>
        <stp/>
        <stp/>
        <stp>T</stp>
        <tr r="BN46" s="1"/>
      </tp>
      <tp>
        <v>1.694</v>
        <stp/>
        <stp>StudyData</stp>
        <stp>NGE</stp>
        <stp>Bar</stp>
        <stp/>
        <stp>High</stp>
        <stp>1</stp>
        <stp>-34</stp>
        <stp/>
        <stp/>
        <stp/>
        <stp/>
        <stp>T</stp>
        <tr r="AM40" s="1"/>
      </tp>
      <tp>
        <v>1.74</v>
        <stp/>
        <stp>StudyData</stp>
        <stp>NGE</stp>
        <stp>Bar</stp>
        <stp/>
        <stp>High</stp>
        <stp>5</stp>
        <stp>-30</stp>
        <stp/>
        <stp/>
        <stp/>
        <stp/>
        <stp>T</stp>
        <tr r="BN36" s="1"/>
      </tp>
      <tp>
        <v>1.696</v>
        <stp/>
        <stp>StudyData</stp>
        <stp>NGE</stp>
        <stp>Bar</stp>
        <stp/>
        <stp>High</stp>
        <stp>1</stp>
        <stp>-24</stp>
        <stp/>
        <stp/>
        <stp/>
        <stp/>
        <stp>T</stp>
        <tr r="AM30" s="1"/>
      </tp>
      <tp>
        <v>1.7270000000000001</v>
        <stp/>
        <stp>StudyData</stp>
        <stp>NGE</stp>
        <stp>Bar</stp>
        <stp/>
        <stp>High</stp>
        <stp>5</stp>
        <stp>-20</stp>
        <stp/>
        <stp/>
        <stp/>
        <stp/>
        <stp>T</stp>
        <tr r="BN26" s="1"/>
      </tp>
      <tp>
        <v>1.6970000000000001</v>
        <stp/>
        <stp>StudyData</stp>
        <stp>NGE</stp>
        <stp>Bar</stp>
        <stp/>
        <stp>High</stp>
        <stp>1</stp>
        <stp>-14</stp>
        <stp/>
        <stp/>
        <stp/>
        <stp/>
        <stp>T</stp>
        <tr r="AM20" s="1"/>
      </tp>
      <tp>
        <v>1.712</v>
        <stp/>
        <stp>StudyData</stp>
        <stp>NGE</stp>
        <stp>Bar</stp>
        <stp/>
        <stp>High</stp>
        <stp>5</stp>
        <stp>-10</stp>
        <stp/>
        <stp/>
        <stp/>
        <stp/>
        <stp>T</stp>
        <tr r="BN16" s="1"/>
      </tp>
      <tp>
        <v>42436.52847222222</v>
        <stp/>
        <stp>StudyData</stp>
        <stp>NGE</stp>
        <stp>Bar</stp>
        <stp/>
        <stp>Time</stp>
        <stp>1</stp>
        <stp>-34</stp>
        <stp/>
        <stp/>
        <stp/>
        <stp/>
        <stp>T</stp>
        <tr r="AK40" s="1"/>
      </tp>
      <tp>
        <v>42436.447916666664</v>
        <stp/>
        <stp>StudyData</stp>
        <stp>NGE</stp>
        <stp>Bar</stp>
        <stp/>
        <stp>Time</stp>
        <stp>5</stp>
        <stp>-30</stp>
        <stp/>
        <stp/>
        <stp/>
        <stp/>
        <stp>T</stp>
        <tr r="BL36" s="1"/>
      </tp>
      <tp>
        <v>42436.535416666666</v>
        <stp/>
        <stp>StudyData</stp>
        <stp>NGE</stp>
        <stp>Bar</stp>
        <stp/>
        <stp>Time</stp>
        <stp>1</stp>
        <stp>-24</stp>
        <stp/>
        <stp/>
        <stp/>
        <stp/>
        <stp>T</stp>
        <tr r="AK30" s="1"/>
      </tp>
      <tp>
        <v>42436.482638888891</v>
        <stp/>
        <stp>StudyData</stp>
        <stp>NGE</stp>
        <stp>Bar</stp>
        <stp/>
        <stp>Time</stp>
        <stp>5</stp>
        <stp>-20</stp>
        <stp/>
        <stp/>
        <stp/>
        <stp/>
        <stp>T</stp>
        <tr r="BL26" s="1"/>
      </tp>
      <tp>
        <v>42436.542361111111</v>
        <stp/>
        <stp>StudyData</stp>
        <stp>NGE</stp>
        <stp>Bar</stp>
        <stp/>
        <stp>Time</stp>
        <stp>1</stp>
        <stp>-14</stp>
        <stp/>
        <stp/>
        <stp/>
        <stp/>
        <stp>T</stp>
        <tr r="AK20" s="1"/>
      </tp>
      <tp>
        <v>42436.517361111109</v>
        <stp/>
        <stp>StudyData</stp>
        <stp>NGE</stp>
        <stp>Bar</stp>
        <stp/>
        <stp>Time</stp>
        <stp>5</stp>
        <stp>-10</stp>
        <stp/>
        <stp/>
        <stp/>
        <stp/>
        <stp>T</stp>
        <tr r="BL16" s="1"/>
      </tp>
      <tp>
        <v>42436.34375</v>
        <stp/>
        <stp>StudyData</stp>
        <stp>NGE</stp>
        <stp>Bar</stp>
        <stp/>
        <stp>Time</stp>
        <stp>5</stp>
        <stp>-60</stp>
        <stp/>
        <stp/>
        <stp/>
        <stp/>
        <stp>T</stp>
        <tr r="BL66" s="1"/>
      </tp>
      <tp>
        <v>42436.51458333333</v>
        <stp/>
        <stp>StudyData</stp>
        <stp>NGE</stp>
        <stp>Bar</stp>
        <stp/>
        <stp>Time</stp>
        <stp>1</stp>
        <stp>-54</stp>
        <stp/>
        <stp/>
        <stp/>
        <stp/>
        <stp>T</stp>
        <tr r="AK60" s="1"/>
      </tp>
      <tp>
        <v>42436.378472222219</v>
        <stp/>
        <stp>StudyData</stp>
        <stp>NGE</stp>
        <stp>Bar</stp>
        <stp/>
        <stp>Time</stp>
        <stp>5</stp>
        <stp>-50</stp>
        <stp/>
        <stp/>
        <stp/>
        <stp/>
        <stp>T</stp>
        <tr r="BL56" s="1"/>
      </tp>
      <tp>
        <v>42436.521527777775</v>
        <stp/>
        <stp>StudyData</stp>
        <stp>NGE</stp>
        <stp>Bar</stp>
        <stp/>
        <stp>Time</stp>
        <stp>1</stp>
        <stp>-44</stp>
        <stp/>
        <stp/>
        <stp/>
        <stp/>
        <stp>T</stp>
        <tr r="AK50" s="1"/>
      </tp>
      <tp>
        <v>42436.413194444445</v>
        <stp/>
        <stp>StudyData</stp>
        <stp>NGE</stp>
        <stp>Bar</stp>
        <stp/>
        <stp>Time</stp>
        <stp>5</stp>
        <stp>-40</stp>
        <stp/>
        <stp/>
        <stp/>
        <stp/>
        <stp>T</stp>
        <tr r="BL46" s="1"/>
      </tp>
      <tp>
        <v>59</v>
        <stp/>
        <stp>DOMData</stp>
        <stp>NGE</stp>
        <stp>Volume</stp>
        <stp>4</stp>
        <stp>D</stp>
        <tr r="X6" s="1"/>
      </tp>
      <tp>
        <v>1.7170000000000001</v>
        <stp/>
        <stp>StudyData</stp>
        <stp>NGE</stp>
        <stp>Bar</stp>
        <stp/>
        <stp>High</stp>
        <stp>1</stp>
        <stp>-57</stp>
        <stp/>
        <stp/>
        <stp/>
        <stp/>
        <stp>T</stp>
        <tr r="AM63" s="1"/>
      </tp>
      <tp>
        <v>1.698</v>
        <stp/>
        <stp>StudyData</stp>
        <stp>NGE</stp>
        <stp>Bar</stp>
        <stp/>
        <stp>High</stp>
        <stp>5</stp>
        <stp>-53</stp>
        <stp/>
        <stp/>
        <stp/>
        <stp/>
        <stp>T</stp>
        <tr r="BN59" s="1"/>
      </tp>
      <tp>
        <v>1.712</v>
        <stp/>
        <stp>StudyData</stp>
        <stp>NGE</stp>
        <stp>Bar</stp>
        <stp/>
        <stp>High</stp>
        <stp>1</stp>
        <stp>-47</stp>
        <stp/>
        <stp/>
        <stp/>
        <stp/>
        <stp>T</stp>
        <tr r="AM53" s="1"/>
      </tp>
      <tp>
        <v>1.7210000000000001</v>
        <stp/>
        <stp>StudyData</stp>
        <stp>NGE</stp>
        <stp>Bar</stp>
        <stp/>
        <stp>High</stp>
        <stp>5</stp>
        <stp>-43</stp>
        <stp/>
        <stp/>
        <stp/>
        <stp/>
        <stp>T</stp>
        <tr r="BN49" s="1"/>
      </tp>
      <tp>
        <v>1.6950000000000001</v>
        <stp/>
        <stp>StudyData</stp>
        <stp>NGE</stp>
        <stp>Bar</stp>
        <stp/>
        <stp>High</stp>
        <stp>1</stp>
        <stp>-37</stp>
        <stp/>
        <stp/>
        <stp/>
        <stp/>
        <stp>T</stp>
        <tr r="AM43" s="1"/>
      </tp>
      <tp>
        <v>1.7290000000000001</v>
        <stp/>
        <stp>StudyData</stp>
        <stp>NGE</stp>
        <stp>Bar</stp>
        <stp/>
        <stp>High</stp>
        <stp>5</stp>
        <stp>-33</stp>
        <stp/>
        <stp/>
        <stp/>
        <stp/>
        <stp>T</stp>
        <tr r="BN39" s="1"/>
      </tp>
      <tp>
        <v>1.694</v>
        <stp/>
        <stp>StudyData</stp>
        <stp>NGE</stp>
        <stp>Bar</stp>
        <stp/>
        <stp>High</stp>
        <stp>1</stp>
        <stp>-27</stp>
        <stp/>
        <stp/>
        <stp/>
        <stp/>
        <stp>T</stp>
        <tr r="AM33" s="1"/>
      </tp>
      <tp>
        <v>1.728</v>
        <stp/>
        <stp>StudyData</stp>
        <stp>NGE</stp>
        <stp>Bar</stp>
        <stp/>
        <stp>High</stp>
        <stp>5</stp>
        <stp>-23</stp>
        <stp/>
        <stp/>
        <stp/>
        <stp/>
        <stp>T</stp>
        <tr r="BN29" s="1"/>
      </tp>
      <tp>
        <v>1.6970000000000001</v>
        <stp/>
        <stp>StudyData</stp>
        <stp>NGE</stp>
        <stp>Bar</stp>
        <stp/>
        <stp>High</stp>
        <stp>1</stp>
        <stp>-17</stp>
        <stp/>
        <stp/>
        <stp/>
        <stp/>
        <stp>T</stp>
        <tr r="AM23" s="1"/>
      </tp>
      <tp>
        <v>1.724</v>
        <stp/>
        <stp>StudyData</stp>
        <stp>NGE</stp>
        <stp>Bar</stp>
        <stp/>
        <stp>High</stp>
        <stp>5</stp>
        <stp>-13</stp>
        <stp/>
        <stp/>
        <stp/>
        <stp/>
        <stp>T</stp>
        <tr r="BN19" s="1"/>
      </tp>
      <tp>
        <v>42436.526388888888</v>
        <stp/>
        <stp>StudyData</stp>
        <stp>NGE</stp>
        <stp>Bar</stp>
        <stp/>
        <stp>Time</stp>
        <stp>1</stp>
        <stp>-37</stp>
        <stp/>
        <stp/>
        <stp/>
        <stp/>
        <stp>T</stp>
        <tr r="AK43" s="1"/>
      </tp>
      <tp>
        <v>42436.4375</v>
        <stp/>
        <stp>StudyData</stp>
        <stp>NGE</stp>
        <stp>Bar</stp>
        <stp/>
        <stp>Time</stp>
        <stp>5</stp>
        <stp>-33</stp>
        <stp/>
        <stp/>
        <stp/>
        <stp/>
        <stp>T</stp>
        <tr r="BL39" s="1"/>
      </tp>
      <tp>
        <v>42436.533333333333</v>
        <stp/>
        <stp>StudyData</stp>
        <stp>NGE</stp>
        <stp>Bar</stp>
        <stp/>
        <stp>Time</stp>
        <stp>1</stp>
        <stp>-27</stp>
        <stp/>
        <stp/>
        <stp/>
        <stp/>
        <stp>T</stp>
        <tr r="AK33" s="1"/>
      </tp>
      <tp>
        <v>42436.472222222219</v>
        <stp/>
        <stp>StudyData</stp>
        <stp>NGE</stp>
        <stp>Bar</stp>
        <stp/>
        <stp>Time</stp>
        <stp>5</stp>
        <stp>-23</stp>
        <stp/>
        <stp/>
        <stp/>
        <stp/>
        <stp>T</stp>
        <tr r="BL29" s="1"/>
      </tp>
      <tp>
        <v>42436.540277777778</v>
        <stp/>
        <stp>StudyData</stp>
        <stp>NGE</stp>
        <stp>Bar</stp>
        <stp/>
        <stp>Time</stp>
        <stp>1</stp>
        <stp>-17</stp>
        <stp/>
        <stp/>
        <stp/>
        <stp/>
        <stp>T</stp>
        <tr r="AK23" s="1"/>
      </tp>
      <tp>
        <v>42436.506944444445</v>
        <stp/>
        <stp>StudyData</stp>
        <stp>NGE</stp>
        <stp>Bar</stp>
        <stp/>
        <stp>Time</stp>
        <stp>5</stp>
        <stp>-13</stp>
        <stp/>
        <stp/>
        <stp/>
        <stp/>
        <stp>T</stp>
        <tr r="BL19" s="1"/>
      </tp>
      <tp>
        <v>42436.512499999997</v>
        <stp/>
        <stp>StudyData</stp>
        <stp>NGE</stp>
        <stp>Bar</stp>
        <stp/>
        <stp>Time</stp>
        <stp>1</stp>
        <stp>-57</stp>
        <stp/>
        <stp/>
        <stp/>
        <stp/>
        <stp>T</stp>
        <tr r="AK63" s="1"/>
      </tp>
      <tp>
        <v>42436.368055555555</v>
        <stp/>
        <stp>StudyData</stp>
        <stp>NGE</stp>
        <stp>Bar</stp>
        <stp/>
        <stp>Time</stp>
        <stp>5</stp>
        <stp>-53</stp>
        <stp/>
        <stp/>
        <stp/>
        <stp/>
        <stp>T</stp>
        <tr r="BL59" s="1"/>
      </tp>
      <tp>
        <v>42436.519444444442</v>
        <stp/>
        <stp>StudyData</stp>
        <stp>NGE</stp>
        <stp>Bar</stp>
        <stp/>
        <stp>Time</stp>
        <stp>1</stp>
        <stp>-47</stp>
        <stp/>
        <stp/>
        <stp/>
        <stp/>
        <stp>T</stp>
        <tr r="AK53" s="1"/>
      </tp>
      <tp>
        <v>42436.402777777781</v>
        <stp/>
        <stp>StudyData</stp>
        <stp>NGE</stp>
        <stp>Bar</stp>
        <stp/>
        <stp>Time</stp>
        <stp>5</stp>
        <stp>-43</stp>
        <stp/>
        <stp/>
        <stp/>
        <stp/>
        <stp>T</stp>
        <tr r="BL49" s="1"/>
      </tp>
      <tp>
        <v>1.718</v>
        <stp/>
        <stp>StudyData</stp>
        <stp>NGE</stp>
        <stp>Bar</stp>
        <stp/>
        <stp>High</stp>
        <stp>1</stp>
        <stp>-56</stp>
        <stp/>
        <stp/>
        <stp/>
        <stp/>
        <stp>T</stp>
        <tr r="AM62" s="1"/>
      </tp>
      <tp>
        <v>1.7250000000000001</v>
        <stp/>
        <stp>StudyData</stp>
        <stp>NGE</stp>
        <stp>Bar</stp>
        <stp/>
        <stp>High</stp>
        <stp>5</stp>
        <stp>-52</stp>
        <stp/>
        <stp/>
        <stp/>
        <stp/>
        <stp>T</stp>
        <tr r="BN58" s="1"/>
      </tp>
      <tp>
        <v>1.71</v>
        <stp/>
        <stp>StudyData</stp>
        <stp>NGE</stp>
        <stp>Bar</stp>
        <stp/>
        <stp>High</stp>
        <stp>1</stp>
        <stp>-46</stp>
        <stp/>
        <stp/>
        <stp/>
        <stp/>
        <stp>T</stp>
        <tr r="AM52" s="1"/>
      </tp>
      <tp>
        <v>1.726</v>
        <stp/>
        <stp>StudyData</stp>
        <stp>NGE</stp>
        <stp>Bar</stp>
        <stp/>
        <stp>High</stp>
        <stp>5</stp>
        <stp>-42</stp>
        <stp/>
        <stp/>
        <stp/>
        <stp/>
        <stp>T</stp>
        <tr r="BN48" s="1"/>
      </tp>
      <tp>
        <v>1.6919999999999999</v>
        <stp/>
        <stp>StudyData</stp>
        <stp>NGE</stp>
        <stp>Bar</stp>
        <stp/>
        <stp>High</stp>
        <stp>1</stp>
        <stp>-36</stp>
        <stp/>
        <stp/>
        <stp/>
        <stp/>
        <stp>T</stp>
        <tr r="AM42" s="1"/>
      </tp>
      <tp>
        <v>1.736</v>
        <stp/>
        <stp>StudyData</stp>
        <stp>NGE</stp>
        <stp>Bar</stp>
        <stp/>
        <stp>High</stp>
        <stp>5</stp>
        <stp>-32</stp>
        <stp/>
        <stp/>
        <stp/>
        <stp/>
        <stp>T</stp>
        <tr r="BN38" s="1"/>
      </tp>
      <tp>
        <v>1.696</v>
        <stp/>
        <stp>StudyData</stp>
        <stp>NGE</stp>
        <stp>Bar</stp>
        <stp/>
        <stp>High</stp>
        <stp>1</stp>
        <stp>-26</stp>
        <stp/>
        <stp/>
        <stp/>
        <stp/>
        <stp>T</stp>
        <tr r="AM32" s="1"/>
      </tp>
      <tp>
        <v>1.728</v>
        <stp/>
        <stp>StudyData</stp>
        <stp>NGE</stp>
        <stp>Bar</stp>
        <stp/>
        <stp>High</stp>
        <stp>5</stp>
        <stp>-22</stp>
        <stp/>
        <stp/>
        <stp/>
        <stp/>
        <stp>T</stp>
        <tr r="BN28" s="1"/>
      </tp>
      <tp>
        <v>1.6970000000000001</v>
        <stp/>
        <stp>StudyData</stp>
        <stp>NGE</stp>
        <stp>Bar</stp>
        <stp/>
        <stp>High</stp>
        <stp>1</stp>
        <stp>-16</stp>
        <stp/>
        <stp/>
        <stp/>
        <stp/>
        <stp>T</stp>
        <tr r="AM22" s="1"/>
      </tp>
      <tp>
        <v>1.7190000000000001</v>
        <stp/>
        <stp>StudyData</stp>
        <stp>NGE</stp>
        <stp>Bar</stp>
        <stp/>
        <stp>High</stp>
        <stp>5</stp>
        <stp>-12</stp>
        <stp/>
        <stp/>
        <stp/>
        <stp/>
        <stp>T</stp>
        <tr r="BN18" s="1"/>
      </tp>
      <tp>
        <v>42436.527083333334</v>
        <stp/>
        <stp>StudyData</stp>
        <stp>NGE</stp>
        <stp>Bar</stp>
        <stp/>
        <stp>Time</stp>
        <stp>1</stp>
        <stp>-36</stp>
        <stp/>
        <stp/>
        <stp/>
        <stp/>
        <stp>T</stp>
        <tr r="AK42" s="1"/>
      </tp>
      <tp>
        <v>42436.440972222219</v>
        <stp/>
        <stp>StudyData</stp>
        <stp>NGE</stp>
        <stp>Bar</stp>
        <stp/>
        <stp>Time</stp>
        <stp>5</stp>
        <stp>-32</stp>
        <stp/>
        <stp/>
        <stp/>
        <stp/>
        <stp>T</stp>
        <tr r="BL38" s="1"/>
      </tp>
      <tp>
        <v>42436.53402777778</v>
        <stp/>
        <stp>StudyData</stp>
        <stp>NGE</stp>
        <stp>Bar</stp>
        <stp/>
        <stp>Time</stp>
        <stp>1</stp>
        <stp>-26</stp>
        <stp/>
        <stp/>
        <stp/>
        <stp/>
        <stp>T</stp>
        <tr r="AK32" s="1"/>
      </tp>
      <tp>
        <v>42436.475694444445</v>
        <stp/>
        <stp>StudyData</stp>
        <stp>NGE</stp>
        <stp>Bar</stp>
        <stp/>
        <stp>Time</stp>
        <stp>5</stp>
        <stp>-22</stp>
        <stp/>
        <stp/>
        <stp/>
        <stp/>
        <stp>T</stp>
        <tr r="BL28" s="1"/>
      </tp>
      <tp>
        <v>42436.540972222225</v>
        <stp/>
        <stp>StudyData</stp>
        <stp>NGE</stp>
        <stp>Bar</stp>
        <stp/>
        <stp>Time</stp>
        <stp>1</stp>
        <stp>-16</stp>
        <stp/>
        <stp/>
        <stp/>
        <stp/>
        <stp>T</stp>
        <tr r="AK22" s="1"/>
      </tp>
      <tp>
        <v>42436.510416666664</v>
        <stp/>
        <stp>StudyData</stp>
        <stp>NGE</stp>
        <stp>Bar</stp>
        <stp/>
        <stp>Time</stp>
        <stp>5</stp>
        <stp>-12</stp>
        <stp/>
        <stp/>
        <stp/>
        <stp/>
        <stp>T</stp>
        <tr r="BL18" s="1"/>
      </tp>
      <tp>
        <v>42436.513194444444</v>
        <stp/>
        <stp>StudyData</stp>
        <stp>NGE</stp>
        <stp>Bar</stp>
        <stp/>
        <stp>Time</stp>
        <stp>1</stp>
        <stp>-56</stp>
        <stp/>
        <stp/>
        <stp/>
        <stp/>
        <stp>T</stp>
        <tr r="AK62" s="1"/>
      </tp>
      <tp>
        <v>42436.371527777781</v>
        <stp/>
        <stp>StudyData</stp>
        <stp>NGE</stp>
        <stp>Bar</stp>
        <stp/>
        <stp>Time</stp>
        <stp>5</stp>
        <stp>-52</stp>
        <stp/>
        <stp/>
        <stp/>
        <stp/>
        <stp>T</stp>
        <tr r="BL58" s="1"/>
      </tp>
      <tp>
        <v>42436.520138888889</v>
        <stp/>
        <stp>StudyData</stp>
        <stp>NGE</stp>
        <stp>Bar</stp>
        <stp/>
        <stp>Time</stp>
        <stp>1</stp>
        <stp>-46</stp>
        <stp/>
        <stp/>
        <stp/>
        <stp/>
        <stp>T</stp>
        <tr r="AK52" s="1"/>
      </tp>
      <tp>
        <v>42436.40625</v>
        <stp/>
        <stp>StudyData</stp>
        <stp>NGE</stp>
        <stp>Bar</stp>
        <stp/>
        <stp>Time</stp>
        <stp>5</stp>
        <stp>-42</stp>
        <stp/>
        <stp/>
        <stp/>
        <stp/>
        <stp>T</stp>
        <tr r="BL48" s="1"/>
      </tp>
      <tp>
        <v>1.7010000000000001</v>
        <stp/>
        <stp>DOMData</stp>
        <stp>NGE</stp>
        <stp>Price</stp>
        <stp>1</stp>
        <stp>T</stp>
        <tr r="R5" s="1"/>
      </tp>
      <tp>
        <v>1.7190000000000001</v>
        <stp/>
        <stp>StudyData</stp>
        <stp>NGE</stp>
        <stp>Bar</stp>
        <stp/>
        <stp>High</stp>
        <stp>1</stp>
        <stp>-59</stp>
        <stp/>
        <stp/>
        <stp/>
        <stp/>
        <stp>T</stp>
        <tr r="AM65" s="1"/>
      </tp>
      <tp>
        <v>1.71</v>
        <stp/>
        <stp>StudyData</stp>
        <stp>NGE</stp>
        <stp>Bar</stp>
        <stp/>
        <stp>High</stp>
        <stp>1</stp>
        <stp>-49</stp>
        <stp/>
        <stp/>
        <stp/>
        <stp/>
        <stp>T</stp>
        <tr r="AM55" s="1"/>
      </tp>
      <tp>
        <v>1.6919999999999999</v>
        <stp/>
        <stp>StudyData</stp>
        <stp>NGE</stp>
        <stp>Bar</stp>
        <stp/>
        <stp>High</stp>
        <stp>1</stp>
        <stp>-39</stp>
        <stp/>
        <stp/>
        <stp/>
        <stp/>
        <stp>T</stp>
        <tr r="AM45" s="1"/>
      </tp>
      <tp>
        <v>1.696</v>
        <stp/>
        <stp>StudyData</stp>
        <stp>NGE</stp>
        <stp>Bar</stp>
        <stp/>
        <stp>High</stp>
        <stp>1</stp>
        <stp>-29</stp>
        <stp/>
        <stp/>
        <stp/>
        <stp/>
        <stp>T</stp>
        <tr r="AM35" s="1"/>
      </tp>
      <tp>
        <v>1.698</v>
        <stp/>
        <stp>StudyData</stp>
        <stp>NGE</stp>
        <stp>Bar</stp>
        <stp/>
        <stp>High</stp>
        <stp>1</stp>
        <stp>-19</stp>
        <stp/>
        <stp/>
        <stp/>
        <stp/>
        <stp>T</stp>
        <tr r="AM25" s="1"/>
      </tp>
      <tp>
        <v>42436.525000000001</v>
        <stp/>
        <stp>StudyData</stp>
        <stp>NGE</stp>
        <stp>Bar</stp>
        <stp/>
        <stp>Time</stp>
        <stp>1</stp>
        <stp>-39</stp>
        <stp/>
        <stp/>
        <stp/>
        <stp/>
        <stp>T</stp>
        <tr r="AK45" s="1"/>
      </tp>
      <tp>
        <v>42436.531944444447</v>
        <stp/>
        <stp>StudyData</stp>
        <stp>NGE</stp>
        <stp>Bar</stp>
        <stp/>
        <stp>Time</stp>
        <stp>1</stp>
        <stp>-29</stp>
        <stp/>
        <stp/>
        <stp/>
        <stp/>
        <stp>T</stp>
        <tr r="AK35" s="1"/>
      </tp>
      <tp>
        <v>42436.538888888892</v>
        <stp/>
        <stp>StudyData</stp>
        <stp>NGE</stp>
        <stp>Bar</stp>
        <stp/>
        <stp>Time</stp>
        <stp>1</stp>
        <stp>-19</stp>
        <stp/>
        <stp/>
        <stp/>
        <stp/>
        <stp>T</stp>
        <tr r="AK25" s="1"/>
      </tp>
      <tp>
        <v>42436.511111111111</v>
        <stp/>
        <stp>StudyData</stp>
        <stp>NGE</stp>
        <stp>Bar</stp>
        <stp/>
        <stp>Time</stp>
        <stp>1</stp>
        <stp>-59</stp>
        <stp/>
        <stp/>
        <stp/>
        <stp/>
        <stp>T</stp>
        <tr r="AK65" s="1"/>
      </tp>
      <tp>
        <v>42436.518055555556</v>
        <stp/>
        <stp>StudyData</stp>
        <stp>NGE</stp>
        <stp>Bar</stp>
        <stp/>
        <stp>Time</stp>
        <stp>1</stp>
        <stp>-49</stp>
        <stp/>
        <stp/>
        <stp/>
        <stp/>
        <stp>T</stp>
        <tr r="AK55" s="1"/>
      </tp>
      <tp>
        <v>1.718</v>
        <stp/>
        <stp>StudyData</stp>
        <stp>NGE</stp>
        <stp>Bar</stp>
        <stp/>
        <stp>High</stp>
        <stp>1</stp>
        <stp>-58</stp>
        <stp/>
        <stp/>
        <stp/>
        <stp/>
        <stp>T</stp>
        <tr r="AM64" s="1"/>
      </tp>
      <tp>
        <v>1.712</v>
        <stp/>
        <stp>StudyData</stp>
        <stp>NGE</stp>
        <stp>Bar</stp>
        <stp/>
        <stp>High</stp>
        <stp>1</stp>
        <stp>-48</stp>
        <stp/>
        <stp/>
        <stp/>
        <stp/>
        <stp>T</stp>
        <tr r="AM54" s="1"/>
      </tp>
      <tp>
        <v>1.6950000000000001</v>
        <stp/>
        <stp>StudyData</stp>
        <stp>NGE</stp>
        <stp>Bar</stp>
        <stp/>
        <stp>High</stp>
        <stp>1</stp>
        <stp>-38</stp>
        <stp/>
        <stp/>
        <stp/>
        <stp/>
        <stp>T</stp>
        <tr r="AM44" s="1"/>
      </tp>
      <tp>
        <v>1.6950000000000001</v>
        <stp/>
        <stp>StudyData</stp>
        <stp>NGE</stp>
        <stp>Bar</stp>
        <stp/>
        <stp>High</stp>
        <stp>1</stp>
        <stp>-28</stp>
        <stp/>
        <stp/>
        <stp/>
        <stp/>
        <stp>T</stp>
        <tr r="AM34" s="1"/>
      </tp>
      <tp>
        <v>1.6970000000000001</v>
        <stp/>
        <stp>StudyData</stp>
        <stp>NGE</stp>
        <stp>Bar</stp>
        <stp/>
        <stp>High</stp>
        <stp>1</stp>
        <stp>-18</stp>
        <stp/>
        <stp/>
        <stp/>
        <stp/>
        <stp>T</stp>
        <tr r="AM24" s="1"/>
      </tp>
      <tp>
        <v>42436.525694444441</v>
        <stp/>
        <stp>StudyData</stp>
        <stp>NGE</stp>
        <stp>Bar</stp>
        <stp/>
        <stp>Time</stp>
        <stp>1</stp>
        <stp>-38</stp>
        <stp/>
        <stp/>
        <stp/>
        <stp/>
        <stp>T</stp>
        <tr r="AK44" s="1"/>
      </tp>
      <tp>
        <v>42436.532638888886</v>
        <stp/>
        <stp>StudyData</stp>
        <stp>NGE</stp>
        <stp>Bar</stp>
        <stp/>
        <stp>Time</stp>
        <stp>1</stp>
        <stp>-28</stp>
        <stp/>
        <stp/>
        <stp/>
        <stp/>
        <stp>T</stp>
        <tr r="AK34" s="1"/>
      </tp>
      <tp>
        <v>42436.539583333331</v>
        <stp/>
        <stp>StudyData</stp>
        <stp>NGE</stp>
        <stp>Bar</stp>
        <stp/>
        <stp>Time</stp>
        <stp>1</stp>
        <stp>-18</stp>
        <stp/>
        <stp/>
        <stp/>
        <stp/>
        <stp>T</stp>
        <tr r="AK24" s="1"/>
      </tp>
      <tp>
        <v>42436.511805555558</v>
        <stp/>
        <stp>StudyData</stp>
        <stp>NGE</stp>
        <stp>Bar</stp>
        <stp/>
        <stp>Time</stp>
        <stp>1</stp>
        <stp>-58</stp>
        <stp/>
        <stp/>
        <stp/>
        <stp/>
        <stp>T</stp>
        <tr r="AK64" s="1"/>
      </tp>
      <tp>
        <v>42436.518750000003</v>
        <stp/>
        <stp>StudyData</stp>
        <stp>NGE</stp>
        <stp>Bar</stp>
        <stp/>
        <stp>Time</stp>
        <stp>1</stp>
        <stp>-48</stp>
        <stp/>
        <stp/>
        <stp/>
        <stp/>
        <stp>T</stp>
        <tr r="AK54" s="1"/>
      </tp>
      <tp>
        <v>1.7030000000000001</v>
        <stp/>
        <stp>DOMData</stp>
        <stp>NGE</stp>
        <stp>Price</stp>
        <stp>3</stp>
        <stp>T</stp>
        <tr r="V5" s="1"/>
      </tp>
      <tp>
        <v>1.702</v>
        <stp/>
        <stp>DOMData</stp>
        <stp>NGE</stp>
        <stp>Price</stp>
        <stp>2</stp>
        <stp>T</stp>
        <tr r="T5" s="1"/>
      </tp>
      <tp>
        <v>1.67</v>
        <stp/>
        <stp>StudyData</stp>
        <stp>NGE</stp>
        <stp>Bar</stp>
        <stp/>
        <stp>High</stp>
        <stp>5</stp>
        <stp>-59</stp>
        <stp/>
        <stp/>
        <stp/>
        <stp/>
        <stp>T</stp>
        <tr r="BN65" s="1"/>
      </tp>
      <tp>
        <v>1.716</v>
        <stp/>
        <stp>StudyData</stp>
        <stp>NGE</stp>
        <stp>Bar</stp>
        <stp/>
        <stp>High</stp>
        <stp>5</stp>
        <stp>-49</stp>
        <stp/>
        <stp/>
        <stp/>
        <stp/>
        <stp>T</stp>
        <tr r="BN55" s="1"/>
      </tp>
      <tp>
        <v>1.7270000000000001</v>
        <stp/>
        <stp>StudyData</stp>
        <stp>NGE</stp>
        <stp>Bar</stp>
        <stp/>
        <stp>High</stp>
        <stp>5</stp>
        <stp>-39</stp>
        <stp/>
        <stp/>
        <stp/>
        <stp/>
        <stp>T</stp>
        <tr r="BN45" s="1"/>
      </tp>
      <tp>
        <v>1.7350000000000001</v>
        <stp/>
        <stp>StudyData</stp>
        <stp>NGE</stp>
        <stp>Bar</stp>
        <stp/>
        <stp>High</stp>
        <stp>5</stp>
        <stp>-29</stp>
        <stp/>
        <stp/>
        <stp/>
        <stp/>
        <stp>T</stp>
        <tr r="BN35" s="1"/>
      </tp>
      <tp>
        <v>1.724</v>
        <stp/>
        <stp>StudyData</stp>
        <stp>NGE</stp>
        <stp>Bar</stp>
        <stp/>
        <stp>High</stp>
        <stp>5</stp>
        <stp>-19</stp>
        <stp/>
        <stp/>
        <stp/>
        <stp/>
        <stp>T</stp>
        <tr r="BN25" s="1"/>
      </tp>
      <tp>
        <v>42436.416666666664</v>
        <stp/>
        <stp>StudyData</stp>
        <stp>NGE</stp>
        <stp>Bar</stp>
        <stp/>
        <stp>Time</stp>
        <stp>5</stp>
        <stp>-39</stp>
        <stp/>
        <stp/>
        <stp/>
        <stp/>
        <stp>T</stp>
        <tr r="BL45" s="1"/>
      </tp>
      <tp>
        <v>42436.451388888891</v>
        <stp/>
        <stp>StudyData</stp>
        <stp>NGE</stp>
        <stp>Bar</stp>
        <stp/>
        <stp>Time</stp>
        <stp>5</stp>
        <stp>-29</stp>
        <stp/>
        <stp/>
        <stp/>
        <stp/>
        <stp>T</stp>
        <tr r="BL35" s="1"/>
      </tp>
      <tp>
        <v>42436.486111111109</v>
        <stp/>
        <stp>StudyData</stp>
        <stp>NGE</stp>
        <stp>Bar</stp>
        <stp/>
        <stp>Time</stp>
        <stp>5</stp>
        <stp>-19</stp>
        <stp/>
        <stp/>
        <stp/>
        <stp/>
        <stp>T</stp>
        <tr r="BL25" s="1"/>
      </tp>
      <tp>
        <v>42436.347222222219</v>
        <stp/>
        <stp>StudyData</stp>
        <stp>NGE</stp>
        <stp>Bar</stp>
        <stp/>
        <stp>Time</stp>
        <stp>5</stp>
        <stp>-59</stp>
        <stp/>
        <stp/>
        <stp/>
        <stp/>
        <stp>T</stp>
        <tr r="BL65" s="1"/>
      </tp>
      <tp>
        <v>42436.381944444445</v>
        <stp/>
        <stp>StudyData</stp>
        <stp>NGE</stp>
        <stp>Bar</stp>
        <stp/>
        <stp>Time</stp>
        <stp>5</stp>
        <stp>-49</stp>
        <stp/>
        <stp/>
        <stp/>
        <stp/>
        <stp>T</stp>
        <tr r="BL55" s="1"/>
      </tp>
      <tp>
        <v>1.704</v>
        <stp/>
        <stp>DOMData</stp>
        <stp>NGE</stp>
        <stp>Price</stp>
        <stp>4</stp>
        <stp>T</stp>
        <tr r="X5" s="1"/>
      </tp>
      <tp>
        <v>1.6659999999999999</v>
        <stp/>
        <stp>StudyData</stp>
        <stp>NGE</stp>
        <stp>Bar</stp>
        <stp/>
        <stp>High</stp>
        <stp>5</stp>
        <stp>-58</stp>
        <stp/>
        <stp/>
        <stp/>
        <stp/>
        <stp>T</stp>
        <tr r="BN64" s="1"/>
      </tp>
      <tp>
        <v>1.7270000000000001</v>
        <stp/>
        <stp>StudyData</stp>
        <stp>NGE</stp>
        <stp>Bar</stp>
        <stp/>
        <stp>High</stp>
        <stp>5</stp>
        <stp>-48</stp>
        <stp/>
        <stp/>
        <stp/>
        <stp/>
        <stp>T</stp>
        <tr r="BN54" s="1"/>
      </tp>
      <tp>
        <v>1.7270000000000001</v>
        <stp/>
        <stp>StudyData</stp>
        <stp>NGE</stp>
        <stp>Bar</stp>
        <stp/>
        <stp>High</stp>
        <stp>5</stp>
        <stp>-38</stp>
        <stp/>
        <stp/>
        <stp/>
        <stp/>
        <stp>T</stp>
        <tr r="BN44" s="1"/>
      </tp>
      <tp>
        <v>1.732</v>
        <stp/>
        <stp>StudyData</stp>
        <stp>NGE</stp>
        <stp>Bar</stp>
        <stp/>
        <stp>High</stp>
        <stp>5</stp>
        <stp>-28</stp>
        <stp/>
        <stp/>
        <stp/>
        <stp/>
        <stp>T</stp>
        <tr r="BN34" s="1"/>
      </tp>
      <tp>
        <v>1.7210000000000001</v>
        <stp/>
        <stp>StudyData</stp>
        <stp>NGE</stp>
        <stp>Bar</stp>
        <stp/>
        <stp>High</stp>
        <stp>5</stp>
        <stp>-18</stp>
        <stp/>
        <stp/>
        <stp/>
        <stp/>
        <stp>T</stp>
        <tr r="BN24" s="1"/>
      </tp>
      <tp>
        <v>42436.420138888891</v>
        <stp/>
        <stp>StudyData</stp>
        <stp>NGE</stp>
        <stp>Bar</stp>
        <stp/>
        <stp>Time</stp>
        <stp>5</stp>
        <stp>-38</stp>
        <stp/>
        <stp/>
        <stp/>
        <stp/>
        <stp>T</stp>
        <tr r="BL44" s="1"/>
      </tp>
      <tp>
        <v>42436.454861111109</v>
        <stp/>
        <stp>StudyData</stp>
        <stp>NGE</stp>
        <stp>Bar</stp>
        <stp/>
        <stp>Time</stp>
        <stp>5</stp>
        <stp>-28</stp>
        <stp/>
        <stp/>
        <stp/>
        <stp/>
        <stp>T</stp>
        <tr r="BL34" s="1"/>
      </tp>
      <tp>
        <v>42436.489583333336</v>
        <stp/>
        <stp>StudyData</stp>
        <stp>NGE</stp>
        <stp>Bar</stp>
        <stp/>
        <stp>Time</stp>
        <stp>5</stp>
        <stp>-18</stp>
        <stp/>
        <stp/>
        <stp/>
        <stp/>
        <stp>T</stp>
        <tr r="BL24" s="1"/>
      </tp>
      <tp>
        <v>42436.350694444445</v>
        <stp/>
        <stp>StudyData</stp>
        <stp>NGE</stp>
        <stp>Bar</stp>
        <stp/>
        <stp>Time</stp>
        <stp>5</stp>
        <stp>-58</stp>
        <stp/>
        <stp/>
        <stp/>
        <stp/>
        <stp>T</stp>
        <tr r="BL64" s="1"/>
      </tp>
      <tp>
        <v>42436.385416666664</v>
        <stp/>
        <stp>StudyData</stp>
        <stp>NGE</stp>
        <stp>Bar</stp>
        <stp/>
        <stp>Time</stp>
        <stp>5</stp>
        <stp>-48</stp>
        <stp/>
        <stp/>
        <stp/>
        <stp/>
        <stp>T</stp>
        <tr r="BL54" s="1"/>
      </tp>
      <tp>
        <v>33</v>
        <stp/>
        <stp>StudyData</stp>
        <stp>BAVolCr.BidVol^(SUBMINUTE((NGE),5,Regular),5,0)</stp>
        <stp>Bar</stp>
        <stp/>
        <stp>Open</stp>
        <stp>5</stp>
        <stp>-6</stp>
        <stp/>
        <stp/>
        <stp/>
        <stp/>
        <stp>T</stp>
        <tr r="AG12" s="1"/>
      </tp>
      <tp>
        <v>398</v>
        <stp/>
        <stp>StudyData</stp>
        <stp>AlgOrdAskVol(NGE)</stp>
        <stp>Bar</stp>
        <stp/>
        <stp>Open</stp>
        <stp>5</stp>
        <stp>-8</stp>
        <stp/>
        <stp/>
        <stp/>
        <stp/>
        <stp>T</stp>
        <tr r="BR14" s="1"/>
        <tr r="BR14" s="1"/>
      </tp>
      <tp>
        <v>26</v>
        <stp/>
        <stp>StudyData</stp>
        <stp>AlgOrdAskVol(NGE)</stp>
        <stp>Bar</stp>
        <stp/>
        <stp>Open</stp>
        <stp>1</stp>
        <stp>-8</stp>
        <stp/>
        <stp/>
        <stp/>
        <stp/>
        <stp>T</stp>
        <tr r="AQ14" s="1"/>
        <tr r="AQ14" s="1"/>
      </tp>
      <tp>
        <v>33</v>
        <stp/>
        <stp>StudyData</stp>
        <stp>BAVolCr.BidVol^(SUBMINUTE((NGE),5,Regular),5,0)</stp>
        <stp>Bar</stp>
        <stp/>
        <stp>Open</stp>
        <stp>5</stp>
        <stp>-7</stp>
        <stp/>
        <stp/>
        <stp/>
        <stp/>
        <stp>T</stp>
        <tr r="AG13" s="1"/>
      </tp>
      <tp>
        <v>132</v>
        <stp/>
        <stp>StudyData</stp>
        <stp>AlgOrdAskVol(NGE)</stp>
        <stp>Bar</stp>
        <stp/>
        <stp>Open</stp>
        <stp>5</stp>
        <stp>-9</stp>
        <stp/>
        <stp/>
        <stp/>
        <stp/>
        <stp>T</stp>
        <tr r="BR15" s="1"/>
        <tr r="BR15" s="1"/>
      </tp>
      <tp>
        <v>2</v>
        <stp/>
        <stp>StudyData</stp>
        <stp>AlgOrdAskVol(NGE)</stp>
        <stp>Bar</stp>
        <stp/>
        <stp>Open</stp>
        <stp>1</stp>
        <stp>-9</stp>
        <stp/>
        <stp/>
        <stp/>
        <stp/>
        <stp>T</stp>
        <tr r="AQ15" s="1"/>
        <tr r="AQ15" s="1"/>
      </tp>
      <tp>
        <v>1</v>
        <stp/>
        <stp>StudyData</stp>
        <stp>BAVolCr.BidVol^(SUBMINUTE((NGE),5,Regular),5,0)</stp>
        <stp>Bar</stp>
        <stp/>
        <stp>Open</stp>
        <stp>5</stp>
        <stp>-4</stp>
        <stp/>
        <stp/>
        <stp/>
        <stp/>
        <stp>T</stp>
        <tr r="AG10" s="1"/>
      </tp>
      <tp>
        <v>42436.552002314813</v>
        <stp/>
        <stp>StudyData</stp>
        <stp>SUBMINUTE((NGE),1,Regular)</stp>
        <stp>FG</stp>
        <stp/>
        <stp>Time</stp>
        <stp>5</stp>
        <stp>-58</stp>
        <stp/>
        <stp/>
        <stp/>
        <stp/>
        <stp>T</stp>
        <tr r="B64" s="1"/>
      </tp>
      <tp>
        <v>42436.552118055559</v>
        <stp/>
        <stp>StudyData</stp>
        <stp>SUBMINUTE((NGE),1,Regular)</stp>
        <stp>FG</stp>
        <stp/>
        <stp>Time</stp>
        <stp>5</stp>
        <stp>-48</stp>
        <stp/>
        <stp/>
        <stp/>
        <stp/>
        <stp>T</stp>
        <tr r="B54" s="1"/>
      </tp>
      <tp>
        <v>42436.552465277782</v>
        <stp/>
        <stp>StudyData</stp>
        <stp>SUBMINUTE((NGE),1,Regular)</stp>
        <stp>FG</stp>
        <stp/>
        <stp>Time</stp>
        <stp>5</stp>
        <stp>-18</stp>
        <stp/>
        <stp/>
        <stp/>
        <stp/>
        <stp>T</stp>
        <tr r="B24" s="1"/>
      </tp>
      <tp>
        <v>42436.552233796298</v>
        <stp/>
        <stp>StudyData</stp>
        <stp>SUBMINUTE((NGE),1,Regular)</stp>
        <stp>FG</stp>
        <stp/>
        <stp>Time</stp>
        <stp>5</stp>
        <stp>-38</stp>
        <stp/>
        <stp/>
        <stp/>
        <stp/>
        <stp>T</stp>
        <tr r="B44" s="1"/>
      </tp>
      <tp>
        <v>42436.552349537036</v>
        <stp/>
        <stp>StudyData</stp>
        <stp>SUBMINUTE((NGE),1,Regular)</stp>
        <stp>FG</stp>
        <stp/>
        <stp>Time</stp>
        <stp>5</stp>
        <stp>-28</stp>
        <stp/>
        <stp/>
        <stp/>
        <stp/>
        <stp>T</stp>
        <tr r="B34" s="1"/>
      </tp>
      <tp>
        <v>0</v>
        <stp/>
        <stp>StudyData</stp>
        <stp>BAVolCr.BidVol^(SUBMINUTE((NGE),5,Regular),5,0)</stp>
        <stp>Bar</stp>
        <stp/>
        <stp>Open</stp>
        <stp>5</stp>
        <stp>-5</stp>
        <stp/>
        <stp/>
        <stp/>
        <stp/>
        <stp>T</stp>
        <tr r="AG11" s="1"/>
      </tp>
      <tp>
        <v>42436.551990740743</v>
        <stp/>
        <stp>StudyData</stp>
        <stp>SUBMINUTE((NGE),1,Regular)</stp>
        <stp>FG</stp>
        <stp/>
        <stp>Time</stp>
        <stp>5</stp>
        <stp>-59</stp>
        <stp/>
        <stp/>
        <stp/>
        <stp/>
        <stp>T</stp>
        <tr r="B65" s="1"/>
      </tp>
      <tp>
        <v>42436.552106481482</v>
        <stp/>
        <stp>StudyData</stp>
        <stp>SUBMINUTE((NGE),1,Regular)</stp>
        <stp>FG</stp>
        <stp/>
        <stp>Time</stp>
        <stp>5</stp>
        <stp>-49</stp>
        <stp/>
        <stp/>
        <stp/>
        <stp/>
        <stp>T</stp>
        <tr r="B55" s="1"/>
      </tp>
      <tp>
        <v>42436.552453703705</v>
        <stp/>
        <stp>StudyData</stp>
        <stp>SUBMINUTE((NGE),1,Regular)</stp>
        <stp>FG</stp>
        <stp/>
        <stp>Time</stp>
        <stp>5</stp>
        <stp>-19</stp>
        <stp/>
        <stp/>
        <stp/>
        <stp/>
        <stp>T</stp>
        <tr r="B25" s="1"/>
      </tp>
      <tp>
        <v>42436.552222222228</v>
        <stp/>
        <stp>StudyData</stp>
        <stp>SUBMINUTE((NGE),1,Regular)</stp>
        <stp>FG</stp>
        <stp/>
        <stp>Time</stp>
        <stp>5</stp>
        <stp>-39</stp>
        <stp/>
        <stp/>
        <stp/>
        <stp/>
        <stp>T</stp>
        <tr r="B45" s="1"/>
      </tp>
      <tp>
        <v>42436.552337962967</v>
        <stp/>
        <stp>StudyData</stp>
        <stp>SUBMINUTE((NGE),1,Regular)</stp>
        <stp>FG</stp>
        <stp/>
        <stp>Time</stp>
        <stp>5</stp>
        <stp>-29</stp>
        <stp/>
        <stp/>
        <stp/>
        <stp/>
        <stp>T</stp>
        <tr r="B35" s="1"/>
      </tp>
      <tp>
        <v>1.7010000000000001</v>
        <stp/>
        <stp>StudyData</stp>
        <stp>NGE</stp>
        <stp>FG</stp>
        <stp/>
        <stp>Close</stp>
        <stp>1</stp>
        <stp>0</stp>
        <stp/>
        <stp/>
        <stp/>
        <stp/>
        <stp>T</stp>
        <tr r="AO6" s="1"/>
        <tr r="AO6" s="1"/>
      </tp>
      <tp>
        <v>1.7010000000000001</v>
        <stp/>
        <stp>StudyData</stp>
        <stp>NGE</stp>
        <stp>FG</stp>
        <stp/>
        <stp>Close</stp>
        <stp>5</stp>
        <stp>0</stp>
        <stp/>
        <stp/>
        <stp/>
        <stp/>
        <stp>T</stp>
        <tr r="BP6" s="1"/>
        <tr r="BP6" s="1"/>
      </tp>
      <tp>
        <v>1.7</v>
        <stp/>
        <stp>ContractData</stp>
        <stp>NGE</stp>
        <stp>LastPRice</stp>
        <stp/>
        <stp>T</stp>
        <tr r="BJ5" s="1"/>
      </tp>
      <tp>
        <v>3</v>
        <stp/>
        <stp>StudyData</stp>
        <stp>BAVolCr.BidVol^(SUBMINUTE((NGE),5,Regular),5,0)</stp>
        <stp>Bar</stp>
        <stp/>
        <stp>Open</stp>
        <stp>5</stp>
        <stp>-2</stp>
        <stp/>
        <stp/>
        <stp/>
        <stp/>
        <stp>T</stp>
        <tr r="AG8" s="1"/>
      </tp>
      <tp>
        <v>0</v>
        <stp/>
        <stp>StudyData</stp>
        <stp>AlgOrdBidVol(SUBMINUTE((NGE),1,Regular),1,0)</stp>
        <stp>Bar</stp>
        <stp/>
        <stp>Open</stp>
        <stp>5</stp>
        <stp>-9</stp>
        <stp/>
        <stp/>
        <stp/>
        <stp/>
        <stp>T</stp>
        <tr r="E15" s="1"/>
        <tr r="E15" s="1"/>
      </tp>
      <tp>
        <v>0</v>
        <stp/>
        <stp>StudyData</stp>
        <stp>AlgOrdBidVol(SUBMINUTE((NGE),5,Regular),1,0)</stp>
        <stp>Bar</stp>
        <stp/>
        <stp>Open</stp>
        <stp>5</stp>
        <stp>-9</stp>
        <stp/>
        <stp/>
        <stp/>
        <stp/>
        <stp>T</stp>
        <tr r="AE15" s="1"/>
        <tr r="AE15" s="1"/>
      </tp>
      <tp>
        <v>2</v>
        <stp/>
        <stp>StudyData</stp>
        <stp>BAVolCr.BidVol^(SUBMINUTE((NGE),5,Regular),5,0)</stp>
        <stp>Bar</stp>
        <stp/>
        <stp>Open</stp>
        <stp>5</stp>
        <stp>-3</stp>
        <stp/>
        <stp/>
        <stp/>
        <stp/>
        <stp>T</stp>
        <tr r="AG9" s="1"/>
      </tp>
      <tp>
        <v>0</v>
        <stp/>
        <stp>StudyData</stp>
        <stp>AlgOrdBidVol(SUBMINUTE((NGE),1,Regular),1,0)</stp>
        <stp>Bar</stp>
        <stp/>
        <stp>Open</stp>
        <stp>5</stp>
        <stp>-8</stp>
        <stp/>
        <stp/>
        <stp/>
        <stp/>
        <stp>T</stp>
        <tr r="E14" s="1"/>
        <tr r="E14" s="1"/>
      </tp>
      <tp>
        <v>0</v>
        <stp/>
        <stp>StudyData</stp>
        <stp>AlgOrdBidVol(SUBMINUTE((NGE),5,Regular),1,0)</stp>
        <stp>Bar</stp>
        <stp/>
        <stp>Open</stp>
        <stp>5</stp>
        <stp>-8</stp>
        <stp/>
        <stp/>
        <stp/>
        <stp/>
        <stp>T</stp>
        <tr r="AE14" s="1"/>
        <tr r="AE14" s="1"/>
      </tp>
      <tp>
        <v>0</v>
        <stp/>
        <stp>StudyData</stp>
        <stp>AlgOrdAskVol(SUBMINUTE((NGE),1,Regular),1,0)</stp>
        <stp>Bar</stp>
        <stp/>
        <stp>Open</stp>
        <stp>5</stp>
        <stp>-8</stp>
        <stp/>
        <stp/>
        <stp/>
        <stp/>
        <stp>T</stp>
        <tr r="F14" s="1"/>
        <tr r="F14" s="1"/>
      </tp>
      <tp>
        <v>0</v>
        <stp/>
        <stp>StudyData</stp>
        <stp>AlgOrdAskVol(SUBMINUTE((NGE),5,Regular),1,0)</stp>
        <stp>Bar</stp>
        <stp/>
        <stp>Open</stp>
        <stp>5</stp>
        <stp>-8</stp>
        <stp/>
        <stp/>
        <stp/>
        <stp/>
        <stp>T</stp>
        <tr r="AF14" s="1"/>
        <tr r="AF14" s="1"/>
      </tp>
      <tp>
        <v>42436.549305555556</v>
        <stp/>
        <stp>StudyData</stp>
        <stp>SUBMINUTE((NGE),5,Regular)</stp>
        <stp>FG</stp>
        <stp/>
        <stp>Time</stp>
        <stp>5</stp>
        <stp>-58</stp>
        <stp/>
        <stp/>
        <stp/>
        <stp/>
        <stp>T</stp>
        <tr r="Z64" s="1"/>
      </tp>
      <tp>
        <v>42436.549884259257</v>
        <stp/>
        <stp>StudyData</stp>
        <stp>SUBMINUTE((NGE),5,Regular)</stp>
        <stp>FG</stp>
        <stp/>
        <stp>Time</stp>
        <stp>5</stp>
        <stp>-48</stp>
        <stp/>
        <stp/>
        <stp/>
        <stp/>
        <stp>T</stp>
        <tr r="Z54" s="1"/>
      </tp>
      <tp>
        <v>42436.551620370374</v>
        <stp/>
        <stp>StudyData</stp>
        <stp>SUBMINUTE((NGE),5,Regular)</stp>
        <stp>FG</stp>
        <stp/>
        <stp>Time</stp>
        <stp>5</stp>
        <stp>-18</stp>
        <stp/>
        <stp/>
        <stp/>
        <stp/>
        <stp>T</stp>
        <tr r="Z24" s="1"/>
      </tp>
      <tp>
        <v>42436.550462962965</v>
        <stp/>
        <stp>StudyData</stp>
        <stp>SUBMINUTE((NGE),5,Regular)</stp>
        <stp>FG</stp>
        <stp/>
        <stp>Time</stp>
        <stp>5</stp>
        <stp>-38</stp>
        <stp/>
        <stp/>
        <stp/>
        <stp/>
        <stp>T</stp>
        <tr r="Z44" s="1"/>
      </tp>
      <tp>
        <v>42436.551041666666</v>
        <stp/>
        <stp>StudyData</stp>
        <stp>SUBMINUTE((NGE),5,Regular)</stp>
        <stp>FG</stp>
        <stp/>
        <stp>Time</stp>
        <stp>5</stp>
        <stp>-28</stp>
        <stp/>
        <stp/>
        <stp/>
        <stp/>
        <stp>T</stp>
        <tr r="Z34" s="1"/>
      </tp>
      <tp>
        <v>1.6970000000000001</v>
        <stp/>
        <stp>StudyData</stp>
        <stp>SUBMINUTE((NGE),5,Regular)</stp>
        <stp>FG</stp>
        <stp/>
        <stp>High</stp>
        <stp>5</stp>
        <stp>-18</stp>
        <stp/>
        <stp/>
        <stp/>
        <stp/>
        <stp>T</stp>
        <tr r="AB24" s="1"/>
      </tp>
      <tp>
        <v>1.6930000000000001</v>
        <stp/>
        <stp>StudyData</stp>
        <stp>SUBMINUTE((NGE),5,Regular)</stp>
        <stp>FG</stp>
        <stp/>
        <stp>High</stp>
        <stp>5</stp>
        <stp>-38</stp>
        <stp/>
        <stp/>
        <stp/>
        <stp/>
        <stp>T</stp>
        <tr r="AB44" s="1"/>
      </tp>
      <tp>
        <v>1.694</v>
        <stp/>
        <stp>StudyData</stp>
        <stp>SUBMINUTE((NGE),5,Regular)</stp>
        <stp>FG</stp>
        <stp/>
        <stp>High</stp>
        <stp>5</stp>
        <stp>-28</stp>
        <stp/>
        <stp/>
        <stp/>
        <stp/>
        <stp>T</stp>
        <tr r="AB34" s="1"/>
      </tp>
      <tp>
        <v>1.6930000000000001</v>
        <stp/>
        <stp>StudyData</stp>
        <stp>SUBMINUTE((NGE),5,Regular)</stp>
        <stp>FG</stp>
        <stp/>
        <stp>High</stp>
        <stp>5</stp>
        <stp>-58</stp>
        <stp/>
        <stp/>
        <stp/>
        <stp/>
        <stp>T</stp>
        <tr r="AB64" s="1"/>
      </tp>
      <tp>
        <v>1.6919999999999999</v>
        <stp/>
        <stp>StudyData</stp>
        <stp>SUBMINUTE((NGE),5,Regular)</stp>
        <stp>FG</stp>
        <stp/>
        <stp>High</stp>
        <stp>5</stp>
        <stp>-48</stp>
        <stp/>
        <stp/>
        <stp/>
        <stp/>
        <stp>T</stp>
        <tr r="AB54" s="1"/>
      </tp>
      <tp>
        <v>4</v>
        <stp/>
        <stp>StudyData</stp>
        <stp>BAVolCr.BidVol^(SUBMINUTE((NGE),5,Regular),5,0)</stp>
        <stp>Bar</stp>
        <stp/>
        <stp>Open</stp>
        <stp>5</stp>
        <stp>-1</stp>
        <stp/>
        <stp/>
        <stp/>
        <stp/>
        <stp>T</stp>
        <tr r="AG7" s="1"/>
      </tp>
      <tp>
        <v>0</v>
        <stp/>
        <stp>StudyData</stp>
        <stp>AlgOrdAskVol(SUBMINUTE((NGE),1,Regular),1,0)</stp>
        <stp>Bar</stp>
        <stp/>
        <stp>Open</stp>
        <stp>5</stp>
        <stp>-9</stp>
        <stp/>
        <stp/>
        <stp/>
        <stp/>
        <stp>T</stp>
        <tr r="F15" s="1"/>
        <tr r="F15" s="1"/>
      </tp>
      <tp>
        <v>0</v>
        <stp/>
        <stp>StudyData</stp>
        <stp>AlgOrdAskVol(SUBMINUTE((NGE),5,Regular),1,0)</stp>
        <stp>Bar</stp>
        <stp/>
        <stp>Open</stp>
        <stp>5</stp>
        <stp>-9</stp>
        <stp/>
        <stp/>
        <stp/>
        <stp/>
        <stp>T</stp>
        <tr r="AF15" s="1"/>
        <tr r="AF15" s="1"/>
      </tp>
      <tp>
        <v>42436.549247685187</v>
        <stp/>
        <stp>StudyData</stp>
        <stp>SUBMINUTE((NGE),5,Regular)</stp>
        <stp>FG</stp>
        <stp/>
        <stp>Time</stp>
        <stp>5</stp>
        <stp>-59</stp>
        <stp/>
        <stp/>
        <stp/>
        <stp/>
        <stp>T</stp>
        <tr r="Z65" s="1"/>
      </tp>
      <tp>
        <v>42436.549826388888</v>
        <stp/>
        <stp>StudyData</stp>
        <stp>SUBMINUTE((NGE),5,Regular)</stp>
        <stp>FG</stp>
        <stp/>
        <stp>Time</stp>
        <stp>5</stp>
        <stp>-49</stp>
        <stp/>
        <stp/>
        <stp/>
        <stp/>
        <stp>T</stp>
        <tr r="Z55" s="1"/>
      </tp>
      <tp>
        <v>42436.551562499997</v>
        <stp/>
        <stp>StudyData</stp>
        <stp>SUBMINUTE((NGE),5,Regular)</stp>
        <stp>FG</stp>
        <stp/>
        <stp>Time</stp>
        <stp>5</stp>
        <stp>-19</stp>
        <stp/>
        <stp/>
        <stp/>
        <stp/>
        <stp>T</stp>
        <tr r="Z25" s="1"/>
      </tp>
      <tp>
        <v>42436.550405092596</v>
        <stp/>
        <stp>StudyData</stp>
        <stp>SUBMINUTE((NGE),5,Regular)</stp>
        <stp>FG</stp>
        <stp/>
        <stp>Time</stp>
        <stp>5</stp>
        <stp>-39</stp>
        <stp/>
        <stp/>
        <stp/>
        <stp/>
        <stp>T</stp>
        <tr r="Z45" s="1"/>
      </tp>
      <tp>
        <v>42436.550983796296</v>
        <stp/>
        <stp>StudyData</stp>
        <stp>SUBMINUTE((NGE),5,Regular)</stp>
        <stp>FG</stp>
        <stp/>
        <stp>Time</stp>
        <stp>5</stp>
        <stp>-29</stp>
        <stp/>
        <stp/>
        <stp/>
        <stp/>
        <stp>T</stp>
        <tr r="Z35" s="1"/>
      </tp>
      <tp>
        <v>1.6970000000000001</v>
        <stp/>
        <stp>StudyData</stp>
        <stp>SUBMINUTE((NGE),5,Regular)</stp>
        <stp>FG</stp>
        <stp/>
        <stp>High</stp>
        <stp>5</stp>
        <stp>-19</stp>
        <stp/>
        <stp/>
        <stp/>
        <stp/>
        <stp>T</stp>
        <tr r="AB25" s="1"/>
      </tp>
      <tp>
        <v>1.6930000000000001</v>
        <stp/>
        <stp>StudyData</stp>
        <stp>SUBMINUTE((NGE),5,Regular)</stp>
        <stp>FG</stp>
        <stp/>
        <stp>High</stp>
        <stp>5</stp>
        <stp>-39</stp>
        <stp/>
        <stp/>
        <stp/>
        <stp/>
        <stp>T</stp>
        <tr r="AB45" s="1"/>
      </tp>
      <tp>
        <v>1.6930000000000001</v>
        <stp/>
        <stp>StudyData</stp>
        <stp>SUBMINUTE((NGE),5,Regular)</stp>
        <stp>FG</stp>
        <stp/>
        <stp>High</stp>
        <stp>5</stp>
        <stp>-29</stp>
        <stp/>
        <stp/>
        <stp/>
        <stp/>
        <stp>T</stp>
        <tr r="AB35" s="1"/>
      </tp>
      <tp>
        <v>1.6930000000000001</v>
        <stp/>
        <stp>StudyData</stp>
        <stp>SUBMINUTE((NGE),5,Regular)</stp>
        <stp>FG</stp>
        <stp/>
        <stp>High</stp>
        <stp>5</stp>
        <stp>-59</stp>
        <stp/>
        <stp/>
        <stp/>
        <stp/>
        <stp>T</stp>
        <tr r="AB65" s="1"/>
      </tp>
      <tp>
        <v>1.6919999999999999</v>
        <stp/>
        <stp>StudyData</stp>
        <stp>SUBMINUTE((NGE),5,Regular)</stp>
        <stp>FG</stp>
        <stp/>
        <stp>High</stp>
        <stp>5</stp>
        <stp>-49</stp>
        <stp/>
        <stp/>
        <stp/>
        <stp/>
        <stp>T</stp>
        <tr r="AB55" s="1"/>
      </tp>
      <tp>
        <v>0</v>
        <stp/>
        <stp>StudyData</stp>
        <stp>AlgOrdBidVol(SUBMINUTE((NGE),1,Regular),1,0)</stp>
        <stp>Bar</stp>
        <stp/>
        <stp>Open</stp>
        <stp>5</stp>
        <stp>-5</stp>
        <stp/>
        <stp/>
        <stp/>
        <stp/>
        <stp>T</stp>
        <tr r="E11" s="1"/>
        <tr r="E11" s="1"/>
      </tp>
      <tp>
        <v>0</v>
        <stp/>
        <stp>StudyData</stp>
        <stp>AlgOrdBidVol(SUBMINUTE((NGE),5,Regular),1,0)</stp>
        <stp>Bar</stp>
        <stp/>
        <stp>Open</stp>
        <stp>5</stp>
        <stp>-5</stp>
        <stp/>
        <stp/>
        <stp/>
        <stp/>
        <stp>T</stp>
        <tr r="AE11" s="1"/>
        <tr r="AE11" s="1"/>
      </tp>
      <tp>
        <v>0</v>
        <stp/>
        <stp>StudyData</stp>
        <stp>AlgOrdAskVol(SUBMINUTE((NGE),1,Regular),1,0)</stp>
        <stp>Bar</stp>
        <stp/>
        <stp>Open</stp>
        <stp>5</stp>
        <stp>-6</stp>
        <stp/>
        <stp/>
        <stp/>
        <stp/>
        <stp>T</stp>
        <tr r="F12" s="1"/>
        <tr r="F12" s="1"/>
      </tp>
      <tp>
        <v>0</v>
        <stp/>
        <stp>StudyData</stp>
        <stp>AlgOrdAskVol(SUBMINUTE((NGE),5,Regular),1,0)</stp>
        <stp>Bar</stp>
        <stp/>
        <stp>Open</stp>
        <stp>5</stp>
        <stp>-6</stp>
        <stp/>
        <stp/>
        <stp/>
        <stp/>
        <stp>T</stp>
        <tr r="AF12" s="1"/>
        <tr r="AF12" s="1"/>
      </tp>
      <tp>
        <v>42436.552071759259</v>
        <stp/>
        <stp>StudyData</stp>
        <stp>SUBMINUTE((NGE),1,Regular)</stp>
        <stp>FG</stp>
        <stp/>
        <stp>Time</stp>
        <stp>5</stp>
        <stp>-52</stp>
        <stp/>
        <stp/>
        <stp/>
        <stp/>
        <stp>T</stp>
        <tr r="B58" s="1"/>
      </tp>
      <tp>
        <v>42436.549421296295</v>
        <stp/>
        <stp>StudyData</stp>
        <stp>SUBMINUTE((NGE),5,Regular)</stp>
        <stp>FG</stp>
        <stp/>
        <stp>Time</stp>
        <stp>5</stp>
        <stp>-56</stp>
        <stp/>
        <stp/>
        <stp/>
        <stp/>
        <stp>T</stp>
        <tr r="Z62" s="1"/>
      </tp>
      <tp>
        <v>42436.552187500005</v>
        <stp/>
        <stp>StudyData</stp>
        <stp>SUBMINUTE((NGE),1,Regular)</stp>
        <stp>FG</stp>
        <stp/>
        <stp>Time</stp>
        <stp>5</stp>
        <stp>-42</stp>
        <stp/>
        <stp/>
        <stp/>
        <stp/>
        <stp>T</stp>
        <tr r="B48" s="1"/>
      </tp>
      <tp>
        <v>42436.55</v>
        <stp/>
        <stp>StudyData</stp>
        <stp>SUBMINUTE((NGE),5,Regular)</stp>
        <stp>FG</stp>
        <stp/>
        <stp>Time</stp>
        <stp>5</stp>
        <stp>-46</stp>
        <stp/>
        <stp/>
        <stp/>
        <stp/>
        <stp>T</stp>
        <tr r="Z52" s="1"/>
      </tp>
      <tp>
        <v>42436.552534722221</v>
        <stp/>
        <stp>StudyData</stp>
        <stp>SUBMINUTE((NGE),1,Regular)</stp>
        <stp>FG</stp>
        <stp/>
        <stp>Time</stp>
        <stp>5</stp>
        <stp>-12</stp>
        <stp/>
        <stp/>
        <stp/>
        <stp/>
        <stp>T</stp>
        <tr r="B18" s="1"/>
      </tp>
      <tp>
        <v>42436.551736111112</v>
        <stp/>
        <stp>StudyData</stp>
        <stp>SUBMINUTE((NGE),5,Regular)</stp>
        <stp>FG</stp>
        <stp/>
        <stp>Time</stp>
        <stp>5</stp>
        <stp>-16</stp>
        <stp/>
        <stp/>
        <stp/>
        <stp/>
        <stp>T</stp>
        <tr r="Z22" s="1"/>
      </tp>
      <tp>
        <v>42436.552303240744</v>
        <stp/>
        <stp>StudyData</stp>
        <stp>SUBMINUTE((NGE),1,Regular)</stp>
        <stp>FG</stp>
        <stp/>
        <stp>Time</stp>
        <stp>5</stp>
        <stp>-32</stp>
        <stp/>
        <stp/>
        <stp/>
        <stp/>
        <stp>T</stp>
        <tr r="B38" s="1"/>
      </tp>
      <tp>
        <v>42436.550578703704</v>
        <stp/>
        <stp>StudyData</stp>
        <stp>SUBMINUTE((NGE),5,Regular)</stp>
        <stp>FG</stp>
        <stp/>
        <stp>Time</stp>
        <stp>5</stp>
        <stp>-36</stp>
        <stp/>
        <stp/>
        <stp/>
        <stp/>
        <stp>T</stp>
        <tr r="Z42" s="1"/>
      </tp>
      <tp>
        <v>42436.552418981482</v>
        <stp/>
        <stp>StudyData</stp>
        <stp>SUBMINUTE((NGE),1,Regular)</stp>
        <stp>FG</stp>
        <stp/>
        <stp>Time</stp>
        <stp>5</stp>
        <stp>-22</stp>
        <stp/>
        <stp/>
        <stp/>
        <stp/>
        <stp>T</stp>
        <tr r="B28" s="1"/>
      </tp>
      <tp>
        <v>42436.551157407404</v>
        <stp/>
        <stp>StudyData</stp>
        <stp>SUBMINUTE((NGE),5,Regular)</stp>
        <stp>FG</stp>
        <stp/>
        <stp>Time</stp>
        <stp>5</stp>
        <stp>-26</stp>
        <stp/>
        <stp/>
        <stp/>
        <stp/>
        <stp>T</stp>
        <tr r="Z32" s="1"/>
      </tp>
      <tp>
        <v>1.6970000000000001</v>
        <stp/>
        <stp>StudyData</stp>
        <stp>SUBMINUTE((NGE),5,Regular)</stp>
        <stp>FG</stp>
        <stp/>
        <stp>High</stp>
        <stp>5</stp>
        <stp>-16</stp>
        <stp/>
        <stp/>
        <stp/>
        <stp/>
        <stp>T</stp>
        <tr r="AB22" s="1"/>
      </tp>
      <tp>
        <v>1.6930000000000001</v>
        <stp/>
        <stp>StudyData</stp>
        <stp>SUBMINUTE((NGE),5,Regular)</stp>
        <stp>FG</stp>
        <stp/>
        <stp>High</stp>
        <stp>5</stp>
        <stp>-36</stp>
        <stp/>
        <stp/>
        <stp/>
        <stp/>
        <stp>T</stp>
        <tr r="AB42" s="1"/>
      </tp>
      <tp>
        <v>1.694</v>
        <stp/>
        <stp>StudyData</stp>
        <stp>SUBMINUTE((NGE),5,Regular)</stp>
        <stp>FG</stp>
        <stp/>
        <stp>High</stp>
        <stp>5</stp>
        <stp>-26</stp>
        <stp/>
        <stp/>
        <stp/>
        <stp/>
        <stp>T</stp>
        <tr r="AB32" s="1"/>
      </tp>
      <tp>
        <v>1.6919999999999999</v>
        <stp/>
        <stp>StudyData</stp>
        <stp>SUBMINUTE((NGE),5,Regular)</stp>
        <stp>FG</stp>
        <stp/>
        <stp>High</stp>
        <stp>5</stp>
        <stp>-56</stp>
        <stp/>
        <stp/>
        <stp/>
        <stp/>
        <stp>T</stp>
        <tr r="AB62" s="1"/>
      </tp>
      <tp>
        <v>1.6930000000000001</v>
        <stp/>
        <stp>StudyData</stp>
        <stp>SUBMINUTE((NGE),5,Regular)</stp>
        <stp>FG</stp>
        <stp/>
        <stp>High</stp>
        <stp>5</stp>
        <stp>-46</stp>
        <stp/>
        <stp/>
        <stp/>
        <stp/>
        <stp>T</stp>
        <tr r="AB52" s="1"/>
      </tp>
      <tp>
        <v>0</v>
        <stp/>
        <stp>StudyData</stp>
        <stp>AlgOrdBidVol(SUBMINUTE((NGE),1,Regular),1,0)</stp>
        <stp>Bar</stp>
        <stp/>
        <stp>Open</stp>
        <stp>5</stp>
        <stp>-4</stp>
        <stp/>
        <stp/>
        <stp/>
        <stp/>
        <stp>T</stp>
        <tr r="E10" s="1"/>
        <tr r="E10" s="1"/>
      </tp>
      <tp>
        <v>0</v>
        <stp/>
        <stp>StudyData</stp>
        <stp>AlgOrdBidVol(SUBMINUTE((NGE),5,Regular),1,0)</stp>
        <stp>Bar</stp>
        <stp/>
        <stp>Open</stp>
        <stp>5</stp>
        <stp>-4</stp>
        <stp/>
        <stp/>
        <stp/>
        <stp/>
        <stp>T</stp>
        <tr r="AE10" s="1"/>
        <tr r="AE10" s="1"/>
      </tp>
      <tp>
        <v>42</v>
        <stp/>
        <stp>StudyData</stp>
        <stp>AlgOrdAskVol(NGE)</stp>
        <stp>Bar</stp>
        <stp/>
        <stp>Open</stp>
        <stp>5</stp>
        <stp>-1</stp>
        <stp/>
        <stp/>
        <stp/>
        <stp/>
        <stp>T</stp>
        <tr r="BR7" s="1"/>
        <tr r="BR7" s="1"/>
      </tp>
      <tp>
        <v>0</v>
        <stp/>
        <stp>StudyData</stp>
        <stp>AlgOrdAskVol(SUBMINUTE((NGE),1,Regular),1,0)</stp>
        <stp>Bar</stp>
        <stp/>
        <stp>Open</stp>
        <stp>5</stp>
        <stp>-7</stp>
        <stp/>
        <stp/>
        <stp/>
        <stp/>
        <stp>T</stp>
        <tr r="F13" s="1"/>
        <tr r="F13" s="1"/>
      </tp>
      <tp>
        <v>0</v>
        <stp/>
        <stp>StudyData</stp>
        <stp>AlgOrdAskVol(SUBMINUTE((NGE),5,Regular),1,0)</stp>
        <stp>Bar</stp>
        <stp/>
        <stp>Open</stp>
        <stp>5</stp>
        <stp>-7</stp>
        <stp/>
        <stp/>
        <stp/>
        <stp/>
        <stp>T</stp>
        <tr r="AF13" s="1"/>
        <tr r="AF13" s="1"/>
      </tp>
      <tp>
        <v>14</v>
        <stp/>
        <stp>StudyData</stp>
        <stp>AlgOrdAskVol(NGE)</stp>
        <stp>Bar</stp>
        <stp/>
        <stp>Open</stp>
        <stp>1</stp>
        <stp>-1</stp>
        <stp/>
        <stp/>
        <stp/>
        <stp/>
        <stp>T</stp>
        <tr r="AQ7" s="1"/>
        <tr r="AQ7" s="1"/>
      </tp>
      <tp>
        <v>42436.552060185182</v>
        <stp/>
        <stp>StudyData</stp>
        <stp>SUBMINUTE((NGE),1,Regular)</stp>
        <stp>FG</stp>
        <stp/>
        <stp>Time</stp>
        <stp>5</stp>
        <stp>-53</stp>
        <stp/>
        <stp/>
        <stp/>
        <stp/>
        <stp>T</stp>
        <tr r="B59" s="1"/>
      </tp>
      <tp>
        <v>42436.549363425926</v>
        <stp/>
        <stp>StudyData</stp>
        <stp>SUBMINUTE((NGE),5,Regular)</stp>
        <stp>FG</stp>
        <stp/>
        <stp>Time</stp>
        <stp>5</stp>
        <stp>-57</stp>
        <stp/>
        <stp/>
        <stp/>
        <stp/>
        <stp>T</stp>
        <tr r="Z63" s="1"/>
      </tp>
      <tp>
        <v>42436.552175925928</v>
        <stp/>
        <stp>StudyData</stp>
        <stp>SUBMINUTE((NGE),1,Regular)</stp>
        <stp>FG</stp>
        <stp/>
        <stp>Time</stp>
        <stp>5</stp>
        <stp>-43</stp>
        <stp/>
        <stp/>
        <stp/>
        <stp/>
        <stp>T</stp>
        <tr r="B49" s="1"/>
      </tp>
      <tp>
        <v>42436.549942129634</v>
        <stp/>
        <stp>StudyData</stp>
        <stp>SUBMINUTE((NGE),5,Regular)</stp>
        <stp>FG</stp>
        <stp/>
        <stp>Time</stp>
        <stp>5</stp>
        <stp>-47</stp>
        <stp/>
        <stp/>
        <stp/>
        <stp/>
        <stp>T</stp>
        <tr r="Z53" s="1"/>
      </tp>
      <tp>
        <v>42436.552523148152</v>
        <stp/>
        <stp>StudyData</stp>
        <stp>SUBMINUTE((NGE),1,Regular)</stp>
        <stp>FG</stp>
        <stp/>
        <stp>Time</stp>
        <stp>5</stp>
        <stp>-13</stp>
        <stp/>
        <stp/>
        <stp/>
        <stp/>
        <stp>T</stp>
        <tr r="B19" s="1"/>
      </tp>
      <tp>
        <v>42436.551678240743</v>
        <stp/>
        <stp>StudyData</stp>
        <stp>SUBMINUTE((NGE),5,Regular)</stp>
        <stp>FG</stp>
        <stp/>
        <stp>Time</stp>
        <stp>5</stp>
        <stp>-17</stp>
        <stp/>
        <stp/>
        <stp/>
        <stp/>
        <stp>T</stp>
        <tr r="Z23" s="1"/>
      </tp>
      <tp>
        <v>42436.552291666667</v>
        <stp/>
        <stp>StudyData</stp>
        <stp>SUBMINUTE((NGE),1,Regular)</stp>
        <stp>FG</stp>
        <stp/>
        <stp>Time</stp>
        <stp>5</stp>
        <stp>-33</stp>
        <stp/>
        <stp/>
        <stp/>
        <stp/>
        <stp>T</stp>
        <tr r="B39" s="1"/>
      </tp>
      <tp>
        <v>42436.550520833334</v>
        <stp/>
        <stp>StudyData</stp>
        <stp>SUBMINUTE((NGE),5,Regular)</stp>
        <stp>FG</stp>
        <stp/>
        <stp>Time</stp>
        <stp>5</stp>
        <stp>-37</stp>
        <stp/>
        <stp/>
        <stp/>
        <stp/>
        <stp>T</stp>
        <tr r="Z43" s="1"/>
      </tp>
      <tp>
        <v>42436.552407407413</v>
        <stp/>
        <stp>StudyData</stp>
        <stp>SUBMINUTE((NGE),1,Regular)</stp>
        <stp>FG</stp>
        <stp/>
        <stp>Time</stp>
        <stp>5</stp>
        <stp>-23</stp>
        <stp/>
        <stp/>
        <stp/>
        <stp/>
        <stp>T</stp>
        <tr r="B29" s="1"/>
      </tp>
      <tp>
        <v>42436.551099537035</v>
        <stp/>
        <stp>StudyData</stp>
        <stp>SUBMINUTE((NGE),5,Regular)</stp>
        <stp>FG</stp>
        <stp/>
        <stp>Time</stp>
        <stp>5</stp>
        <stp>-27</stp>
        <stp/>
        <stp/>
        <stp/>
        <stp/>
        <stp>T</stp>
        <tr r="Z33" s="1"/>
      </tp>
      <tp>
        <v>1.6970000000000001</v>
        <stp/>
        <stp>StudyData</stp>
        <stp>SUBMINUTE((NGE),5,Regular)</stp>
        <stp>FG</stp>
        <stp/>
        <stp>High</stp>
        <stp>5</stp>
        <stp>-17</stp>
        <stp/>
        <stp/>
        <stp/>
        <stp/>
        <stp>T</stp>
        <tr r="AB23" s="1"/>
      </tp>
      <tp>
        <v>1.6930000000000001</v>
        <stp/>
        <stp>StudyData</stp>
        <stp>SUBMINUTE((NGE),5,Regular)</stp>
        <stp>FG</stp>
        <stp/>
        <stp>High</stp>
        <stp>5</stp>
        <stp>-37</stp>
        <stp/>
        <stp/>
        <stp/>
        <stp/>
        <stp>T</stp>
        <tr r="AB43" s="1"/>
      </tp>
      <tp>
        <v>1.694</v>
        <stp/>
        <stp>StudyData</stp>
        <stp>SUBMINUTE((NGE),5,Regular)</stp>
        <stp>FG</stp>
        <stp/>
        <stp>High</stp>
        <stp>5</stp>
        <stp>-27</stp>
        <stp/>
        <stp/>
        <stp/>
        <stp/>
        <stp>T</stp>
        <tr r="AB33" s="1"/>
      </tp>
      <tp>
        <v>1.6919999999999999</v>
        <stp/>
        <stp>StudyData</stp>
        <stp>SUBMINUTE((NGE),5,Regular)</stp>
        <stp>FG</stp>
        <stp/>
        <stp>High</stp>
        <stp>5</stp>
        <stp>-57</stp>
        <stp/>
        <stp/>
        <stp/>
        <stp/>
        <stp>T</stp>
        <tr r="AB63" s="1"/>
      </tp>
      <tp>
        <v>1.6919999999999999</v>
        <stp/>
        <stp>StudyData</stp>
        <stp>SUBMINUTE((NGE),5,Regular)</stp>
        <stp>FG</stp>
        <stp/>
        <stp>High</stp>
        <stp>5</stp>
        <stp>-47</stp>
        <stp/>
        <stp/>
        <stp/>
        <stp/>
        <stp>T</stp>
        <tr r="AB53" s="1"/>
      </tp>
      <tp>
        <v>0</v>
        <stp/>
        <stp>StudyData</stp>
        <stp>AlgOrdBidVol(SUBMINUTE((NGE),1,Regular),1,0)</stp>
        <stp>Bar</stp>
        <stp/>
        <stp>Open</stp>
        <stp>5</stp>
        <stp>-7</stp>
        <stp/>
        <stp/>
        <stp/>
        <stp/>
        <stp>T</stp>
        <tr r="E13" s="1"/>
        <tr r="E13" s="1"/>
      </tp>
      <tp>
        <v>0</v>
        <stp/>
        <stp>StudyData</stp>
        <stp>AlgOrdBidVol(SUBMINUTE((NGE),5,Regular),1,0)</stp>
        <stp>Bar</stp>
        <stp/>
        <stp>Open</stp>
        <stp>5</stp>
        <stp>-7</stp>
        <stp/>
        <stp/>
        <stp/>
        <stp/>
        <stp>T</stp>
        <tr r="AE13" s="1"/>
        <tr r="AE13" s="1"/>
      </tp>
      <tp>
        <v>163</v>
        <stp/>
        <stp>StudyData</stp>
        <stp>AlgOrdAskVol(NGE)</stp>
        <stp>Bar</stp>
        <stp/>
        <stp>Open</stp>
        <stp>5</stp>
        <stp>-2</stp>
        <stp/>
        <stp/>
        <stp/>
        <stp/>
        <stp>T</stp>
        <tr r="BR8" s="1"/>
        <tr r="BR8" s="1"/>
      </tp>
      <tp>
        <v>0</v>
        <stp/>
        <stp>StudyData</stp>
        <stp>AlgOrdAskVol(SUBMINUTE((NGE),1,Regular),1,0)</stp>
        <stp>Bar</stp>
        <stp/>
        <stp>Open</stp>
        <stp>5</stp>
        <stp>-4</stp>
        <stp/>
        <stp/>
        <stp/>
        <stp/>
        <stp>T</stp>
        <tr r="F10" s="1"/>
        <tr r="F10" s="1"/>
      </tp>
      <tp>
        <v>0</v>
        <stp/>
        <stp>StudyData</stp>
        <stp>AlgOrdAskVol(SUBMINUTE((NGE),5,Regular),1,0)</stp>
        <stp>Bar</stp>
        <stp/>
        <stp>Open</stp>
        <stp>5</stp>
        <stp>-4</stp>
        <stp/>
        <stp/>
        <stp/>
        <stp/>
        <stp>T</stp>
        <tr r="AF10" s="1"/>
        <tr r="AF10" s="1"/>
      </tp>
      <tp>
        <v>0</v>
        <stp/>
        <stp>StudyData</stp>
        <stp>AlgOrdAskVol(NGE)</stp>
        <stp>Bar</stp>
        <stp/>
        <stp>Open</stp>
        <stp>1</stp>
        <stp>-2</stp>
        <stp/>
        <stp/>
        <stp/>
        <stp/>
        <stp>T</stp>
        <tr r="AQ8" s="1"/>
        <tr r="AQ8" s="1"/>
      </tp>
      <tp>
        <v>42436.552094907413</v>
        <stp/>
        <stp>StudyData</stp>
        <stp>SUBMINUTE((NGE),1,Regular)</stp>
        <stp>FG</stp>
        <stp/>
        <stp>Time</stp>
        <stp>5</stp>
        <stp>-50</stp>
        <stp/>
        <stp/>
        <stp/>
        <stp/>
        <stp>T</stp>
        <tr r="B56" s="1"/>
      </tp>
      <tp>
        <v>42436.549537037041</v>
        <stp/>
        <stp>StudyData</stp>
        <stp>SUBMINUTE((NGE),5,Regular)</stp>
        <stp>FG</stp>
        <stp/>
        <stp>Time</stp>
        <stp>5</stp>
        <stp>-54</stp>
        <stp/>
        <stp/>
        <stp/>
        <stp/>
        <stp>T</stp>
        <tr r="Z60" s="1"/>
      </tp>
      <tp>
        <v>42436.552210648151</v>
        <stp/>
        <stp>StudyData</stp>
        <stp>SUBMINUTE((NGE),1,Regular)</stp>
        <stp>FG</stp>
        <stp/>
        <stp>Time</stp>
        <stp>5</stp>
        <stp>-40</stp>
        <stp/>
        <stp/>
        <stp/>
        <stp/>
        <stp>T</stp>
        <tr r="B46" s="1"/>
      </tp>
      <tp>
        <v>42436.550115740742</v>
        <stp/>
        <stp>StudyData</stp>
        <stp>SUBMINUTE((NGE),5,Regular)</stp>
        <stp>FG</stp>
        <stp/>
        <stp>Time</stp>
        <stp>5</stp>
        <stp>-44</stp>
        <stp/>
        <stp/>
        <stp/>
        <stp/>
        <stp>T</stp>
        <tr r="Z50" s="1"/>
      </tp>
      <tp>
        <v>42436.551979166667</v>
        <stp/>
        <stp>StudyData</stp>
        <stp>SUBMINUTE((NGE),1,Regular)</stp>
        <stp>FG</stp>
        <stp/>
        <stp>Time</stp>
        <stp>5</stp>
        <stp>-60</stp>
        <stp/>
        <stp/>
        <stp/>
        <stp/>
        <stp>T</stp>
        <tr r="B66" s="1"/>
      </tp>
      <tp>
        <v>42436.552557870375</v>
        <stp/>
        <stp>StudyData</stp>
        <stp>SUBMINUTE((NGE),1,Regular)</stp>
        <stp>FG</stp>
        <stp/>
        <stp>Time</stp>
        <stp>5</stp>
        <stp>-10</stp>
        <stp/>
        <stp/>
        <stp/>
        <stp/>
        <stp>T</stp>
        <tr r="B16" s="1"/>
      </tp>
      <tp>
        <v>42436.551851851851</v>
        <stp/>
        <stp>StudyData</stp>
        <stp>SUBMINUTE((NGE),5,Regular)</stp>
        <stp>FG</stp>
        <stp/>
        <stp>Time</stp>
        <stp>5</stp>
        <stp>-14</stp>
        <stp/>
        <stp/>
        <stp/>
        <stp/>
        <stp>T</stp>
        <tr r="Z20" s="1"/>
      </tp>
      <tp>
        <v>42436.55232638889</v>
        <stp/>
        <stp>StudyData</stp>
        <stp>SUBMINUTE((NGE),1,Regular)</stp>
        <stp>FG</stp>
        <stp/>
        <stp>Time</stp>
        <stp>5</stp>
        <stp>-30</stp>
        <stp/>
        <stp/>
        <stp/>
        <stp/>
        <stp>T</stp>
        <tr r="B36" s="1"/>
      </tp>
      <tp>
        <v>42436.550694444442</v>
        <stp/>
        <stp>StudyData</stp>
        <stp>SUBMINUTE((NGE),5,Regular)</stp>
        <stp>FG</stp>
        <stp/>
        <stp>Time</stp>
        <stp>5</stp>
        <stp>-34</stp>
        <stp/>
        <stp/>
        <stp/>
        <stp/>
        <stp>T</stp>
        <tr r="Z40" s="1"/>
      </tp>
      <tp>
        <v>42436.552442129629</v>
        <stp/>
        <stp>StudyData</stp>
        <stp>SUBMINUTE((NGE),1,Regular)</stp>
        <stp>FG</stp>
        <stp/>
        <stp>Time</stp>
        <stp>5</stp>
        <stp>-20</stp>
        <stp/>
        <stp/>
        <stp/>
        <stp/>
        <stp>T</stp>
        <tr r="B26" s="1"/>
      </tp>
      <tp>
        <v>42436.551273148143</v>
        <stp/>
        <stp>StudyData</stp>
        <stp>SUBMINUTE((NGE),5,Regular)</stp>
        <stp>FG</stp>
        <stp/>
        <stp>Time</stp>
        <stp>5</stp>
        <stp>-24</stp>
        <stp/>
        <stp/>
        <stp/>
        <stp/>
        <stp>T</stp>
        <tr r="Z30" s="1"/>
      </tp>
      <tp>
        <v>1.7</v>
        <stp/>
        <stp>StudyData</stp>
        <stp>SUBMINUTE((NGE),5,Regular)</stp>
        <stp>FG</stp>
        <stp/>
        <stp>High</stp>
        <stp>5</stp>
        <stp>-14</stp>
        <stp/>
        <stp/>
        <stp/>
        <stp/>
        <stp>T</stp>
        <tr r="AB20" s="1"/>
      </tp>
      <tp>
        <v>1.6950000000000001</v>
        <stp/>
        <stp>StudyData</stp>
        <stp>SUBMINUTE((NGE),5,Regular)</stp>
        <stp>FG</stp>
        <stp/>
        <stp>High</stp>
        <stp>5</stp>
        <stp>-34</stp>
        <stp/>
        <stp/>
        <stp/>
        <stp/>
        <stp>T</stp>
        <tr r="AB40" s="1"/>
      </tp>
      <tp>
        <v>1.694</v>
        <stp/>
        <stp>StudyData</stp>
        <stp>SUBMINUTE((NGE),5,Regular)</stp>
        <stp>FG</stp>
        <stp/>
        <stp>High</stp>
        <stp>5</stp>
        <stp>-24</stp>
        <stp/>
        <stp/>
        <stp/>
        <stp/>
        <stp>T</stp>
        <tr r="AB30" s="1"/>
      </tp>
      <tp>
        <v>1.6919999999999999</v>
        <stp/>
        <stp>StudyData</stp>
        <stp>SUBMINUTE((NGE),5,Regular)</stp>
        <stp>FG</stp>
        <stp/>
        <stp>High</stp>
        <stp>5</stp>
        <stp>-54</stp>
        <stp/>
        <stp/>
        <stp/>
        <stp/>
        <stp>T</stp>
        <tr r="AB60" s="1"/>
      </tp>
      <tp>
        <v>1.6930000000000001</v>
        <stp/>
        <stp>StudyData</stp>
        <stp>SUBMINUTE((NGE),5,Regular)</stp>
        <stp>FG</stp>
        <stp/>
        <stp>High</stp>
        <stp>5</stp>
        <stp>-44</stp>
        <stp/>
        <stp/>
        <stp/>
        <stp/>
        <stp>T</stp>
        <tr r="AB50" s="1"/>
      </tp>
      <tp>
        <v>0</v>
        <stp/>
        <stp>StudyData</stp>
        <stp>AlgOrdBidVol(SUBMINUTE((NGE),1,Regular),1,0)</stp>
        <stp>Bar</stp>
        <stp/>
        <stp>Open</stp>
        <stp>5</stp>
        <stp>-6</stp>
        <stp/>
        <stp/>
        <stp/>
        <stp/>
        <stp>T</stp>
        <tr r="E12" s="1"/>
        <tr r="E12" s="1"/>
      </tp>
      <tp>
        <v>0</v>
        <stp/>
        <stp>StudyData</stp>
        <stp>AlgOrdBidVol(SUBMINUTE((NGE),5,Regular),1,0)</stp>
        <stp>Bar</stp>
        <stp/>
        <stp>Open</stp>
        <stp>5</stp>
        <stp>-6</stp>
        <stp/>
        <stp/>
        <stp/>
        <stp/>
        <stp>T</stp>
        <tr r="AE12" s="1"/>
        <tr r="AE12" s="1"/>
      </tp>
      <tp>
        <v>17</v>
        <stp/>
        <stp>StudyData</stp>
        <stp>AlgOrdAskVol(NGE)</stp>
        <stp>Bar</stp>
        <stp/>
        <stp>Open</stp>
        <stp>5</stp>
        <stp>-3</stp>
        <stp/>
        <stp/>
        <stp/>
        <stp/>
        <stp>T</stp>
        <tr r="BR9" s="1"/>
        <tr r="BR9" s="1"/>
      </tp>
      <tp>
        <v>0</v>
        <stp/>
        <stp>StudyData</stp>
        <stp>AlgOrdAskVol(SUBMINUTE((NGE),1,Regular),1,0)</stp>
        <stp>Bar</stp>
        <stp/>
        <stp>Open</stp>
        <stp>5</stp>
        <stp>-5</stp>
        <stp/>
        <stp/>
        <stp/>
        <stp/>
        <stp>T</stp>
        <tr r="F11" s="1"/>
        <tr r="F11" s="1"/>
      </tp>
      <tp>
        <v>0</v>
        <stp/>
        <stp>StudyData</stp>
        <stp>AlgOrdAskVol(SUBMINUTE((NGE),5,Regular),1,0)</stp>
        <stp>Bar</stp>
        <stp/>
        <stp>Open</stp>
        <stp>5</stp>
        <stp>-5</stp>
        <stp/>
        <stp/>
        <stp/>
        <stp/>
        <stp>T</stp>
        <tr r="AF11" s="1"/>
        <tr r="AF11" s="1"/>
      </tp>
      <tp>
        <v>0</v>
        <stp/>
        <stp>StudyData</stp>
        <stp>AlgOrdAskVol(NGE)</stp>
        <stp>Bar</stp>
        <stp/>
        <stp>Open</stp>
        <stp>1</stp>
        <stp>-3</stp>
        <stp/>
        <stp/>
        <stp/>
        <stp/>
        <stp>T</stp>
        <tr r="AQ9" s="1"/>
        <tr r="AQ9" s="1"/>
      </tp>
      <tp>
        <v>42436.552083333336</v>
        <stp/>
        <stp>StudyData</stp>
        <stp>SUBMINUTE((NGE),1,Regular)</stp>
        <stp>FG</stp>
        <stp/>
        <stp>Time</stp>
        <stp>5</stp>
        <stp>-51</stp>
        <stp/>
        <stp/>
        <stp/>
        <stp/>
        <stp>T</stp>
        <tr r="B57" s="1"/>
      </tp>
      <tp>
        <v>42436.549479166664</v>
        <stp/>
        <stp>StudyData</stp>
        <stp>SUBMINUTE((NGE),5,Regular)</stp>
        <stp>FG</stp>
        <stp/>
        <stp>Time</stp>
        <stp>5</stp>
        <stp>-55</stp>
        <stp/>
        <stp/>
        <stp/>
        <stp/>
        <stp>T</stp>
        <tr r="Z61" s="1"/>
      </tp>
      <tp>
        <v>42436.552199074074</v>
        <stp/>
        <stp>StudyData</stp>
        <stp>SUBMINUTE((NGE),1,Regular)</stp>
        <stp>FG</stp>
        <stp/>
        <stp>Time</stp>
        <stp>5</stp>
        <stp>-41</stp>
        <stp/>
        <stp/>
        <stp/>
        <stp/>
        <stp>T</stp>
        <tr r="B47" s="1"/>
      </tp>
      <tp>
        <v>42436.550057870372</v>
        <stp/>
        <stp>StudyData</stp>
        <stp>SUBMINUTE((NGE),5,Regular)</stp>
        <stp>FG</stp>
        <stp/>
        <stp>Time</stp>
        <stp>5</stp>
        <stp>-45</stp>
        <stp/>
        <stp/>
        <stp/>
        <stp/>
        <stp>T</stp>
        <tr r="Z51" s="1"/>
      </tp>
      <tp>
        <v>42436.552546296298</v>
        <stp/>
        <stp>StudyData</stp>
        <stp>SUBMINUTE((NGE),1,Regular)</stp>
        <stp>FG</stp>
        <stp/>
        <stp>Time</stp>
        <stp>5</stp>
        <stp>-11</stp>
        <stp/>
        <stp/>
        <stp/>
        <stp/>
        <stp>T</stp>
        <tr r="B17" s="1"/>
      </tp>
      <tp>
        <v>42436.551793981482</v>
        <stp/>
        <stp>StudyData</stp>
        <stp>SUBMINUTE((NGE),5,Regular)</stp>
        <stp>FG</stp>
        <stp/>
        <stp>Time</stp>
        <stp>5</stp>
        <stp>-15</stp>
        <stp/>
        <stp/>
        <stp/>
        <stp/>
        <stp>T</stp>
        <tr r="Z21" s="1"/>
      </tp>
      <tp>
        <v>42436.55231481482</v>
        <stp/>
        <stp>StudyData</stp>
        <stp>SUBMINUTE((NGE),1,Regular)</stp>
        <stp>FG</stp>
        <stp/>
        <stp>Time</stp>
        <stp>5</stp>
        <stp>-31</stp>
        <stp/>
        <stp/>
        <stp/>
        <stp/>
        <stp>T</stp>
        <tr r="B37" s="1"/>
      </tp>
      <tp>
        <v>42436.55063657408</v>
        <stp/>
        <stp>StudyData</stp>
        <stp>SUBMINUTE((NGE),5,Regular)</stp>
        <stp>FG</stp>
        <stp/>
        <stp>Time</stp>
        <stp>5</stp>
        <stp>-35</stp>
        <stp/>
        <stp/>
        <stp/>
        <stp/>
        <stp>T</stp>
        <tr r="Z41" s="1"/>
      </tp>
      <tp>
        <v>42436.552430555559</v>
        <stp/>
        <stp>StudyData</stp>
        <stp>SUBMINUTE((NGE),1,Regular)</stp>
        <stp>FG</stp>
        <stp/>
        <stp>Time</stp>
        <stp>5</stp>
        <stp>-21</stp>
        <stp/>
        <stp/>
        <stp/>
        <stp/>
        <stp>T</stp>
        <tr r="B27" s="1"/>
      </tp>
      <tp>
        <v>42436.551215277774</v>
        <stp/>
        <stp>StudyData</stp>
        <stp>SUBMINUTE((NGE),5,Regular)</stp>
        <stp>FG</stp>
        <stp/>
        <stp>Time</stp>
        <stp>5</stp>
        <stp>-25</stp>
        <stp/>
        <stp/>
        <stp/>
        <stp/>
        <stp>T</stp>
        <tr r="Z31" s="1"/>
      </tp>
      <tp>
        <v>1.7</v>
        <stp/>
        <stp>StudyData</stp>
        <stp>SUBMINUTE((NGE),5,Regular)</stp>
        <stp>FG</stp>
        <stp/>
        <stp>High</stp>
        <stp>5</stp>
        <stp>-15</stp>
        <stp/>
        <stp/>
        <stp/>
        <stp/>
        <stp>T</stp>
        <tr r="AB21" s="1"/>
      </tp>
      <tp>
        <v>1.6930000000000001</v>
        <stp/>
        <stp>StudyData</stp>
        <stp>SUBMINUTE((NGE),5,Regular)</stp>
        <stp>FG</stp>
        <stp/>
        <stp>High</stp>
        <stp>5</stp>
        <stp>-35</stp>
        <stp/>
        <stp/>
        <stp/>
        <stp/>
        <stp>T</stp>
        <tr r="AB41" s="1"/>
      </tp>
      <tp>
        <v>1.694</v>
        <stp/>
        <stp>StudyData</stp>
        <stp>SUBMINUTE((NGE),5,Regular)</stp>
        <stp>FG</stp>
        <stp/>
        <stp>High</stp>
        <stp>5</stp>
        <stp>-25</stp>
        <stp/>
        <stp/>
        <stp/>
        <stp/>
        <stp>T</stp>
        <tr r="AB31" s="1"/>
      </tp>
      <tp>
        <v>1.6930000000000001</v>
        <stp/>
        <stp>StudyData</stp>
        <stp>SUBMINUTE((NGE),5,Regular)</stp>
        <stp>FG</stp>
        <stp/>
        <stp>High</stp>
        <stp>5</stp>
        <stp>-55</stp>
        <stp/>
        <stp/>
        <stp/>
        <stp/>
        <stp>T</stp>
        <tr r="AB61" s="1"/>
      </tp>
      <tp>
        <v>1.6930000000000001</v>
        <stp/>
        <stp>StudyData</stp>
        <stp>SUBMINUTE((NGE),5,Regular)</stp>
        <stp>FG</stp>
        <stp/>
        <stp>High</stp>
        <stp>5</stp>
        <stp>-45</stp>
        <stp/>
        <stp/>
        <stp/>
        <stp/>
        <stp>T</stp>
        <tr r="AB51" s="1"/>
      </tp>
      <tp>
        <v>0</v>
        <stp/>
        <stp>StudyData</stp>
        <stp>AlgOrdBidVol(SUBMINUTE((NGE),1,Regular),1,0)</stp>
        <stp>Bar</stp>
        <stp/>
        <stp>Open</stp>
        <stp>5</stp>
        <stp>-1</stp>
        <stp/>
        <stp/>
        <stp/>
        <stp/>
        <stp>T</stp>
        <tr r="E7" s="1"/>
        <tr r="E7" s="1"/>
      </tp>
      <tp>
        <v>0</v>
        <stp/>
        <stp>StudyData</stp>
        <stp>AlgOrdBidVol(SUBMINUTE((NGE),5,Regular),1,0)</stp>
        <stp>Bar</stp>
        <stp/>
        <stp>Open</stp>
        <stp>5</stp>
        <stp>-1</stp>
        <stp/>
        <stp/>
        <stp/>
        <stp/>
        <stp>T</stp>
        <tr r="AE7" s="1"/>
        <tr r="AE7" s="1"/>
      </tp>
      <tp>
        <v>61</v>
        <stp/>
        <stp>StudyData</stp>
        <stp>AlgOrdAskVol(NGE)</stp>
        <stp>Bar</stp>
        <stp/>
        <stp>Open</stp>
        <stp>5</stp>
        <stp>-4</stp>
        <stp/>
        <stp/>
        <stp/>
        <stp/>
        <stp>T</stp>
        <tr r="BR10" s="1"/>
        <tr r="BR10" s="1"/>
      </tp>
      <tp>
        <v>0</v>
        <stp/>
        <stp>StudyData</stp>
        <stp>AlgOrdAskVol(SUBMINUTE((NGE),1,Regular),1,0)</stp>
        <stp>Bar</stp>
        <stp/>
        <stp>Open</stp>
        <stp>5</stp>
        <stp>-2</stp>
        <stp/>
        <stp/>
        <stp/>
        <stp/>
        <stp>T</stp>
        <tr r="F8" s="1"/>
        <tr r="F8" s="1"/>
      </tp>
      <tp>
        <v>0</v>
        <stp/>
        <stp>StudyData</stp>
        <stp>AlgOrdAskVol(SUBMINUTE((NGE),5,Regular),1,0)</stp>
        <stp>Bar</stp>
        <stp/>
        <stp>Open</stp>
        <stp>5</stp>
        <stp>-2</stp>
        <stp/>
        <stp/>
        <stp/>
        <stp/>
        <stp>T</stp>
        <tr r="AF8" s="1"/>
        <tr r="AF8" s="1"/>
      </tp>
      <tp>
        <v>21</v>
        <stp/>
        <stp>StudyData</stp>
        <stp>AlgOrdAskVol(NGE)</stp>
        <stp>Bar</stp>
        <stp/>
        <stp>Open</stp>
        <stp>1</stp>
        <stp>-4</stp>
        <stp/>
        <stp/>
        <stp/>
        <stp/>
        <stp>T</stp>
        <tr r="AQ10" s="1"/>
        <tr r="AQ10" s="1"/>
      </tp>
      <tp>
        <v>42436.552025462966</v>
        <stp/>
        <stp>StudyData</stp>
        <stp>SUBMINUTE((NGE),1,Regular)</stp>
        <stp>FG</stp>
        <stp/>
        <stp>Time</stp>
        <stp>5</stp>
        <stp>-56</stp>
        <stp/>
        <stp/>
        <stp/>
        <stp/>
        <stp>T</stp>
        <tr r="B62" s="1"/>
      </tp>
      <tp>
        <v>42436.54965277778</v>
        <stp/>
        <stp>StudyData</stp>
        <stp>SUBMINUTE((NGE),5,Regular)</stp>
        <stp>FG</stp>
        <stp/>
        <stp>Time</stp>
        <stp>5</stp>
        <stp>-52</stp>
        <stp/>
        <stp/>
        <stp/>
        <stp/>
        <stp>T</stp>
        <tr r="Z58" s="1"/>
      </tp>
      <tp>
        <v>42436.552141203705</v>
        <stp/>
        <stp>StudyData</stp>
        <stp>SUBMINUTE((NGE),1,Regular)</stp>
        <stp>FG</stp>
        <stp/>
        <stp>Time</stp>
        <stp>5</stp>
        <stp>-46</stp>
        <stp/>
        <stp/>
        <stp/>
        <stp/>
        <stp>T</stp>
        <tr r="B52" s="1"/>
      </tp>
      <tp>
        <v>42436.550231481488</v>
        <stp/>
        <stp>StudyData</stp>
        <stp>SUBMINUTE((NGE),5,Regular)</stp>
        <stp>FG</stp>
        <stp/>
        <stp>Time</stp>
        <stp>5</stp>
        <stp>-42</stp>
        <stp/>
        <stp/>
        <stp/>
        <stp/>
        <stp>T</stp>
        <tr r="Z48" s="1"/>
      </tp>
      <tp>
        <v>42436.552488425928</v>
        <stp/>
        <stp>StudyData</stp>
        <stp>SUBMINUTE((NGE),1,Regular)</stp>
        <stp>FG</stp>
        <stp/>
        <stp>Time</stp>
        <stp>5</stp>
        <stp>-16</stp>
        <stp/>
        <stp/>
        <stp/>
        <stp/>
        <stp>T</stp>
        <tr r="B22" s="1"/>
      </tp>
      <tp>
        <v>42436.55196759259</v>
        <stp/>
        <stp>StudyData</stp>
        <stp>SUBMINUTE((NGE),5,Regular)</stp>
        <stp>FG</stp>
        <stp/>
        <stp>Time</stp>
        <stp>5</stp>
        <stp>-12</stp>
        <stp/>
        <stp/>
        <stp/>
        <stp/>
        <stp>T</stp>
        <tr r="Z18" s="1"/>
      </tp>
      <tp>
        <v>42436.552256944444</v>
        <stp/>
        <stp>StudyData</stp>
        <stp>SUBMINUTE((NGE),1,Regular)</stp>
        <stp>FG</stp>
        <stp/>
        <stp>Time</stp>
        <stp>5</stp>
        <stp>-36</stp>
        <stp/>
        <stp/>
        <stp/>
        <stp/>
        <stp>T</stp>
        <tr r="B42" s="1"/>
      </tp>
      <tp>
        <v>42436.550810185181</v>
        <stp/>
        <stp>StudyData</stp>
        <stp>SUBMINUTE((NGE),5,Regular)</stp>
        <stp>FG</stp>
        <stp/>
        <stp>Time</stp>
        <stp>5</stp>
        <stp>-32</stp>
        <stp/>
        <stp/>
        <stp/>
        <stp/>
        <stp>T</stp>
        <tr r="Z38" s="1"/>
      </tp>
      <tp>
        <v>42436.55237268519</v>
        <stp/>
        <stp>StudyData</stp>
        <stp>SUBMINUTE((NGE),1,Regular)</stp>
        <stp>FG</stp>
        <stp/>
        <stp>Time</stp>
        <stp>5</stp>
        <stp>-26</stp>
        <stp/>
        <stp/>
        <stp/>
        <stp/>
        <stp>T</stp>
        <tr r="B32" s="1"/>
      </tp>
      <tp>
        <v>42436.551388888889</v>
        <stp/>
        <stp>StudyData</stp>
        <stp>SUBMINUTE((NGE),5,Regular)</stp>
        <stp>FG</stp>
        <stp/>
        <stp>Time</stp>
        <stp>5</stp>
        <stp>-22</stp>
        <stp/>
        <stp/>
        <stp/>
        <stp/>
        <stp>T</stp>
        <tr r="Z28" s="1"/>
      </tp>
      <tp>
        <v>1.7</v>
        <stp/>
        <stp>StudyData</stp>
        <stp>SUBMINUTE((NGE),5,Regular)</stp>
        <stp>FG</stp>
        <stp/>
        <stp>High</stp>
        <stp>5</stp>
        <stp>-12</stp>
        <stp/>
        <stp/>
        <stp/>
        <stp/>
        <stp>T</stp>
        <tr r="AB18" s="1"/>
      </tp>
      <tp>
        <v>1.694</v>
        <stp/>
        <stp>StudyData</stp>
        <stp>SUBMINUTE((NGE),5,Regular)</stp>
        <stp>FG</stp>
        <stp/>
        <stp>High</stp>
        <stp>5</stp>
        <stp>-32</stp>
        <stp/>
        <stp/>
        <stp/>
        <stp/>
        <stp>T</stp>
        <tr r="AB38" s="1"/>
      </tp>
      <tp>
        <v>1.698</v>
        <stp/>
        <stp>StudyData</stp>
        <stp>SUBMINUTE((NGE),5,Regular)</stp>
        <stp>FG</stp>
        <stp/>
        <stp>High</stp>
        <stp>5</stp>
        <stp>-22</stp>
        <stp/>
        <stp/>
        <stp/>
        <stp/>
        <stp>T</stp>
        <tr r="AB28" s="1"/>
      </tp>
      <tp>
        <v>1.6919999999999999</v>
        <stp/>
        <stp>StudyData</stp>
        <stp>SUBMINUTE((NGE),5,Regular)</stp>
        <stp>FG</stp>
        <stp/>
        <stp>High</stp>
        <stp>5</stp>
        <stp>-52</stp>
        <stp/>
        <stp/>
        <stp/>
        <stp/>
        <stp>T</stp>
        <tr r="AB58" s="1"/>
      </tp>
      <tp>
        <v>1.6919999999999999</v>
        <stp/>
        <stp>StudyData</stp>
        <stp>SUBMINUTE((NGE),5,Regular)</stp>
        <stp>FG</stp>
        <stp/>
        <stp>High</stp>
        <stp>5</stp>
        <stp>-42</stp>
        <stp/>
        <stp/>
        <stp/>
        <stp/>
        <stp>T</stp>
        <tr r="AB48" s="1"/>
      </tp>
      <tp>
        <v>147</v>
        <stp/>
        <stp>StudyData</stp>
        <stp>AlgOrdAskVol(NGE)</stp>
        <stp>Bar</stp>
        <stp/>
        <stp>Open</stp>
        <stp>5</stp>
        <stp>-5</stp>
        <stp/>
        <stp/>
        <stp/>
        <stp/>
        <stp>T</stp>
        <tr r="BR11" s="1"/>
        <tr r="BR11" s="1"/>
      </tp>
      <tp>
        <v>0</v>
        <stp/>
        <stp>StudyData</stp>
        <stp>AlgOrdAskVol(SUBMINUTE((NGE),1,Regular),1,0)</stp>
        <stp>Bar</stp>
        <stp/>
        <stp>Open</stp>
        <stp>5</stp>
        <stp>-3</stp>
        <stp/>
        <stp/>
        <stp/>
        <stp/>
        <stp>T</stp>
        <tr r="F9" s="1"/>
        <tr r="F9" s="1"/>
      </tp>
      <tp>
        <v>0</v>
        <stp/>
        <stp>StudyData</stp>
        <stp>AlgOrdAskVol(SUBMINUTE((NGE),5,Regular),1,0)</stp>
        <stp>Bar</stp>
        <stp/>
        <stp>Open</stp>
        <stp>5</stp>
        <stp>-3</stp>
        <stp/>
        <stp/>
        <stp/>
        <stp/>
        <stp>T</stp>
        <tr r="AF9" s="1"/>
        <tr r="AF9" s="1"/>
      </tp>
      <tp>
        <v>7</v>
        <stp/>
        <stp>StudyData</stp>
        <stp>AlgOrdAskVol(NGE)</stp>
        <stp>Bar</stp>
        <stp/>
        <stp>Open</stp>
        <stp>1</stp>
        <stp>-5</stp>
        <stp/>
        <stp/>
        <stp/>
        <stp/>
        <stp>T</stp>
        <tr r="AQ11" s="1"/>
        <tr r="AQ11" s="1"/>
      </tp>
      <tp>
        <v>42436.55201388889</v>
        <stp/>
        <stp>StudyData</stp>
        <stp>SUBMINUTE((NGE),1,Regular)</stp>
        <stp>FG</stp>
        <stp/>
        <stp>Time</stp>
        <stp>5</stp>
        <stp>-57</stp>
        <stp/>
        <stp/>
        <stp/>
        <stp/>
        <stp>T</stp>
        <tr r="B63" s="1"/>
      </tp>
      <tp>
        <v>42436.54959490741</v>
        <stp/>
        <stp>StudyData</stp>
        <stp>SUBMINUTE((NGE),5,Regular)</stp>
        <stp>FG</stp>
        <stp/>
        <stp>Time</stp>
        <stp>5</stp>
        <stp>-53</stp>
        <stp/>
        <stp/>
        <stp/>
        <stp/>
        <stp>T</stp>
        <tr r="Z59" s="1"/>
      </tp>
      <tp>
        <v>42436.552129629636</v>
        <stp/>
        <stp>StudyData</stp>
        <stp>SUBMINUTE((NGE),1,Regular)</stp>
        <stp>FG</stp>
        <stp/>
        <stp>Time</stp>
        <stp>5</stp>
        <stp>-47</stp>
        <stp/>
        <stp/>
        <stp/>
        <stp/>
        <stp>T</stp>
        <tr r="B53" s="1"/>
      </tp>
      <tp>
        <v>42436.550173611111</v>
        <stp/>
        <stp>StudyData</stp>
        <stp>SUBMINUTE((NGE),5,Regular)</stp>
        <stp>FG</stp>
        <stp/>
        <stp>Time</stp>
        <stp>5</stp>
        <stp>-43</stp>
        <stp/>
        <stp/>
        <stp/>
        <stp/>
        <stp>T</stp>
        <tr r="Z49" s="1"/>
      </tp>
      <tp>
        <v>42436.552476851852</v>
        <stp/>
        <stp>StudyData</stp>
        <stp>SUBMINUTE((NGE),1,Regular)</stp>
        <stp>FG</stp>
        <stp/>
        <stp>Time</stp>
        <stp>5</stp>
        <stp>-17</stp>
        <stp/>
        <stp/>
        <stp/>
        <stp/>
        <stp>T</stp>
        <tr r="B23" s="1"/>
      </tp>
      <tp>
        <v>42436.55190972222</v>
        <stp/>
        <stp>StudyData</stp>
        <stp>SUBMINUTE((NGE),5,Regular)</stp>
        <stp>FG</stp>
        <stp/>
        <stp>Time</stp>
        <stp>5</stp>
        <stp>-13</stp>
        <stp/>
        <stp/>
        <stp/>
        <stp/>
        <stp>T</stp>
        <tr r="Z19" s="1"/>
      </tp>
      <tp>
        <v>42436.552245370374</v>
        <stp/>
        <stp>StudyData</stp>
        <stp>SUBMINUTE((NGE),1,Regular)</stp>
        <stp>FG</stp>
        <stp/>
        <stp>Time</stp>
        <stp>5</stp>
        <stp>-37</stp>
        <stp/>
        <stp/>
        <stp/>
        <stp/>
        <stp>T</stp>
        <tr r="B43" s="1"/>
      </tp>
      <tp>
        <v>42436.550752314812</v>
        <stp/>
        <stp>StudyData</stp>
        <stp>SUBMINUTE((NGE),5,Regular)</stp>
        <stp>FG</stp>
        <stp/>
        <stp>Time</stp>
        <stp>5</stp>
        <stp>-33</stp>
        <stp/>
        <stp/>
        <stp/>
        <stp/>
        <stp>T</stp>
        <tr r="Z39" s="1"/>
      </tp>
      <tp>
        <v>42436.552361111113</v>
        <stp/>
        <stp>StudyData</stp>
        <stp>SUBMINUTE((NGE),1,Regular)</stp>
        <stp>FG</stp>
        <stp/>
        <stp>Time</stp>
        <stp>5</stp>
        <stp>-27</stp>
        <stp/>
        <stp/>
        <stp/>
        <stp/>
        <stp>T</stp>
        <tr r="B33" s="1"/>
      </tp>
      <tp>
        <v>42436.55133101852</v>
        <stp/>
        <stp>StudyData</stp>
        <stp>SUBMINUTE((NGE),5,Regular)</stp>
        <stp>FG</stp>
        <stp/>
        <stp>Time</stp>
        <stp>5</stp>
        <stp>-23</stp>
        <stp/>
        <stp/>
        <stp/>
        <stp/>
        <stp>T</stp>
        <tr r="Z29" s="1"/>
      </tp>
      <tp>
        <v>1.7</v>
        <stp/>
        <stp>StudyData</stp>
        <stp>SUBMINUTE((NGE),5,Regular)</stp>
        <stp>FG</stp>
        <stp/>
        <stp>High</stp>
        <stp>5</stp>
        <stp>-13</stp>
        <stp/>
        <stp/>
        <stp/>
        <stp/>
        <stp>T</stp>
        <tr r="AB19" s="1"/>
      </tp>
      <tp>
        <v>1.694</v>
        <stp/>
        <stp>StudyData</stp>
        <stp>SUBMINUTE((NGE),5,Regular)</stp>
        <stp>FG</stp>
        <stp/>
        <stp>High</stp>
        <stp>5</stp>
        <stp>-33</stp>
        <stp/>
        <stp/>
        <stp/>
        <stp/>
        <stp>T</stp>
        <tr r="AB39" s="1"/>
      </tp>
      <tp>
        <v>1.694</v>
        <stp/>
        <stp>StudyData</stp>
        <stp>SUBMINUTE((NGE),5,Regular)</stp>
        <stp>FG</stp>
        <stp/>
        <stp>High</stp>
        <stp>5</stp>
        <stp>-23</stp>
        <stp/>
        <stp/>
        <stp/>
        <stp/>
        <stp>T</stp>
        <tr r="AB29" s="1"/>
      </tp>
      <tp>
        <v>1.6919999999999999</v>
        <stp/>
        <stp>StudyData</stp>
        <stp>SUBMINUTE((NGE),5,Regular)</stp>
        <stp>FG</stp>
        <stp/>
        <stp>High</stp>
        <stp>5</stp>
        <stp>-53</stp>
        <stp/>
        <stp/>
        <stp/>
        <stp/>
        <stp>T</stp>
        <tr r="AB59" s="1"/>
      </tp>
      <tp>
        <v>1.6919999999999999</v>
        <stp/>
        <stp>StudyData</stp>
        <stp>SUBMINUTE((NGE),5,Regular)</stp>
        <stp>FG</stp>
        <stp/>
        <stp>High</stp>
        <stp>5</stp>
        <stp>-43</stp>
        <stp/>
        <stp/>
        <stp/>
        <stp/>
        <stp>T</stp>
        <tr r="AB49" s="1"/>
      </tp>
      <tp>
        <v>38</v>
        <stp/>
        <stp>StudyData</stp>
        <stp>BAVolCr.BidVol^(SUBMINUTE((NGE),5,Regular),5,0)</stp>
        <stp>Bar</stp>
        <stp/>
        <stp>Open</stp>
        <stp>5</stp>
        <stp>-8</stp>
        <stp/>
        <stp/>
        <stp/>
        <stp/>
        <stp>T</stp>
        <tr r="AG14" s="1"/>
      </tp>
      <tp>
        <v>0</v>
        <stp/>
        <stp>StudyData</stp>
        <stp>AlgOrdBidVol(SUBMINUTE((NGE),1,Regular),1,0)</stp>
        <stp>Bar</stp>
        <stp/>
        <stp>Open</stp>
        <stp>5</stp>
        <stp>-3</stp>
        <stp/>
        <stp/>
        <stp/>
        <stp/>
        <stp>T</stp>
        <tr r="E9" s="1"/>
        <tr r="E9" s="1"/>
      </tp>
      <tp>
        <v>0</v>
        <stp/>
        <stp>StudyData</stp>
        <stp>AlgOrdBidVol(SUBMINUTE((NGE),5,Regular),1,0)</stp>
        <stp>Bar</stp>
        <stp/>
        <stp>Open</stp>
        <stp>5</stp>
        <stp>-3</stp>
        <stp/>
        <stp/>
        <stp/>
        <stp/>
        <stp>T</stp>
        <tr r="AE9" s="1"/>
        <tr r="AE9" s="1"/>
      </tp>
      <tp>
        <v>46</v>
        <stp/>
        <stp>StudyData</stp>
        <stp>AlgOrdAskVol(NGE)</stp>
        <stp>Bar</stp>
        <stp/>
        <stp>Open</stp>
        <stp>5</stp>
        <stp>-6</stp>
        <stp/>
        <stp/>
        <stp/>
        <stp/>
        <stp>T</stp>
        <tr r="BR12" s="1"/>
        <tr r="BR12" s="1"/>
      </tp>
      <tp>
        <v>9</v>
        <stp/>
        <stp>StudyData</stp>
        <stp>AlgOrdAskVol(NGE)</stp>
        <stp>Bar</stp>
        <stp/>
        <stp>Open</stp>
        <stp>1</stp>
        <stp>-6</stp>
        <stp/>
        <stp/>
        <stp/>
        <stp/>
        <stp>T</stp>
        <tr r="AQ12" s="1"/>
        <tr r="AQ12" s="1"/>
      </tp>
      <tp>
        <v>42436.552048611113</v>
        <stp/>
        <stp>StudyData</stp>
        <stp>SUBMINUTE((NGE),1,Regular)</stp>
        <stp>FG</stp>
        <stp/>
        <stp>Time</stp>
        <stp>5</stp>
        <stp>-54</stp>
        <stp/>
        <stp/>
        <stp/>
        <stp/>
        <stp>T</stp>
        <tr r="B60" s="1"/>
      </tp>
      <tp>
        <v>42436.549768518518</v>
        <stp/>
        <stp>StudyData</stp>
        <stp>SUBMINUTE((NGE),5,Regular)</stp>
        <stp>FG</stp>
        <stp/>
        <stp>Time</stp>
        <stp>5</stp>
        <stp>-50</stp>
        <stp/>
        <stp/>
        <stp/>
        <stp/>
        <stp>T</stp>
        <tr r="Z56" s="1"/>
      </tp>
      <tp>
        <v>42436.552164351851</v>
        <stp/>
        <stp>StudyData</stp>
        <stp>SUBMINUTE((NGE),1,Regular)</stp>
        <stp>FG</stp>
        <stp/>
        <stp>Time</stp>
        <stp>5</stp>
        <stp>-44</stp>
        <stp/>
        <stp/>
        <stp/>
        <stp/>
        <stp>T</stp>
        <tr r="B50" s="1"/>
      </tp>
      <tp>
        <v>42436.550347222226</v>
        <stp/>
        <stp>StudyData</stp>
        <stp>SUBMINUTE((NGE),5,Regular)</stp>
        <stp>FG</stp>
        <stp/>
        <stp>Time</stp>
        <stp>5</stp>
        <stp>-40</stp>
        <stp/>
        <stp/>
        <stp/>
        <stp/>
        <stp>T</stp>
        <tr r="Z46" s="1"/>
      </tp>
      <tp>
        <v>42436.54918981481</v>
        <stp/>
        <stp>StudyData</stp>
        <stp>SUBMINUTE((NGE),5,Regular)</stp>
        <stp>FG</stp>
        <stp/>
        <stp>Time</stp>
        <stp>5</stp>
        <stp>-60</stp>
        <stp/>
        <stp/>
        <stp/>
        <stp/>
        <stp>T</stp>
        <tr r="Z66" s="1"/>
      </tp>
      <tp>
        <v>42436.552511574075</v>
        <stp/>
        <stp>StudyData</stp>
        <stp>SUBMINUTE((NGE),1,Regular)</stp>
        <stp>FG</stp>
        <stp/>
        <stp>Time</stp>
        <stp>5</stp>
        <stp>-14</stp>
        <stp/>
        <stp/>
        <stp/>
        <stp/>
        <stp>T</stp>
        <tr r="B20" s="1"/>
      </tp>
      <tp>
        <v>42436.552083333336</v>
        <stp/>
        <stp>StudyData</stp>
        <stp>SUBMINUTE((NGE),5,Regular)</stp>
        <stp>FG</stp>
        <stp/>
        <stp>Time</stp>
        <stp>5</stp>
        <stp>-10</stp>
        <stp/>
        <stp/>
        <stp/>
        <stp/>
        <stp>T</stp>
        <tr r="Z16" s="1"/>
      </tp>
      <tp>
        <v>42436.552280092597</v>
        <stp/>
        <stp>StudyData</stp>
        <stp>SUBMINUTE((NGE),1,Regular)</stp>
        <stp>FG</stp>
        <stp/>
        <stp>Time</stp>
        <stp>5</stp>
        <stp>-34</stp>
        <stp/>
        <stp/>
        <stp/>
        <stp/>
        <stp>T</stp>
        <tr r="B40" s="1"/>
      </tp>
      <tp>
        <v>42436.550925925927</v>
        <stp/>
        <stp>StudyData</stp>
        <stp>SUBMINUTE((NGE),5,Regular)</stp>
        <stp>FG</stp>
        <stp/>
        <stp>Time</stp>
        <stp>5</stp>
        <stp>-30</stp>
        <stp/>
        <stp/>
        <stp/>
        <stp/>
        <stp>T</stp>
        <tr r="Z36" s="1"/>
      </tp>
      <tp>
        <v>42436.552395833336</v>
        <stp/>
        <stp>StudyData</stp>
        <stp>SUBMINUTE((NGE),1,Regular)</stp>
        <stp>FG</stp>
        <stp/>
        <stp>Time</stp>
        <stp>5</stp>
        <stp>-24</stp>
        <stp/>
        <stp/>
        <stp/>
        <stp/>
        <stp>T</stp>
        <tr r="B30" s="1"/>
      </tp>
      <tp>
        <v>42436.551504629628</v>
        <stp/>
        <stp>StudyData</stp>
        <stp>SUBMINUTE((NGE),5,Regular)</stp>
        <stp>FG</stp>
        <stp/>
        <stp>Time</stp>
        <stp>5</stp>
        <stp>-20</stp>
        <stp/>
        <stp/>
        <stp/>
        <stp/>
        <stp>T</stp>
        <tr r="Z26" s="1"/>
      </tp>
      <tp>
        <v>1.7010000000000001</v>
        <stp/>
        <stp>StudyData</stp>
        <stp>SUBMINUTE((NGE),5,Regular)</stp>
        <stp>FG</stp>
        <stp/>
        <stp>High</stp>
        <stp>5</stp>
        <stp>-10</stp>
        <stp/>
        <stp/>
        <stp/>
        <stp/>
        <stp>T</stp>
        <tr r="AB16" s="1"/>
      </tp>
      <tp>
        <v>1.6930000000000001</v>
        <stp/>
        <stp>StudyData</stp>
        <stp>SUBMINUTE((NGE),5,Regular)</stp>
        <stp>FG</stp>
        <stp/>
        <stp>High</stp>
        <stp>5</stp>
        <stp>-30</stp>
        <stp/>
        <stp/>
        <stp/>
        <stp/>
        <stp>T</stp>
        <tr r="AB36" s="1"/>
      </tp>
      <tp>
        <v>1.6970000000000001</v>
        <stp/>
        <stp>StudyData</stp>
        <stp>SUBMINUTE((NGE),5,Regular)</stp>
        <stp>FG</stp>
        <stp/>
        <stp>High</stp>
        <stp>5</stp>
        <stp>-20</stp>
        <stp/>
        <stp/>
        <stp/>
        <stp/>
        <stp>T</stp>
        <tr r="AB26" s="1"/>
      </tp>
      <tp>
        <v>1.6919999999999999</v>
        <stp/>
        <stp>StudyData</stp>
        <stp>SUBMINUTE((NGE),5,Regular)</stp>
        <stp>FG</stp>
        <stp/>
        <stp>High</stp>
        <stp>5</stp>
        <stp>-50</stp>
        <stp/>
        <stp/>
        <stp/>
        <stp/>
        <stp>T</stp>
        <tr r="AB56" s="1"/>
      </tp>
      <tp>
        <v>1.6930000000000001</v>
        <stp/>
        <stp>StudyData</stp>
        <stp>SUBMINUTE((NGE),5,Regular)</stp>
        <stp>FG</stp>
        <stp/>
        <stp>High</stp>
        <stp>5</stp>
        <stp>-40</stp>
        <stp/>
        <stp/>
        <stp/>
        <stp/>
        <stp>T</stp>
        <tr r="AB46" s="1"/>
      </tp>
      <tp>
        <v>1.694</v>
        <stp/>
        <stp>StudyData</stp>
        <stp>SUBMINUTE((NGE),5,Regular)</stp>
        <stp>FG</stp>
        <stp/>
        <stp>High</stp>
        <stp>5</stp>
        <stp>-60</stp>
        <stp/>
        <stp/>
        <stp/>
        <stp/>
        <stp>T</stp>
        <tr r="AB66" s="1"/>
      </tp>
      <tp>
        <v>38</v>
        <stp/>
        <stp>StudyData</stp>
        <stp>BAVolCr.BidVol^(SUBMINUTE((NGE),5,Regular),5,0)</stp>
        <stp>Bar</stp>
        <stp/>
        <stp>Open</stp>
        <stp>5</stp>
        <stp>-9</stp>
        <stp/>
        <stp/>
        <stp/>
        <stp/>
        <stp>T</stp>
        <tr r="AG15" s="1"/>
      </tp>
      <tp>
        <v>0</v>
        <stp/>
        <stp>StudyData</stp>
        <stp>AlgOrdBidVol(SUBMINUTE((NGE),1,Regular),1,0)</stp>
        <stp>Bar</stp>
        <stp/>
        <stp>Open</stp>
        <stp>5</stp>
        <stp>-2</stp>
        <stp/>
        <stp/>
        <stp/>
        <stp/>
        <stp>T</stp>
        <tr r="E8" s="1"/>
        <tr r="E8" s="1"/>
      </tp>
      <tp>
        <v>0</v>
        <stp/>
        <stp>StudyData</stp>
        <stp>AlgOrdBidVol(SUBMINUTE((NGE),5,Regular),1,0)</stp>
        <stp>Bar</stp>
        <stp/>
        <stp>Open</stp>
        <stp>5</stp>
        <stp>-2</stp>
        <stp/>
        <stp/>
        <stp/>
        <stp/>
        <stp>T</stp>
        <tr r="AE8" s="1"/>
        <tr r="AE8" s="1"/>
      </tp>
      <tp>
        <v>61</v>
        <stp/>
        <stp>StudyData</stp>
        <stp>AlgOrdAskVol(NGE)</stp>
        <stp>Bar</stp>
        <stp/>
        <stp>Open</stp>
        <stp>5</stp>
        <stp>-7</stp>
        <stp/>
        <stp/>
        <stp/>
        <stp/>
        <stp>T</stp>
        <tr r="BR13" s="1"/>
        <tr r="BR13" s="1"/>
      </tp>
      <tp>
        <v>0</v>
        <stp/>
        <stp>StudyData</stp>
        <stp>AlgOrdAskVol(SUBMINUTE((NGE),1,Regular),1,0)</stp>
        <stp>Bar</stp>
        <stp/>
        <stp>Open</stp>
        <stp>5</stp>
        <stp>-1</stp>
        <stp/>
        <stp/>
        <stp/>
        <stp/>
        <stp>T</stp>
        <tr r="F7" s="1"/>
        <tr r="F7" s="1"/>
      </tp>
      <tp>
        <v>0</v>
        <stp/>
        <stp>StudyData</stp>
        <stp>AlgOrdAskVol(SUBMINUTE((NGE),5,Regular),1,0)</stp>
        <stp>Bar</stp>
        <stp/>
        <stp>Open</stp>
        <stp>5</stp>
        <stp>-1</stp>
        <stp/>
        <stp/>
        <stp/>
        <stp/>
        <stp>T</stp>
        <tr r="AF7" s="1"/>
        <tr r="AF7" s="1"/>
      </tp>
      <tp>
        <v>23</v>
        <stp/>
        <stp>StudyData</stp>
        <stp>AlgOrdAskVol(NGE)</stp>
        <stp>Bar</stp>
        <stp/>
        <stp>Open</stp>
        <stp>1</stp>
        <stp>-7</stp>
        <stp/>
        <stp/>
        <stp/>
        <stp/>
        <stp>T</stp>
        <tr r="AQ13" s="1"/>
        <tr r="AQ13" s="1"/>
      </tp>
      <tp>
        <v>42436.552037037036</v>
        <stp/>
        <stp>StudyData</stp>
        <stp>SUBMINUTE((NGE),1,Regular)</stp>
        <stp>FG</stp>
        <stp/>
        <stp>Time</stp>
        <stp>5</stp>
        <stp>-55</stp>
        <stp/>
        <stp/>
        <stp/>
        <stp/>
        <stp>T</stp>
        <tr r="B61" s="1"/>
      </tp>
      <tp>
        <v>42436.549710648149</v>
        <stp/>
        <stp>StudyData</stp>
        <stp>SUBMINUTE((NGE),5,Regular)</stp>
        <stp>FG</stp>
        <stp/>
        <stp>Time</stp>
        <stp>5</stp>
        <stp>-51</stp>
        <stp/>
        <stp/>
        <stp/>
        <stp/>
        <stp>T</stp>
        <tr r="Z57" s="1"/>
      </tp>
      <tp>
        <v>42436.552152777782</v>
        <stp/>
        <stp>StudyData</stp>
        <stp>SUBMINUTE((NGE),1,Regular)</stp>
        <stp>FG</stp>
        <stp/>
        <stp>Time</stp>
        <stp>5</stp>
        <stp>-45</stp>
        <stp/>
        <stp/>
        <stp/>
        <stp/>
        <stp>T</stp>
        <tr r="B51" s="1"/>
      </tp>
      <tp>
        <v>42436.550289351857</v>
        <stp/>
        <stp>StudyData</stp>
        <stp>SUBMINUTE((NGE),5,Regular)</stp>
        <stp>FG</stp>
        <stp/>
        <stp>Time</stp>
        <stp>5</stp>
        <stp>-41</stp>
        <stp/>
        <stp/>
        <stp/>
        <stp/>
        <stp>T</stp>
        <tr r="Z47" s="1"/>
      </tp>
      <tp>
        <v>42436.552500000005</v>
        <stp/>
        <stp>StudyData</stp>
        <stp>SUBMINUTE((NGE),1,Regular)</stp>
        <stp>FG</stp>
        <stp/>
        <stp>Time</stp>
        <stp>5</stp>
        <stp>-15</stp>
        <stp/>
        <stp/>
        <stp/>
        <stp/>
        <stp>T</stp>
        <tr r="B21" s="1"/>
      </tp>
      <tp>
        <v>42436.552025462966</v>
        <stp/>
        <stp>StudyData</stp>
        <stp>SUBMINUTE((NGE),5,Regular)</stp>
        <stp>FG</stp>
        <stp/>
        <stp>Time</stp>
        <stp>5</stp>
        <stp>-11</stp>
        <stp/>
        <stp/>
        <stp/>
        <stp/>
        <stp>T</stp>
        <tr r="Z17" s="1"/>
      </tp>
      <tp>
        <v>42436.552268518521</v>
        <stp/>
        <stp>StudyData</stp>
        <stp>SUBMINUTE((NGE),1,Regular)</stp>
        <stp>FG</stp>
        <stp/>
        <stp>Time</stp>
        <stp>5</stp>
        <stp>-35</stp>
        <stp/>
        <stp/>
        <stp/>
        <stp/>
        <stp>T</stp>
        <tr r="B41" s="1"/>
      </tp>
      <tp>
        <v>42436.55086805555</v>
        <stp/>
        <stp>StudyData</stp>
        <stp>SUBMINUTE((NGE),5,Regular)</stp>
        <stp>FG</stp>
        <stp/>
        <stp>Time</stp>
        <stp>5</stp>
        <stp>-31</stp>
        <stp/>
        <stp/>
        <stp/>
        <stp/>
        <stp>T</stp>
        <tr r="Z37" s="1"/>
      </tp>
      <tp>
        <v>42436.552384259259</v>
        <stp/>
        <stp>StudyData</stp>
        <stp>SUBMINUTE((NGE),1,Regular)</stp>
        <stp>FG</stp>
        <stp/>
        <stp>Time</stp>
        <stp>5</stp>
        <stp>-25</stp>
        <stp/>
        <stp/>
        <stp/>
        <stp/>
        <stp>T</stp>
        <tr r="B31" s="1"/>
      </tp>
      <tp>
        <v>42436.551446759258</v>
        <stp/>
        <stp>StudyData</stp>
        <stp>SUBMINUTE((NGE),5,Regular)</stp>
        <stp>FG</stp>
        <stp/>
        <stp>Time</stp>
        <stp>5</stp>
        <stp>-21</stp>
        <stp/>
        <stp/>
        <stp/>
        <stp/>
        <stp>T</stp>
        <tr r="Z27" s="1"/>
      </tp>
      <tp>
        <v>1.7</v>
        <stp/>
        <stp>StudyData</stp>
        <stp>SUBMINUTE((NGE),5,Regular)</stp>
        <stp>FG</stp>
        <stp/>
        <stp>High</stp>
        <stp>5</stp>
        <stp>-11</stp>
        <stp/>
        <stp/>
        <stp/>
        <stp/>
        <stp>T</stp>
        <tr r="AB17" s="1"/>
      </tp>
      <tp>
        <v>1.6930000000000001</v>
        <stp/>
        <stp>StudyData</stp>
        <stp>SUBMINUTE((NGE),5,Regular)</stp>
        <stp>FG</stp>
        <stp/>
        <stp>High</stp>
        <stp>5</stp>
        <stp>-31</stp>
        <stp/>
        <stp/>
        <stp/>
        <stp/>
        <stp>T</stp>
        <tr r="AB37" s="1"/>
      </tp>
      <tp>
        <v>1.6970000000000001</v>
        <stp/>
        <stp>StudyData</stp>
        <stp>SUBMINUTE((NGE),5,Regular)</stp>
        <stp>FG</stp>
        <stp/>
        <stp>High</stp>
        <stp>5</stp>
        <stp>-21</stp>
        <stp/>
        <stp/>
        <stp/>
        <stp/>
        <stp>T</stp>
        <tr r="AB27" s="1"/>
      </tp>
      <tp>
        <v>1.6930000000000001</v>
        <stp/>
        <stp>StudyData</stp>
        <stp>SUBMINUTE((NGE),5,Regular)</stp>
        <stp>FG</stp>
        <stp/>
        <stp>High</stp>
        <stp>5</stp>
        <stp>-51</stp>
        <stp/>
        <stp/>
        <stp/>
        <stp/>
        <stp>T</stp>
        <tr r="AB57" s="1"/>
      </tp>
      <tp>
        <v>1.6910000000000001</v>
        <stp/>
        <stp>StudyData</stp>
        <stp>SUBMINUTE((NGE),5,Regular)</stp>
        <stp>FG</stp>
        <stp/>
        <stp>High</stp>
        <stp>5</stp>
        <stp>-41</stp>
        <stp/>
        <stp/>
        <stp/>
        <stp/>
        <stp>T</stp>
        <tr r="AB47" s="1"/>
      </tp>
      <tp>
        <v>1.7</v>
        <stp/>
        <stp>StudyData</stp>
        <stp>SUBMINUTE((NGE),1,FillGap)</stp>
        <stp>Bar</stp>
        <stp/>
        <stp>Close</stp>
        <stp>5</stp>
        <stp>-8</stp>
        <stp/>
        <stp/>
        <stp/>
        <stp/>
        <stp>T</stp>
        <tr r="C14" s="1"/>
        <tr r="C14" s="1"/>
      </tp>
      <tp>
        <v>1.7010000000000001</v>
        <stp/>
        <stp>StudyData</stp>
        <stp>SUBMINUTE((NGE),5,FillGap)</stp>
        <stp>Bar</stp>
        <stp/>
        <stp>Close</stp>
        <stp>5</stp>
        <stp>-8</stp>
        <stp/>
        <stp/>
        <stp/>
        <stp/>
        <stp>T</stp>
        <tr r="AD14" s="1"/>
        <tr r="AD14" s="1"/>
      </tp>
      <tp>
        <v>105</v>
        <stp/>
        <stp>StudyData</stp>
        <stp>BAVolCr.BidVol^(NGE)</stp>
        <stp>Bar</stp>
        <stp/>
        <stp>Open</stp>
        <stp>1</stp>
        <stp>-22</stp>
        <stp/>
        <stp/>
        <stp/>
        <stp/>
        <stp>T</stp>
        <tr r="AR28" s="1"/>
      </tp>
      <tp>
        <v>2048</v>
        <stp/>
        <stp>StudyData</stp>
        <stp>BAVolCr.BidVol^(NGE)</stp>
        <stp>Bar</stp>
        <stp/>
        <stp>Open</stp>
        <stp>5</stp>
        <stp>-26</stp>
        <stp/>
        <stp/>
        <stp/>
        <stp/>
        <stp>T</stp>
        <tr r="BS32" s="1"/>
      </tp>
      <tp>
        <v>975.5</v>
        <stp/>
        <stp>StudyData</stp>
        <stp>BAVolCr.BidVol^(NGE)</stp>
        <stp>Bar</stp>
        <stp/>
        <stp>Open</stp>
        <stp>1</stp>
        <stp>-32</stp>
        <stp/>
        <stp/>
        <stp/>
        <stp/>
        <stp>T</stp>
        <tr r="AR38" s="1"/>
      </tp>
      <tp>
        <v>3116</v>
        <stp/>
        <stp>StudyData</stp>
        <stp>BAVolCr.BidVol^(NGE)</stp>
        <stp>Bar</stp>
        <stp/>
        <stp>Open</stp>
        <stp>5</stp>
        <stp>-36</stp>
        <stp/>
        <stp/>
        <stp/>
        <stp/>
        <stp>T</stp>
        <tr r="BS42" s="1"/>
      </tp>
      <tp>
        <v>202</v>
        <stp/>
        <stp>StudyData</stp>
        <stp>BAVolCr.BidVol^(NGE)</stp>
        <stp>Bar</stp>
        <stp/>
        <stp>Open</stp>
        <stp>1</stp>
        <stp>-12</stp>
        <stp/>
        <stp/>
        <stp/>
        <stp/>
        <stp>T</stp>
        <tr r="AR18" s="1"/>
      </tp>
      <tp>
        <v>1097.5</v>
        <stp/>
        <stp>StudyData</stp>
        <stp>BAVolCr.BidVol^(NGE)</stp>
        <stp>Bar</stp>
        <stp/>
        <stp>Open</stp>
        <stp>5</stp>
        <stp>-16</stp>
        <stp/>
        <stp/>
        <stp/>
        <stp/>
        <stp>T</stp>
        <tr r="BS22" s="1"/>
      </tp>
      <tp>
        <v>488</v>
        <stp/>
        <stp>StudyData</stp>
        <stp>BAVolCr.BidVol^(NGE)</stp>
        <stp>Bar</stp>
        <stp/>
        <stp>Open</stp>
        <stp>1</stp>
        <stp>-42</stp>
        <stp/>
        <stp/>
        <stp/>
        <stp/>
        <stp>T</stp>
        <tr r="AR48" s="1"/>
      </tp>
      <tp>
        <v>5640</v>
        <stp/>
        <stp>StudyData</stp>
        <stp>BAVolCr.BidVol^(NGE)</stp>
        <stp>Bar</stp>
        <stp/>
        <stp>Open</stp>
        <stp>5</stp>
        <stp>-46</stp>
        <stp/>
        <stp/>
        <stp/>
        <stp/>
        <stp>T</stp>
        <tr r="BS52" s="1"/>
      </tp>
      <tp>
        <v>686</v>
        <stp/>
        <stp>StudyData</stp>
        <stp>BAVolCr.BidVol^(NGE)</stp>
        <stp>Bar</stp>
        <stp/>
        <stp>Open</stp>
        <stp>1</stp>
        <stp>-52</stp>
        <stp/>
        <stp/>
        <stp/>
        <stp/>
        <stp>T</stp>
        <tr r="AR58" s="1"/>
      </tp>
      <tp>
        <v>1524.5</v>
        <stp/>
        <stp>StudyData</stp>
        <stp>BAVolCr.BidVol^(NGE)</stp>
        <stp>Bar</stp>
        <stp/>
        <stp>Open</stp>
        <stp>5</stp>
        <stp>-56</stp>
        <stp/>
        <stp/>
        <stp/>
        <stp/>
        <stp>T</stp>
        <tr r="BS62" s="1"/>
      </tp>
      <tp>
        <v>676</v>
        <stp/>
        <stp>StudyData</stp>
        <stp>BAVolCr.AskVol^(NGE)</stp>
        <stp>Bar</stp>
        <stp/>
        <stp>Open</stp>
        <stp>1</stp>
        <stp>-52</stp>
        <stp/>
        <stp/>
        <stp/>
        <stp/>
        <stp>T</stp>
        <tr r="AS58" s="1"/>
      </tp>
      <tp>
        <v>1857.5</v>
        <stp/>
        <stp>StudyData</stp>
        <stp>BAVolCr.AskVol^(NGE)</stp>
        <stp>Bar</stp>
        <stp/>
        <stp>Open</stp>
        <stp>5</stp>
        <stp>-56</stp>
        <stp/>
        <stp/>
        <stp/>
        <stp/>
        <stp>T</stp>
        <tr r="BT62" s="1"/>
      </tp>
      <tp>
        <v>226</v>
        <stp/>
        <stp>StudyData</stp>
        <stp>BAVolCr.AskVol^(NGE)</stp>
        <stp>Bar</stp>
        <stp/>
        <stp>Open</stp>
        <stp>1</stp>
        <stp>-42</stp>
        <stp/>
        <stp/>
        <stp/>
        <stp/>
        <stp>T</stp>
        <tr r="AS48" s="1"/>
      </tp>
      <tp>
        <v>6369</v>
        <stp/>
        <stp>StudyData</stp>
        <stp>BAVolCr.AskVol^(NGE)</stp>
        <stp>Bar</stp>
        <stp/>
        <stp>Open</stp>
        <stp>5</stp>
        <stp>-46</stp>
        <stp/>
        <stp/>
        <stp/>
        <stp/>
        <stp>T</stp>
        <tr r="BT52" s="1"/>
      </tp>
      <tp>
        <v>312</v>
        <stp/>
        <stp>StudyData</stp>
        <stp>BAVolCr.AskVol^(NGE)</stp>
        <stp>Bar</stp>
        <stp/>
        <stp>Open</stp>
        <stp>1</stp>
        <stp>-12</stp>
        <stp/>
        <stp/>
        <stp/>
        <stp/>
        <stp>T</stp>
        <tr r="AS18" s="1"/>
      </tp>
      <tp>
        <v>875.5</v>
        <stp/>
        <stp>StudyData</stp>
        <stp>BAVolCr.AskVol^(NGE)</stp>
        <stp>Bar</stp>
        <stp/>
        <stp>Open</stp>
        <stp>5</stp>
        <stp>-16</stp>
        <stp/>
        <stp/>
        <stp/>
        <stp/>
        <stp>T</stp>
        <tr r="BT22" s="1"/>
      </tp>
      <tp>
        <v>936.5</v>
        <stp/>
        <stp>StudyData</stp>
        <stp>BAVolCr.AskVol^(NGE)</stp>
        <stp>Bar</stp>
        <stp/>
        <stp>Open</stp>
        <stp>1</stp>
        <stp>-32</stp>
        <stp/>
        <stp/>
        <stp/>
        <stp/>
        <stp>T</stp>
        <tr r="AS38" s="1"/>
      </tp>
      <tp>
        <v>2468</v>
        <stp/>
        <stp>StudyData</stp>
        <stp>BAVolCr.AskVol^(NGE)</stp>
        <stp>Bar</stp>
        <stp/>
        <stp>Open</stp>
        <stp>5</stp>
        <stp>-36</stp>
        <stp/>
        <stp/>
        <stp/>
        <stp/>
        <stp>T</stp>
        <tr r="BT42" s="1"/>
      </tp>
      <tp>
        <v>280</v>
        <stp/>
        <stp>StudyData</stp>
        <stp>BAVolCr.AskVol^(NGE)</stp>
        <stp>Bar</stp>
        <stp/>
        <stp>Open</stp>
        <stp>1</stp>
        <stp>-22</stp>
        <stp/>
        <stp/>
        <stp/>
        <stp/>
        <stp>T</stp>
        <tr r="AS28" s="1"/>
      </tp>
      <tp>
        <v>2288</v>
        <stp/>
        <stp>StudyData</stp>
        <stp>BAVolCr.AskVol^(NGE)</stp>
        <stp>Bar</stp>
        <stp/>
        <stp>Open</stp>
        <stp>5</stp>
        <stp>-26</stp>
        <stp/>
        <stp/>
        <stp/>
        <stp/>
        <stp>T</stp>
        <tr r="BT32" s="1"/>
      </tp>
      <tp>
        <v>1</v>
        <stp/>
        <stp>StudyData</stp>
        <stp>AlgOrdBidVol(NGE)</stp>
        <stp>Bar</stp>
        <stp/>
        <stp>Open</stp>
        <stp>1</stp>
        <stp>-2</stp>
        <stp/>
        <stp/>
        <stp/>
        <stp/>
        <stp>T</stp>
        <tr r="AP8" s="1"/>
        <tr r="AP8" s="1"/>
      </tp>
      <tp>
        <v>212</v>
        <stp/>
        <stp>StudyData</stp>
        <stp>AlgOrdBidVol(NGE)</stp>
        <stp>Bar</stp>
        <stp/>
        <stp>Open</stp>
        <stp>5</stp>
        <stp>-2</stp>
        <stp/>
        <stp/>
        <stp/>
        <stp/>
        <stp>T</stp>
        <tr r="BQ8" s="1"/>
        <tr r="BQ8" s="1"/>
      </tp>
      <tp>
        <v>1.6919999999999999</v>
        <stp/>
        <stp>StudyData</stp>
        <stp>SUBMINUTE((NGE),5,Regular)</stp>
        <stp>FG</stp>
        <stp/>
        <stp>Open</stp>
        <stp>5</stp>
        <stp>-47</stp>
        <stp/>
        <stp/>
        <stp/>
        <stp/>
        <stp>T</stp>
        <tr r="AA53" s="1"/>
      </tp>
      <tp>
        <v>1.6919999999999999</v>
        <stp/>
        <stp>StudyData</stp>
        <stp>SUBMINUTE((NGE),5,Regular)</stp>
        <stp>FG</stp>
        <stp/>
        <stp>Open</stp>
        <stp>5</stp>
        <stp>-57</stp>
        <stp/>
        <stp/>
        <stp/>
        <stp/>
        <stp>T</stp>
        <tr r="AA63" s="1"/>
      </tp>
      <tp>
        <v>1.694</v>
        <stp/>
        <stp>StudyData</stp>
        <stp>SUBMINUTE((NGE),5,Regular)</stp>
        <stp>FG</stp>
        <stp/>
        <stp>Open</stp>
        <stp>5</stp>
        <stp>-27</stp>
        <stp/>
        <stp/>
        <stp/>
        <stp/>
        <stp>T</stp>
        <tr r="AA33" s="1"/>
      </tp>
      <tp>
        <v>1.6919999999999999</v>
        <stp/>
        <stp>StudyData</stp>
        <stp>SUBMINUTE((NGE),5,Regular)</stp>
        <stp>FG</stp>
        <stp/>
        <stp>Open</stp>
        <stp>5</stp>
        <stp>-37</stp>
        <stp/>
        <stp/>
        <stp/>
        <stp/>
        <stp>T</stp>
        <tr r="AA43" s="1"/>
      </tp>
      <tp>
        <v>1.6970000000000001</v>
        <stp/>
        <stp>StudyData</stp>
        <stp>SUBMINUTE((NGE),5,Regular)</stp>
        <stp>FG</stp>
        <stp/>
        <stp>Open</stp>
        <stp>5</stp>
        <stp>-17</stp>
        <stp/>
        <stp/>
        <stp/>
        <stp/>
        <stp>T</stp>
        <tr r="AA23" s="1"/>
      </tp>
      <tp>
        <v>1.7010000000000001</v>
        <stp/>
        <stp>StudyData</stp>
        <stp>SUBMINUTE((NGE),5,FillGap)</stp>
        <stp>Bar</stp>
        <stp/>
        <stp>Close</stp>
        <stp>5</stp>
        <stp>-10</stp>
        <stp/>
        <stp/>
        <stp/>
        <stp/>
        <stp>T</stp>
        <tr r="AD16" s="1"/>
        <tr r="AD16" s="1"/>
      </tp>
      <tp>
        <v>1.6970000000000001</v>
        <stp/>
        <stp>StudyData</stp>
        <stp>SUBMINUTE((NGE),5,FillGap)</stp>
        <stp>Bar</stp>
        <stp/>
        <stp>Close</stp>
        <stp>5</stp>
        <stp>-20</stp>
        <stp/>
        <stp/>
        <stp/>
        <stp/>
        <stp>T</stp>
        <tr r="AD26" s="1"/>
        <tr r="AD26" s="1"/>
      </tp>
      <tp>
        <v>1.6930000000000001</v>
        <stp/>
        <stp>StudyData</stp>
        <stp>SUBMINUTE((NGE),5,FillGap)</stp>
        <stp>Bar</stp>
        <stp/>
        <stp>Close</stp>
        <stp>5</stp>
        <stp>-30</stp>
        <stp/>
        <stp/>
        <stp/>
        <stp/>
        <stp>T</stp>
        <tr r="AD36" s="1"/>
        <tr r="AD36" s="1"/>
      </tp>
      <tp>
        <v>1.6919999999999999</v>
        <stp/>
        <stp>StudyData</stp>
        <stp>SUBMINUTE((NGE),5,FillGap)</stp>
        <stp>Bar</stp>
        <stp/>
        <stp>Close</stp>
        <stp>5</stp>
        <stp>-40</stp>
        <stp/>
        <stp/>
        <stp/>
        <stp/>
        <stp>T</stp>
        <tr r="AD46" s="1"/>
        <tr r="AD46" s="1"/>
      </tp>
      <tp>
        <v>1.6919999999999999</v>
        <stp/>
        <stp>StudyData</stp>
        <stp>SUBMINUTE((NGE),5,FillGap)</stp>
        <stp>Bar</stp>
        <stp/>
        <stp>Close</stp>
        <stp>5</stp>
        <stp>-50</stp>
        <stp/>
        <stp/>
        <stp/>
        <stp/>
        <stp>T</stp>
        <tr r="AD56" s="1"/>
        <tr r="AD56" s="1"/>
      </tp>
      <tp>
        <v>1.6930000000000001</v>
        <stp/>
        <stp>StudyData</stp>
        <stp>SUBMINUTE((NGE),5,FillGap)</stp>
        <stp>Bar</stp>
        <stp/>
        <stp>Close</stp>
        <stp>5</stp>
        <stp>-60</stp>
        <stp/>
        <stp/>
        <stp/>
        <stp/>
        <stp>T</stp>
        <tr r="AD66" s="1"/>
        <tr r="AD66" s="1"/>
      </tp>
      <tp>
        <v>1.7</v>
        <stp/>
        <stp>StudyData</stp>
        <stp>SUBMINUTE((NGE),1,FillGap)</stp>
        <stp>Bar</stp>
        <stp/>
        <stp>Close</stp>
        <stp>5</stp>
        <stp>-10</stp>
        <stp/>
        <stp/>
        <stp/>
        <stp/>
        <stp>T</stp>
        <tr r="C16" s="1"/>
        <tr r="C16" s="1"/>
      </tp>
      <tp>
        <v>1.7</v>
        <stp/>
        <stp>StudyData</stp>
        <stp>SUBMINUTE((NGE),1,FillGap)</stp>
        <stp>Bar</stp>
        <stp/>
        <stp>Close</stp>
        <stp>5</stp>
        <stp>-20</stp>
        <stp/>
        <stp/>
        <stp/>
        <stp/>
        <stp>T</stp>
        <tr r="C26" s="1"/>
        <tr r="C26" s="1"/>
      </tp>
      <tp>
        <v>1.7010000000000001</v>
        <stp/>
        <stp>StudyData</stp>
        <stp>SUBMINUTE((NGE),1,FillGap)</stp>
        <stp>Bar</stp>
        <stp/>
        <stp>Close</stp>
        <stp>5</stp>
        <stp>-30</stp>
        <stp/>
        <stp/>
        <stp/>
        <stp/>
        <stp>T</stp>
        <tr r="C36" s="1"/>
        <tr r="C36" s="1"/>
      </tp>
      <tp>
        <v>1.7010000000000001</v>
        <stp/>
        <stp>StudyData</stp>
        <stp>SUBMINUTE((NGE),1,FillGap)</stp>
        <stp>Bar</stp>
        <stp/>
        <stp>Close</stp>
        <stp>5</stp>
        <stp>-40</stp>
        <stp/>
        <stp/>
        <stp/>
        <stp/>
        <stp>T</stp>
        <tr r="C46" s="1"/>
        <tr r="C46" s="1"/>
      </tp>
      <tp>
        <v>1.7</v>
        <stp/>
        <stp>StudyData</stp>
        <stp>SUBMINUTE((NGE),1,FillGap)</stp>
        <stp>Bar</stp>
        <stp/>
        <stp>Close</stp>
        <stp>5</stp>
        <stp>-50</stp>
        <stp/>
        <stp/>
        <stp/>
        <stp/>
        <stp>T</stp>
        <tr r="C56" s="1"/>
        <tr r="C56" s="1"/>
      </tp>
      <tp>
        <v>1.6990000000000001</v>
        <stp/>
        <stp>StudyData</stp>
        <stp>SUBMINUTE((NGE),1,FillGap)</stp>
        <stp>Bar</stp>
        <stp/>
        <stp>Close</stp>
        <stp>5</stp>
        <stp>-60</stp>
        <stp/>
        <stp/>
        <stp/>
        <stp/>
        <stp>T</stp>
        <tr r="C66" s="1"/>
        <tr r="C66" s="1"/>
      </tp>
      <tp>
        <v>1.7</v>
        <stp/>
        <stp>StudyData</stp>
        <stp>SUBMINUTE((NGE),1,FillGap)</stp>
        <stp>Bar</stp>
        <stp/>
        <stp>Close</stp>
        <stp>5</stp>
        <stp>-9</stp>
        <stp/>
        <stp/>
        <stp/>
        <stp/>
        <stp>T</stp>
        <tr r="C15" s="1"/>
        <tr r="C15" s="1"/>
      </tp>
      <tp>
        <v>1.7010000000000001</v>
        <stp/>
        <stp>StudyData</stp>
        <stp>SUBMINUTE((NGE),5,FillGap)</stp>
        <stp>Bar</stp>
        <stp/>
        <stp>Close</stp>
        <stp>5</stp>
        <stp>-9</stp>
        <stp/>
        <stp/>
        <stp/>
        <stp/>
        <stp>T</stp>
        <tr r="AD15" s="1"/>
        <tr r="AD15" s="1"/>
      </tp>
      <tp>
        <v>2</v>
        <stp/>
        <stp>StudyData</stp>
        <stp>BAVolCr.AskVol^(SUBMINUTE((NGE),5,Regular),5,0)</stp>
        <stp>Bar</stp>
        <stp/>
        <stp>Open</stp>
        <stp>5</stp>
        <stp>0</stp>
        <stp/>
        <stp/>
        <stp/>
        <stp/>
        <stp>T</stp>
        <tr r="AH6" s="1"/>
      </tp>
      <tp>
        <v>136</v>
        <stp/>
        <stp>StudyData</stp>
        <stp>BAVolCr.BidVol^(NGE)</stp>
        <stp>Bar</stp>
        <stp/>
        <stp>Open</stp>
        <stp>1</stp>
        <stp>-23</stp>
        <stp/>
        <stp/>
        <stp/>
        <stp/>
        <stp>T</stp>
        <tr r="AR29" s="1"/>
      </tp>
      <tp>
        <v>2306.5</v>
        <stp/>
        <stp>StudyData</stp>
        <stp>BAVolCr.BidVol^(NGE)</stp>
        <stp>Bar</stp>
        <stp/>
        <stp>Open</stp>
        <stp>5</stp>
        <stp>-27</stp>
        <stp/>
        <stp/>
        <stp/>
        <stp/>
        <stp>T</stp>
        <tr r="BS33" s="1"/>
      </tp>
      <tp>
        <v>958.5</v>
        <stp/>
        <stp>StudyData</stp>
        <stp>BAVolCr.BidVol^(NGE)</stp>
        <stp>Bar</stp>
        <stp/>
        <stp>Open</stp>
        <stp>1</stp>
        <stp>-33</stp>
        <stp/>
        <stp/>
        <stp/>
        <stp/>
        <stp>T</stp>
        <tr r="AR39" s="1"/>
      </tp>
      <tp>
        <v>2688.5</v>
        <stp/>
        <stp>StudyData</stp>
        <stp>BAVolCr.BidVol^(NGE)</stp>
        <stp>Bar</stp>
        <stp/>
        <stp>Open</stp>
        <stp>5</stp>
        <stp>-37</stp>
        <stp/>
        <stp/>
        <stp/>
        <stp/>
        <stp>T</stp>
        <tr r="BS43" s="1"/>
      </tp>
      <tp>
        <v>199</v>
        <stp/>
        <stp>StudyData</stp>
        <stp>BAVolCr.BidVol^(NGE)</stp>
        <stp>Bar</stp>
        <stp/>
        <stp>Open</stp>
        <stp>1</stp>
        <stp>-13</stp>
        <stp/>
        <stp/>
        <stp/>
        <stp/>
        <stp>T</stp>
        <tr r="AR19" s="1"/>
      </tp>
      <tp>
        <v>1062.5</v>
        <stp/>
        <stp>StudyData</stp>
        <stp>BAVolCr.BidVol^(NGE)</stp>
        <stp>Bar</stp>
        <stp/>
        <stp>Open</stp>
        <stp>5</stp>
        <stp>-17</stp>
        <stp/>
        <stp/>
        <stp/>
        <stp/>
        <stp>T</stp>
        <tr r="BS23" s="1"/>
      </tp>
      <tp>
        <v>307</v>
        <stp/>
        <stp>StudyData</stp>
        <stp>BAVolCr.BidVol^(NGE)</stp>
        <stp>Bar</stp>
        <stp/>
        <stp>Open</stp>
        <stp>1</stp>
        <stp>-43</stp>
        <stp/>
        <stp/>
        <stp/>
        <stp/>
        <stp>T</stp>
        <tr r="AR49" s="1"/>
      </tp>
      <tp>
        <v>5496</v>
        <stp/>
        <stp>StudyData</stp>
        <stp>BAVolCr.BidVol^(NGE)</stp>
        <stp>Bar</stp>
        <stp/>
        <stp>Open</stp>
        <stp>5</stp>
        <stp>-47</stp>
        <stp/>
        <stp/>
        <stp/>
        <stp/>
        <stp>T</stp>
        <tr r="BS53" s="1"/>
      </tp>
      <tp>
        <v>603</v>
        <stp/>
        <stp>StudyData</stp>
        <stp>BAVolCr.BidVol^(NGE)</stp>
        <stp>Bar</stp>
        <stp/>
        <stp>Open</stp>
        <stp>1</stp>
        <stp>-53</stp>
        <stp/>
        <stp/>
        <stp/>
        <stp/>
        <stp>T</stp>
        <tr r="AR59" s="1"/>
      </tp>
      <tp>
        <v>1991</v>
        <stp/>
        <stp>StudyData</stp>
        <stp>BAVolCr.BidVol^(NGE)</stp>
        <stp>Bar</stp>
        <stp/>
        <stp>Open</stp>
        <stp>5</stp>
        <stp>-57</stp>
        <stp/>
        <stp/>
        <stp/>
        <stp/>
        <stp>T</stp>
        <tr r="BS63" s="1"/>
      </tp>
      <tp>
        <v>604</v>
        <stp/>
        <stp>StudyData</stp>
        <stp>BAVolCr.AskVol^(NGE)</stp>
        <stp>Bar</stp>
        <stp/>
        <stp>Open</stp>
        <stp>1</stp>
        <stp>-53</stp>
        <stp/>
        <stp/>
        <stp/>
        <stp/>
        <stp>T</stp>
        <tr r="AS59" s="1"/>
      </tp>
      <tp>
        <v>2481</v>
        <stp/>
        <stp>StudyData</stp>
        <stp>BAVolCr.AskVol^(NGE)</stp>
        <stp>Bar</stp>
        <stp/>
        <stp>Open</stp>
        <stp>5</stp>
        <stp>-57</stp>
        <stp/>
        <stp/>
        <stp/>
        <stp/>
        <stp>T</stp>
        <tr r="BT63" s="1"/>
      </tp>
      <tp>
        <v>263</v>
        <stp/>
        <stp>StudyData</stp>
        <stp>BAVolCr.AskVol^(NGE)</stp>
        <stp>Bar</stp>
        <stp/>
        <stp>Open</stp>
        <stp>1</stp>
        <stp>-43</stp>
        <stp/>
        <stp/>
        <stp/>
        <stp/>
        <stp>T</stp>
        <tr r="AS49" s="1"/>
      </tp>
      <tp>
        <v>6990</v>
        <stp/>
        <stp>StudyData</stp>
        <stp>BAVolCr.AskVol^(NGE)</stp>
        <stp>Bar</stp>
        <stp/>
        <stp>Open</stp>
        <stp>5</stp>
        <stp>-47</stp>
        <stp/>
        <stp/>
        <stp/>
        <stp/>
        <stp>T</stp>
        <tr r="BT53" s="1"/>
      </tp>
      <tp>
        <v>128</v>
        <stp/>
        <stp>StudyData</stp>
        <stp>BAVolCr.AskVol^(NGE)</stp>
        <stp>Bar</stp>
        <stp/>
        <stp>Open</stp>
        <stp>1</stp>
        <stp>-13</stp>
        <stp/>
        <stp/>
        <stp/>
        <stp/>
        <stp>T</stp>
        <tr r="AS19" s="1"/>
      </tp>
      <tp>
        <v>983.5</v>
        <stp/>
        <stp>StudyData</stp>
        <stp>BAVolCr.AskVol^(NGE)</stp>
        <stp>Bar</stp>
        <stp/>
        <stp>Open</stp>
        <stp>5</stp>
        <stp>-17</stp>
        <stp/>
        <stp/>
        <stp/>
        <stp/>
        <stp>T</stp>
        <tr r="BT23" s="1"/>
      </tp>
      <tp>
        <v>685.5</v>
        <stp/>
        <stp>StudyData</stp>
        <stp>BAVolCr.AskVol^(NGE)</stp>
        <stp>Bar</stp>
        <stp/>
        <stp>Open</stp>
        <stp>1</stp>
        <stp>-33</stp>
        <stp/>
        <stp/>
        <stp/>
        <stp/>
        <stp>T</stp>
        <tr r="AS39" s="1"/>
      </tp>
      <tp>
        <v>2124.5</v>
        <stp/>
        <stp>StudyData</stp>
        <stp>BAVolCr.AskVol^(NGE)</stp>
        <stp>Bar</stp>
        <stp/>
        <stp>Open</stp>
        <stp>5</stp>
        <stp>-37</stp>
        <stp/>
        <stp/>
        <stp/>
        <stp/>
        <stp>T</stp>
        <tr r="BT43" s="1"/>
      </tp>
      <tp>
        <v>224</v>
        <stp/>
        <stp>StudyData</stp>
        <stp>BAVolCr.AskVol^(NGE)</stp>
        <stp>Bar</stp>
        <stp/>
        <stp>Open</stp>
        <stp>1</stp>
        <stp>-23</stp>
        <stp/>
        <stp/>
        <stp/>
        <stp/>
        <stp>T</stp>
        <tr r="AS29" s="1"/>
      </tp>
      <tp>
        <v>2390.5</v>
        <stp/>
        <stp>StudyData</stp>
        <stp>BAVolCr.AskVol^(NGE)</stp>
        <stp>Bar</stp>
        <stp/>
        <stp>Open</stp>
        <stp>5</stp>
        <stp>-27</stp>
        <stp/>
        <stp/>
        <stp/>
        <stp/>
        <stp>T</stp>
        <tr r="BT33" s="1"/>
      </tp>
      <tp>
        <v>5</v>
        <stp/>
        <stp>StudyData</stp>
        <stp>AlgOrdBidVol(NGE)</stp>
        <stp>Bar</stp>
        <stp/>
        <stp>Open</stp>
        <stp>1</stp>
        <stp>-3</stp>
        <stp/>
        <stp/>
        <stp/>
        <stp/>
        <stp>T</stp>
        <tr r="AP9" s="1"/>
        <tr r="AP9" s="1"/>
      </tp>
      <tp>
        <v>175</v>
        <stp/>
        <stp>StudyData</stp>
        <stp>AlgOrdBidVol(NGE)</stp>
        <stp>Bar</stp>
        <stp/>
        <stp>Open</stp>
        <stp>5</stp>
        <stp>-3</stp>
        <stp/>
        <stp/>
        <stp/>
        <stp/>
        <stp>T</stp>
        <tr r="BQ9" s="1"/>
        <tr r="BQ9" s="1"/>
      </tp>
      <tp>
        <v>1.6930000000000001</v>
        <stp/>
        <stp>StudyData</stp>
        <stp>SUBMINUTE((NGE),5,Regular)</stp>
        <stp>FG</stp>
        <stp/>
        <stp>Open</stp>
        <stp>5</stp>
        <stp>-46</stp>
        <stp/>
        <stp/>
        <stp/>
        <stp/>
        <stp>T</stp>
        <tr r="AA52" s="1"/>
      </tp>
      <tp>
        <v>1.6919999999999999</v>
        <stp/>
        <stp>StudyData</stp>
        <stp>SUBMINUTE((NGE),5,Regular)</stp>
        <stp>FG</stp>
        <stp/>
        <stp>Open</stp>
        <stp>5</stp>
        <stp>-56</stp>
        <stp/>
        <stp/>
        <stp/>
        <stp/>
        <stp>T</stp>
        <tr r="AA62" s="1"/>
      </tp>
      <tp>
        <v>1.694</v>
        <stp/>
        <stp>StudyData</stp>
        <stp>SUBMINUTE((NGE),5,Regular)</stp>
        <stp>FG</stp>
        <stp/>
        <stp>Open</stp>
        <stp>5</stp>
        <stp>-26</stp>
        <stp/>
        <stp/>
        <stp/>
        <stp/>
        <stp>T</stp>
        <tr r="AA32" s="1"/>
      </tp>
      <tp>
        <v>1.6930000000000001</v>
        <stp/>
        <stp>StudyData</stp>
        <stp>SUBMINUTE((NGE),5,Regular)</stp>
        <stp>FG</stp>
        <stp/>
        <stp>Open</stp>
        <stp>5</stp>
        <stp>-36</stp>
        <stp/>
        <stp/>
        <stp/>
        <stp/>
        <stp>T</stp>
        <tr r="AA42" s="1"/>
      </tp>
      <tp>
        <v>1.6970000000000001</v>
        <stp/>
        <stp>StudyData</stp>
        <stp>SUBMINUTE((NGE),5,Regular)</stp>
        <stp>FG</stp>
        <stp/>
        <stp>Open</stp>
        <stp>5</stp>
        <stp>-16</stp>
        <stp/>
        <stp/>
        <stp/>
        <stp/>
        <stp>T</stp>
        <tr r="AA22" s="1"/>
      </tp>
      <tp>
        <v>1.7</v>
        <stp/>
        <stp>StudyData</stp>
        <stp>SUBMINUTE((NGE),5,FillGap)</stp>
        <stp>Bar</stp>
        <stp/>
        <stp>Close</stp>
        <stp>5</stp>
        <stp>-11</stp>
        <stp/>
        <stp/>
        <stp/>
        <stp/>
        <stp>T</stp>
        <tr r="AD17" s="1"/>
        <tr r="AD17" s="1"/>
      </tp>
      <tp>
        <v>1.6970000000000001</v>
        <stp/>
        <stp>StudyData</stp>
        <stp>SUBMINUTE((NGE),5,FillGap)</stp>
        <stp>Bar</stp>
        <stp/>
        <stp>Close</stp>
        <stp>5</stp>
        <stp>-21</stp>
        <stp/>
        <stp/>
        <stp/>
        <stp/>
        <stp>T</stp>
        <tr r="AD27" s="1"/>
        <tr r="AD27" s="1"/>
      </tp>
      <tp>
        <v>1.6930000000000001</v>
        <stp/>
        <stp>StudyData</stp>
        <stp>SUBMINUTE((NGE),5,FillGap)</stp>
        <stp>Bar</stp>
        <stp/>
        <stp>Close</stp>
        <stp>5</stp>
        <stp>-31</stp>
        <stp/>
        <stp/>
        <stp/>
        <stp/>
        <stp>T</stp>
        <tr r="AD37" s="1"/>
        <tr r="AD37" s="1"/>
      </tp>
      <tp>
        <v>1.6910000000000001</v>
        <stp/>
        <stp>StudyData</stp>
        <stp>SUBMINUTE((NGE),5,FillGap)</stp>
        <stp>Bar</stp>
        <stp/>
        <stp>Close</stp>
        <stp>5</stp>
        <stp>-41</stp>
        <stp/>
        <stp/>
        <stp/>
        <stp/>
        <stp>T</stp>
        <tr r="AD47" s="1"/>
        <tr r="AD47" s="1"/>
      </tp>
      <tp>
        <v>1.6930000000000001</v>
        <stp/>
        <stp>StudyData</stp>
        <stp>SUBMINUTE((NGE),5,FillGap)</stp>
        <stp>Bar</stp>
        <stp/>
        <stp>Close</stp>
        <stp>5</stp>
        <stp>-51</stp>
        <stp/>
        <stp/>
        <stp/>
        <stp/>
        <stp>T</stp>
        <tr r="AD57" s="1"/>
        <tr r="AD57" s="1"/>
      </tp>
      <tp>
        <v>1.7</v>
        <stp/>
        <stp>StudyData</stp>
        <stp>SUBMINUTE((NGE),1,FillGap)</stp>
        <stp>Bar</stp>
        <stp/>
        <stp>Close</stp>
        <stp>5</stp>
        <stp>-11</stp>
        <stp/>
        <stp/>
        <stp/>
        <stp/>
        <stp>T</stp>
        <tr r="C17" s="1"/>
        <tr r="C17" s="1"/>
      </tp>
      <tp>
        <v>1.7010000000000001</v>
        <stp/>
        <stp>StudyData</stp>
        <stp>SUBMINUTE((NGE),1,FillGap)</stp>
        <stp>Bar</stp>
        <stp/>
        <stp>Close</stp>
        <stp>5</stp>
        <stp>-21</stp>
        <stp/>
        <stp/>
        <stp/>
        <stp/>
        <stp>T</stp>
        <tr r="C27" s="1"/>
        <tr r="C27" s="1"/>
      </tp>
      <tp>
        <v>1.7010000000000001</v>
        <stp/>
        <stp>StudyData</stp>
        <stp>SUBMINUTE((NGE),1,FillGap)</stp>
        <stp>Bar</stp>
        <stp/>
        <stp>Close</stp>
        <stp>5</stp>
        <stp>-31</stp>
        <stp/>
        <stp/>
        <stp/>
        <stp/>
        <stp>T</stp>
        <tr r="C37" s="1"/>
        <tr r="C37" s="1"/>
      </tp>
      <tp>
        <v>1.7010000000000001</v>
        <stp/>
        <stp>StudyData</stp>
        <stp>SUBMINUTE((NGE),1,FillGap)</stp>
        <stp>Bar</stp>
        <stp/>
        <stp>Close</stp>
        <stp>5</stp>
        <stp>-41</stp>
        <stp/>
        <stp/>
        <stp/>
        <stp/>
        <stp>T</stp>
        <tr r="C47" s="1"/>
        <tr r="C47" s="1"/>
      </tp>
      <tp>
        <v>1.7</v>
        <stp/>
        <stp>StudyData</stp>
        <stp>SUBMINUTE((NGE),1,FillGap)</stp>
        <stp>Bar</stp>
        <stp/>
        <stp>Close</stp>
        <stp>5</stp>
        <stp>-51</stp>
        <stp/>
        <stp/>
        <stp/>
        <stp/>
        <stp>T</stp>
        <tr r="C57" s="1"/>
        <tr r="C57" s="1"/>
      </tp>
      <tp>
        <v>871</v>
        <stp/>
        <stp>StudyData</stp>
        <stp>BAVolCr.BidVol^(NGE)</stp>
        <stp>Bar</stp>
        <stp/>
        <stp>Open</stp>
        <stp>1</stp>
        <stp>-20</stp>
        <stp/>
        <stp/>
        <stp/>
        <stp/>
        <stp>T</stp>
        <tr r="AR26" s="1"/>
      </tp>
      <tp>
        <v>1649</v>
        <stp/>
        <stp>StudyData</stp>
        <stp>BAVolCr.BidVol^(NGE)</stp>
        <stp>Bar</stp>
        <stp/>
        <stp>Open</stp>
        <stp>5</stp>
        <stp>-24</stp>
        <stp/>
        <stp/>
        <stp/>
        <stp/>
        <stp>T</stp>
        <tr r="BS30" s="1"/>
      </tp>
      <tp>
        <v>441</v>
        <stp/>
        <stp>StudyData</stp>
        <stp>BAVolCr.BidVol^(NGE)</stp>
        <stp>Bar</stp>
        <stp/>
        <stp>Open</stp>
        <stp>1</stp>
        <stp>-30</stp>
        <stp/>
        <stp/>
        <stp/>
        <stp/>
        <stp>T</stp>
        <tr r="AR36" s="1"/>
      </tp>
      <tp>
        <v>2971</v>
        <stp/>
        <stp>StudyData</stp>
        <stp>BAVolCr.BidVol^(NGE)</stp>
        <stp>Bar</stp>
        <stp/>
        <stp>Open</stp>
        <stp>5</stp>
        <stp>-34</stp>
        <stp/>
        <stp/>
        <stp/>
        <stp/>
        <stp>T</stp>
        <tr r="BS40" s="1"/>
      </tp>
      <tp>
        <v>276</v>
        <stp/>
        <stp>StudyData</stp>
        <stp>BAVolCr.BidVol^(NGE)</stp>
        <stp>Bar</stp>
        <stp/>
        <stp>Open</stp>
        <stp>1</stp>
        <stp>-10</stp>
        <stp/>
        <stp/>
        <stp/>
        <stp/>
        <stp>T</stp>
        <tr r="AR16" s="1"/>
      </tp>
      <tp>
        <v>1008</v>
        <stp/>
        <stp>StudyData</stp>
        <stp>BAVolCr.BidVol^(NGE)</stp>
        <stp>Bar</stp>
        <stp/>
        <stp>Open</stp>
        <stp>5</stp>
        <stp>-14</stp>
        <stp/>
        <stp/>
        <stp/>
        <stp/>
        <stp>T</stp>
        <tr r="BS20" s="1"/>
      </tp>
      <tp>
        <v>216</v>
        <stp/>
        <stp>StudyData</stp>
        <stp>BAVolCr.BidVol^(NGE)</stp>
        <stp>Bar</stp>
        <stp/>
        <stp>Open</stp>
        <stp>1</stp>
        <stp>-60</stp>
        <stp/>
        <stp/>
        <stp/>
        <stp/>
        <stp>T</stp>
        <tr r="AR66" s="1"/>
      </tp>
      <tp>
        <v>1598.5</v>
        <stp/>
        <stp>StudyData</stp>
        <stp>BAVolCr.BidVol^(NGE)</stp>
        <stp>Bar</stp>
        <stp/>
        <stp>Open</stp>
        <stp>1</stp>
        <stp>-40</stp>
        <stp/>
        <stp/>
        <stp/>
        <stp/>
        <stp>T</stp>
        <tr r="AR46" s="1"/>
      </tp>
      <tp>
        <v>5494</v>
        <stp/>
        <stp>StudyData</stp>
        <stp>BAVolCr.BidVol^(NGE)</stp>
        <stp>Bar</stp>
        <stp/>
        <stp>Open</stp>
        <stp>5</stp>
        <stp>-44</stp>
        <stp/>
        <stp/>
        <stp/>
        <stp/>
        <stp>T</stp>
        <tr r="BS50" s="1"/>
      </tp>
      <tp>
        <v>885</v>
        <stp/>
        <stp>StudyData</stp>
        <stp>BAVolCr.BidVol^(NGE)</stp>
        <stp>Bar</stp>
        <stp/>
        <stp>Open</stp>
        <stp>1</stp>
        <stp>-50</stp>
        <stp/>
        <stp/>
        <stp/>
        <stp/>
        <stp>T</stp>
        <tr r="AR56" s="1"/>
      </tp>
      <tp>
        <v>1738.5</v>
        <stp/>
        <stp>StudyData</stp>
        <stp>BAVolCr.BidVol^(NGE)</stp>
        <stp>Bar</stp>
        <stp/>
        <stp>Open</stp>
        <stp>5</stp>
        <stp>-54</stp>
        <stp/>
        <stp/>
        <stp/>
        <stp/>
        <stp>T</stp>
        <tr r="BS60" s="1"/>
      </tp>
      <tp>
        <v>806</v>
        <stp/>
        <stp>StudyData</stp>
        <stp>BAVolCr.AskVol^(NGE)</stp>
        <stp>Bar</stp>
        <stp/>
        <stp>Open</stp>
        <stp>1</stp>
        <stp>-50</stp>
        <stp/>
        <stp/>
        <stp/>
        <stp/>
        <stp>T</stp>
        <tr r="AS56" s="1"/>
      </tp>
      <tp>
        <v>2552.5</v>
        <stp/>
        <stp>StudyData</stp>
        <stp>BAVolCr.AskVol^(NGE)</stp>
        <stp>Bar</stp>
        <stp/>
        <stp>Open</stp>
        <stp>5</stp>
        <stp>-54</stp>
        <stp/>
        <stp/>
        <stp/>
        <stp/>
        <stp>T</stp>
        <tr r="BT60" s="1"/>
      </tp>
      <tp>
        <v>1119.5</v>
        <stp/>
        <stp>StudyData</stp>
        <stp>BAVolCr.AskVol^(NGE)</stp>
        <stp>Bar</stp>
        <stp/>
        <stp>Open</stp>
        <stp>1</stp>
        <stp>-40</stp>
        <stp/>
        <stp/>
        <stp/>
        <stp/>
        <stp>T</stp>
        <tr r="AS46" s="1"/>
      </tp>
      <tp>
        <v>5658</v>
        <stp/>
        <stp>StudyData</stp>
        <stp>BAVolCr.AskVol^(NGE)</stp>
        <stp>Bar</stp>
        <stp/>
        <stp>Open</stp>
        <stp>5</stp>
        <stp>-44</stp>
        <stp/>
        <stp/>
        <stp/>
        <stp/>
        <stp>T</stp>
        <tr r="BT50" s="1"/>
      </tp>
      <tp>
        <v>67</v>
        <stp/>
        <stp>StudyData</stp>
        <stp>BAVolCr.AskVol^(NGE)</stp>
        <stp>Bar</stp>
        <stp/>
        <stp>Open</stp>
        <stp>1</stp>
        <stp>-60</stp>
        <stp/>
        <stp/>
        <stp/>
        <stp/>
        <stp>T</stp>
        <tr r="AS66" s="1"/>
      </tp>
      <tp>
        <v>401</v>
        <stp/>
        <stp>StudyData</stp>
        <stp>BAVolCr.AskVol^(NGE)</stp>
        <stp>Bar</stp>
        <stp/>
        <stp>Open</stp>
        <stp>1</stp>
        <stp>-10</stp>
        <stp/>
        <stp/>
        <stp/>
        <stp/>
        <stp>T</stp>
        <tr r="AS16" s="1"/>
      </tp>
      <tp>
        <v>875</v>
        <stp/>
        <stp>StudyData</stp>
        <stp>BAVolCr.AskVol^(NGE)</stp>
        <stp>Bar</stp>
        <stp/>
        <stp>Open</stp>
        <stp>5</stp>
        <stp>-14</stp>
        <stp/>
        <stp/>
        <stp/>
        <stp/>
        <stp>T</stp>
        <tr r="BT20" s="1"/>
      </tp>
      <tp>
        <v>707</v>
        <stp/>
        <stp>StudyData</stp>
        <stp>BAVolCr.AskVol^(NGE)</stp>
        <stp>Bar</stp>
        <stp/>
        <stp>Open</stp>
        <stp>1</stp>
        <stp>-30</stp>
        <stp/>
        <stp/>
        <stp/>
        <stp/>
        <stp>T</stp>
        <tr r="AS36" s="1"/>
      </tp>
      <tp>
        <v>2726</v>
        <stp/>
        <stp>StudyData</stp>
        <stp>BAVolCr.AskVol^(NGE)</stp>
        <stp>Bar</stp>
        <stp/>
        <stp>Open</stp>
        <stp>5</stp>
        <stp>-34</stp>
        <stp/>
        <stp/>
        <stp/>
        <stp/>
        <stp>T</stp>
        <tr r="BT40" s="1"/>
      </tp>
      <tp>
        <v>397</v>
        <stp/>
        <stp>StudyData</stp>
        <stp>BAVolCr.AskVol^(NGE)</stp>
        <stp>Bar</stp>
        <stp/>
        <stp>Open</stp>
        <stp>1</stp>
        <stp>-20</stp>
        <stp/>
        <stp/>
        <stp/>
        <stp/>
        <stp>T</stp>
        <tr r="AS26" s="1"/>
      </tp>
      <tp>
        <v>1460</v>
        <stp/>
        <stp>StudyData</stp>
        <stp>BAVolCr.AskVol^(NGE)</stp>
        <stp>Bar</stp>
        <stp/>
        <stp>Open</stp>
        <stp>5</stp>
        <stp>-24</stp>
        <stp/>
        <stp/>
        <stp/>
        <stp/>
        <stp>T</stp>
        <tr r="BT30" s="1"/>
      </tp>
      <tp>
        <v>5</v>
        <stp/>
        <stp>StudyData</stp>
        <stp>BAVolCr.BidVol^(SUBMINUTE((NGE),5,Regular),5,0)</stp>
        <stp>Bar</stp>
        <stp/>
        <stp>Open</stp>
        <stp>5</stp>
        <stp>0</stp>
        <stp/>
        <stp/>
        <stp/>
        <stp/>
        <stp>T</stp>
        <tr r="AG6" s="1"/>
      </tp>
      <tp>
        <v>1.6919999999999999</v>
        <stp/>
        <stp>StudyData</stp>
        <stp>SUBMINUTE((NGE),5,Regular)</stp>
        <stp>FG</stp>
        <stp/>
        <stp>Open</stp>
        <stp>5</stp>
        <stp>-45</stp>
        <stp/>
        <stp/>
        <stp/>
        <stp/>
        <stp>T</stp>
        <tr r="AA51" s="1"/>
      </tp>
      <tp>
        <v>1.6930000000000001</v>
        <stp/>
        <stp>StudyData</stp>
        <stp>SUBMINUTE((NGE),5,Regular)</stp>
        <stp>FG</stp>
        <stp/>
        <stp>Open</stp>
        <stp>5</stp>
        <stp>-55</stp>
        <stp/>
        <stp/>
        <stp/>
        <stp/>
        <stp>T</stp>
        <tr r="AA61" s="1"/>
      </tp>
      <tp>
        <v>1.694</v>
        <stp/>
        <stp>StudyData</stp>
        <stp>SUBMINUTE((NGE),5,Regular)</stp>
        <stp>FG</stp>
        <stp/>
        <stp>Open</stp>
        <stp>5</stp>
        <stp>-25</stp>
        <stp/>
        <stp/>
        <stp/>
        <stp/>
        <stp>T</stp>
        <tr r="AA31" s="1"/>
      </tp>
      <tp>
        <v>1.6930000000000001</v>
        <stp/>
        <stp>StudyData</stp>
        <stp>SUBMINUTE((NGE),5,Regular)</stp>
        <stp>FG</stp>
        <stp/>
        <stp>Open</stp>
        <stp>5</stp>
        <stp>-35</stp>
        <stp/>
        <stp/>
        <stp/>
        <stp/>
        <stp>T</stp>
        <tr r="AA41" s="1"/>
      </tp>
      <tp>
        <v>1.698</v>
        <stp/>
        <stp>StudyData</stp>
        <stp>SUBMINUTE((NGE),5,Regular)</stp>
        <stp>FG</stp>
        <stp/>
        <stp>Open</stp>
        <stp>5</stp>
        <stp>-15</stp>
        <stp/>
        <stp/>
        <stp/>
        <stp/>
        <stp>T</stp>
        <tr r="AA21" s="1"/>
      </tp>
      <tp>
        <v>1.6990000000000001</v>
        <stp/>
        <stp>StudyData</stp>
        <stp>SUBMINUTE((NGE),5,FillGap)</stp>
        <stp>Bar</stp>
        <stp/>
        <stp>Close</stp>
        <stp>5</stp>
        <stp>-12</stp>
        <stp/>
        <stp/>
        <stp/>
        <stp/>
        <stp>T</stp>
        <tr r="AD18" s="1"/>
        <tr r="AD18" s="1"/>
      </tp>
      <tp>
        <v>1.6970000000000001</v>
        <stp/>
        <stp>StudyData</stp>
        <stp>SUBMINUTE((NGE),5,FillGap)</stp>
        <stp>Bar</stp>
        <stp/>
        <stp>Close</stp>
        <stp>5</stp>
        <stp>-22</stp>
        <stp/>
        <stp/>
        <stp/>
        <stp/>
        <stp>T</stp>
        <tr r="AD28" s="1"/>
        <tr r="AD28" s="1"/>
      </tp>
      <tp>
        <v>1.694</v>
        <stp/>
        <stp>StudyData</stp>
        <stp>SUBMINUTE((NGE),5,FillGap)</stp>
        <stp>Bar</stp>
        <stp/>
        <stp>Close</stp>
        <stp>5</stp>
        <stp>-32</stp>
        <stp/>
        <stp/>
        <stp/>
        <stp/>
        <stp>T</stp>
        <tr r="AD38" s="1"/>
        <tr r="AD38" s="1"/>
      </tp>
      <tp>
        <v>1.6910000000000001</v>
        <stp/>
        <stp>StudyData</stp>
        <stp>SUBMINUTE((NGE),5,FillGap)</stp>
        <stp>Bar</stp>
        <stp/>
        <stp>Close</stp>
        <stp>5</stp>
        <stp>-42</stp>
        <stp/>
        <stp/>
        <stp/>
        <stp/>
        <stp>T</stp>
        <tr r="AD48" s="1"/>
        <tr r="AD48" s="1"/>
      </tp>
      <tp>
        <v>1.6919999999999999</v>
        <stp/>
        <stp>StudyData</stp>
        <stp>SUBMINUTE((NGE),5,FillGap)</stp>
        <stp>Bar</stp>
        <stp/>
        <stp>Close</stp>
        <stp>5</stp>
        <stp>-52</stp>
        <stp/>
        <stp/>
        <stp/>
        <stp/>
        <stp>T</stp>
        <tr r="AD58" s="1"/>
        <tr r="AD58" s="1"/>
      </tp>
      <tp>
        <v>1.7</v>
        <stp/>
        <stp>StudyData</stp>
        <stp>SUBMINUTE((NGE),1,FillGap)</stp>
        <stp>Bar</stp>
        <stp/>
        <stp>Close</stp>
        <stp>5</stp>
        <stp>-12</stp>
        <stp/>
        <stp/>
        <stp/>
        <stp/>
        <stp>T</stp>
        <tr r="C18" s="1"/>
        <tr r="C18" s="1"/>
      </tp>
      <tp>
        <v>1.7010000000000001</v>
        <stp/>
        <stp>StudyData</stp>
        <stp>SUBMINUTE((NGE),1,FillGap)</stp>
        <stp>Bar</stp>
        <stp/>
        <stp>Close</stp>
        <stp>5</stp>
        <stp>-22</stp>
        <stp/>
        <stp/>
        <stp/>
        <stp/>
        <stp>T</stp>
        <tr r="C28" s="1"/>
        <tr r="C28" s="1"/>
      </tp>
      <tp>
        <v>1.7010000000000001</v>
        <stp/>
        <stp>StudyData</stp>
        <stp>SUBMINUTE((NGE),1,FillGap)</stp>
        <stp>Bar</stp>
        <stp/>
        <stp>Close</stp>
        <stp>5</stp>
        <stp>-32</stp>
        <stp/>
        <stp/>
        <stp/>
        <stp/>
        <stp>T</stp>
        <tr r="C38" s="1"/>
        <tr r="C38" s="1"/>
      </tp>
      <tp>
        <v>1.7010000000000001</v>
        <stp/>
        <stp>StudyData</stp>
        <stp>SUBMINUTE((NGE),1,FillGap)</stp>
        <stp>Bar</stp>
        <stp/>
        <stp>Close</stp>
        <stp>5</stp>
        <stp>-42</stp>
        <stp/>
        <stp/>
        <stp/>
        <stp/>
        <stp>T</stp>
        <tr r="C48" s="1"/>
        <tr r="C48" s="1"/>
      </tp>
      <tp>
        <v>1.7</v>
        <stp/>
        <stp>StudyData</stp>
        <stp>SUBMINUTE((NGE),1,FillGap)</stp>
        <stp>Bar</stp>
        <stp/>
        <stp>Close</stp>
        <stp>5</stp>
        <stp>-52</stp>
        <stp/>
        <stp/>
        <stp/>
        <stp/>
        <stp>T</stp>
        <tr r="C58" s="1"/>
        <tr r="C58" s="1"/>
      </tp>
      <tp>
        <v>646</v>
        <stp/>
        <stp>StudyData</stp>
        <stp>BAVolCr.BidVol^(NGE)</stp>
        <stp>Bar</stp>
        <stp/>
        <stp>Open</stp>
        <stp>1</stp>
        <stp>-21</stp>
        <stp/>
        <stp/>
        <stp/>
        <stp/>
        <stp>T</stp>
        <tr r="AR27" s="1"/>
      </tp>
      <tp>
        <v>1927.5</v>
        <stp/>
        <stp>StudyData</stp>
        <stp>BAVolCr.BidVol^(NGE)</stp>
        <stp>Bar</stp>
        <stp/>
        <stp>Open</stp>
        <stp>5</stp>
        <stp>-25</stp>
        <stp/>
        <stp/>
        <stp/>
        <stp/>
        <stp>T</stp>
        <tr r="BS31" s="1"/>
      </tp>
      <tp>
        <v>509.5</v>
        <stp/>
        <stp>StudyData</stp>
        <stp>BAVolCr.BidVol^(NGE)</stp>
        <stp>Bar</stp>
        <stp/>
        <stp>Open</stp>
        <stp>1</stp>
        <stp>-31</stp>
        <stp/>
        <stp/>
        <stp/>
        <stp/>
        <stp>T</stp>
        <tr r="AR37" s="1"/>
      </tp>
      <tp>
        <v>3119</v>
        <stp/>
        <stp>StudyData</stp>
        <stp>BAVolCr.BidVol^(NGE)</stp>
        <stp>Bar</stp>
        <stp/>
        <stp>Open</stp>
        <stp>5</stp>
        <stp>-35</stp>
        <stp/>
        <stp/>
        <stp/>
        <stp/>
        <stp>T</stp>
        <tr r="BS41" s="1"/>
      </tp>
      <tp>
        <v>250</v>
        <stp/>
        <stp>StudyData</stp>
        <stp>BAVolCr.BidVol^(NGE)</stp>
        <stp>Bar</stp>
        <stp/>
        <stp>Open</stp>
        <stp>1</stp>
        <stp>-11</stp>
        <stp/>
        <stp/>
        <stp/>
        <stp/>
        <stp>T</stp>
        <tr r="AR17" s="1"/>
      </tp>
      <tp>
        <v>1234</v>
        <stp/>
        <stp>StudyData</stp>
        <stp>BAVolCr.BidVol^(NGE)</stp>
        <stp>Bar</stp>
        <stp/>
        <stp>Open</stp>
        <stp>5</stp>
        <stp>-15</stp>
        <stp/>
        <stp/>
        <stp/>
        <stp/>
        <stp>T</stp>
        <tr r="BS21" s="1"/>
      </tp>
      <tp>
        <v>1189.5</v>
        <stp/>
        <stp>StudyData</stp>
        <stp>BAVolCr.BidVol^(NGE)</stp>
        <stp>Bar</stp>
        <stp/>
        <stp>Open</stp>
        <stp>1</stp>
        <stp>-41</stp>
        <stp/>
        <stp/>
        <stp/>
        <stp/>
        <stp>T</stp>
        <tr r="AR47" s="1"/>
      </tp>
      <tp>
        <v>5336.5</v>
        <stp/>
        <stp>StudyData</stp>
        <stp>BAVolCr.BidVol^(NGE)</stp>
        <stp>Bar</stp>
        <stp/>
        <stp>Open</stp>
        <stp>5</stp>
        <stp>-45</stp>
        <stp/>
        <stp/>
        <stp/>
        <stp/>
        <stp>T</stp>
        <tr r="BS51" s="1"/>
      </tp>
      <tp>
        <v>754</v>
        <stp/>
        <stp>StudyData</stp>
        <stp>BAVolCr.BidVol^(NGE)</stp>
        <stp>Bar</stp>
        <stp/>
        <stp>Open</stp>
        <stp>1</stp>
        <stp>-51</stp>
        <stp/>
        <stp/>
        <stp/>
        <stp/>
        <stp>T</stp>
        <tr r="AR57" s="1"/>
      </tp>
      <tp>
        <v>1658.5</v>
        <stp/>
        <stp>StudyData</stp>
        <stp>BAVolCr.BidVol^(NGE)</stp>
        <stp>Bar</stp>
        <stp/>
        <stp>Open</stp>
        <stp>5</stp>
        <stp>-55</stp>
        <stp/>
        <stp/>
        <stp/>
        <stp/>
        <stp>T</stp>
        <tr r="BS61" s="1"/>
      </tp>
      <tp>
        <v>725</v>
        <stp/>
        <stp>StudyData</stp>
        <stp>BAVolCr.AskVol^(NGE)</stp>
        <stp>Bar</stp>
        <stp/>
        <stp>Open</stp>
        <stp>1</stp>
        <stp>-51</stp>
        <stp/>
        <stp/>
        <stp/>
        <stp/>
        <stp>T</stp>
        <tr r="AS57" s="1"/>
      </tp>
      <tp>
        <v>2157.5</v>
        <stp/>
        <stp>StudyData</stp>
        <stp>BAVolCr.AskVol^(NGE)</stp>
        <stp>Bar</stp>
        <stp/>
        <stp>Open</stp>
        <stp>5</stp>
        <stp>-55</stp>
        <stp/>
        <stp/>
        <stp/>
        <stp/>
        <stp>T</stp>
        <tr r="BT61" s="1"/>
      </tp>
      <tp>
        <v>622.5</v>
        <stp/>
        <stp>StudyData</stp>
        <stp>BAVolCr.AskVol^(NGE)</stp>
        <stp>Bar</stp>
        <stp/>
        <stp>Open</stp>
        <stp>1</stp>
        <stp>-41</stp>
        <stp/>
        <stp/>
        <stp/>
        <stp/>
        <stp>T</stp>
        <tr r="AS47" s="1"/>
      </tp>
      <tp>
        <v>6405.5</v>
        <stp/>
        <stp>StudyData</stp>
        <stp>BAVolCr.AskVol^(NGE)</stp>
        <stp>Bar</stp>
        <stp/>
        <stp>Open</stp>
        <stp>5</stp>
        <stp>-45</stp>
        <stp/>
        <stp/>
        <stp/>
        <stp/>
        <stp>T</stp>
        <tr r="BT51" s="1"/>
      </tp>
      <tp>
        <v>348</v>
        <stp/>
        <stp>StudyData</stp>
        <stp>BAVolCr.AskVol^(NGE)</stp>
        <stp>Bar</stp>
        <stp/>
        <stp>Open</stp>
        <stp>1</stp>
        <stp>-11</stp>
        <stp/>
        <stp/>
        <stp/>
        <stp/>
        <stp>T</stp>
        <tr r="AS17" s="1"/>
      </tp>
      <tp>
        <v>809</v>
        <stp/>
        <stp>StudyData</stp>
        <stp>BAVolCr.AskVol^(NGE)</stp>
        <stp>Bar</stp>
        <stp/>
        <stp>Open</stp>
        <stp>5</stp>
        <stp>-15</stp>
        <stp/>
        <stp/>
        <stp/>
        <stp/>
        <stp>T</stp>
        <tr r="BT21" s="1"/>
      </tp>
      <tp>
        <v>874.5</v>
        <stp/>
        <stp>StudyData</stp>
        <stp>BAVolCr.AskVol^(NGE)</stp>
        <stp>Bar</stp>
        <stp/>
        <stp>Open</stp>
        <stp>1</stp>
        <stp>-31</stp>
        <stp/>
        <stp/>
        <stp/>
        <stp/>
        <stp>T</stp>
        <tr r="AS37" s="1"/>
      </tp>
      <tp>
        <v>2542</v>
        <stp/>
        <stp>StudyData</stp>
        <stp>BAVolCr.AskVol^(NGE)</stp>
        <stp>Bar</stp>
        <stp/>
        <stp>Open</stp>
        <stp>5</stp>
        <stp>-35</stp>
        <stp/>
        <stp/>
        <stp/>
        <stp/>
        <stp>T</stp>
        <tr r="BT41" s="1"/>
      </tp>
      <tp>
        <v>316</v>
        <stp/>
        <stp>StudyData</stp>
        <stp>BAVolCr.AskVol^(NGE)</stp>
        <stp>Bar</stp>
        <stp/>
        <stp>Open</stp>
        <stp>1</stp>
        <stp>-21</stp>
        <stp/>
        <stp/>
        <stp/>
        <stp/>
        <stp>T</stp>
        <tr r="AS27" s="1"/>
      </tp>
      <tp>
        <v>1752.5</v>
        <stp/>
        <stp>StudyData</stp>
        <stp>BAVolCr.AskVol^(NGE)</stp>
        <stp>Bar</stp>
        <stp/>
        <stp>Open</stp>
        <stp>5</stp>
        <stp>-25</stp>
        <stp/>
        <stp/>
        <stp/>
        <stp/>
        <stp>T</stp>
        <tr r="BT31" s="1"/>
      </tp>
      <tp>
        <v>3.4000000000000002E-2</v>
        <stp/>
        <stp>ContractData</stp>
        <stp>NGE</stp>
        <stp>NEtChange</stp>
        <stp/>
        <stp>T</stp>
        <tr r="B2" s="1"/>
      </tp>
      <tp>
        <v>16</v>
        <stp/>
        <stp>StudyData</stp>
        <stp>AlgOrdBidVol(NGE)</stp>
        <stp>Bar</stp>
        <stp/>
        <stp>Open</stp>
        <stp>1</stp>
        <stp>-1</stp>
        <stp/>
        <stp/>
        <stp/>
        <stp/>
        <stp>T</stp>
        <tr r="AP7" s="1"/>
        <tr r="AP7" s="1"/>
      </tp>
      <tp>
        <v>99</v>
        <stp/>
        <stp>StudyData</stp>
        <stp>AlgOrdBidVol(NGE)</stp>
        <stp>Bar</stp>
        <stp/>
        <stp>Open</stp>
        <stp>5</stp>
        <stp>-1</stp>
        <stp/>
        <stp/>
        <stp/>
        <stp/>
        <stp>T</stp>
        <tr r="BQ7" s="1"/>
        <tr r="BQ7" s="1"/>
      </tp>
      <tp>
        <v>1.6930000000000001</v>
        <stp/>
        <stp>StudyData</stp>
        <stp>SUBMINUTE((NGE),5,Regular)</stp>
        <stp>FG</stp>
        <stp/>
        <stp>Open</stp>
        <stp>5</stp>
        <stp>-44</stp>
        <stp/>
        <stp/>
        <stp/>
        <stp/>
        <stp>T</stp>
        <tr r="AA50" s="1"/>
      </tp>
      <tp>
        <v>1.6919999999999999</v>
        <stp/>
        <stp>StudyData</stp>
        <stp>SUBMINUTE((NGE),5,Regular)</stp>
        <stp>FG</stp>
        <stp/>
        <stp>Open</stp>
        <stp>5</stp>
        <stp>-54</stp>
        <stp/>
        <stp/>
        <stp/>
        <stp/>
        <stp>T</stp>
        <tr r="AA60" s="1"/>
      </tp>
      <tp>
        <v>1.694</v>
        <stp/>
        <stp>StudyData</stp>
        <stp>SUBMINUTE((NGE),5,Regular)</stp>
        <stp>FG</stp>
        <stp/>
        <stp>Open</stp>
        <stp>5</stp>
        <stp>-24</stp>
        <stp/>
        <stp/>
        <stp/>
        <stp/>
        <stp>T</stp>
        <tr r="AA30" s="1"/>
      </tp>
      <tp>
        <v>1.694</v>
        <stp/>
        <stp>StudyData</stp>
        <stp>SUBMINUTE((NGE),5,Regular)</stp>
        <stp>FG</stp>
        <stp/>
        <stp>Open</stp>
        <stp>5</stp>
        <stp>-34</stp>
        <stp/>
        <stp/>
        <stp/>
        <stp/>
        <stp>T</stp>
        <tr r="AA40" s="1"/>
      </tp>
      <tp>
        <v>1.7</v>
        <stp/>
        <stp>StudyData</stp>
        <stp>SUBMINUTE((NGE),5,Regular)</stp>
        <stp>FG</stp>
        <stp/>
        <stp>Open</stp>
        <stp>5</stp>
        <stp>-14</stp>
        <stp/>
        <stp/>
        <stp/>
        <stp/>
        <stp>T</stp>
        <tr r="AA20" s="1"/>
      </tp>
      <tp>
        <v>1.7</v>
        <stp/>
        <stp>StudyData</stp>
        <stp>SUBMINUTE((NGE),5,FillGap)</stp>
        <stp>Bar</stp>
        <stp/>
        <stp>Close</stp>
        <stp>5</stp>
        <stp>-13</stp>
        <stp/>
        <stp/>
        <stp/>
        <stp/>
        <stp>T</stp>
        <tr r="AD19" s="1"/>
        <tr r="AD19" s="1"/>
      </tp>
      <tp>
        <v>1.694</v>
        <stp/>
        <stp>StudyData</stp>
        <stp>SUBMINUTE((NGE),5,FillGap)</stp>
        <stp>Bar</stp>
        <stp/>
        <stp>Close</stp>
        <stp>5</stp>
        <stp>-23</stp>
        <stp/>
        <stp/>
        <stp/>
        <stp/>
        <stp>T</stp>
        <tr r="AD29" s="1"/>
        <tr r="AD29" s="1"/>
      </tp>
      <tp>
        <v>1.6930000000000001</v>
        <stp/>
        <stp>StudyData</stp>
        <stp>SUBMINUTE((NGE),5,FillGap)</stp>
        <stp>Bar</stp>
        <stp/>
        <stp>Close</stp>
        <stp>5</stp>
        <stp>-33</stp>
        <stp/>
        <stp/>
        <stp/>
        <stp/>
        <stp>T</stp>
        <tr r="AD39" s="1"/>
        <tr r="AD39" s="1"/>
      </tp>
      <tp>
        <v>1.6919999999999999</v>
        <stp/>
        <stp>StudyData</stp>
        <stp>SUBMINUTE((NGE),5,FillGap)</stp>
        <stp>Bar</stp>
        <stp/>
        <stp>Close</stp>
        <stp>5</stp>
        <stp>-43</stp>
        <stp/>
        <stp/>
        <stp/>
        <stp/>
        <stp>T</stp>
        <tr r="AD49" s="1"/>
        <tr r="AD49" s="1"/>
      </tp>
      <tp>
        <v>1.6919999999999999</v>
        <stp/>
        <stp>StudyData</stp>
        <stp>SUBMINUTE((NGE),5,FillGap)</stp>
        <stp>Bar</stp>
        <stp/>
        <stp>Close</stp>
        <stp>5</stp>
        <stp>-53</stp>
        <stp/>
        <stp/>
        <stp/>
        <stp/>
        <stp>T</stp>
        <tr r="AD59" s="1"/>
        <tr r="AD59" s="1"/>
      </tp>
      <tp>
        <v>1.7</v>
        <stp/>
        <stp>StudyData</stp>
        <stp>SUBMINUTE((NGE),1,FillGap)</stp>
        <stp>Bar</stp>
        <stp/>
        <stp>Close</stp>
        <stp>5</stp>
        <stp>-13</stp>
        <stp/>
        <stp/>
        <stp/>
        <stp/>
        <stp>T</stp>
        <tr r="C19" s="1"/>
        <tr r="C19" s="1"/>
      </tp>
      <tp>
        <v>1.7010000000000001</v>
        <stp/>
        <stp>StudyData</stp>
        <stp>SUBMINUTE((NGE),1,FillGap)</stp>
        <stp>Bar</stp>
        <stp/>
        <stp>Close</stp>
        <stp>5</stp>
        <stp>-23</stp>
        <stp/>
        <stp/>
        <stp/>
        <stp/>
        <stp>T</stp>
        <tr r="C29" s="1"/>
        <tr r="C29" s="1"/>
      </tp>
      <tp>
        <v>1.7010000000000001</v>
        <stp/>
        <stp>StudyData</stp>
        <stp>SUBMINUTE((NGE),1,FillGap)</stp>
        <stp>Bar</stp>
        <stp/>
        <stp>Close</stp>
        <stp>5</stp>
        <stp>-33</stp>
        <stp/>
        <stp/>
        <stp/>
        <stp/>
        <stp>T</stp>
        <tr r="C39" s="1"/>
        <tr r="C39" s="1"/>
      </tp>
      <tp>
        <v>1.7010000000000001</v>
        <stp/>
        <stp>StudyData</stp>
        <stp>SUBMINUTE((NGE),1,FillGap)</stp>
        <stp>Bar</stp>
        <stp/>
        <stp>Close</stp>
        <stp>5</stp>
        <stp>-43</stp>
        <stp/>
        <stp/>
        <stp/>
        <stp/>
        <stp>T</stp>
        <tr r="C49" s="1"/>
        <tr r="C49" s="1"/>
      </tp>
      <tp>
        <v>1.7</v>
        <stp/>
        <stp>StudyData</stp>
        <stp>SUBMINUTE((NGE),1,FillGap)</stp>
        <stp>Bar</stp>
        <stp/>
        <stp>Close</stp>
        <stp>5</stp>
        <stp>-53</stp>
        <stp/>
        <stp/>
        <stp/>
        <stp/>
        <stp>T</stp>
        <tr r="C59" s="1"/>
        <tr r="C59" s="1"/>
      </tp>
      <tp>
        <v>225</v>
        <stp/>
        <stp>StudyData</stp>
        <stp>BAVolCr.BidVol^(NGE)</stp>
        <stp>Bar</stp>
        <stp/>
        <stp>Open</stp>
        <stp>1</stp>
        <stp>-26</stp>
        <stp/>
        <stp/>
        <stp/>
        <stp/>
        <stp>T</stp>
        <tr r="AR32" s="1"/>
      </tp>
      <tp>
        <v>1255.5</v>
        <stp/>
        <stp>StudyData</stp>
        <stp>BAVolCr.BidVol^(NGE)</stp>
        <stp>Bar</stp>
        <stp/>
        <stp>Open</stp>
        <stp>5</stp>
        <stp>-22</stp>
        <stp/>
        <stp/>
        <stp/>
        <stp/>
        <stp>T</stp>
        <tr r="BS28" s="1"/>
      </tp>
      <tp>
        <v>1340</v>
        <stp/>
        <stp>StudyData</stp>
        <stp>BAVolCr.BidVol^(NGE)</stp>
        <stp>Bar</stp>
        <stp/>
        <stp>Open</stp>
        <stp>1</stp>
        <stp>-36</stp>
        <stp/>
        <stp/>
        <stp/>
        <stp/>
        <stp>T</stp>
        <tr r="AR42" s="1"/>
      </tp>
      <tp>
        <v>2706.5</v>
        <stp/>
        <stp>StudyData</stp>
        <stp>BAVolCr.BidVol^(NGE)</stp>
        <stp>Bar</stp>
        <stp/>
        <stp>Open</stp>
        <stp>5</stp>
        <stp>-32</stp>
        <stp/>
        <stp/>
        <stp/>
        <stp/>
        <stp>T</stp>
        <tr r="BS38" s="1"/>
      </tp>
      <tp>
        <v>492</v>
        <stp/>
        <stp>StudyData</stp>
        <stp>BAVolCr.BidVol^(NGE)</stp>
        <stp>Bar</stp>
        <stp/>
        <stp>Open</stp>
        <stp>1</stp>
        <stp>-16</stp>
        <stp/>
        <stp/>
        <stp/>
        <stp/>
        <stp>T</stp>
        <tr r="AR22" s="1"/>
      </tp>
      <tp>
        <v>1006</v>
        <stp/>
        <stp>StudyData</stp>
        <stp>BAVolCr.BidVol^(NGE)</stp>
        <stp>Bar</stp>
        <stp/>
        <stp>Open</stp>
        <stp>5</stp>
        <stp>-12</stp>
        <stp/>
        <stp/>
        <stp/>
        <stp/>
        <stp>T</stp>
        <tr r="BS18" s="1"/>
      </tp>
      <tp>
        <v>477</v>
        <stp/>
        <stp>StudyData</stp>
        <stp>BAVolCr.BidVol^(NGE)</stp>
        <stp>Bar</stp>
        <stp/>
        <stp>Open</stp>
        <stp>1</stp>
        <stp>-46</stp>
        <stp/>
        <stp/>
        <stp/>
        <stp/>
        <stp>T</stp>
        <tr r="AR52" s="1"/>
      </tp>
      <tp>
        <v>4187.5</v>
        <stp/>
        <stp>StudyData</stp>
        <stp>BAVolCr.BidVol^(NGE)</stp>
        <stp>Bar</stp>
        <stp/>
        <stp>Open</stp>
        <stp>5</stp>
        <stp>-42</stp>
        <stp/>
        <stp/>
        <stp/>
        <stp/>
        <stp>T</stp>
        <tr r="BS48" s="1"/>
      </tp>
      <tp>
        <v>110</v>
        <stp/>
        <stp>StudyData</stp>
        <stp>BAVolCr.BidVol^(NGE)</stp>
        <stp>Bar</stp>
        <stp/>
        <stp>Open</stp>
        <stp>1</stp>
        <stp>-56</stp>
        <stp/>
        <stp/>
        <stp/>
        <stp/>
        <stp>T</stp>
        <tr r="AR62" s="1"/>
      </tp>
      <tp>
        <v>5409</v>
        <stp/>
        <stp>StudyData</stp>
        <stp>BAVolCr.BidVol^(NGE)</stp>
        <stp>Bar</stp>
        <stp/>
        <stp>Open</stp>
        <stp>5</stp>
        <stp>-52</stp>
        <stp/>
        <stp/>
        <stp/>
        <stp/>
        <stp>T</stp>
        <tr r="BS58" s="1"/>
      </tp>
      <tp>
        <v>127</v>
        <stp/>
        <stp>StudyData</stp>
        <stp>BAVolCr.AskVol^(NGE)</stp>
        <stp>Bar</stp>
        <stp/>
        <stp>Open</stp>
        <stp>1</stp>
        <stp>-56</stp>
        <stp/>
        <stp/>
        <stp/>
        <stp/>
        <stp>T</stp>
        <tr r="AS62" s="1"/>
      </tp>
      <tp>
        <v>6867</v>
        <stp/>
        <stp>StudyData</stp>
        <stp>BAVolCr.AskVol^(NGE)</stp>
        <stp>Bar</stp>
        <stp/>
        <stp>Open</stp>
        <stp>5</stp>
        <stp>-52</stp>
        <stp/>
        <stp/>
        <stp/>
        <stp/>
        <stp>T</stp>
        <tr r="BT58" s="1"/>
      </tp>
      <tp>
        <v>605</v>
        <stp/>
        <stp>StudyData</stp>
        <stp>BAVolCr.AskVol^(NGE)</stp>
        <stp>Bar</stp>
        <stp/>
        <stp>Open</stp>
        <stp>1</stp>
        <stp>-46</stp>
        <stp/>
        <stp/>
        <stp/>
        <stp/>
        <stp>T</stp>
        <tr r="AS52" s="1"/>
      </tp>
      <tp>
        <v>3027.5</v>
        <stp/>
        <stp>StudyData</stp>
        <stp>BAVolCr.AskVol^(NGE)</stp>
        <stp>Bar</stp>
        <stp/>
        <stp>Open</stp>
        <stp>5</stp>
        <stp>-42</stp>
        <stp/>
        <stp/>
        <stp/>
        <stp/>
        <stp>T</stp>
        <tr r="BT48" s="1"/>
      </tp>
      <tp>
        <v>143</v>
        <stp/>
        <stp>StudyData</stp>
        <stp>BAVolCr.AskVol^(NGE)</stp>
        <stp>Bar</stp>
        <stp/>
        <stp>Open</stp>
        <stp>1</stp>
        <stp>-16</stp>
        <stp/>
        <stp/>
        <stp/>
        <stp/>
        <stp>T</stp>
        <tr r="AS22" s="1"/>
      </tp>
      <tp>
        <v>773</v>
        <stp/>
        <stp>StudyData</stp>
        <stp>BAVolCr.AskVol^(NGE)</stp>
        <stp>Bar</stp>
        <stp/>
        <stp>Open</stp>
        <stp>5</stp>
        <stp>-12</stp>
        <stp/>
        <stp/>
        <stp/>
        <stp/>
        <stp>T</stp>
        <tr r="BT18" s="1"/>
      </tp>
      <tp>
        <v>1178</v>
        <stp/>
        <stp>StudyData</stp>
        <stp>BAVolCr.AskVol^(NGE)</stp>
        <stp>Bar</stp>
        <stp/>
        <stp>Open</stp>
        <stp>1</stp>
        <stp>-36</stp>
        <stp/>
        <stp/>
        <stp/>
        <stp/>
        <stp>T</stp>
        <tr r="AS42" s="1"/>
      </tp>
      <tp>
        <v>3789.5</v>
        <stp/>
        <stp>StudyData</stp>
        <stp>BAVolCr.AskVol^(NGE)</stp>
        <stp>Bar</stp>
        <stp/>
        <stp>Open</stp>
        <stp>5</stp>
        <stp>-32</stp>
        <stp/>
        <stp/>
        <stp/>
        <stp/>
        <stp>T</stp>
        <tr r="BT38" s="1"/>
      </tp>
      <tp>
        <v>203</v>
        <stp/>
        <stp>StudyData</stp>
        <stp>BAVolCr.AskVol^(NGE)</stp>
        <stp>Bar</stp>
        <stp/>
        <stp>Open</stp>
        <stp>1</stp>
        <stp>-26</stp>
        <stp/>
        <stp/>
        <stp/>
        <stp/>
        <stp>T</stp>
        <tr r="AS32" s="1"/>
      </tp>
      <tp>
        <v>1246.5</v>
        <stp/>
        <stp>StudyData</stp>
        <stp>BAVolCr.AskVol^(NGE)</stp>
        <stp>Bar</stp>
        <stp/>
        <stp>Open</stp>
        <stp>5</stp>
        <stp>-22</stp>
        <stp/>
        <stp/>
        <stp/>
        <stp/>
        <stp>T</stp>
        <tr r="BT28" s="1"/>
      </tp>
      <tp>
        <v>0</v>
        <stp/>
        <stp>StudyData</stp>
        <stp>BAVolCr.AskVol^(SUBMINUTE((NGE),1,Regular),5,0)</stp>
        <stp>Bar</stp>
        <stp/>
        <stp>Open</stp>
        <stp>5</stp>
        <stp>-8</stp>
        <stp/>
        <stp/>
        <stp/>
        <stp/>
        <stp>T</stp>
        <tr r="H14" s="1"/>
      </tp>
      <tp>
        <v>57</v>
        <stp/>
        <stp>StudyData</stp>
        <stp>BAVolCr.AskVol^(SUBMINUTE((NGE),5,Regular),5,0)</stp>
        <stp>Bar</stp>
        <stp/>
        <stp>Open</stp>
        <stp>5</stp>
        <stp>-8</stp>
        <stp/>
        <stp/>
        <stp/>
        <stp/>
        <stp>T</stp>
        <tr r="AH14" s="1"/>
      </tp>
      <tp>
        <v>46</v>
        <stp/>
        <stp>StudyData</stp>
        <stp>AlgOrdBidVol(NGE)</stp>
        <stp>Bar</stp>
        <stp/>
        <stp>Open</stp>
        <stp>1</stp>
        <stp>-6</stp>
        <stp/>
        <stp/>
        <stp/>
        <stp/>
        <stp>T</stp>
        <tr r="AP12" s="1"/>
        <tr r="AP12" s="1"/>
      </tp>
      <tp>
        <v>30</v>
        <stp/>
        <stp>StudyData</stp>
        <stp>AlgOrdBidVol(NGE)</stp>
        <stp>Bar</stp>
        <stp/>
        <stp>Open</stp>
        <stp>5</stp>
        <stp>-6</stp>
        <stp/>
        <stp/>
        <stp/>
        <stp/>
        <stp>T</stp>
        <tr r="BQ12" s="1"/>
        <tr r="BQ12" s="1"/>
      </tp>
      <tp>
        <v>1.6919999999999999</v>
        <stp/>
        <stp>StudyData</stp>
        <stp>SUBMINUTE((NGE),5,Regular)</stp>
        <stp>FG</stp>
        <stp/>
        <stp>Open</stp>
        <stp>5</stp>
        <stp>-43</stp>
        <stp/>
        <stp/>
        <stp/>
        <stp/>
        <stp>T</stp>
        <tr r="AA49" s="1"/>
      </tp>
      <tp>
        <v>1.6919999999999999</v>
        <stp/>
        <stp>StudyData</stp>
        <stp>SUBMINUTE((NGE),5,Regular)</stp>
        <stp>FG</stp>
        <stp/>
        <stp>Open</stp>
        <stp>5</stp>
        <stp>-53</stp>
        <stp/>
        <stp/>
        <stp/>
        <stp/>
        <stp>T</stp>
        <tr r="AA59" s="1"/>
      </tp>
      <tp>
        <v>1.694</v>
        <stp/>
        <stp>StudyData</stp>
        <stp>SUBMINUTE((NGE),5,Regular)</stp>
        <stp>FG</stp>
        <stp/>
        <stp>Open</stp>
        <stp>5</stp>
        <stp>-23</stp>
        <stp/>
        <stp/>
        <stp/>
        <stp/>
        <stp>T</stp>
        <tr r="AA29" s="1"/>
      </tp>
      <tp>
        <v>1.694</v>
        <stp/>
        <stp>StudyData</stp>
        <stp>SUBMINUTE((NGE),5,Regular)</stp>
        <stp>FG</stp>
        <stp/>
        <stp>Open</stp>
        <stp>5</stp>
        <stp>-33</stp>
        <stp/>
        <stp/>
        <stp/>
        <stp/>
        <stp>T</stp>
        <tr r="AA39" s="1"/>
      </tp>
      <tp>
        <v>1.7</v>
        <stp/>
        <stp>StudyData</stp>
        <stp>SUBMINUTE((NGE),5,Regular)</stp>
        <stp>FG</stp>
        <stp/>
        <stp>Open</stp>
        <stp>5</stp>
        <stp>-13</stp>
        <stp/>
        <stp/>
        <stp/>
        <stp/>
        <stp>T</stp>
        <tr r="AA19" s="1"/>
      </tp>
      <tp>
        <v>1.7</v>
        <stp/>
        <stp>StudyData</stp>
        <stp>SUBMINUTE((NGE),5,FillGap)</stp>
        <stp>Bar</stp>
        <stp/>
        <stp>Close</stp>
        <stp>5</stp>
        <stp>-14</stp>
        <stp/>
        <stp/>
        <stp/>
        <stp/>
        <stp>T</stp>
        <tr r="AD20" s="1"/>
        <tr r="AD20" s="1"/>
      </tp>
      <tp>
        <v>1.694</v>
        <stp/>
        <stp>StudyData</stp>
        <stp>SUBMINUTE((NGE),5,FillGap)</stp>
        <stp>Bar</stp>
        <stp/>
        <stp>Close</stp>
        <stp>5</stp>
        <stp>-24</stp>
        <stp/>
        <stp/>
        <stp/>
        <stp/>
        <stp>T</stp>
        <tr r="AD30" s="1"/>
        <tr r="AD30" s="1"/>
      </tp>
      <tp>
        <v>1.694</v>
        <stp/>
        <stp>StudyData</stp>
        <stp>SUBMINUTE((NGE),5,FillGap)</stp>
        <stp>Bar</stp>
        <stp/>
        <stp>Close</stp>
        <stp>5</stp>
        <stp>-34</stp>
        <stp/>
        <stp/>
        <stp/>
        <stp/>
        <stp>T</stp>
        <tr r="AD40" s="1"/>
        <tr r="AD40" s="1"/>
      </tp>
      <tp>
        <v>1.6930000000000001</v>
        <stp/>
        <stp>StudyData</stp>
        <stp>SUBMINUTE((NGE),5,FillGap)</stp>
        <stp>Bar</stp>
        <stp/>
        <stp>Close</stp>
        <stp>5</stp>
        <stp>-44</stp>
        <stp/>
        <stp/>
        <stp/>
        <stp/>
        <stp>T</stp>
        <tr r="AD50" s="1"/>
        <tr r="AD50" s="1"/>
      </tp>
      <tp>
        <v>1.6919999999999999</v>
        <stp/>
        <stp>StudyData</stp>
        <stp>SUBMINUTE((NGE),5,FillGap)</stp>
        <stp>Bar</stp>
        <stp/>
        <stp>Close</stp>
        <stp>5</stp>
        <stp>-54</stp>
        <stp/>
        <stp/>
        <stp/>
        <stp/>
        <stp>T</stp>
        <tr r="AD60" s="1"/>
        <tr r="AD60" s="1"/>
      </tp>
      <tp>
        <v>1.7</v>
        <stp/>
        <stp>StudyData</stp>
        <stp>SUBMINUTE((NGE),1,FillGap)</stp>
        <stp>Bar</stp>
        <stp/>
        <stp>Close</stp>
        <stp>5</stp>
        <stp>-14</stp>
        <stp/>
        <stp/>
        <stp/>
        <stp/>
        <stp>T</stp>
        <tr r="C20" s="1"/>
        <tr r="C20" s="1"/>
      </tp>
      <tp>
        <v>1.7010000000000001</v>
        <stp/>
        <stp>StudyData</stp>
        <stp>SUBMINUTE((NGE),1,FillGap)</stp>
        <stp>Bar</stp>
        <stp/>
        <stp>Close</stp>
        <stp>5</stp>
        <stp>-24</stp>
        <stp/>
        <stp/>
        <stp/>
        <stp/>
        <stp>T</stp>
        <tr r="C30" s="1"/>
        <tr r="C30" s="1"/>
      </tp>
      <tp>
        <v>1.7010000000000001</v>
        <stp/>
        <stp>StudyData</stp>
        <stp>SUBMINUTE((NGE),1,FillGap)</stp>
        <stp>Bar</stp>
        <stp/>
        <stp>Close</stp>
        <stp>5</stp>
        <stp>-34</stp>
        <stp/>
        <stp/>
        <stp/>
        <stp/>
        <stp>T</stp>
        <tr r="C40" s="1"/>
        <tr r="C40" s="1"/>
      </tp>
      <tp>
        <v>1.7</v>
        <stp/>
        <stp>StudyData</stp>
        <stp>SUBMINUTE((NGE),1,FillGap)</stp>
        <stp>Bar</stp>
        <stp/>
        <stp>Close</stp>
        <stp>5</stp>
        <stp>-44</stp>
        <stp/>
        <stp/>
        <stp/>
        <stp/>
        <stp>T</stp>
        <tr r="C50" s="1"/>
        <tr r="C50" s="1"/>
      </tp>
      <tp>
        <v>1.6990000000000001</v>
        <stp/>
        <stp>StudyData</stp>
        <stp>SUBMINUTE((NGE),1,FillGap)</stp>
        <stp>Bar</stp>
        <stp/>
        <stp>Close</stp>
        <stp>5</stp>
        <stp>-54</stp>
        <stp/>
        <stp/>
        <stp/>
        <stp/>
        <stp>T</stp>
        <tr r="C60" s="1"/>
        <tr r="C60" s="1"/>
      </tp>
      <tp>
        <v>4</v>
        <stp/>
        <stp>StudyData</stp>
        <stp>BAVolCr.AskVol^(SUBMINUTE((NGE),1,Regular),5,0)</stp>
        <stp>Bar</stp>
        <stp/>
        <stp>Open</stp>
        <stp>5</stp>
        <stp>0</stp>
        <stp/>
        <stp/>
        <stp/>
        <stp/>
        <stp>T</stp>
        <tr r="H6" s="1"/>
      </tp>
      <tp>
        <v>264</v>
        <stp/>
        <stp>StudyData</stp>
        <stp>BAVolCr.BidVol^(NGE)</stp>
        <stp>Bar</stp>
        <stp/>
        <stp>Open</stp>
        <stp>1</stp>
        <stp>-27</stp>
        <stp/>
        <stp/>
        <stp/>
        <stp/>
        <stp>T</stp>
        <tr r="AR33" s="1"/>
      </tp>
      <tp>
        <v>1639</v>
        <stp/>
        <stp>StudyData</stp>
        <stp>BAVolCr.BidVol^(NGE)</stp>
        <stp>Bar</stp>
        <stp/>
        <stp>Open</stp>
        <stp>5</stp>
        <stp>-23</stp>
        <stp/>
        <stp/>
        <stp/>
        <stp/>
        <stp>T</stp>
        <tr r="BS29" s="1"/>
      </tp>
      <tp>
        <v>1549.5</v>
        <stp/>
        <stp>StudyData</stp>
        <stp>BAVolCr.BidVol^(NGE)</stp>
        <stp>Bar</stp>
        <stp/>
        <stp>Open</stp>
        <stp>1</stp>
        <stp>-37</stp>
        <stp/>
        <stp/>
        <stp/>
        <stp/>
        <stp>T</stp>
        <tr r="AR43" s="1"/>
      </tp>
      <tp>
        <v>2730.5</v>
        <stp/>
        <stp>StudyData</stp>
        <stp>BAVolCr.BidVol^(NGE)</stp>
        <stp>Bar</stp>
        <stp/>
        <stp>Open</stp>
        <stp>5</stp>
        <stp>-33</stp>
        <stp/>
        <stp/>
        <stp/>
        <stp/>
        <stp>T</stp>
        <tr r="BS39" s="1"/>
      </tp>
      <tp>
        <v>1000</v>
        <stp/>
        <stp>StudyData</stp>
        <stp>BAVolCr.BidVol^(NGE)</stp>
        <stp>Bar</stp>
        <stp/>
        <stp>Open</stp>
        <stp>1</stp>
        <stp>-17</stp>
        <stp/>
        <stp/>
        <stp/>
        <stp/>
        <stp>T</stp>
        <tr r="AR23" s="1"/>
      </tp>
      <tp>
        <v>1063</v>
        <stp/>
        <stp>StudyData</stp>
        <stp>BAVolCr.BidVol^(NGE)</stp>
        <stp>Bar</stp>
        <stp/>
        <stp>Open</stp>
        <stp>5</stp>
        <stp>-13</stp>
        <stp/>
        <stp/>
        <stp/>
        <stp/>
        <stp>T</stp>
        <tr r="BS19" s="1"/>
      </tp>
      <tp>
        <v>543</v>
        <stp/>
        <stp>StudyData</stp>
        <stp>BAVolCr.BidVol^(NGE)</stp>
        <stp>Bar</stp>
        <stp/>
        <stp>Open</stp>
        <stp>1</stp>
        <stp>-47</stp>
        <stp/>
        <stp/>
        <stp/>
        <stp/>
        <stp>T</stp>
        <tr r="AR53" s="1"/>
      </tp>
      <tp>
        <v>4910</v>
        <stp/>
        <stp>StudyData</stp>
        <stp>BAVolCr.BidVol^(NGE)</stp>
        <stp>Bar</stp>
        <stp/>
        <stp>Open</stp>
        <stp>5</stp>
        <stp>-43</stp>
        <stp/>
        <stp/>
        <stp/>
        <stp/>
        <stp>T</stp>
        <tr r="BS49" s="1"/>
      </tp>
      <tp>
        <v>110</v>
        <stp/>
        <stp>StudyData</stp>
        <stp>BAVolCr.BidVol^(NGE)</stp>
        <stp>Bar</stp>
        <stp/>
        <stp>Open</stp>
        <stp>1</stp>
        <stp>-57</stp>
        <stp/>
        <stp/>
        <stp/>
        <stp/>
        <stp>T</stp>
        <tr r="AR63" s="1"/>
      </tp>
      <tp>
        <v>2903.5</v>
        <stp/>
        <stp>StudyData</stp>
        <stp>BAVolCr.BidVol^(NGE)</stp>
        <stp>Bar</stp>
        <stp/>
        <stp>Open</stp>
        <stp>5</stp>
        <stp>-53</stp>
        <stp/>
        <stp/>
        <stp/>
        <stp/>
        <stp>T</stp>
        <tr r="BS59" s="1"/>
      </tp>
      <tp>
        <v>93</v>
        <stp/>
        <stp>StudyData</stp>
        <stp>BAVolCr.AskVol^(NGE)</stp>
        <stp>Bar</stp>
        <stp/>
        <stp>Open</stp>
        <stp>1</stp>
        <stp>-57</stp>
        <stp/>
        <stp/>
        <stp/>
        <stp/>
        <stp>T</stp>
        <tr r="AS63" s="1"/>
      </tp>
      <tp>
        <v>4231.5</v>
        <stp/>
        <stp>StudyData</stp>
        <stp>BAVolCr.AskVol^(NGE)</stp>
        <stp>Bar</stp>
        <stp/>
        <stp>Open</stp>
        <stp>5</stp>
        <stp>-53</stp>
        <stp/>
        <stp/>
        <stp/>
        <stp/>
        <stp>T</stp>
        <tr r="BT59" s="1"/>
      </tp>
      <tp>
        <v>676</v>
        <stp/>
        <stp>StudyData</stp>
        <stp>BAVolCr.AskVol^(NGE)</stp>
        <stp>Bar</stp>
        <stp/>
        <stp>Open</stp>
        <stp>1</stp>
        <stp>-47</stp>
        <stp/>
        <stp/>
        <stp/>
        <stp/>
        <stp>T</stp>
        <tr r="AS53" s="1"/>
      </tp>
      <tp>
        <v>4667</v>
        <stp/>
        <stp>StudyData</stp>
        <stp>BAVolCr.AskVol^(NGE)</stp>
        <stp>Bar</stp>
        <stp/>
        <stp>Open</stp>
        <stp>5</stp>
        <stp>-43</stp>
        <stp/>
        <stp/>
        <stp/>
        <stp/>
        <stp>T</stp>
        <tr r="BT49" s="1"/>
      </tp>
      <tp>
        <v>232</v>
        <stp/>
        <stp>StudyData</stp>
        <stp>BAVolCr.AskVol^(NGE)</stp>
        <stp>Bar</stp>
        <stp/>
        <stp>Open</stp>
        <stp>1</stp>
        <stp>-17</stp>
        <stp/>
        <stp/>
        <stp/>
        <stp/>
        <stp>T</stp>
        <tr r="AS23" s="1"/>
      </tp>
      <tp>
        <v>828</v>
        <stp/>
        <stp>StudyData</stp>
        <stp>BAVolCr.AskVol^(NGE)</stp>
        <stp>Bar</stp>
        <stp/>
        <stp>Open</stp>
        <stp>5</stp>
        <stp>-13</stp>
        <stp/>
        <stp/>
        <stp/>
        <stp/>
        <stp>T</stp>
        <tr r="BT19" s="1"/>
      </tp>
      <tp>
        <v>1459.5</v>
        <stp/>
        <stp>StudyData</stp>
        <stp>BAVolCr.AskVol^(NGE)</stp>
        <stp>Bar</stp>
        <stp/>
        <stp>Open</stp>
        <stp>1</stp>
        <stp>-37</stp>
        <stp/>
        <stp/>
        <stp/>
        <stp/>
        <stp>T</stp>
        <tr r="AS43" s="1"/>
      </tp>
      <tp>
        <v>3073.5</v>
        <stp/>
        <stp>StudyData</stp>
        <stp>BAVolCr.AskVol^(NGE)</stp>
        <stp>Bar</stp>
        <stp/>
        <stp>Open</stp>
        <stp>5</stp>
        <stp>-33</stp>
        <stp/>
        <stp/>
        <stp/>
        <stp/>
        <stp>T</stp>
        <tr r="BT39" s="1"/>
      </tp>
      <tp>
        <v>220</v>
        <stp/>
        <stp>StudyData</stp>
        <stp>BAVolCr.AskVol^(NGE)</stp>
        <stp>Bar</stp>
        <stp/>
        <stp>Open</stp>
        <stp>1</stp>
        <stp>-27</stp>
        <stp/>
        <stp/>
        <stp/>
        <stp/>
        <stp>T</stp>
        <tr r="AS33" s="1"/>
      </tp>
      <tp>
        <v>1492</v>
        <stp/>
        <stp>StudyData</stp>
        <stp>BAVolCr.AskVol^(NGE)</stp>
        <stp>Bar</stp>
        <stp/>
        <stp>Open</stp>
        <stp>5</stp>
        <stp>-23</stp>
        <stp/>
        <stp/>
        <stp/>
        <stp/>
        <stp>T</stp>
        <tr r="BT29" s="1"/>
      </tp>
      <tp>
        <v>42436.552662037036</v>
        <stp/>
        <stp>StudyData</stp>
        <stp>SUBMINUTE((NGE),5,Regular)</stp>
        <stp>FG</stp>
        <stp/>
        <stp>Time</stp>
        <stp>5</stp>
        <stp>0</stp>
        <stp/>
        <stp/>
        <stp/>
        <stp/>
        <stp>T</stp>
        <tr r="Z6" s="1"/>
      </tp>
      <tp>
        <v>42436.552673611113</v>
        <stp/>
        <stp>StudyData</stp>
        <stp>SUBMINUTE((NGE),1,Regular)</stp>
        <stp>FG</stp>
        <stp/>
        <stp>Time</stp>
        <stp>5</stp>
        <stp>0</stp>
        <stp/>
        <stp/>
        <stp/>
        <stp/>
        <stp>T</stp>
        <tr r="B6" s="1"/>
      </tp>
      <tp>
        <v>0</v>
        <stp/>
        <stp>StudyData</stp>
        <stp>BAVolCr.AskVol^(SUBMINUTE((NGE),1,Regular),5,0)</stp>
        <stp>Bar</stp>
        <stp/>
        <stp>Open</stp>
        <stp>5</stp>
        <stp>-9</stp>
        <stp/>
        <stp/>
        <stp/>
        <stp/>
        <stp>T</stp>
        <tr r="H15" s="1"/>
      </tp>
      <tp>
        <v>76</v>
        <stp/>
        <stp>StudyData</stp>
        <stp>BAVolCr.AskVol^(SUBMINUTE((NGE),5,Regular),5,0)</stp>
        <stp>Bar</stp>
        <stp/>
        <stp>Open</stp>
        <stp>5</stp>
        <stp>-9</stp>
        <stp/>
        <stp/>
        <stp/>
        <stp/>
        <stp>T</stp>
        <tr r="AH15" s="1"/>
      </tp>
      <tp>
        <v>0</v>
        <stp/>
        <stp>StudyData</stp>
        <stp>AlgOrdBidVol(NGE)</stp>
        <stp>Bar</stp>
        <stp/>
        <stp>Open</stp>
        <stp>1</stp>
        <stp>-7</stp>
        <stp/>
        <stp/>
        <stp/>
        <stp/>
        <stp>T</stp>
        <tr r="AP13" s="1"/>
        <tr r="AP13" s="1"/>
      </tp>
      <tp>
        <v>99</v>
        <stp/>
        <stp>StudyData</stp>
        <stp>AlgOrdBidVol(NGE)</stp>
        <stp>Bar</stp>
        <stp/>
        <stp>Open</stp>
        <stp>5</stp>
        <stp>-7</stp>
        <stp/>
        <stp/>
        <stp/>
        <stp/>
        <stp>T</stp>
        <tr r="BQ13" s="1"/>
        <tr r="BQ13" s="1"/>
      </tp>
      <tp>
        <v>1.6919999999999999</v>
        <stp/>
        <stp>StudyData</stp>
        <stp>SUBMINUTE((NGE),5,Regular)</stp>
        <stp>FG</stp>
        <stp/>
        <stp>Open</stp>
        <stp>5</stp>
        <stp>-42</stp>
        <stp/>
        <stp/>
        <stp/>
        <stp/>
        <stp>T</stp>
        <tr r="AA48" s="1"/>
      </tp>
      <tp>
        <v>1.6919999999999999</v>
        <stp/>
        <stp>StudyData</stp>
        <stp>SUBMINUTE((NGE),5,Regular)</stp>
        <stp>FG</stp>
        <stp/>
        <stp>Open</stp>
        <stp>5</stp>
        <stp>-52</stp>
        <stp/>
        <stp/>
        <stp/>
        <stp/>
        <stp>T</stp>
        <tr r="AA58" s="1"/>
      </tp>
      <tp>
        <v>1.6950000000000001</v>
        <stp/>
        <stp>StudyData</stp>
        <stp>SUBMINUTE((NGE),5,Regular)</stp>
        <stp>FG</stp>
        <stp/>
        <stp>Open</stp>
        <stp>5</stp>
        <stp>-22</stp>
        <stp/>
        <stp/>
        <stp/>
        <stp/>
        <stp>T</stp>
        <tr r="AA28" s="1"/>
      </tp>
      <tp>
        <v>1.6930000000000001</v>
        <stp/>
        <stp>StudyData</stp>
        <stp>SUBMINUTE((NGE),5,Regular)</stp>
        <stp>FG</stp>
        <stp/>
        <stp>Open</stp>
        <stp>5</stp>
        <stp>-32</stp>
        <stp/>
        <stp/>
        <stp/>
        <stp/>
        <stp>T</stp>
        <tr r="AA38" s="1"/>
      </tp>
      <tp>
        <v>1.7</v>
        <stp/>
        <stp>StudyData</stp>
        <stp>SUBMINUTE((NGE),5,Regular)</stp>
        <stp>FG</stp>
        <stp/>
        <stp>Open</stp>
        <stp>5</stp>
        <stp>-12</stp>
        <stp/>
        <stp/>
        <stp/>
        <stp/>
        <stp>T</stp>
        <tr r="AA18" s="1"/>
      </tp>
      <tp>
        <v>1.7</v>
        <stp/>
        <stp>StudyData</stp>
        <stp>SUBMINUTE((NGE),5,FillGap)</stp>
        <stp>Bar</stp>
        <stp/>
        <stp>Close</stp>
        <stp>5</stp>
        <stp>-15</stp>
        <stp/>
        <stp/>
        <stp/>
        <stp/>
        <stp>T</stp>
        <tr r="AD21" s="1"/>
        <tr r="AD21" s="1"/>
      </tp>
      <tp>
        <v>1.694</v>
        <stp/>
        <stp>StudyData</stp>
        <stp>SUBMINUTE((NGE),5,FillGap)</stp>
        <stp>Bar</stp>
        <stp/>
        <stp>Close</stp>
        <stp>5</stp>
        <stp>-25</stp>
        <stp/>
        <stp/>
        <stp/>
        <stp/>
        <stp>T</stp>
        <tr r="AD31" s="1"/>
        <tr r="AD31" s="1"/>
      </tp>
      <tp>
        <v>1.6930000000000001</v>
        <stp/>
        <stp>StudyData</stp>
        <stp>SUBMINUTE((NGE),5,FillGap)</stp>
        <stp>Bar</stp>
        <stp/>
        <stp>Close</stp>
        <stp>5</stp>
        <stp>-35</stp>
        <stp/>
        <stp/>
        <stp/>
        <stp/>
        <stp>T</stp>
        <tr r="AD41" s="1"/>
        <tr r="AD41" s="1"/>
      </tp>
      <tp>
        <v>1.6930000000000001</v>
        <stp/>
        <stp>StudyData</stp>
        <stp>SUBMINUTE((NGE),5,FillGap)</stp>
        <stp>Bar</stp>
        <stp/>
        <stp>Close</stp>
        <stp>5</stp>
        <stp>-45</stp>
        <stp/>
        <stp/>
        <stp/>
        <stp/>
        <stp>T</stp>
        <tr r="AD51" s="1"/>
        <tr r="AD51" s="1"/>
      </tp>
      <tp>
        <v>1.6919999999999999</v>
        <stp/>
        <stp>StudyData</stp>
        <stp>SUBMINUTE((NGE),5,FillGap)</stp>
        <stp>Bar</stp>
        <stp/>
        <stp>Close</stp>
        <stp>5</stp>
        <stp>-55</stp>
        <stp/>
        <stp/>
        <stp/>
        <stp/>
        <stp>T</stp>
        <tr r="AD61" s="1"/>
        <tr r="AD61" s="1"/>
      </tp>
      <tp>
        <v>1.7</v>
        <stp/>
        <stp>StudyData</stp>
        <stp>SUBMINUTE((NGE),1,FillGap)</stp>
        <stp>Bar</stp>
        <stp/>
        <stp>Close</stp>
        <stp>5</stp>
        <stp>-15</stp>
        <stp/>
        <stp/>
        <stp/>
        <stp/>
        <stp>T</stp>
        <tr r="C21" s="1"/>
        <tr r="C21" s="1"/>
      </tp>
      <tp>
        <v>1.7010000000000001</v>
        <stp/>
        <stp>StudyData</stp>
        <stp>SUBMINUTE((NGE),1,FillGap)</stp>
        <stp>Bar</stp>
        <stp/>
        <stp>Close</stp>
        <stp>5</stp>
        <stp>-25</stp>
        <stp/>
        <stp/>
        <stp/>
        <stp/>
        <stp>T</stp>
        <tr r="C31" s="1"/>
        <tr r="C31" s="1"/>
      </tp>
      <tp>
        <v>1.7010000000000001</v>
        <stp/>
        <stp>StudyData</stp>
        <stp>SUBMINUTE((NGE),1,FillGap)</stp>
        <stp>Bar</stp>
        <stp/>
        <stp>Close</stp>
        <stp>5</stp>
        <stp>-35</stp>
        <stp/>
        <stp/>
        <stp/>
        <stp/>
        <stp>T</stp>
        <tr r="C41" s="1"/>
        <tr r="C41" s="1"/>
      </tp>
      <tp>
        <v>1.7</v>
        <stp/>
        <stp>StudyData</stp>
        <stp>SUBMINUTE((NGE),1,FillGap)</stp>
        <stp>Bar</stp>
        <stp/>
        <stp>Close</stp>
        <stp>5</stp>
        <stp>-45</stp>
        <stp/>
        <stp/>
        <stp/>
        <stp/>
        <stp>T</stp>
        <tr r="C51" s="1"/>
        <tr r="C51" s="1"/>
      </tp>
      <tp>
        <v>1.6990000000000001</v>
        <stp/>
        <stp>StudyData</stp>
        <stp>SUBMINUTE((NGE),1,FillGap)</stp>
        <stp>Bar</stp>
        <stp/>
        <stp>Close</stp>
        <stp>5</stp>
        <stp>-55</stp>
        <stp/>
        <stp/>
        <stp/>
        <stp/>
        <stp>T</stp>
        <tr r="C61" s="1"/>
        <tr r="C61" s="1"/>
      </tp>
      <tp>
        <v>184</v>
        <stp/>
        <stp>StudyData</stp>
        <stp>BAVolCr.BidVol^(NGE)</stp>
        <stp>Bar</stp>
        <stp/>
        <stp>Open</stp>
        <stp>1</stp>
        <stp>-24</stp>
        <stp/>
        <stp/>
        <stp/>
        <stp/>
        <stp>T</stp>
        <tr r="AR30" s="1"/>
      </tp>
      <tp>
        <v>973</v>
        <stp/>
        <stp>StudyData</stp>
        <stp>BAVolCr.BidVol^(NGE)</stp>
        <stp>Bar</stp>
        <stp/>
        <stp>Open</stp>
        <stp>5</stp>
        <stp>-20</stp>
        <stp/>
        <stp/>
        <stp/>
        <stp/>
        <stp>T</stp>
        <tr r="BS26" s="1"/>
      </tp>
      <tp>
        <v>922.5</v>
        <stp/>
        <stp>StudyData</stp>
        <stp>BAVolCr.BidVol^(NGE)</stp>
        <stp>Bar</stp>
        <stp/>
        <stp>Open</stp>
        <stp>1</stp>
        <stp>-34</stp>
        <stp/>
        <stp/>
        <stp/>
        <stp/>
        <stp>T</stp>
        <tr r="AR40" s="1"/>
      </tp>
      <tp>
        <v>2333.5</v>
        <stp/>
        <stp>StudyData</stp>
        <stp>BAVolCr.BidVol^(NGE)</stp>
        <stp>Bar</stp>
        <stp/>
        <stp>Open</stp>
        <stp>5</stp>
        <stp>-30</stp>
        <stp/>
        <stp/>
        <stp/>
        <stp/>
        <stp>T</stp>
        <tr r="BS36" s="1"/>
      </tp>
      <tp>
        <v>269</v>
        <stp/>
        <stp>StudyData</stp>
        <stp>BAVolCr.BidVol^(NGE)</stp>
        <stp>Bar</stp>
        <stp/>
        <stp>Open</stp>
        <stp>1</stp>
        <stp>-14</stp>
        <stp/>
        <stp/>
        <stp/>
        <stp/>
        <stp>T</stp>
        <tr r="AR20" s="1"/>
      </tp>
      <tp>
        <v>1780.5</v>
        <stp/>
        <stp>StudyData</stp>
        <stp>BAVolCr.BidVol^(NGE)</stp>
        <stp>Bar</stp>
        <stp/>
        <stp>Open</stp>
        <stp>5</stp>
        <stp>-10</stp>
        <stp/>
        <stp/>
        <stp/>
        <stp/>
        <stp>T</stp>
        <tr r="BS16" s="1"/>
      </tp>
      <tp>
        <v>2505</v>
        <stp/>
        <stp>StudyData</stp>
        <stp>BAVolCr.BidVol^(NGE)</stp>
        <stp>Bar</stp>
        <stp/>
        <stp>Open</stp>
        <stp>5</stp>
        <stp>-60</stp>
        <stp/>
        <stp/>
        <stp/>
        <stp/>
        <stp>T</stp>
        <tr r="BS66" s="1"/>
      </tp>
      <tp>
        <v>367</v>
        <stp/>
        <stp>StudyData</stp>
        <stp>BAVolCr.BidVol^(NGE)</stp>
        <stp>Bar</stp>
        <stp/>
        <stp>Open</stp>
        <stp>1</stp>
        <stp>-44</stp>
        <stp/>
        <stp/>
        <stp/>
        <stp/>
        <stp>T</stp>
        <tr r="AR50" s="1"/>
      </tp>
      <tp>
        <v>3045</v>
        <stp/>
        <stp>StudyData</stp>
        <stp>BAVolCr.BidVol^(NGE)</stp>
        <stp>Bar</stp>
        <stp/>
        <stp>Open</stp>
        <stp>5</stp>
        <stp>-40</stp>
        <stp/>
        <stp/>
        <stp/>
        <stp/>
        <stp>T</stp>
        <tr r="BS46" s="1"/>
      </tp>
      <tp>
        <v>508</v>
        <stp/>
        <stp>StudyData</stp>
        <stp>BAVolCr.BidVol^(NGE)</stp>
        <stp>Bar</stp>
        <stp/>
        <stp>Open</stp>
        <stp>1</stp>
        <stp>-54</stp>
        <stp/>
        <stp/>
        <stp/>
        <stp/>
        <stp>T</stp>
        <tr r="AR60" s="1"/>
      </tp>
      <tp>
        <v>6810</v>
        <stp/>
        <stp>StudyData</stp>
        <stp>BAVolCr.BidVol^(NGE)</stp>
        <stp>Bar</stp>
        <stp/>
        <stp>Open</stp>
        <stp>5</stp>
        <stp>-50</stp>
        <stp/>
        <stp/>
        <stp/>
        <stp/>
        <stp>T</stp>
        <tr r="BS56" s="1"/>
      </tp>
      <tp>
        <v>495</v>
        <stp/>
        <stp>StudyData</stp>
        <stp>BAVolCr.AskVol^(NGE)</stp>
        <stp>Bar</stp>
        <stp/>
        <stp>Open</stp>
        <stp>1</stp>
        <stp>-54</stp>
        <stp/>
        <stp/>
        <stp/>
        <stp/>
        <stp>T</stp>
        <tr r="AS60" s="1"/>
      </tp>
      <tp>
        <v>7892</v>
        <stp/>
        <stp>StudyData</stp>
        <stp>BAVolCr.AskVol^(NGE)</stp>
        <stp>Bar</stp>
        <stp/>
        <stp>Open</stp>
        <stp>5</stp>
        <stp>-50</stp>
        <stp/>
        <stp/>
        <stp/>
        <stp/>
        <stp>T</stp>
        <tr r="BT56" s="1"/>
      </tp>
      <tp>
        <v>365</v>
        <stp/>
        <stp>StudyData</stp>
        <stp>BAVolCr.AskVol^(NGE)</stp>
        <stp>Bar</stp>
        <stp/>
        <stp>Open</stp>
        <stp>1</stp>
        <stp>-44</stp>
        <stp/>
        <stp/>
        <stp/>
        <stp/>
        <stp>T</stp>
        <tr r="AS50" s="1"/>
      </tp>
      <tp>
        <v>2267</v>
        <stp/>
        <stp>StudyData</stp>
        <stp>BAVolCr.AskVol^(NGE)</stp>
        <stp>Bar</stp>
        <stp/>
        <stp>Open</stp>
        <stp>5</stp>
        <stp>-40</stp>
        <stp/>
        <stp/>
        <stp/>
        <stp/>
        <stp>T</stp>
        <tr r="BT46" s="1"/>
      </tp>
      <tp>
        <v>2863</v>
        <stp/>
        <stp>StudyData</stp>
        <stp>BAVolCr.AskVol^(NGE)</stp>
        <stp>Bar</stp>
        <stp/>
        <stp>Open</stp>
        <stp>5</stp>
        <stp>-60</stp>
        <stp/>
        <stp/>
        <stp/>
        <stp/>
        <stp>T</stp>
        <tr r="BT66" s="1"/>
      </tp>
      <tp>
        <v>125</v>
        <stp/>
        <stp>StudyData</stp>
        <stp>BAVolCr.AskVol^(NGE)</stp>
        <stp>Bar</stp>
        <stp/>
        <stp>Open</stp>
        <stp>1</stp>
        <stp>-14</stp>
        <stp/>
        <stp/>
        <stp/>
        <stp/>
        <stp>T</stp>
        <tr r="AS20" s="1"/>
      </tp>
      <tp>
        <v>1830.5</v>
        <stp/>
        <stp>StudyData</stp>
        <stp>BAVolCr.AskVol^(NGE)</stp>
        <stp>Bar</stp>
        <stp/>
        <stp>Open</stp>
        <stp>5</stp>
        <stp>-10</stp>
        <stp/>
        <stp/>
        <stp/>
        <stp/>
        <stp>T</stp>
        <tr r="BT16" s="1"/>
      </tp>
      <tp>
        <v>721.5</v>
        <stp/>
        <stp>StudyData</stp>
        <stp>BAVolCr.AskVol^(NGE)</stp>
        <stp>Bar</stp>
        <stp/>
        <stp>Open</stp>
        <stp>1</stp>
        <stp>-34</stp>
        <stp/>
        <stp/>
        <stp/>
        <stp/>
        <stp>T</stp>
        <tr r="AS40" s="1"/>
      </tp>
      <tp>
        <v>3883.5</v>
        <stp/>
        <stp>StudyData</stp>
        <stp>BAVolCr.AskVol^(NGE)</stp>
        <stp>Bar</stp>
        <stp/>
        <stp>Open</stp>
        <stp>5</stp>
        <stp>-30</stp>
        <stp/>
        <stp/>
        <stp/>
        <stp/>
        <stp>T</stp>
        <tr r="BT36" s="1"/>
      </tp>
      <tp>
        <v>171</v>
        <stp/>
        <stp>StudyData</stp>
        <stp>BAVolCr.AskVol^(NGE)</stp>
        <stp>Bar</stp>
        <stp/>
        <stp>Open</stp>
        <stp>1</stp>
        <stp>-24</stp>
        <stp/>
        <stp/>
        <stp/>
        <stp/>
        <stp>T</stp>
        <tr r="AS30" s="1"/>
      </tp>
      <tp>
        <v>1082</v>
        <stp/>
        <stp>StudyData</stp>
        <stp>BAVolCr.AskVol^(NGE)</stp>
        <stp>Bar</stp>
        <stp/>
        <stp>Open</stp>
        <stp>5</stp>
        <stp>-20</stp>
        <stp/>
        <stp/>
        <stp/>
        <stp/>
        <stp>T</stp>
        <tr r="BT26" s="1"/>
      </tp>
      <tp>
        <v>15</v>
        <stp/>
        <stp>StudyData</stp>
        <stp>AlgOrdBidVol(NGE)</stp>
        <stp>Bar</stp>
        <stp/>
        <stp>Open</stp>
        <stp>1</stp>
        <stp>-4</stp>
        <stp/>
        <stp/>
        <stp/>
        <stp/>
        <stp>T</stp>
        <tr r="AP10" s="1"/>
        <tr r="AP10" s="1"/>
      </tp>
      <tp>
        <v>271</v>
        <stp/>
        <stp>StudyData</stp>
        <stp>AlgOrdBidVol(NGE)</stp>
        <stp>Bar</stp>
        <stp/>
        <stp>Open</stp>
        <stp>5</stp>
        <stp>-4</stp>
        <stp/>
        <stp/>
        <stp/>
        <stp/>
        <stp>T</stp>
        <tr r="BQ10" s="1"/>
        <tr r="BQ10" s="1"/>
      </tp>
      <tp>
        <v>1.6910000000000001</v>
        <stp/>
        <stp>StudyData</stp>
        <stp>SUBMINUTE((NGE),5,Regular)</stp>
        <stp>FG</stp>
        <stp/>
        <stp>Open</stp>
        <stp>5</stp>
        <stp>-41</stp>
        <stp/>
        <stp/>
        <stp/>
        <stp/>
        <stp>T</stp>
        <tr r="AA47" s="1"/>
      </tp>
      <tp>
        <v>1.6930000000000001</v>
        <stp/>
        <stp>StudyData</stp>
        <stp>SUBMINUTE((NGE),5,Regular)</stp>
        <stp>FG</stp>
        <stp/>
        <stp>Open</stp>
        <stp>5</stp>
        <stp>-51</stp>
        <stp/>
        <stp/>
        <stp/>
        <stp/>
        <stp>T</stp>
        <tr r="AA57" s="1"/>
      </tp>
      <tp>
        <v>1.6970000000000001</v>
        <stp/>
        <stp>StudyData</stp>
        <stp>SUBMINUTE((NGE),5,Regular)</stp>
        <stp>FG</stp>
        <stp/>
        <stp>Open</stp>
        <stp>5</stp>
        <stp>-21</stp>
        <stp/>
        <stp/>
        <stp/>
        <stp/>
        <stp>T</stp>
        <tr r="AA27" s="1"/>
      </tp>
      <tp>
        <v>1.6930000000000001</v>
        <stp/>
        <stp>StudyData</stp>
        <stp>SUBMINUTE((NGE),5,Regular)</stp>
        <stp>FG</stp>
        <stp/>
        <stp>Open</stp>
        <stp>5</stp>
        <stp>-31</stp>
        <stp/>
        <stp/>
        <stp/>
        <stp/>
        <stp>T</stp>
        <tr r="AA37" s="1"/>
      </tp>
      <tp>
        <v>1.7</v>
        <stp/>
        <stp>StudyData</stp>
        <stp>SUBMINUTE((NGE),5,Regular)</stp>
        <stp>FG</stp>
        <stp/>
        <stp>Open</stp>
        <stp>5</stp>
        <stp>-11</stp>
        <stp/>
        <stp/>
        <stp/>
        <stp/>
        <stp>T</stp>
        <tr r="AA17" s="1"/>
      </tp>
      <tp>
        <v>1.6970000000000001</v>
        <stp/>
        <stp>StudyData</stp>
        <stp>SUBMINUTE((NGE),5,FillGap)</stp>
        <stp>Bar</stp>
        <stp/>
        <stp>Close</stp>
        <stp>5</stp>
        <stp>-16</stp>
        <stp/>
        <stp/>
        <stp/>
        <stp/>
        <stp>T</stp>
        <tr r="AD22" s="1"/>
        <tr r="AD22" s="1"/>
      </tp>
      <tp>
        <v>1.694</v>
        <stp/>
        <stp>StudyData</stp>
        <stp>SUBMINUTE((NGE),5,FillGap)</stp>
        <stp>Bar</stp>
        <stp/>
        <stp>Close</stp>
        <stp>5</stp>
        <stp>-26</stp>
        <stp/>
        <stp/>
        <stp/>
        <stp/>
        <stp>T</stp>
        <tr r="AD32" s="1"/>
        <tr r="AD32" s="1"/>
      </tp>
      <tp>
        <v>1.6930000000000001</v>
        <stp/>
        <stp>StudyData</stp>
        <stp>SUBMINUTE((NGE),5,FillGap)</stp>
        <stp>Bar</stp>
        <stp/>
        <stp>Close</stp>
        <stp>5</stp>
        <stp>-36</stp>
        <stp/>
        <stp/>
        <stp/>
        <stp/>
        <stp>T</stp>
        <tr r="AD42" s="1"/>
        <tr r="AD42" s="1"/>
      </tp>
      <tp>
        <v>1.6919999999999999</v>
        <stp/>
        <stp>StudyData</stp>
        <stp>SUBMINUTE((NGE),5,FillGap)</stp>
        <stp>Bar</stp>
        <stp/>
        <stp>Close</stp>
        <stp>5</stp>
        <stp>-46</stp>
        <stp/>
        <stp/>
        <stp/>
        <stp/>
        <stp>T</stp>
        <tr r="AD52" s="1"/>
        <tr r="AD52" s="1"/>
      </tp>
      <tp>
        <v>1.6919999999999999</v>
        <stp/>
        <stp>StudyData</stp>
        <stp>SUBMINUTE((NGE),5,FillGap)</stp>
        <stp>Bar</stp>
        <stp/>
        <stp>Close</stp>
        <stp>5</stp>
        <stp>-56</stp>
        <stp/>
        <stp/>
        <stp/>
        <stp/>
        <stp>T</stp>
        <tr r="AD62" s="1"/>
        <tr r="AD62" s="1"/>
      </tp>
      <tp>
        <v>1.7</v>
        <stp/>
        <stp>StudyData</stp>
        <stp>SUBMINUTE((NGE),1,FillGap)</stp>
        <stp>Bar</stp>
        <stp/>
        <stp>Close</stp>
        <stp>5</stp>
        <stp>-16</stp>
        <stp/>
        <stp/>
        <stp/>
        <stp/>
        <stp>T</stp>
        <tr r="C22" s="1"/>
        <tr r="C22" s="1"/>
      </tp>
      <tp>
        <v>1.7010000000000001</v>
        <stp/>
        <stp>StudyData</stp>
        <stp>SUBMINUTE((NGE),1,FillGap)</stp>
        <stp>Bar</stp>
        <stp/>
        <stp>Close</stp>
        <stp>5</stp>
        <stp>-26</stp>
        <stp/>
        <stp/>
        <stp/>
        <stp/>
        <stp>T</stp>
        <tr r="C32" s="1"/>
        <tr r="C32" s="1"/>
      </tp>
      <tp>
        <v>1.7010000000000001</v>
        <stp/>
        <stp>StudyData</stp>
        <stp>SUBMINUTE((NGE),1,FillGap)</stp>
        <stp>Bar</stp>
        <stp/>
        <stp>Close</stp>
        <stp>5</stp>
        <stp>-36</stp>
        <stp/>
        <stp/>
        <stp/>
        <stp/>
        <stp>T</stp>
        <tr r="C42" s="1"/>
        <tr r="C42" s="1"/>
      </tp>
      <tp>
        <v>1.7</v>
        <stp/>
        <stp>StudyData</stp>
        <stp>SUBMINUTE((NGE),1,FillGap)</stp>
        <stp>Bar</stp>
        <stp/>
        <stp>Close</stp>
        <stp>5</stp>
        <stp>-46</stp>
        <stp/>
        <stp/>
        <stp/>
        <stp/>
        <stp>T</stp>
        <tr r="C52" s="1"/>
        <tr r="C52" s="1"/>
      </tp>
      <tp>
        <v>1.6990000000000001</v>
        <stp/>
        <stp>StudyData</stp>
        <stp>SUBMINUTE((NGE),1,FillGap)</stp>
        <stp>Bar</stp>
        <stp/>
        <stp>Close</stp>
        <stp>5</stp>
        <stp>-56</stp>
        <stp/>
        <stp/>
        <stp/>
        <stp/>
        <stp>T</stp>
        <tr r="C62" s="1"/>
        <tr r="C62" s="1"/>
      </tp>
      <tp>
        <v>5</v>
        <stp/>
        <stp>StudyData</stp>
        <stp>BAVolCr.BidVol^(SUBMINUTE((NGE),1,FillGap),5,0)</stp>
        <stp>Bar</stp>
        <stp/>
        <stp>Open</stp>
        <stp>5</stp>
        <stp>-9</stp>
        <stp/>
        <stp/>
        <stp/>
        <stp/>
        <stp>T</stp>
        <tr r="G15" s="1"/>
      </tp>
      <tp>
        <v>180</v>
        <stp/>
        <stp>StudyData</stp>
        <stp>BAVolCr.BidVol^(NGE)</stp>
        <stp>Bar</stp>
        <stp/>
        <stp>Open</stp>
        <stp>1</stp>
        <stp>-25</stp>
        <stp/>
        <stp/>
        <stp/>
        <stp/>
        <stp>T</stp>
        <tr r="AR31" s="1"/>
      </tp>
      <tp>
        <v>1038</v>
        <stp/>
        <stp>StudyData</stp>
        <stp>BAVolCr.BidVol^(NGE)</stp>
        <stp>Bar</stp>
        <stp/>
        <stp>Open</stp>
        <stp>5</stp>
        <stp>-21</stp>
        <stp/>
        <stp/>
        <stp/>
        <stp/>
        <stp>T</stp>
        <tr r="BS27" s="1"/>
      </tp>
      <tp>
        <v>918.5</v>
        <stp/>
        <stp>StudyData</stp>
        <stp>BAVolCr.BidVol^(NGE)</stp>
        <stp>Bar</stp>
        <stp/>
        <stp>Open</stp>
        <stp>1</stp>
        <stp>-35</stp>
        <stp/>
        <stp/>
        <stp/>
        <stp/>
        <stp>T</stp>
        <tr r="AR41" s="1"/>
      </tp>
      <tp>
        <v>2309</v>
        <stp/>
        <stp>StudyData</stp>
        <stp>BAVolCr.BidVol^(NGE)</stp>
        <stp>Bar</stp>
        <stp/>
        <stp>Open</stp>
        <stp>5</stp>
        <stp>-31</stp>
        <stp/>
        <stp/>
        <stp/>
        <stp/>
        <stp>T</stp>
        <tr r="BS37" s="1"/>
      </tp>
      <tp>
        <v>262</v>
        <stp/>
        <stp>StudyData</stp>
        <stp>BAVolCr.BidVol^(NGE)</stp>
        <stp>Bar</stp>
        <stp/>
        <stp>Open</stp>
        <stp>1</stp>
        <stp>-15</stp>
        <stp/>
        <stp/>
        <stp/>
        <stp/>
        <stp>T</stp>
        <tr r="AR21" s="1"/>
      </tp>
      <tp>
        <v>1627</v>
        <stp/>
        <stp>StudyData</stp>
        <stp>BAVolCr.BidVol^(NGE)</stp>
        <stp>Bar</stp>
        <stp/>
        <stp>Open</stp>
        <stp>5</stp>
        <stp>-11</stp>
        <stp/>
        <stp/>
        <stp/>
        <stp/>
        <stp>T</stp>
        <tr r="BS17" s="1"/>
      </tp>
      <tp>
        <v>380</v>
        <stp/>
        <stp>StudyData</stp>
        <stp>BAVolCr.BidVol^(NGE)</stp>
        <stp>Bar</stp>
        <stp/>
        <stp>Open</stp>
        <stp>1</stp>
        <stp>-45</stp>
        <stp/>
        <stp/>
        <stp/>
        <stp/>
        <stp>T</stp>
        <tr r="AR51" s="1"/>
      </tp>
      <tp>
        <v>3406</v>
        <stp/>
        <stp>StudyData</stp>
        <stp>BAVolCr.BidVol^(NGE)</stp>
        <stp>Bar</stp>
        <stp/>
        <stp>Open</stp>
        <stp>5</stp>
        <stp>-41</stp>
        <stp/>
        <stp/>
        <stp/>
        <stp/>
        <stp>T</stp>
        <tr r="BS47" s="1"/>
      </tp>
      <tp>
        <v>222</v>
        <stp/>
        <stp>StudyData</stp>
        <stp>BAVolCr.BidVol^(NGE)</stp>
        <stp>Bar</stp>
        <stp/>
        <stp>Open</stp>
        <stp>1</stp>
        <stp>-55</stp>
        <stp/>
        <stp/>
        <stp/>
        <stp/>
        <stp>T</stp>
        <tr r="AR61" s="1"/>
      </tp>
      <tp>
        <v>6257</v>
        <stp/>
        <stp>StudyData</stp>
        <stp>BAVolCr.BidVol^(NGE)</stp>
        <stp>Bar</stp>
        <stp/>
        <stp>Open</stp>
        <stp>5</stp>
        <stp>-51</stp>
        <stp/>
        <stp/>
        <stp/>
        <stp/>
        <stp>T</stp>
        <tr r="BS57" s="1"/>
      </tp>
      <tp>
        <v>166</v>
        <stp/>
        <stp>StudyData</stp>
        <stp>BAVolCr.AskVol^(NGE)</stp>
        <stp>Bar</stp>
        <stp/>
        <stp>Open</stp>
        <stp>1</stp>
        <stp>-55</stp>
        <stp/>
        <stp/>
        <stp/>
        <stp/>
        <stp>T</stp>
        <tr r="AS61" s="1"/>
      </tp>
      <tp>
        <v>7911</v>
        <stp/>
        <stp>StudyData</stp>
        <stp>BAVolCr.AskVol^(NGE)</stp>
        <stp>Bar</stp>
        <stp/>
        <stp>Open</stp>
        <stp>5</stp>
        <stp>-51</stp>
        <stp/>
        <stp/>
        <stp/>
        <stp/>
        <stp>T</stp>
        <tr r="BT57" s="1"/>
      </tp>
      <tp>
        <v>591</v>
        <stp/>
        <stp>StudyData</stp>
        <stp>BAVolCr.AskVol^(NGE)</stp>
        <stp>Bar</stp>
        <stp/>
        <stp>Open</stp>
        <stp>1</stp>
        <stp>-45</stp>
        <stp/>
        <stp/>
        <stp/>
        <stp/>
        <stp>T</stp>
        <tr r="AS51" s="1"/>
      </tp>
      <tp>
        <v>2493</v>
        <stp/>
        <stp>StudyData</stp>
        <stp>BAVolCr.AskVol^(NGE)</stp>
        <stp>Bar</stp>
        <stp/>
        <stp>Open</stp>
        <stp>5</stp>
        <stp>-41</stp>
        <stp/>
        <stp/>
        <stp/>
        <stp/>
        <stp>T</stp>
        <tr r="BT47" s="1"/>
      </tp>
      <tp>
        <v>91</v>
        <stp/>
        <stp>StudyData</stp>
        <stp>BAVolCr.AskVol^(NGE)</stp>
        <stp>Bar</stp>
        <stp/>
        <stp>Open</stp>
        <stp>1</stp>
        <stp>-15</stp>
        <stp/>
        <stp/>
        <stp/>
        <stp/>
        <stp>T</stp>
        <tr r="AS21" s="1"/>
      </tp>
      <tp>
        <v>1339</v>
        <stp/>
        <stp>StudyData</stp>
        <stp>BAVolCr.AskVol^(NGE)</stp>
        <stp>Bar</stp>
        <stp/>
        <stp>Open</stp>
        <stp>5</stp>
        <stp>-11</stp>
        <stp/>
        <stp/>
        <stp/>
        <stp/>
        <stp>T</stp>
        <tr r="BT17" s="1"/>
      </tp>
      <tp>
        <v>802.5</v>
        <stp/>
        <stp>StudyData</stp>
        <stp>BAVolCr.AskVol^(NGE)</stp>
        <stp>Bar</stp>
        <stp/>
        <stp>Open</stp>
        <stp>1</stp>
        <stp>-35</stp>
        <stp/>
        <stp/>
        <stp/>
        <stp/>
        <stp>T</stp>
        <tr r="AS41" s="1"/>
      </tp>
      <tp>
        <v>3422</v>
        <stp/>
        <stp>StudyData</stp>
        <stp>BAVolCr.AskVol^(NGE)</stp>
        <stp>Bar</stp>
        <stp/>
        <stp>Open</stp>
        <stp>5</stp>
        <stp>-31</stp>
        <stp/>
        <stp/>
        <stp/>
        <stp/>
        <stp>T</stp>
        <tr r="BT37" s="1"/>
      </tp>
      <tp>
        <v>150</v>
        <stp/>
        <stp>StudyData</stp>
        <stp>BAVolCr.AskVol^(NGE)</stp>
        <stp>Bar</stp>
        <stp/>
        <stp>Open</stp>
        <stp>1</stp>
        <stp>-25</stp>
        <stp/>
        <stp/>
        <stp/>
        <stp/>
        <stp>T</stp>
        <tr r="AS31" s="1"/>
      </tp>
      <tp>
        <v>1245</v>
        <stp/>
        <stp>StudyData</stp>
        <stp>BAVolCr.AskVol^(NGE)</stp>
        <stp>Bar</stp>
        <stp/>
        <stp>Open</stp>
        <stp>5</stp>
        <stp>-21</stp>
        <stp/>
        <stp/>
        <stp/>
        <stp/>
        <stp>T</stp>
        <tr r="BT27" s="1"/>
      </tp>
      <tp>
        <v>62</v>
        <stp/>
        <stp>StudyData</stp>
        <stp>AlgOrdBidVol(NGE)</stp>
        <stp>Bar</stp>
        <stp/>
        <stp>Open</stp>
        <stp>1</stp>
        <stp>-5</stp>
        <stp/>
        <stp/>
        <stp/>
        <stp/>
        <stp>T</stp>
        <tr r="AP11" s="1"/>
        <tr r="AP11" s="1"/>
      </tp>
      <tp>
        <v>564</v>
        <stp/>
        <stp>StudyData</stp>
        <stp>AlgOrdBidVol(NGE)</stp>
        <stp>Bar</stp>
        <stp/>
        <stp>Open</stp>
        <stp>5</stp>
        <stp>-5</stp>
        <stp/>
        <stp/>
        <stp/>
        <stp/>
        <stp>T</stp>
        <tr r="BQ11" s="1"/>
        <tr r="BQ11" s="1"/>
      </tp>
      <tp>
        <v>1.694</v>
        <stp/>
        <stp>StudyData</stp>
        <stp>SUBMINUTE((NGE),5,Regular)</stp>
        <stp>FG</stp>
        <stp/>
        <stp>Open</stp>
        <stp>5</stp>
        <stp>-60</stp>
        <stp/>
        <stp/>
        <stp/>
        <stp/>
        <stp>T</stp>
        <tr r="AA66" s="1"/>
      </tp>
      <tp>
        <v>1.6919999999999999</v>
        <stp/>
        <stp>StudyData</stp>
        <stp>SUBMINUTE((NGE),5,Regular)</stp>
        <stp>FG</stp>
        <stp/>
        <stp>Open</stp>
        <stp>5</stp>
        <stp>-40</stp>
        <stp/>
        <stp/>
        <stp/>
        <stp/>
        <stp>T</stp>
        <tr r="AA46" s="1"/>
      </tp>
      <tp>
        <v>1.6919999999999999</v>
        <stp/>
        <stp>StudyData</stp>
        <stp>SUBMINUTE((NGE),5,Regular)</stp>
        <stp>FG</stp>
        <stp/>
        <stp>Open</stp>
        <stp>5</stp>
        <stp>-50</stp>
        <stp/>
        <stp/>
        <stp/>
        <stp/>
        <stp>T</stp>
        <tr r="AA56" s="1"/>
      </tp>
      <tp>
        <v>1.6970000000000001</v>
        <stp/>
        <stp>StudyData</stp>
        <stp>SUBMINUTE((NGE),5,Regular)</stp>
        <stp>FG</stp>
        <stp/>
        <stp>Open</stp>
        <stp>5</stp>
        <stp>-20</stp>
        <stp/>
        <stp/>
        <stp/>
        <stp/>
        <stp>T</stp>
        <tr r="AA26" s="1"/>
      </tp>
      <tp>
        <v>1.6930000000000001</v>
        <stp/>
        <stp>StudyData</stp>
        <stp>SUBMINUTE((NGE),5,Regular)</stp>
        <stp>FG</stp>
        <stp/>
        <stp>Open</stp>
        <stp>5</stp>
        <stp>-30</stp>
        <stp/>
        <stp/>
        <stp/>
        <stp/>
        <stp>T</stp>
        <tr r="AA36" s="1"/>
      </tp>
      <tp>
        <v>1.7</v>
        <stp/>
        <stp>StudyData</stp>
        <stp>SUBMINUTE((NGE),5,Regular)</stp>
        <stp>FG</stp>
        <stp/>
        <stp>Open</stp>
        <stp>5</stp>
        <stp>-10</stp>
        <stp/>
        <stp/>
        <stp/>
        <stp/>
        <stp>T</stp>
        <tr r="AA16" s="1"/>
      </tp>
      <tp>
        <v>1.6970000000000001</v>
        <stp/>
        <stp>StudyData</stp>
        <stp>SUBMINUTE((NGE),5,FillGap)</stp>
        <stp>Bar</stp>
        <stp/>
        <stp>Close</stp>
        <stp>5</stp>
        <stp>-17</stp>
        <stp/>
        <stp/>
        <stp/>
        <stp/>
        <stp>T</stp>
        <tr r="AD23" s="1"/>
        <tr r="AD23" s="1"/>
      </tp>
      <tp>
        <v>1.694</v>
        <stp/>
        <stp>StudyData</stp>
        <stp>SUBMINUTE((NGE),5,FillGap)</stp>
        <stp>Bar</stp>
        <stp/>
        <stp>Close</stp>
        <stp>5</stp>
        <stp>-27</stp>
        <stp/>
        <stp/>
        <stp/>
        <stp/>
        <stp>T</stp>
        <tr r="AD33" s="1"/>
        <tr r="AD33" s="1"/>
      </tp>
      <tp>
        <v>1.6930000000000001</v>
        <stp/>
        <stp>StudyData</stp>
        <stp>SUBMINUTE((NGE),5,FillGap)</stp>
        <stp>Bar</stp>
        <stp/>
        <stp>Close</stp>
        <stp>5</stp>
        <stp>-37</stp>
        <stp/>
        <stp/>
        <stp/>
        <stp/>
        <stp>T</stp>
        <tr r="AD43" s="1"/>
        <tr r="AD43" s="1"/>
      </tp>
      <tp>
        <v>1.6919999999999999</v>
        <stp/>
        <stp>StudyData</stp>
        <stp>SUBMINUTE((NGE),5,FillGap)</stp>
        <stp>Bar</stp>
        <stp/>
        <stp>Close</stp>
        <stp>5</stp>
        <stp>-47</stp>
        <stp/>
        <stp/>
        <stp/>
        <stp/>
        <stp>T</stp>
        <tr r="AD53" s="1"/>
        <tr r="AD53" s="1"/>
      </tp>
      <tp>
        <v>1.6919999999999999</v>
        <stp/>
        <stp>StudyData</stp>
        <stp>SUBMINUTE((NGE),5,FillGap)</stp>
        <stp>Bar</stp>
        <stp/>
        <stp>Close</stp>
        <stp>5</stp>
        <stp>-57</stp>
        <stp/>
        <stp/>
        <stp/>
        <stp/>
        <stp>T</stp>
        <tr r="AD63" s="1"/>
        <tr r="AD63" s="1"/>
      </tp>
      <tp>
        <v>1.7</v>
        <stp/>
        <stp>StudyData</stp>
        <stp>SUBMINUTE((NGE),1,FillGap)</stp>
        <stp>Bar</stp>
        <stp/>
        <stp>Close</stp>
        <stp>5</stp>
        <stp>-17</stp>
        <stp/>
        <stp/>
        <stp/>
        <stp/>
        <stp>T</stp>
        <tr r="C23" s="1"/>
        <tr r="C23" s="1"/>
      </tp>
      <tp>
        <v>1.7010000000000001</v>
        <stp/>
        <stp>StudyData</stp>
        <stp>SUBMINUTE((NGE),1,FillGap)</stp>
        <stp>Bar</stp>
        <stp/>
        <stp>Close</stp>
        <stp>5</stp>
        <stp>-27</stp>
        <stp/>
        <stp/>
        <stp/>
        <stp/>
        <stp>T</stp>
        <tr r="C33" s="1"/>
        <tr r="C33" s="1"/>
      </tp>
      <tp>
        <v>1.7010000000000001</v>
        <stp/>
        <stp>StudyData</stp>
        <stp>SUBMINUTE((NGE),1,FillGap)</stp>
        <stp>Bar</stp>
        <stp/>
        <stp>Close</stp>
        <stp>5</stp>
        <stp>-37</stp>
        <stp/>
        <stp/>
        <stp/>
        <stp/>
        <stp>T</stp>
        <tr r="C43" s="1"/>
        <tr r="C43" s="1"/>
      </tp>
      <tp>
        <v>1.7010000000000001</v>
        <stp/>
        <stp>StudyData</stp>
        <stp>SUBMINUTE((NGE),1,FillGap)</stp>
        <stp>Bar</stp>
        <stp/>
        <stp>Close</stp>
        <stp>5</stp>
        <stp>-47</stp>
        <stp/>
        <stp/>
        <stp/>
        <stp/>
        <stp>T</stp>
        <tr r="C53" s="1"/>
        <tr r="C53" s="1"/>
      </tp>
      <tp>
        <v>1.6990000000000001</v>
        <stp/>
        <stp>StudyData</stp>
        <stp>SUBMINUTE((NGE),1,FillGap)</stp>
        <stp>Bar</stp>
        <stp/>
        <stp>Close</stp>
        <stp>5</stp>
        <stp>-57</stp>
        <stp/>
        <stp/>
        <stp/>
        <stp/>
        <stp>T</stp>
        <tr r="C63" s="1"/>
        <tr r="C63" s="1"/>
      </tp>
      <tp>
        <v>5</v>
        <stp/>
        <stp>StudyData</stp>
        <stp>BAVolCr.BidVol^(SUBMINUTE((NGE),1,FillGap),5,0)</stp>
        <stp>Bar</stp>
        <stp/>
        <stp>Open</stp>
        <stp>5</stp>
        <stp>-8</stp>
        <stp/>
        <stp/>
        <stp/>
        <stp/>
        <stp>T</stp>
        <tr r="G14" s="1"/>
      </tp>
      <tp>
        <v>0</v>
        <stp/>
        <stp>StudyData</stp>
        <stp>BAVolCr.AskVol^(SUBMINUTE((NGE),1,Regular),5,0)</stp>
        <stp>Bar</stp>
        <stp/>
        <stp>Open</stp>
        <stp>5</stp>
        <stp>-4</stp>
        <stp/>
        <stp/>
        <stp/>
        <stp/>
        <stp>T</stp>
        <tr r="H10" s="1"/>
      </tp>
      <tp>
        <v>8</v>
        <stp/>
        <stp>StudyData</stp>
        <stp>BAVolCr.AskVol^(SUBMINUTE((NGE),5,Regular),5,0)</stp>
        <stp>Bar</stp>
        <stp/>
        <stp>Open</stp>
        <stp>5</stp>
        <stp>-4</stp>
        <stp/>
        <stp/>
        <stp/>
        <stp/>
        <stp>T</stp>
        <tr r="AH10" s="1"/>
      </tp>
      <tp>
        <v>1.7010000000000001</v>
        <stp/>
        <stp>StudyData</stp>
        <stp>SUBMINUTE((NGE),5,Regular)</stp>
        <stp>FG</stp>
        <stp/>
        <stp>High</stp>
        <stp>5</stp>
        <stp>0</stp>
        <stp/>
        <stp/>
        <stp/>
        <stp/>
        <stp>T</stp>
        <tr r="AB6" s="1"/>
        <tr r="AB6" s="1"/>
      </tp>
      <tp>
        <v>1.6970000000000001</v>
        <stp/>
        <stp>StudyData</stp>
        <stp>SUBMINUTE((NGE),5,FillGap)</stp>
        <stp>Bar</stp>
        <stp/>
        <stp>Close</stp>
        <stp>5</stp>
        <stp>-18</stp>
        <stp/>
        <stp/>
        <stp/>
        <stp/>
        <stp>T</stp>
        <tr r="AD24" s="1"/>
        <tr r="AD24" s="1"/>
      </tp>
      <tp>
        <v>1.694</v>
        <stp/>
        <stp>StudyData</stp>
        <stp>SUBMINUTE((NGE),5,FillGap)</stp>
        <stp>Bar</stp>
        <stp/>
        <stp>Close</stp>
        <stp>5</stp>
        <stp>-28</stp>
        <stp/>
        <stp/>
        <stp/>
        <stp/>
        <stp>T</stp>
        <tr r="AD34" s="1"/>
        <tr r="AD34" s="1"/>
      </tp>
      <tp>
        <v>1.6930000000000001</v>
        <stp/>
        <stp>StudyData</stp>
        <stp>SUBMINUTE((NGE),5,FillGap)</stp>
        <stp>Bar</stp>
        <stp/>
        <stp>Close</stp>
        <stp>5</stp>
        <stp>-38</stp>
        <stp/>
        <stp/>
        <stp/>
        <stp/>
        <stp>T</stp>
        <tr r="AD44" s="1"/>
        <tr r="AD44" s="1"/>
      </tp>
      <tp>
        <v>1.6919999999999999</v>
        <stp/>
        <stp>StudyData</stp>
        <stp>SUBMINUTE((NGE),5,FillGap)</stp>
        <stp>Bar</stp>
        <stp/>
        <stp>Close</stp>
        <stp>5</stp>
        <stp>-48</stp>
        <stp/>
        <stp/>
        <stp/>
        <stp/>
        <stp>T</stp>
        <tr r="AD54" s="1"/>
        <tr r="AD54" s="1"/>
      </tp>
      <tp>
        <v>1.6930000000000001</v>
        <stp/>
        <stp>StudyData</stp>
        <stp>SUBMINUTE((NGE),5,FillGap)</stp>
        <stp>Bar</stp>
        <stp/>
        <stp>Close</stp>
        <stp>5</stp>
        <stp>-58</stp>
        <stp/>
        <stp/>
        <stp/>
        <stp/>
        <stp>T</stp>
        <tr r="AD64" s="1"/>
        <tr r="AD64" s="1"/>
      </tp>
      <tp>
        <v>1.7</v>
        <stp/>
        <stp>StudyData</stp>
        <stp>SUBMINUTE((NGE),1,FillGap)</stp>
        <stp>Bar</stp>
        <stp/>
        <stp>Close</stp>
        <stp>5</stp>
        <stp>-18</stp>
        <stp/>
        <stp/>
        <stp/>
        <stp/>
        <stp>T</stp>
        <tr r="C24" s="1"/>
        <tr r="C24" s="1"/>
      </tp>
      <tp>
        <v>1.7010000000000001</v>
        <stp/>
        <stp>StudyData</stp>
        <stp>SUBMINUTE((NGE),1,FillGap)</stp>
        <stp>Bar</stp>
        <stp/>
        <stp>Close</stp>
        <stp>5</stp>
        <stp>-28</stp>
        <stp/>
        <stp/>
        <stp/>
        <stp/>
        <stp>T</stp>
        <tr r="C34" s="1"/>
        <tr r="C34" s="1"/>
      </tp>
      <tp>
        <v>1.7010000000000001</v>
        <stp/>
        <stp>StudyData</stp>
        <stp>SUBMINUTE((NGE),1,FillGap)</stp>
        <stp>Bar</stp>
        <stp/>
        <stp>Close</stp>
        <stp>5</stp>
        <stp>-38</stp>
        <stp/>
        <stp/>
        <stp/>
        <stp/>
        <stp>T</stp>
        <tr r="C44" s="1"/>
        <tr r="C44" s="1"/>
      </tp>
      <tp>
        <v>1.7010000000000001</v>
        <stp/>
        <stp>StudyData</stp>
        <stp>SUBMINUTE((NGE),1,FillGap)</stp>
        <stp>Bar</stp>
        <stp/>
        <stp>Close</stp>
        <stp>5</stp>
        <stp>-48</stp>
        <stp/>
        <stp/>
        <stp/>
        <stp/>
        <stp>T</stp>
        <tr r="C54" s="1"/>
        <tr r="C54" s="1"/>
      </tp>
      <tp>
        <v>1.6990000000000001</v>
        <stp/>
        <stp>StudyData</stp>
        <stp>SUBMINUTE((NGE),1,FillGap)</stp>
        <stp>Bar</stp>
        <stp/>
        <stp>Close</stp>
        <stp>5</stp>
        <stp>-58</stp>
        <stp/>
        <stp/>
        <stp/>
        <stp/>
        <stp>T</stp>
        <tr r="C64" s="1"/>
        <tr r="C64" s="1"/>
      </tp>
      <tp>
        <v>5</v>
        <stp/>
        <stp>StudyData</stp>
        <stp>BAVolCr.BidVol^(SUBMINUTE((NGE),1,FillGap),5,0)</stp>
        <stp>Bar</stp>
        <stp/>
        <stp>Open</stp>
        <stp>5</stp>
        <stp>-7</stp>
        <stp/>
        <stp/>
        <stp/>
        <stp/>
        <stp>T</stp>
        <tr r="G13" s="1"/>
      </tp>
      <tp>
        <v>1.7010000000000001</v>
        <stp/>
        <stp>StudyData</stp>
        <stp>SUBMINUTE((NGE),1,FillGap)</stp>
        <stp>Bar</stp>
        <stp/>
        <stp>Close</stp>
        <stp>5</stp>
        <stp>-1</stp>
        <stp/>
        <stp/>
        <stp/>
        <stp/>
        <stp>T</stp>
        <tr r="C7" s="1"/>
        <tr r="C7" s="1"/>
      </tp>
      <tp>
        <v>1.7010000000000001</v>
        <stp/>
        <stp>StudyData</stp>
        <stp>SUBMINUTE((NGE),5,FillGap)</stp>
        <stp>Bar</stp>
        <stp/>
        <stp>Close</stp>
        <stp>5</stp>
        <stp>-1</stp>
        <stp/>
        <stp/>
        <stp/>
        <stp/>
        <stp>T</stp>
        <tr r="AD7" s="1"/>
        <tr r="AD7" s="1"/>
      </tp>
      <tp>
        <v>0</v>
        <stp/>
        <stp>StudyData</stp>
        <stp>BAVolCr.AskVol^(SUBMINUTE((NGE),1,Regular),5,0)</stp>
        <stp>Bar</stp>
        <stp/>
        <stp>Open</stp>
        <stp>5</stp>
        <stp>-5</stp>
        <stp/>
        <stp/>
        <stp/>
        <stp/>
        <stp>T</stp>
        <tr r="H11" s="1"/>
      </tp>
      <tp>
        <v>10</v>
        <stp/>
        <stp>StudyData</stp>
        <stp>BAVolCr.AskVol^(SUBMINUTE((NGE),5,Regular),5,0)</stp>
        <stp>Bar</stp>
        <stp/>
        <stp>Open</stp>
        <stp>5</stp>
        <stp>-5</stp>
        <stp/>
        <stp/>
        <stp/>
        <stp/>
        <stp>T</stp>
        <tr r="AH11" s="1"/>
      </tp>
      <tp>
        <v>1.6970000000000001</v>
        <stp/>
        <stp>StudyData</stp>
        <stp>SUBMINUTE((NGE),5,FillGap)</stp>
        <stp>Bar</stp>
        <stp/>
        <stp>Close</stp>
        <stp>5</stp>
        <stp>-19</stp>
        <stp/>
        <stp/>
        <stp/>
        <stp/>
        <stp>T</stp>
        <tr r="AD25" s="1"/>
        <tr r="AD25" s="1"/>
      </tp>
      <tp>
        <v>1.6930000000000001</v>
        <stp/>
        <stp>StudyData</stp>
        <stp>SUBMINUTE((NGE),5,FillGap)</stp>
        <stp>Bar</stp>
        <stp/>
        <stp>Close</stp>
        <stp>5</stp>
        <stp>-29</stp>
        <stp/>
        <stp/>
        <stp/>
        <stp/>
        <stp>T</stp>
        <tr r="AD35" s="1"/>
        <tr r="AD35" s="1"/>
      </tp>
      <tp>
        <v>1.6919999999999999</v>
        <stp/>
        <stp>StudyData</stp>
        <stp>SUBMINUTE((NGE),5,FillGap)</stp>
        <stp>Bar</stp>
        <stp/>
        <stp>Close</stp>
        <stp>5</stp>
        <stp>-39</stp>
        <stp/>
        <stp/>
        <stp/>
        <stp/>
        <stp>T</stp>
        <tr r="AD45" s="1"/>
        <tr r="AD45" s="1"/>
      </tp>
      <tp>
        <v>1.6919999999999999</v>
        <stp/>
        <stp>StudyData</stp>
        <stp>SUBMINUTE((NGE),5,FillGap)</stp>
        <stp>Bar</stp>
        <stp/>
        <stp>Close</stp>
        <stp>5</stp>
        <stp>-49</stp>
        <stp/>
        <stp/>
        <stp/>
        <stp/>
        <stp>T</stp>
        <tr r="AD55" s="1"/>
        <tr r="AD55" s="1"/>
      </tp>
      <tp>
        <v>1.6919999999999999</v>
        <stp/>
        <stp>StudyData</stp>
        <stp>SUBMINUTE((NGE),5,FillGap)</stp>
        <stp>Bar</stp>
        <stp/>
        <stp>Close</stp>
        <stp>5</stp>
        <stp>-59</stp>
        <stp/>
        <stp/>
        <stp/>
        <stp/>
        <stp>T</stp>
        <tr r="AD65" s="1"/>
        <tr r="AD65" s="1"/>
      </tp>
      <tp>
        <v>1.7</v>
        <stp/>
        <stp>StudyData</stp>
        <stp>SUBMINUTE((NGE),1,FillGap)</stp>
        <stp>Bar</stp>
        <stp/>
        <stp>Close</stp>
        <stp>5</stp>
        <stp>-19</stp>
        <stp/>
        <stp/>
        <stp/>
        <stp/>
        <stp>T</stp>
        <tr r="C25" s="1"/>
        <tr r="C25" s="1"/>
      </tp>
      <tp>
        <v>1.7010000000000001</v>
        <stp/>
        <stp>StudyData</stp>
        <stp>SUBMINUTE((NGE),1,FillGap)</stp>
        <stp>Bar</stp>
        <stp/>
        <stp>Close</stp>
        <stp>5</stp>
        <stp>-29</stp>
        <stp/>
        <stp/>
        <stp/>
        <stp/>
        <stp>T</stp>
        <tr r="C35" s="1"/>
        <tr r="C35" s="1"/>
      </tp>
      <tp>
        <v>1.7010000000000001</v>
        <stp/>
        <stp>StudyData</stp>
        <stp>SUBMINUTE((NGE),1,FillGap)</stp>
        <stp>Bar</stp>
        <stp/>
        <stp>Close</stp>
        <stp>5</stp>
        <stp>-39</stp>
        <stp/>
        <stp/>
        <stp/>
        <stp/>
        <stp>T</stp>
        <tr r="C45" s="1"/>
        <tr r="C45" s="1"/>
      </tp>
      <tp>
        <v>1.7</v>
        <stp/>
        <stp>StudyData</stp>
        <stp>SUBMINUTE((NGE),1,FillGap)</stp>
        <stp>Bar</stp>
        <stp/>
        <stp>Close</stp>
        <stp>5</stp>
        <stp>-49</stp>
        <stp/>
        <stp/>
        <stp/>
        <stp/>
        <stp>T</stp>
        <tr r="C55" s="1"/>
        <tr r="C55" s="1"/>
      </tp>
      <tp>
        <v>1.6990000000000001</v>
        <stp/>
        <stp>StudyData</stp>
        <stp>SUBMINUTE((NGE),1,FillGap)</stp>
        <stp>Bar</stp>
        <stp/>
        <stp>Close</stp>
        <stp>5</stp>
        <stp>-59</stp>
        <stp/>
        <stp/>
        <stp/>
        <stp/>
        <stp>T</stp>
        <tr r="C65" s="1"/>
        <tr r="C65" s="1"/>
      </tp>
      <tp>
        <v>5</v>
        <stp/>
        <stp>StudyData</stp>
        <stp>BAVolCr.BidVol^(SUBMINUTE((NGE),1,FillGap),5,0)</stp>
        <stp>Bar</stp>
        <stp/>
        <stp>Open</stp>
        <stp>5</stp>
        <stp>-6</stp>
        <stp/>
        <stp/>
        <stp/>
        <stp/>
        <stp>T</stp>
        <tr r="G12" s="1"/>
      </tp>
      <tp>
        <v>1.7010000000000001</v>
        <stp/>
        <stp>StudyData</stp>
        <stp>SUBMINUTE((NGE),1,FillGap)</stp>
        <stp>Bar</stp>
        <stp/>
        <stp>Close</stp>
        <stp>5</stp>
        <stp>-2</stp>
        <stp/>
        <stp/>
        <stp/>
        <stp/>
        <stp>T</stp>
        <tr r="C8" s="1"/>
        <tr r="C8" s="1"/>
      </tp>
      <tp>
        <v>1.7</v>
        <stp/>
        <stp>StudyData</stp>
        <stp>SUBMINUTE((NGE),5,FillGap)</stp>
        <stp>Bar</stp>
        <stp/>
        <stp>Close</stp>
        <stp>5</stp>
        <stp>-2</stp>
        <stp/>
        <stp/>
        <stp/>
        <stp/>
        <stp>T</stp>
        <tr r="AD8" s="1"/>
        <tr r="AD8" s="1"/>
      </tp>
      <tp>
        <v>322</v>
        <stp/>
        <stp>StudyData</stp>
        <stp>BAVolCr.BidVol^(NGE)</stp>
        <stp>Bar</stp>
        <stp/>
        <stp>Open</stp>
        <stp>1</stp>
        <stp>-28</stp>
        <stp/>
        <stp/>
        <stp/>
        <stp/>
        <stp>T</stp>
        <tr r="AR34" s="1"/>
      </tp>
      <tp>
        <v>1680.5</v>
        <stp/>
        <stp>StudyData</stp>
        <stp>BAVolCr.BidVol^(NGE)</stp>
        <stp>Bar</stp>
        <stp/>
        <stp>Open</stp>
        <stp>1</stp>
        <stp>-38</stp>
        <stp/>
        <stp/>
        <stp/>
        <stp/>
        <stp>T</stp>
        <tr r="AR44" s="1"/>
      </tp>
      <tp>
        <v>901</v>
        <stp/>
        <stp>StudyData</stp>
        <stp>BAVolCr.BidVol^(NGE)</stp>
        <stp>Bar</stp>
        <stp/>
        <stp>Open</stp>
        <stp>1</stp>
        <stp>-18</stp>
        <stp/>
        <stp/>
        <stp/>
        <stp/>
        <stp>T</stp>
        <tr r="AR24" s="1"/>
      </tp>
      <tp>
        <v>610</v>
        <stp/>
        <stp>StudyData</stp>
        <stp>BAVolCr.BidVol^(NGE)</stp>
        <stp>Bar</stp>
        <stp/>
        <stp>Open</stp>
        <stp>1</stp>
        <stp>-48</stp>
        <stp/>
        <stp/>
        <stp/>
        <stp/>
        <stp>T</stp>
        <tr r="AR54" s="1"/>
      </tp>
      <tp>
        <v>129</v>
        <stp/>
        <stp>StudyData</stp>
        <stp>BAVolCr.BidVol^(NGE)</stp>
        <stp>Bar</stp>
        <stp/>
        <stp>Open</stp>
        <stp>1</stp>
        <stp>-58</stp>
        <stp/>
        <stp/>
        <stp/>
        <stp/>
        <stp>T</stp>
        <tr r="AR64" s="1"/>
      </tp>
      <tp>
        <v>87</v>
        <stp/>
        <stp>StudyData</stp>
        <stp>BAVolCr.AskVol^(NGE)</stp>
        <stp>Bar</stp>
        <stp/>
        <stp>Open</stp>
        <stp>1</stp>
        <stp>-58</stp>
        <stp/>
        <stp/>
        <stp/>
        <stp/>
        <stp>T</stp>
        <tr r="AS64" s="1"/>
      </tp>
      <tp>
        <v>696</v>
        <stp/>
        <stp>StudyData</stp>
        <stp>BAVolCr.AskVol^(NGE)</stp>
        <stp>Bar</stp>
        <stp/>
        <stp>Open</stp>
        <stp>1</stp>
        <stp>-48</stp>
        <stp/>
        <stp/>
        <stp/>
        <stp/>
        <stp>T</stp>
        <tr r="AS54" s="1"/>
      </tp>
      <tp>
        <v>298</v>
        <stp/>
        <stp>StudyData</stp>
        <stp>BAVolCr.AskVol^(NGE)</stp>
        <stp>Bar</stp>
        <stp/>
        <stp>Open</stp>
        <stp>1</stp>
        <stp>-18</stp>
        <stp/>
        <stp/>
        <stp/>
        <stp/>
        <stp>T</stp>
        <tr r="AS24" s="1"/>
      </tp>
      <tp>
        <v>1405.5</v>
        <stp/>
        <stp>StudyData</stp>
        <stp>BAVolCr.AskVol^(NGE)</stp>
        <stp>Bar</stp>
        <stp/>
        <stp>Open</stp>
        <stp>1</stp>
        <stp>-38</stp>
        <stp/>
        <stp/>
        <stp/>
        <stp/>
        <stp>T</stp>
        <tr r="AS44" s="1"/>
      </tp>
      <tp>
        <v>542</v>
        <stp/>
        <stp>StudyData</stp>
        <stp>BAVolCr.AskVol^(NGE)</stp>
        <stp>Bar</stp>
        <stp/>
        <stp>Open</stp>
        <stp>1</stp>
        <stp>-28</stp>
        <stp/>
        <stp/>
        <stp/>
        <stp/>
        <stp>T</stp>
        <tr r="AS34" s="1"/>
      </tp>
      <tp>
        <v>0</v>
        <stp/>
        <stp>StudyData</stp>
        <stp>BAVolCr.AskVol^(SUBMINUTE((NGE),1,Regular),5,0)</stp>
        <stp>Bar</stp>
        <stp/>
        <stp>Open</stp>
        <stp>5</stp>
        <stp>-6</stp>
        <stp/>
        <stp/>
        <stp/>
        <stp/>
        <stp>T</stp>
        <tr r="H12" s="1"/>
      </tp>
      <tp>
        <v>52</v>
        <stp/>
        <stp>StudyData</stp>
        <stp>BAVolCr.AskVol^(SUBMINUTE((NGE),5,Regular),5,0)</stp>
        <stp>Bar</stp>
        <stp/>
        <stp>Open</stp>
        <stp>5</stp>
        <stp>-6</stp>
        <stp/>
        <stp/>
        <stp/>
        <stp/>
        <stp>T</stp>
        <tr r="AH12" s="1"/>
      </tp>
      <tp>
        <v>13</v>
        <stp/>
        <stp>StudyData</stp>
        <stp>AlgOrdBidVol(NGE)</stp>
        <stp>Bar</stp>
        <stp/>
        <stp>Open</stp>
        <stp>1</stp>
        <stp>-8</stp>
        <stp/>
        <stp/>
        <stp/>
        <stp/>
        <stp>T</stp>
        <tr r="AP14" s="1"/>
        <tr r="AP14" s="1"/>
      </tp>
      <tp>
        <v>459</v>
        <stp/>
        <stp>StudyData</stp>
        <stp>AlgOrdBidVol(NGE)</stp>
        <stp>Bar</stp>
        <stp/>
        <stp>Open</stp>
        <stp>5</stp>
        <stp>-8</stp>
        <stp/>
        <stp/>
        <stp/>
        <stp/>
        <stp>T</stp>
        <tr r="BQ14" s="1"/>
        <tr r="BQ14" s="1"/>
      </tp>
      <tp>
        <v>5</v>
        <stp/>
        <stp>StudyData</stp>
        <stp>BAVolCr.BidVol^(SUBMINUTE((NGE),1,FillGap),5,0)</stp>
        <stp>Bar</stp>
        <stp/>
        <stp>Open</stp>
        <stp>5</stp>
        <stp>-5</stp>
        <stp/>
        <stp/>
        <stp/>
        <stp/>
        <stp>T</stp>
        <tr r="G11" s="1"/>
      </tp>
      <tp>
        <v>1.7010000000000001</v>
        <stp/>
        <stp>StudyData</stp>
        <stp>SUBMINUTE((NGE),1,FillGap)</stp>
        <stp>Bar</stp>
        <stp/>
        <stp>Close</stp>
        <stp>5</stp>
        <stp>-3</stp>
        <stp/>
        <stp/>
        <stp/>
        <stp/>
        <stp>T</stp>
        <tr r="C9" s="1"/>
        <tr r="C9" s="1"/>
      </tp>
      <tp>
        <v>1.7</v>
        <stp/>
        <stp>StudyData</stp>
        <stp>SUBMINUTE((NGE),5,FillGap)</stp>
        <stp>Bar</stp>
        <stp/>
        <stp>Close</stp>
        <stp>5</stp>
        <stp>-3</stp>
        <stp/>
        <stp/>
        <stp/>
        <stp/>
        <stp>T</stp>
        <tr r="AD9" s="1"/>
        <tr r="AD9" s="1"/>
      </tp>
      <tp>
        <v>366</v>
        <stp/>
        <stp>StudyData</stp>
        <stp>BAVolCr.BidVol^(NGE)</stp>
        <stp>Bar</stp>
        <stp/>
        <stp>Open</stp>
        <stp>1</stp>
        <stp>-29</stp>
        <stp/>
        <stp/>
        <stp/>
        <stp/>
        <stp>T</stp>
        <tr r="AR35" s="1"/>
      </tp>
      <tp>
        <v>1645.5</v>
        <stp/>
        <stp>StudyData</stp>
        <stp>BAVolCr.BidVol^(NGE)</stp>
        <stp>Bar</stp>
        <stp/>
        <stp>Open</stp>
        <stp>1</stp>
        <stp>-39</stp>
        <stp/>
        <stp/>
        <stp/>
        <stp/>
        <stp>T</stp>
        <tr r="AR45" s="1"/>
      </tp>
      <tp>
        <v>834</v>
        <stp/>
        <stp>StudyData</stp>
        <stp>BAVolCr.BidVol^(NGE)</stp>
        <stp>Bar</stp>
        <stp/>
        <stp>Open</stp>
        <stp>1</stp>
        <stp>-19</stp>
        <stp/>
        <stp/>
        <stp/>
        <stp/>
        <stp>T</stp>
        <tr r="AR25" s="1"/>
      </tp>
      <tp>
        <v>635</v>
        <stp/>
        <stp>StudyData</stp>
        <stp>BAVolCr.BidVol^(NGE)</stp>
        <stp>Bar</stp>
        <stp/>
        <stp>Open</stp>
        <stp>1</stp>
        <stp>-49</stp>
        <stp/>
        <stp/>
        <stp/>
        <stp/>
        <stp>T</stp>
        <tr r="AR55" s="1"/>
      </tp>
      <tp>
        <v>196</v>
        <stp/>
        <stp>StudyData</stp>
        <stp>BAVolCr.BidVol^(NGE)</stp>
        <stp>Bar</stp>
        <stp/>
        <stp>Open</stp>
        <stp>1</stp>
        <stp>-59</stp>
        <stp/>
        <stp/>
        <stp/>
        <stp/>
        <stp>T</stp>
        <tr r="AR65" s="1"/>
      </tp>
      <tp>
        <v>53</v>
        <stp/>
        <stp>StudyData</stp>
        <stp>BAVolCr.AskVol^(NGE)</stp>
        <stp>Bar</stp>
        <stp/>
        <stp>Open</stp>
        <stp>1</stp>
        <stp>-59</stp>
        <stp/>
        <stp/>
        <stp/>
        <stp/>
        <stp>T</stp>
        <tr r="AS65" s="1"/>
      </tp>
      <tp>
        <v>768</v>
        <stp/>
        <stp>StudyData</stp>
        <stp>BAVolCr.AskVol^(NGE)</stp>
        <stp>Bar</stp>
        <stp/>
        <stp>Open</stp>
        <stp>1</stp>
        <stp>-49</stp>
        <stp/>
        <stp/>
        <stp/>
        <stp/>
        <stp>T</stp>
        <tr r="AS55" s="1"/>
      </tp>
      <tp>
        <v>341</v>
        <stp/>
        <stp>StudyData</stp>
        <stp>BAVolCr.AskVol^(NGE)</stp>
        <stp>Bar</stp>
        <stp/>
        <stp>Open</stp>
        <stp>1</stp>
        <stp>-19</stp>
        <stp/>
        <stp/>
        <stp/>
        <stp/>
        <stp>T</stp>
        <tr r="AS25" s="1"/>
      </tp>
      <tp>
        <v>1242.5</v>
        <stp/>
        <stp>StudyData</stp>
        <stp>BAVolCr.AskVol^(NGE)</stp>
        <stp>Bar</stp>
        <stp/>
        <stp>Open</stp>
        <stp>1</stp>
        <stp>-39</stp>
        <stp/>
        <stp/>
        <stp/>
        <stp/>
        <stp>T</stp>
        <tr r="AS45" s="1"/>
      </tp>
      <tp>
        <v>642</v>
        <stp/>
        <stp>StudyData</stp>
        <stp>BAVolCr.AskVol^(NGE)</stp>
        <stp>Bar</stp>
        <stp/>
        <stp>Open</stp>
        <stp>1</stp>
        <stp>-29</stp>
        <stp/>
        <stp/>
        <stp/>
        <stp/>
        <stp>T</stp>
        <tr r="AS35" s="1"/>
      </tp>
      <tp>
        <v>0</v>
        <stp/>
        <stp>StudyData</stp>
        <stp>BAVolCr.AskVol^(SUBMINUTE((NGE),1,Regular),5,0)</stp>
        <stp>Bar</stp>
        <stp/>
        <stp>Open</stp>
        <stp>5</stp>
        <stp>-7</stp>
        <stp/>
        <stp/>
        <stp/>
        <stp/>
        <stp>T</stp>
        <tr r="H13" s="1"/>
      </tp>
      <tp>
        <v>53</v>
        <stp/>
        <stp>StudyData</stp>
        <stp>BAVolCr.AskVol^(SUBMINUTE((NGE),5,Regular),5,0)</stp>
        <stp>Bar</stp>
        <stp/>
        <stp>Open</stp>
        <stp>5</stp>
        <stp>-7</stp>
        <stp/>
        <stp/>
        <stp/>
        <stp/>
        <stp>T</stp>
        <tr r="AH13" s="1"/>
      </tp>
      <tp>
        <v>29</v>
        <stp/>
        <stp>StudyData</stp>
        <stp>AlgOrdBidVol(NGE)</stp>
        <stp>Bar</stp>
        <stp/>
        <stp>Open</stp>
        <stp>1</stp>
        <stp>-9</stp>
        <stp/>
        <stp/>
        <stp/>
        <stp/>
        <stp>T</stp>
        <tr r="AP15" s="1"/>
        <tr r="AP15" s="1"/>
      </tp>
      <tp>
        <v>290</v>
        <stp/>
        <stp>StudyData</stp>
        <stp>AlgOrdBidVol(NGE)</stp>
        <stp>Bar</stp>
        <stp/>
        <stp>Open</stp>
        <stp>5</stp>
        <stp>-9</stp>
        <stp/>
        <stp/>
        <stp/>
        <stp/>
        <stp>T</stp>
        <tr r="BQ15" s="1"/>
        <tr r="BQ15" s="1"/>
      </tp>
      <tp>
        <v>5</v>
        <stp/>
        <stp>StudyData</stp>
        <stp>BAVolCr.BidVol^(SUBMINUTE((NGE),1,FillGap),5,0)</stp>
        <stp>Bar</stp>
        <stp/>
        <stp>Open</stp>
        <stp>5</stp>
        <stp>-4</stp>
        <stp/>
        <stp/>
        <stp/>
        <stp/>
        <stp>T</stp>
        <tr r="G10" s="1"/>
      </tp>
      <tp>
        <v>1.7</v>
        <stp/>
        <stp>StudyData</stp>
        <stp>SUBMINUTE((NGE),1,FillGap)</stp>
        <stp>Bar</stp>
        <stp/>
        <stp>Close</stp>
        <stp>5</stp>
        <stp>-4</stp>
        <stp/>
        <stp/>
        <stp/>
        <stp/>
        <stp>T</stp>
        <tr r="C10" s="1"/>
        <tr r="C10" s="1"/>
      </tp>
      <tp>
        <v>1.7</v>
        <stp/>
        <stp>StudyData</stp>
        <stp>SUBMINUTE((NGE),5,FillGap)</stp>
        <stp>Bar</stp>
        <stp/>
        <stp>Close</stp>
        <stp>5</stp>
        <stp>-4</stp>
        <stp/>
        <stp/>
        <stp/>
        <stp/>
        <stp>T</stp>
        <tr r="AD10" s="1"/>
        <tr r="AD10" s="1"/>
      </tp>
      <tp>
        <v>4</v>
        <stp/>
        <stp>StudyData</stp>
        <stp>BAVolCr.BidVol^(SUBMINUTE((NGE),1,FillGap),5,0)</stp>
        <stp>Bar</stp>
        <stp/>
        <stp>Open</stp>
        <stp>5</stp>
        <stp>-3</stp>
        <stp/>
        <stp/>
        <stp/>
        <stp/>
        <stp>T</stp>
        <tr r="G9" s="1"/>
      </tp>
      <tp>
        <v>1.7</v>
        <stp/>
        <stp>StudyData</stp>
        <stp>SUBMINUTE((NGE),1,FillGap)</stp>
        <stp>Bar</stp>
        <stp/>
        <stp>Close</stp>
        <stp>5</stp>
        <stp>-5</stp>
        <stp/>
        <stp/>
        <stp/>
        <stp/>
        <stp>T</stp>
        <tr r="C11" s="1"/>
        <tr r="C11" s="1"/>
      </tp>
      <tp>
        <v>1.7010000000000001</v>
        <stp/>
        <stp>StudyData</stp>
        <stp>SUBMINUTE((NGE),5,FillGap)</stp>
        <stp>Bar</stp>
        <stp/>
        <stp>Close</stp>
        <stp>5</stp>
        <stp>-5</stp>
        <stp/>
        <stp/>
        <stp/>
        <stp/>
        <stp>T</stp>
        <tr r="AD11" s="1"/>
        <tr r="AD11" s="1"/>
      </tp>
      <tp>
        <v>3</v>
        <stp/>
        <stp>StudyData</stp>
        <stp>BAVolCr.AskVol^(SUBMINUTE((NGE),1,Regular),5,0)</stp>
        <stp>Bar</stp>
        <stp/>
        <stp>Open</stp>
        <stp>5</stp>
        <stp>-1</stp>
        <stp/>
        <stp/>
        <stp/>
        <stp/>
        <stp>T</stp>
        <tr r="H7" s="1"/>
      </tp>
      <tp>
        <v>3</v>
        <stp/>
        <stp>StudyData</stp>
        <stp>BAVolCr.AskVol^(SUBMINUTE((NGE),5,Regular),5,0)</stp>
        <stp>Bar</stp>
        <stp/>
        <stp>Open</stp>
        <stp>5</stp>
        <stp>-1</stp>
        <stp/>
        <stp/>
        <stp/>
        <stp/>
        <stp>T</stp>
        <tr r="AH7" s="1"/>
      </tp>
      <tp>
        <v>3</v>
        <stp/>
        <stp>StudyData</stp>
        <stp>BAVolCr.BidVol^(SUBMINUTE((NGE),1,FillGap),5,0)</stp>
        <stp>Bar</stp>
        <stp/>
        <stp>Open</stp>
        <stp>5</stp>
        <stp>-2</stp>
        <stp/>
        <stp/>
        <stp/>
        <stp/>
        <stp>T</stp>
        <tr r="G8" s="1"/>
      </tp>
      <tp>
        <v>1.7</v>
        <stp/>
        <stp>StudyData</stp>
        <stp>SUBMINUTE((NGE),1,FillGap)</stp>
        <stp>Bar</stp>
        <stp/>
        <stp>Close</stp>
        <stp>5</stp>
        <stp>-6</stp>
        <stp/>
        <stp/>
        <stp/>
        <stp/>
        <stp>T</stp>
        <tr r="C12" s="1"/>
        <tr r="C12" s="1"/>
      </tp>
      <tp>
        <v>1.7010000000000001</v>
        <stp/>
        <stp>StudyData</stp>
        <stp>SUBMINUTE((NGE),5,FillGap)</stp>
        <stp>Bar</stp>
        <stp/>
        <stp>Close</stp>
        <stp>5</stp>
        <stp>-6</stp>
        <stp/>
        <stp/>
        <stp/>
        <stp/>
        <stp>T</stp>
        <tr r="AD12" s="1"/>
        <tr r="AD12" s="1"/>
      </tp>
      <tp>
        <v>2495.5</v>
        <stp/>
        <stp>StudyData</stp>
        <stp>BAVolCr.BidVol^(NGE)</stp>
        <stp>Bar</stp>
        <stp/>
        <stp>Open</stp>
        <stp>5</stp>
        <stp>-28</stp>
        <stp/>
        <stp/>
        <stp/>
        <stp/>
        <stp>T</stp>
        <tr r="BS34" s="1"/>
      </tp>
      <tp>
        <v>2305</v>
        <stp/>
        <stp>StudyData</stp>
        <stp>BAVolCr.BidVol^(NGE)</stp>
        <stp>Bar</stp>
        <stp/>
        <stp>Open</stp>
        <stp>5</stp>
        <stp>-38</stp>
        <stp/>
        <stp/>
        <stp/>
        <stp/>
        <stp>T</stp>
        <tr r="BS44" s="1"/>
      </tp>
      <tp>
        <v>1008</v>
        <stp/>
        <stp>StudyData</stp>
        <stp>BAVolCr.BidVol^(NGE)</stp>
        <stp>Bar</stp>
        <stp/>
        <stp>Open</stp>
        <stp>5</stp>
        <stp>-18</stp>
        <stp/>
        <stp/>
        <stp/>
        <stp/>
        <stp>T</stp>
        <tr r="BS24" s="1"/>
      </tp>
      <tp>
        <v>7194</v>
        <stp/>
        <stp>StudyData</stp>
        <stp>BAVolCr.BidVol^(NGE)</stp>
        <stp>Bar</stp>
        <stp/>
        <stp>Open</stp>
        <stp>5</stp>
        <stp>-48</stp>
        <stp/>
        <stp/>
        <stp/>
        <stp/>
        <stp>T</stp>
        <tr r="BS54" s="1"/>
      </tp>
      <tp>
        <v>2340.5</v>
        <stp/>
        <stp>StudyData</stp>
        <stp>BAVolCr.BidVol^(NGE)</stp>
        <stp>Bar</stp>
        <stp/>
        <stp>Open</stp>
        <stp>5</stp>
        <stp>-58</stp>
        <stp/>
        <stp/>
        <stp/>
        <stp/>
        <stp>T</stp>
        <tr r="BS64" s="1"/>
      </tp>
      <tp>
        <v>2567.5</v>
        <stp/>
        <stp>StudyData</stp>
        <stp>BAVolCr.AskVol^(NGE)</stp>
        <stp>Bar</stp>
        <stp/>
        <stp>Open</stp>
        <stp>5</stp>
        <stp>-58</stp>
        <stp/>
        <stp/>
        <stp/>
        <stp/>
        <stp>T</stp>
        <tr r="BT64" s="1"/>
      </tp>
      <tp>
        <v>7864</v>
        <stp/>
        <stp>StudyData</stp>
        <stp>BAVolCr.AskVol^(NGE)</stp>
        <stp>Bar</stp>
        <stp/>
        <stp>Open</stp>
        <stp>5</stp>
        <stp>-48</stp>
        <stp/>
        <stp/>
        <stp/>
        <stp/>
        <stp>T</stp>
        <tr r="BT54" s="1"/>
      </tp>
      <tp>
        <v>1023</v>
        <stp/>
        <stp>StudyData</stp>
        <stp>BAVolCr.AskVol^(NGE)</stp>
        <stp>Bar</stp>
        <stp/>
        <stp>Open</stp>
        <stp>5</stp>
        <stp>-18</stp>
        <stp/>
        <stp/>
        <stp/>
        <stp/>
        <stp>T</stp>
        <tr r="BT24" s="1"/>
      </tp>
      <tp>
        <v>2042</v>
        <stp/>
        <stp>StudyData</stp>
        <stp>BAVolCr.AskVol^(NGE)</stp>
        <stp>Bar</stp>
        <stp/>
        <stp>Open</stp>
        <stp>5</stp>
        <stp>-38</stp>
        <stp/>
        <stp/>
        <stp/>
        <stp/>
        <stp>T</stp>
        <tr r="BT44" s="1"/>
      </tp>
      <tp>
        <v>3115.5</v>
        <stp/>
        <stp>StudyData</stp>
        <stp>BAVolCr.AskVol^(NGE)</stp>
        <stp>Bar</stp>
        <stp/>
        <stp>Open</stp>
        <stp>5</stp>
        <stp>-28</stp>
        <stp/>
        <stp/>
        <stp/>
        <stp/>
        <stp>T</stp>
        <tr r="BT34" s="1"/>
      </tp>
      <tp>
        <v>2</v>
        <stp/>
        <stp>StudyData</stp>
        <stp>BAVolCr.AskVol^(SUBMINUTE((NGE),1,Regular),5,0)</stp>
        <stp>Bar</stp>
        <stp/>
        <stp>Open</stp>
        <stp>5</stp>
        <stp>-2</stp>
        <stp/>
        <stp/>
        <stp/>
        <stp/>
        <stp>T</stp>
        <tr r="H8" s="1"/>
      </tp>
      <tp>
        <v>4</v>
        <stp/>
        <stp>StudyData</stp>
        <stp>BAVolCr.AskVol^(SUBMINUTE((NGE),5,Regular),5,0)</stp>
        <stp>Bar</stp>
        <stp/>
        <stp>Open</stp>
        <stp>5</stp>
        <stp>-2</stp>
        <stp/>
        <stp/>
        <stp/>
        <stp/>
        <stp>T</stp>
        <tr r="AH8" s="1"/>
      </tp>
      <tp>
        <v>1.7010000000000001</v>
        <stp/>
        <stp>StudyData</stp>
        <stp>SUBMINUTE((NGE),5,Regular)</stp>
        <stp>FG</stp>
        <stp/>
        <stp>Open</stp>
        <stp>5</stp>
        <stp>0</stp>
        <stp/>
        <stp/>
        <stp/>
        <stp/>
        <stp>T</stp>
        <tr r="AA6" s="1"/>
        <tr r="AA6" s="1"/>
      </tp>
      <tp>
        <v>1.6919999999999999</v>
        <stp/>
        <stp>StudyData</stp>
        <stp>SUBMINUTE((NGE),5,Regular)</stp>
        <stp>FG</stp>
        <stp/>
        <stp>Open</stp>
        <stp>5</stp>
        <stp>-49</stp>
        <stp/>
        <stp/>
        <stp/>
        <stp/>
        <stp>T</stp>
        <tr r="AA55" s="1"/>
      </tp>
      <tp>
        <v>1.6930000000000001</v>
        <stp/>
        <stp>StudyData</stp>
        <stp>SUBMINUTE((NGE),5,Regular)</stp>
        <stp>FG</stp>
        <stp/>
        <stp>Open</stp>
        <stp>5</stp>
        <stp>-59</stp>
        <stp/>
        <stp/>
        <stp/>
        <stp/>
        <stp>T</stp>
        <tr r="AA65" s="1"/>
      </tp>
      <tp>
        <v>1.6930000000000001</v>
        <stp/>
        <stp>StudyData</stp>
        <stp>SUBMINUTE((NGE),5,Regular)</stp>
        <stp>FG</stp>
        <stp/>
        <stp>Open</stp>
        <stp>5</stp>
        <stp>-29</stp>
        <stp/>
        <stp/>
        <stp/>
        <stp/>
        <stp>T</stp>
        <tr r="AA35" s="1"/>
      </tp>
      <tp>
        <v>1.6930000000000001</v>
        <stp/>
        <stp>StudyData</stp>
        <stp>SUBMINUTE((NGE),5,Regular)</stp>
        <stp>FG</stp>
        <stp/>
        <stp>Open</stp>
        <stp>5</stp>
        <stp>-39</stp>
        <stp/>
        <stp/>
        <stp/>
        <stp/>
        <stp>T</stp>
        <tr r="AA45" s="1"/>
      </tp>
      <tp>
        <v>1.6970000000000001</v>
        <stp/>
        <stp>StudyData</stp>
        <stp>SUBMINUTE((NGE),5,Regular)</stp>
        <stp>FG</stp>
        <stp/>
        <stp>Open</stp>
        <stp>5</stp>
        <stp>-19</stp>
        <stp/>
        <stp/>
        <stp/>
        <stp/>
        <stp>T</stp>
        <tr r="AA25" s="1"/>
      </tp>
      <tp>
        <v>2</v>
        <stp/>
        <stp>StudyData</stp>
        <stp>BAVolCr.BidVol^(SUBMINUTE((NGE),1,FillGap),5,0)</stp>
        <stp>Bar</stp>
        <stp/>
        <stp>Open</stp>
        <stp>5</stp>
        <stp>-1</stp>
        <stp/>
        <stp/>
        <stp/>
        <stp/>
        <stp>T</stp>
        <tr r="G7" s="1"/>
      </tp>
      <tp>
        <v>1.7</v>
        <stp/>
        <stp>StudyData</stp>
        <stp>SUBMINUTE((NGE),1,FillGap)</stp>
        <stp>Bar</stp>
        <stp/>
        <stp>Close</stp>
        <stp>5</stp>
        <stp>-7</stp>
        <stp/>
        <stp/>
        <stp/>
        <stp/>
        <stp>T</stp>
        <tr r="C13" s="1"/>
        <tr r="C13" s="1"/>
      </tp>
      <tp>
        <v>1.7010000000000001</v>
        <stp/>
        <stp>StudyData</stp>
        <stp>SUBMINUTE((NGE),5,FillGap)</stp>
        <stp>Bar</stp>
        <stp/>
        <stp>Close</stp>
        <stp>5</stp>
        <stp>-7</stp>
        <stp/>
        <stp/>
        <stp/>
        <stp/>
        <stp>T</stp>
        <tr r="AD13" s="1"/>
        <tr r="AD13" s="1"/>
      </tp>
      <tp>
        <v>1</v>
        <stp/>
        <stp>StudyData</stp>
        <stp>BAVolCr.BidVol^(SUBMINUTE((NGE),1,FillGap),5,0)</stp>
        <stp>Bar</stp>
        <stp/>
        <stp>Open</stp>
        <stp>5</stp>
        <stp>0</stp>
        <stp/>
        <stp/>
        <stp/>
        <stp/>
        <stp>T</stp>
        <tr r="G6" s="1"/>
      </tp>
      <tp>
        <v>2562.5</v>
        <stp/>
        <stp>StudyData</stp>
        <stp>BAVolCr.BidVol^(NGE)</stp>
        <stp>Bar</stp>
        <stp/>
        <stp>Open</stp>
        <stp>5</stp>
        <stp>-29</stp>
        <stp/>
        <stp/>
        <stp/>
        <stp/>
        <stp>T</stp>
        <tr r="BS35" s="1"/>
      </tp>
      <tp>
        <v>2660.5</v>
        <stp/>
        <stp>StudyData</stp>
        <stp>BAVolCr.BidVol^(NGE)</stp>
        <stp>Bar</stp>
        <stp/>
        <stp>Open</stp>
        <stp>5</stp>
        <stp>-39</stp>
        <stp/>
        <stp/>
        <stp/>
        <stp/>
        <stp>T</stp>
        <tr r="BS45" s="1"/>
      </tp>
      <tp>
        <v>1070</v>
        <stp/>
        <stp>StudyData</stp>
        <stp>BAVolCr.BidVol^(NGE)</stp>
        <stp>Bar</stp>
        <stp/>
        <stp>Open</stp>
        <stp>5</stp>
        <stp>-19</stp>
        <stp/>
        <stp/>
        <stp/>
        <stp/>
        <stp>T</stp>
        <tr r="BS25" s="1"/>
      </tp>
      <tp>
        <v>7032</v>
        <stp/>
        <stp>StudyData</stp>
        <stp>BAVolCr.BidVol^(NGE)</stp>
        <stp>Bar</stp>
        <stp/>
        <stp>Open</stp>
        <stp>5</stp>
        <stp>-49</stp>
        <stp/>
        <stp/>
        <stp/>
        <stp/>
        <stp>T</stp>
        <tr r="BS55" s="1"/>
      </tp>
      <tp>
        <v>2618.5</v>
        <stp/>
        <stp>StudyData</stp>
        <stp>BAVolCr.BidVol^(NGE)</stp>
        <stp>Bar</stp>
        <stp/>
        <stp>Open</stp>
        <stp>5</stp>
        <stp>-59</stp>
        <stp/>
        <stp/>
        <stp/>
        <stp/>
        <stp>T</stp>
        <tr r="BS65" s="1"/>
      </tp>
      <tp>
        <v>2945.5</v>
        <stp/>
        <stp>StudyData</stp>
        <stp>BAVolCr.AskVol^(NGE)</stp>
        <stp>Bar</stp>
        <stp/>
        <stp>Open</stp>
        <stp>5</stp>
        <stp>-59</stp>
        <stp/>
        <stp/>
        <stp/>
        <stp/>
        <stp>T</stp>
        <tr r="BT65" s="1"/>
      </tp>
      <tp>
        <v>8478</v>
        <stp/>
        <stp>StudyData</stp>
        <stp>BAVolCr.AskVol^(NGE)</stp>
        <stp>Bar</stp>
        <stp/>
        <stp>Open</stp>
        <stp>5</stp>
        <stp>-49</stp>
        <stp/>
        <stp/>
        <stp/>
        <stp/>
        <stp>T</stp>
        <tr r="BT55" s="1"/>
      </tp>
      <tp>
        <v>1079</v>
        <stp/>
        <stp>StudyData</stp>
        <stp>BAVolCr.AskVol^(NGE)</stp>
        <stp>Bar</stp>
        <stp/>
        <stp>Open</stp>
        <stp>5</stp>
        <stp>-19</stp>
        <stp/>
        <stp/>
        <stp/>
        <stp/>
        <stp>T</stp>
        <tr r="BT25" s="1"/>
      </tp>
      <tp>
        <v>2202.5</v>
        <stp/>
        <stp>StudyData</stp>
        <stp>BAVolCr.AskVol^(NGE)</stp>
        <stp>Bar</stp>
        <stp/>
        <stp>Open</stp>
        <stp>5</stp>
        <stp>-39</stp>
        <stp/>
        <stp/>
        <stp/>
        <stp/>
        <stp>T</stp>
        <tr r="BT45" s="1"/>
      </tp>
      <tp>
        <v>3655.5</v>
        <stp/>
        <stp>StudyData</stp>
        <stp>BAVolCr.AskVol^(NGE)</stp>
        <stp>Bar</stp>
        <stp/>
        <stp>Open</stp>
        <stp>5</stp>
        <stp>-29</stp>
        <stp/>
        <stp/>
        <stp/>
        <stp/>
        <stp>T</stp>
        <tr r="BT35" s="1"/>
      </tp>
      <tp>
        <v>1</v>
        <stp/>
        <stp>StudyData</stp>
        <stp>BAVolCr.AskVol^(SUBMINUTE((NGE),1,Regular),5,0)</stp>
        <stp>Bar</stp>
        <stp/>
        <stp>Open</stp>
        <stp>5</stp>
        <stp>-3</stp>
        <stp/>
        <stp/>
        <stp/>
        <stp/>
        <stp>T</stp>
        <tr r="H9" s="1"/>
      </tp>
      <tp>
        <v>6</v>
        <stp/>
        <stp>StudyData</stp>
        <stp>BAVolCr.AskVol^(SUBMINUTE((NGE),5,Regular),5,0)</stp>
        <stp>Bar</stp>
        <stp/>
        <stp>Open</stp>
        <stp>5</stp>
        <stp>-3</stp>
        <stp/>
        <stp/>
        <stp/>
        <stp/>
        <stp>T</stp>
        <tr r="AH9" s="1"/>
      </tp>
      <tp>
        <v>1.6919999999999999</v>
        <stp/>
        <stp>StudyData</stp>
        <stp>SUBMINUTE((NGE),5,Regular)</stp>
        <stp>FG</stp>
        <stp/>
        <stp>Open</stp>
        <stp>5</stp>
        <stp>-48</stp>
        <stp/>
        <stp/>
        <stp/>
        <stp/>
        <stp>T</stp>
        <tr r="AA54" s="1"/>
      </tp>
      <tp>
        <v>1.6930000000000001</v>
        <stp/>
        <stp>StudyData</stp>
        <stp>SUBMINUTE((NGE),5,Regular)</stp>
        <stp>FG</stp>
        <stp/>
        <stp>Open</stp>
        <stp>5</stp>
        <stp>-58</stp>
        <stp/>
        <stp/>
        <stp/>
        <stp/>
        <stp>T</stp>
        <tr r="AA64" s="1"/>
      </tp>
      <tp>
        <v>1.694</v>
        <stp/>
        <stp>StudyData</stp>
        <stp>SUBMINUTE((NGE),5,Regular)</stp>
        <stp>FG</stp>
        <stp/>
        <stp>Open</stp>
        <stp>5</stp>
        <stp>-28</stp>
        <stp/>
        <stp/>
        <stp/>
        <stp/>
        <stp>T</stp>
        <tr r="AA34" s="1"/>
      </tp>
      <tp>
        <v>1.6930000000000001</v>
        <stp/>
        <stp>StudyData</stp>
        <stp>SUBMINUTE((NGE),5,Regular)</stp>
        <stp>FG</stp>
        <stp/>
        <stp>Open</stp>
        <stp>5</stp>
        <stp>-38</stp>
        <stp/>
        <stp/>
        <stp/>
        <stp/>
        <stp>T</stp>
        <tr r="AA44" s="1"/>
      </tp>
      <tp>
        <v>1.6970000000000001</v>
        <stp/>
        <stp>StudyData</stp>
        <stp>SUBMINUTE((NGE),5,Regular)</stp>
        <stp>FG</stp>
        <stp/>
        <stp>Open</stp>
        <stp>5</stp>
        <stp>-18</stp>
        <stp/>
        <stp/>
        <stp/>
        <stp/>
        <stp>T</stp>
        <tr r="AA24" s="1"/>
      </tp>
      <tp>
        <v>25</v>
        <stp/>
        <stp>StudyData</stp>
        <stp>BAVolCr.BidVol^(SUBMINUTE((NGE),1,FillGap),5,0)</stp>
        <stp>Bar</stp>
        <stp/>
        <stp>Open</stp>
        <stp>5</stp>
        <stp>-55</stp>
        <stp/>
        <stp/>
        <stp/>
        <stp/>
        <stp>T</stp>
        <tr r="G61" s="1"/>
      </tp>
      <tp>
        <v>45</v>
        <stp/>
        <stp>StudyData</stp>
        <stp>BAVolCr.BidVol^(SUBMINUTE((NGE),1,FillGap),5,0)</stp>
        <stp>Bar</stp>
        <stp/>
        <stp>Open</stp>
        <stp>5</stp>
        <stp>-45</stp>
        <stp/>
        <stp/>
        <stp/>
        <stp/>
        <stp>T</stp>
        <tr r="G51" s="1"/>
      </tp>
      <tp>
        <v>0</v>
        <stp/>
        <stp>StudyData</stp>
        <stp>BAVolCr.BidVol^(SUBMINUTE((NGE),1,FillGap),5,0)</stp>
        <stp>Bar</stp>
        <stp/>
        <stp>Open</stp>
        <stp>5</stp>
        <stp>-35</stp>
        <stp/>
        <stp/>
        <stp/>
        <stp/>
        <stp>T</stp>
        <tr r="G41" s="1"/>
      </tp>
      <tp>
        <v>0</v>
        <stp/>
        <stp>StudyData</stp>
        <stp>BAVolCr.BidVol^(SUBMINUTE((NGE),1,FillGap),5,0)</stp>
        <stp>Bar</stp>
        <stp/>
        <stp>Open</stp>
        <stp>5</stp>
        <stp>-25</stp>
        <stp/>
        <stp/>
        <stp/>
        <stp/>
        <stp>T</stp>
        <tr r="G31" s="1"/>
      </tp>
      <tp>
        <v>5</v>
        <stp/>
        <stp>StudyData</stp>
        <stp>BAVolCr.BidVol^(SUBMINUTE((NGE),1,FillGap),5,0)</stp>
        <stp>Bar</stp>
        <stp/>
        <stp>Open</stp>
        <stp>5</stp>
        <stp>-15</stp>
        <stp/>
        <stp/>
        <stp/>
        <stp/>
        <stp>T</stp>
        <tr r="G21" s="1"/>
      </tp>
      <tp>
        <v>25</v>
        <stp/>
        <stp>StudyData</stp>
        <stp>BAVolCr.BidVol^(SUBMINUTE((NGE),1,FillGap),5,0)</stp>
        <stp>Bar</stp>
        <stp/>
        <stp>Open</stp>
        <stp>5</stp>
        <stp>-54</stp>
        <stp/>
        <stp/>
        <stp/>
        <stp/>
        <stp>T</stp>
        <tr r="G60" s="1"/>
      </tp>
      <tp>
        <v>24</v>
        <stp/>
        <stp>StudyData</stp>
        <stp>BAVolCr.BidVol^(SUBMINUTE((NGE),1,FillGap),5,0)</stp>
        <stp>Bar</stp>
        <stp/>
        <stp>Open</stp>
        <stp>5</stp>
        <stp>-44</stp>
        <stp/>
        <stp/>
        <stp/>
        <stp/>
        <stp>T</stp>
        <tr r="G50" s="1"/>
      </tp>
      <tp>
        <v>0</v>
        <stp/>
        <stp>StudyData</stp>
        <stp>BAVolCr.BidVol^(SUBMINUTE((NGE),1,FillGap),5,0)</stp>
        <stp>Bar</stp>
        <stp/>
        <stp>Open</stp>
        <stp>5</stp>
        <stp>-34</stp>
        <stp/>
        <stp/>
        <stp/>
        <stp/>
        <stp>T</stp>
        <tr r="G40" s="1"/>
      </tp>
      <tp>
        <v>0</v>
        <stp/>
        <stp>StudyData</stp>
        <stp>BAVolCr.BidVol^(SUBMINUTE((NGE),1,FillGap),5,0)</stp>
        <stp>Bar</stp>
        <stp/>
        <stp>Open</stp>
        <stp>5</stp>
        <stp>-24</stp>
        <stp/>
        <stp/>
        <stp/>
        <stp/>
        <stp>T</stp>
        <tr r="G30" s="1"/>
      </tp>
      <tp>
        <v>5</v>
        <stp/>
        <stp>StudyData</stp>
        <stp>BAVolCr.BidVol^(SUBMINUTE((NGE),1,FillGap),5,0)</stp>
        <stp>Bar</stp>
        <stp/>
        <stp>Open</stp>
        <stp>5</stp>
        <stp>-14</stp>
        <stp/>
        <stp/>
        <stp/>
        <stp/>
        <stp>T</stp>
        <tr r="G20" s="1"/>
      </tp>
      <tp>
        <v>20</v>
        <stp/>
        <stp>StudyData</stp>
        <stp>BAVolCr.BidVol^(SUBMINUTE((NGE),1,FillGap),5,0)</stp>
        <stp>Bar</stp>
        <stp/>
        <stp>Open</stp>
        <stp>5</stp>
        <stp>-57</stp>
        <stp/>
        <stp/>
        <stp/>
        <stp/>
        <stp>T</stp>
        <tr r="G63" s="1"/>
      </tp>
      <tp>
        <v>54</v>
        <stp/>
        <stp>StudyData</stp>
        <stp>BAVolCr.BidVol^(SUBMINUTE((NGE),1,FillGap),5,0)</stp>
        <stp>Bar</stp>
        <stp/>
        <stp>Open</stp>
        <stp>5</stp>
        <stp>-47</stp>
        <stp/>
        <stp/>
        <stp/>
        <stp/>
        <stp>T</stp>
        <tr r="G53" s="1"/>
      </tp>
      <tp>
        <v>0</v>
        <stp/>
        <stp>StudyData</stp>
        <stp>BAVolCr.BidVol^(SUBMINUTE((NGE),1,FillGap),5,0)</stp>
        <stp>Bar</stp>
        <stp/>
        <stp>Open</stp>
        <stp>5</stp>
        <stp>-37</stp>
        <stp/>
        <stp/>
        <stp/>
        <stp/>
        <stp>T</stp>
        <tr r="G43" s="1"/>
      </tp>
      <tp>
        <v>0</v>
        <stp/>
        <stp>StudyData</stp>
        <stp>BAVolCr.BidVol^(SUBMINUTE((NGE),1,FillGap),5,0)</stp>
        <stp>Bar</stp>
        <stp/>
        <stp>Open</stp>
        <stp>5</stp>
        <stp>-27</stp>
        <stp/>
        <stp/>
        <stp/>
        <stp/>
        <stp>T</stp>
        <tr r="G33" s="1"/>
      </tp>
      <tp>
        <v>4</v>
        <stp/>
        <stp>StudyData</stp>
        <stp>BAVolCr.BidVol^(SUBMINUTE((NGE),1,FillGap),5,0)</stp>
        <stp>Bar</stp>
        <stp/>
        <stp>Open</stp>
        <stp>5</stp>
        <stp>-17</stp>
        <stp/>
        <stp/>
        <stp/>
        <stp/>
        <stp>T</stp>
        <tr r="G23" s="1"/>
      </tp>
      <tp>
        <v>42436.54583333333</v>
        <stp/>
        <stp>StudyData</stp>
        <stp>NGE</stp>
        <stp>Bar</stp>
        <stp/>
        <stp>Time</stp>
        <stp>1</stp>
        <stp>-9</stp>
        <stp/>
        <stp/>
        <stp/>
        <stp/>
        <stp>T</stp>
        <tr r="AK15" s="1"/>
      </tp>
      <tp>
        <v>42436.520833333336</v>
        <stp/>
        <stp>StudyData</stp>
        <stp>NGE</stp>
        <stp>Bar</stp>
        <stp/>
        <stp>Time</stp>
        <stp>5</stp>
        <stp>-9</stp>
        <stp/>
        <stp/>
        <stp/>
        <stp/>
        <stp>T</stp>
        <tr r="BL15" s="1"/>
      </tp>
      <tp>
        <v>25</v>
        <stp/>
        <stp>StudyData</stp>
        <stp>BAVolCr.BidVol^(SUBMINUTE((NGE),1,FillGap),5,0)</stp>
        <stp>Bar</stp>
        <stp/>
        <stp>Open</stp>
        <stp>5</stp>
        <stp>-56</stp>
        <stp/>
        <stp/>
        <stp/>
        <stp/>
        <stp>T</stp>
        <tr r="G62" s="1"/>
      </tp>
      <tp>
        <v>66</v>
        <stp/>
        <stp>StudyData</stp>
        <stp>BAVolCr.BidVol^(SUBMINUTE((NGE),1,FillGap),5,0)</stp>
        <stp>Bar</stp>
        <stp/>
        <stp>Open</stp>
        <stp>5</stp>
        <stp>-46</stp>
        <stp/>
        <stp/>
        <stp/>
        <stp/>
        <stp>T</stp>
        <tr r="G52" s="1"/>
      </tp>
      <tp>
        <v>0</v>
        <stp/>
        <stp>StudyData</stp>
        <stp>BAVolCr.BidVol^(SUBMINUTE((NGE),1,FillGap),5,0)</stp>
        <stp>Bar</stp>
        <stp/>
        <stp>Open</stp>
        <stp>5</stp>
        <stp>-36</stp>
        <stp/>
        <stp/>
        <stp/>
        <stp/>
        <stp>T</stp>
        <tr r="G42" s="1"/>
      </tp>
      <tp>
        <v>0</v>
        <stp/>
        <stp>StudyData</stp>
        <stp>BAVolCr.BidVol^(SUBMINUTE((NGE),1,FillGap),5,0)</stp>
        <stp>Bar</stp>
        <stp/>
        <stp>Open</stp>
        <stp>5</stp>
        <stp>-26</stp>
        <stp/>
        <stp/>
        <stp/>
        <stp/>
        <stp>T</stp>
        <tr r="G32" s="1"/>
      </tp>
      <tp>
        <v>5</v>
        <stp/>
        <stp>StudyData</stp>
        <stp>BAVolCr.BidVol^(SUBMINUTE((NGE),1,FillGap),5,0)</stp>
        <stp>Bar</stp>
        <stp/>
        <stp>Open</stp>
        <stp>5</stp>
        <stp>-16</stp>
        <stp/>
        <stp/>
        <stp/>
        <stp/>
        <stp>T</stp>
        <tr r="G22" s="1"/>
      </tp>
      <tp>
        <v>42436.546527777777</v>
        <stp/>
        <stp>StudyData</stp>
        <stp>NGE</stp>
        <stp>Bar</stp>
        <stp/>
        <stp>Time</stp>
        <stp>1</stp>
        <stp>-8</stp>
        <stp/>
        <stp/>
        <stp/>
        <stp/>
        <stp>T</stp>
        <tr r="AK14" s="1"/>
      </tp>
      <tp>
        <v>42436.524305555555</v>
        <stp/>
        <stp>StudyData</stp>
        <stp>NGE</stp>
        <stp>Bar</stp>
        <stp/>
        <stp>Time</stp>
        <stp>5</stp>
        <stp>-8</stp>
        <stp/>
        <stp/>
        <stp/>
        <stp/>
        <stp>T</stp>
        <tr r="BL14" s="1"/>
      </tp>
      <tp>
        <v>10</v>
        <stp/>
        <stp>StudyData</stp>
        <stp>BAVolCr.BidVol^(SUBMINUTE((NGE),1,FillGap),5,0)</stp>
        <stp>Bar</stp>
        <stp/>
        <stp>Open</stp>
        <stp>5</stp>
        <stp>-51</stp>
        <stp/>
        <stp/>
        <stp/>
        <stp/>
        <stp>T</stp>
        <tr r="G57" s="1"/>
      </tp>
      <tp>
        <v>12</v>
        <stp/>
        <stp>StudyData</stp>
        <stp>BAVolCr.BidVol^(SUBMINUTE((NGE),1,FillGap),5,0)</stp>
        <stp>Bar</stp>
        <stp/>
        <stp>Open</stp>
        <stp>5</stp>
        <stp>-41</stp>
        <stp/>
        <stp/>
        <stp/>
        <stp/>
        <stp>T</stp>
        <tr r="G47" s="1"/>
      </tp>
      <tp>
        <v>0</v>
        <stp/>
        <stp>StudyData</stp>
        <stp>BAVolCr.BidVol^(SUBMINUTE((NGE),1,FillGap),5,0)</stp>
        <stp>Bar</stp>
        <stp/>
        <stp>Open</stp>
        <stp>5</stp>
        <stp>-31</stp>
        <stp/>
        <stp/>
        <stp/>
        <stp/>
        <stp>T</stp>
        <tr r="G37" s="1"/>
      </tp>
      <tp>
        <v>0</v>
        <stp/>
        <stp>StudyData</stp>
        <stp>BAVolCr.BidVol^(SUBMINUTE((NGE),1,FillGap),5,0)</stp>
        <stp>Bar</stp>
        <stp/>
        <stp>Open</stp>
        <stp>5</stp>
        <stp>-21</stp>
        <stp/>
        <stp/>
        <stp/>
        <stp/>
        <stp>T</stp>
        <tr r="G27" s="1"/>
      </tp>
      <tp>
        <v>5</v>
        <stp/>
        <stp>StudyData</stp>
        <stp>BAVolCr.BidVol^(SUBMINUTE((NGE),1,FillGap),5,0)</stp>
        <stp>Bar</stp>
        <stp/>
        <stp>Open</stp>
        <stp>5</stp>
        <stp>-11</stp>
        <stp/>
        <stp/>
        <stp/>
        <stp/>
        <stp>T</stp>
        <tr r="G17" s="1"/>
      </tp>
      <tp>
        <v>5</v>
        <stp/>
        <stp>StudyData</stp>
        <stp>BAVolCr.BidVol^(SUBMINUTE((NGE),1,FillGap),5,0)</stp>
        <stp>Bar</stp>
        <stp/>
        <stp>Open</stp>
        <stp>5</stp>
        <stp>-60</stp>
        <stp/>
        <stp/>
        <stp/>
        <stp/>
        <stp>T</stp>
        <tr r="G66" s="1"/>
      </tp>
      <tp>
        <v>32</v>
        <stp/>
        <stp>StudyData</stp>
        <stp>BAVolCr.BidVol^(SUBMINUTE((NGE),1,FillGap),5,0)</stp>
        <stp>Bar</stp>
        <stp/>
        <stp>Open</stp>
        <stp>5</stp>
        <stp>-50</stp>
        <stp/>
        <stp/>
        <stp/>
        <stp/>
        <stp>T</stp>
        <tr r="G56" s="1"/>
      </tp>
      <tp>
        <v>6</v>
        <stp/>
        <stp>StudyData</stp>
        <stp>BAVolCr.BidVol^(SUBMINUTE((NGE),1,FillGap),5,0)</stp>
        <stp>Bar</stp>
        <stp/>
        <stp>Open</stp>
        <stp>5</stp>
        <stp>-40</stp>
        <stp/>
        <stp/>
        <stp/>
        <stp/>
        <stp>T</stp>
        <tr r="G46" s="1"/>
      </tp>
      <tp>
        <v>0</v>
        <stp/>
        <stp>StudyData</stp>
        <stp>BAVolCr.BidVol^(SUBMINUTE((NGE),1,FillGap),5,0)</stp>
        <stp>Bar</stp>
        <stp/>
        <stp>Open</stp>
        <stp>5</stp>
        <stp>-30</stp>
        <stp/>
        <stp/>
        <stp/>
        <stp/>
        <stp>T</stp>
        <tr r="G36" s="1"/>
      </tp>
      <tp>
        <v>1</v>
        <stp/>
        <stp>StudyData</stp>
        <stp>BAVolCr.BidVol^(SUBMINUTE((NGE),1,FillGap),5,0)</stp>
        <stp>Bar</stp>
        <stp/>
        <stp>Open</stp>
        <stp>5</stp>
        <stp>-20</stp>
        <stp/>
        <stp/>
        <stp/>
        <stp/>
        <stp>T</stp>
        <tr r="G26" s="1"/>
      </tp>
      <tp>
        <v>5</v>
        <stp/>
        <stp>StudyData</stp>
        <stp>BAVolCr.BidVol^(SUBMINUTE((NGE),1,FillGap),5,0)</stp>
        <stp>Bar</stp>
        <stp/>
        <stp>Open</stp>
        <stp>5</stp>
        <stp>-10</stp>
        <stp/>
        <stp/>
        <stp/>
        <stp/>
        <stp>T</stp>
        <tr r="G16" s="1"/>
      </tp>
      <tp>
        <v>20</v>
        <stp/>
        <stp>StudyData</stp>
        <stp>BAVolCr.BidVol^(SUBMINUTE((NGE),1,FillGap),5,0)</stp>
        <stp>Bar</stp>
        <stp/>
        <stp>Open</stp>
        <stp>5</stp>
        <stp>-53</stp>
        <stp/>
        <stp/>
        <stp/>
        <stp/>
        <stp>T</stp>
        <tr r="G59" s="1"/>
      </tp>
      <tp>
        <v>24</v>
        <stp/>
        <stp>StudyData</stp>
        <stp>BAVolCr.BidVol^(SUBMINUTE((NGE),1,FillGap),5,0)</stp>
        <stp>Bar</stp>
        <stp/>
        <stp>Open</stp>
        <stp>5</stp>
        <stp>-43</stp>
        <stp/>
        <stp/>
        <stp/>
        <stp/>
        <stp>T</stp>
        <tr r="G49" s="1"/>
      </tp>
      <tp>
        <v>0</v>
        <stp/>
        <stp>StudyData</stp>
        <stp>BAVolCr.BidVol^(SUBMINUTE((NGE),1,FillGap),5,0)</stp>
        <stp>Bar</stp>
        <stp/>
        <stp>Open</stp>
        <stp>5</stp>
        <stp>-33</stp>
        <stp/>
        <stp/>
        <stp/>
        <stp/>
        <stp>T</stp>
        <tr r="G39" s="1"/>
      </tp>
      <tp>
        <v>0</v>
        <stp/>
        <stp>StudyData</stp>
        <stp>BAVolCr.BidVol^(SUBMINUTE((NGE),1,FillGap),5,0)</stp>
        <stp>Bar</stp>
        <stp/>
        <stp>Open</stp>
        <stp>5</stp>
        <stp>-23</stp>
        <stp/>
        <stp/>
        <stp/>
        <stp/>
        <stp>T</stp>
        <tr r="G29" s="1"/>
      </tp>
      <tp>
        <v>5</v>
        <stp/>
        <stp>StudyData</stp>
        <stp>BAVolCr.BidVol^(SUBMINUTE((NGE),1,FillGap),5,0)</stp>
        <stp>Bar</stp>
        <stp/>
        <stp>Open</stp>
        <stp>5</stp>
        <stp>-13</stp>
        <stp/>
        <stp/>
        <stp/>
        <stp/>
        <stp>T</stp>
        <tr r="G19" s="1"/>
      </tp>
      <tp>
        <v>15</v>
        <stp/>
        <stp>StudyData</stp>
        <stp>BAVolCr.BidVol^(SUBMINUTE((NGE),1,FillGap),5,0)</stp>
        <stp>Bar</stp>
        <stp/>
        <stp>Open</stp>
        <stp>5</stp>
        <stp>-52</stp>
        <stp/>
        <stp/>
        <stp/>
        <stp/>
        <stp>T</stp>
        <tr r="G58" s="1"/>
      </tp>
      <tp>
        <v>18</v>
        <stp/>
        <stp>StudyData</stp>
        <stp>BAVolCr.BidVol^(SUBMINUTE((NGE),1,FillGap),5,0)</stp>
        <stp>Bar</stp>
        <stp/>
        <stp>Open</stp>
        <stp>5</stp>
        <stp>-42</stp>
        <stp/>
        <stp/>
        <stp/>
        <stp/>
        <stp>T</stp>
        <tr r="G48" s="1"/>
      </tp>
      <tp>
        <v>0</v>
        <stp/>
        <stp>StudyData</stp>
        <stp>BAVolCr.BidVol^(SUBMINUTE((NGE),1,FillGap),5,0)</stp>
        <stp>Bar</stp>
        <stp/>
        <stp>Open</stp>
        <stp>5</stp>
        <stp>-32</stp>
        <stp/>
        <stp/>
        <stp/>
        <stp/>
        <stp>T</stp>
        <tr r="G38" s="1"/>
      </tp>
      <tp>
        <v>0</v>
        <stp/>
        <stp>StudyData</stp>
        <stp>BAVolCr.BidVol^(SUBMINUTE((NGE),1,FillGap),5,0)</stp>
        <stp>Bar</stp>
        <stp/>
        <stp>Open</stp>
        <stp>5</stp>
        <stp>-22</stp>
        <stp/>
        <stp/>
        <stp/>
        <stp/>
        <stp>T</stp>
        <tr r="G28" s="1"/>
      </tp>
      <tp>
        <v>5</v>
        <stp/>
        <stp>StudyData</stp>
        <stp>BAVolCr.BidVol^(SUBMINUTE((NGE),1,FillGap),5,0)</stp>
        <stp>Bar</stp>
        <stp/>
        <stp>Open</stp>
        <stp>5</stp>
        <stp>-12</stp>
        <stp/>
        <stp/>
        <stp/>
        <stp/>
        <stp>T</stp>
        <tr r="G18" s="1"/>
      </tp>
      <tp>
        <v>42436.55</v>
        <stp/>
        <stp>StudyData</stp>
        <stp>NGE</stp>
        <stp>Bar</stp>
        <stp/>
        <stp>Time</stp>
        <stp>1</stp>
        <stp>-3</stp>
        <stp/>
        <stp/>
        <stp/>
        <stp/>
        <stp>T</stp>
        <tr r="AK9" s="1"/>
      </tp>
      <tp>
        <v>42436.541666666664</v>
        <stp/>
        <stp>StudyData</stp>
        <stp>NGE</stp>
        <stp>Bar</stp>
        <stp/>
        <stp>Time</stp>
        <stp>5</stp>
        <stp>-3</stp>
        <stp/>
        <stp/>
        <stp/>
        <stp/>
        <stp>T</stp>
        <tr r="BL9" s="1"/>
      </tp>
      <tp>
        <v>42436.550694444442</v>
        <stp/>
        <stp>StudyData</stp>
        <stp>NGE</stp>
        <stp>Bar</stp>
        <stp/>
        <stp>Time</stp>
        <stp>1</stp>
        <stp>-2</stp>
        <stp/>
        <stp/>
        <stp/>
        <stp/>
        <stp>T</stp>
        <tr r="AK8" s="1"/>
      </tp>
      <tp>
        <v>42436.545138888891</v>
        <stp/>
        <stp>StudyData</stp>
        <stp>NGE</stp>
        <stp>Bar</stp>
        <stp/>
        <stp>Time</stp>
        <stp>5</stp>
        <stp>-2</stp>
        <stp/>
        <stp/>
        <stp/>
        <stp/>
        <stp>T</stp>
        <tr r="BL8" s="1"/>
      </tp>
      <tp>
        <v>1.7010000000000001</v>
        <stp/>
        <stp>StudyData</stp>
        <stp>SUBMINUTE((NGE),5,Regular)</stp>
        <stp>FG</stp>
        <stp/>
        <stp>Low</stp>
        <stp>5</stp>
        <stp>0</stp>
        <stp/>
        <stp/>
        <stp/>
        <stp/>
        <stp>T</stp>
        <tr r="AC6" s="1"/>
        <tr r="AC6" s="1"/>
      </tp>
      <tp>
        <v>42436.551388888889</v>
        <stp/>
        <stp>StudyData</stp>
        <stp>NGE</stp>
        <stp>Bar</stp>
        <stp/>
        <stp>Time</stp>
        <stp>1</stp>
        <stp>-1</stp>
        <stp/>
        <stp/>
        <stp/>
        <stp/>
        <stp>T</stp>
        <tr r="AK7" s="1"/>
      </tp>
      <tp>
        <v>42436.548611111109</v>
        <stp/>
        <stp>StudyData</stp>
        <stp>NGE</stp>
        <stp>Bar</stp>
        <stp/>
        <stp>Time</stp>
        <stp>5</stp>
        <stp>-1</stp>
        <stp/>
        <stp/>
        <stp/>
        <stp/>
        <stp>T</stp>
        <tr r="BL7" s="1"/>
      </tp>
      <tp>
        <v>1194</v>
        <stp/>
        <stp>StudyData</stp>
        <stp>BAVolCr.AskVol^(NGE)</stp>
        <stp>Bar</stp>
        <stp/>
        <stp>Open</stp>
        <stp>5</stp>
        <stp>0</stp>
        <stp/>
        <stp/>
        <stp/>
        <stp/>
        <stp>T</stp>
        <tr r="BT6" s="1"/>
      </tp>
      <tp>
        <v>387</v>
        <stp/>
        <stp>StudyData</stp>
        <stp>BAVolCr.AskVol^(NGE)</stp>
        <stp>Bar</stp>
        <stp/>
        <stp>Open</stp>
        <stp>1</stp>
        <stp>0</stp>
        <stp/>
        <stp/>
        <stp/>
        <stp/>
        <stp>T</stp>
        <tr r="AS6" s="1"/>
      </tp>
      <tp>
        <v>10</v>
        <stp/>
        <stp>StudyData</stp>
        <stp>BAVolCr.BidVol^(SUBMINUTE((NGE),1,FillGap),5,0)</stp>
        <stp>Bar</stp>
        <stp/>
        <stp>Open</stp>
        <stp>5</stp>
        <stp>-59</stp>
        <stp/>
        <stp/>
        <stp/>
        <stp/>
        <stp>T</stp>
        <tr r="G65" s="1"/>
      </tp>
      <tp>
        <v>54</v>
        <stp/>
        <stp>StudyData</stp>
        <stp>BAVolCr.BidVol^(SUBMINUTE((NGE),1,FillGap),5,0)</stp>
        <stp>Bar</stp>
        <stp/>
        <stp>Open</stp>
        <stp>5</stp>
        <stp>-49</stp>
        <stp/>
        <stp/>
        <stp/>
        <stp/>
        <stp>T</stp>
        <tr r="G55" s="1"/>
      </tp>
      <tp>
        <v>0</v>
        <stp/>
        <stp>StudyData</stp>
        <stp>BAVolCr.BidVol^(SUBMINUTE((NGE),1,FillGap),5,0)</stp>
        <stp>Bar</stp>
        <stp/>
        <stp>Open</stp>
        <stp>5</stp>
        <stp>-39</stp>
        <stp/>
        <stp/>
        <stp/>
        <stp/>
        <stp>T</stp>
        <tr r="G45" s="1"/>
      </tp>
      <tp>
        <v>0</v>
        <stp/>
        <stp>StudyData</stp>
        <stp>BAVolCr.BidVol^(SUBMINUTE((NGE),1,FillGap),5,0)</stp>
        <stp>Bar</stp>
        <stp/>
        <stp>Open</stp>
        <stp>5</stp>
        <stp>-29</stp>
        <stp/>
        <stp/>
        <stp/>
        <stp/>
        <stp>T</stp>
        <tr r="G35" s="1"/>
      </tp>
      <tp>
        <v>2</v>
        <stp/>
        <stp>StudyData</stp>
        <stp>BAVolCr.BidVol^(SUBMINUTE((NGE),1,FillGap),5,0)</stp>
        <stp>Bar</stp>
        <stp/>
        <stp>Open</stp>
        <stp>5</stp>
        <stp>-19</stp>
        <stp/>
        <stp/>
        <stp/>
        <stp/>
        <stp>T</stp>
        <tr r="G25" s="1"/>
      </tp>
      <tp>
        <v>42436.547222222223</v>
        <stp/>
        <stp>StudyData</stp>
        <stp>NGE</stp>
        <stp>Bar</stp>
        <stp/>
        <stp>Time</stp>
        <stp>1</stp>
        <stp>-7</stp>
        <stp/>
        <stp/>
        <stp/>
        <stp/>
        <stp>T</stp>
        <tr r="AK13" s="1"/>
      </tp>
      <tp>
        <v>42436.527777777781</v>
        <stp/>
        <stp>StudyData</stp>
        <stp>NGE</stp>
        <stp>Bar</stp>
        <stp/>
        <stp>Time</stp>
        <stp>5</stp>
        <stp>-7</stp>
        <stp/>
        <stp/>
        <stp/>
        <stp/>
        <stp>T</stp>
        <tr r="BL13" s="1"/>
      </tp>
      <tp>
        <v>1.7</v>
        <stp/>
        <stp>StudyData</stp>
        <stp>NGE</stp>
        <stp>FG</stp>
        <stp/>
        <stp>Low</stp>
        <stp>5</stp>
        <stp>0</stp>
        <stp/>
        <stp/>
        <stp/>
        <stp/>
        <stp>T</stp>
        <tr r="BO6" s="1"/>
        <tr r="BO6" s="1"/>
      </tp>
      <tp>
        <v>1.7</v>
        <stp/>
        <stp>StudyData</stp>
        <stp>NGE</stp>
        <stp>FG</stp>
        <stp/>
        <stp>Low</stp>
        <stp>1</stp>
        <stp>0</stp>
        <stp/>
        <stp/>
        <stp/>
        <stp/>
        <stp>T</stp>
        <tr r="AN6" s="1"/>
        <tr r="AN6" s="1"/>
      </tp>
      <tp>
        <v>15</v>
        <stp/>
        <stp>StudyData</stp>
        <stp>BAVolCr.BidVol^(SUBMINUTE((NGE),1,FillGap),5,0)</stp>
        <stp>Bar</stp>
        <stp/>
        <stp>Open</stp>
        <stp>5</stp>
        <stp>-58</stp>
        <stp/>
        <stp/>
        <stp/>
        <stp/>
        <stp>T</stp>
        <tr r="G64" s="1"/>
      </tp>
      <tp>
        <v>54</v>
        <stp/>
        <stp>StudyData</stp>
        <stp>BAVolCr.BidVol^(SUBMINUTE((NGE),1,FillGap),5,0)</stp>
        <stp>Bar</stp>
        <stp/>
        <stp>Open</stp>
        <stp>5</stp>
        <stp>-48</stp>
        <stp/>
        <stp/>
        <stp/>
        <stp/>
        <stp>T</stp>
        <tr r="G54" s="1"/>
      </tp>
      <tp>
        <v>0</v>
        <stp/>
        <stp>StudyData</stp>
        <stp>BAVolCr.BidVol^(SUBMINUTE((NGE),1,FillGap),5,0)</stp>
        <stp>Bar</stp>
        <stp/>
        <stp>Open</stp>
        <stp>5</stp>
        <stp>-38</stp>
        <stp/>
        <stp/>
        <stp/>
        <stp/>
        <stp>T</stp>
        <tr r="G44" s="1"/>
      </tp>
      <tp>
        <v>0</v>
        <stp/>
        <stp>StudyData</stp>
        <stp>BAVolCr.BidVol^(SUBMINUTE((NGE),1,FillGap),5,0)</stp>
        <stp>Bar</stp>
        <stp/>
        <stp>Open</stp>
        <stp>5</stp>
        <stp>-28</stp>
        <stp/>
        <stp/>
        <stp/>
        <stp/>
        <stp>T</stp>
        <tr r="G34" s="1"/>
      </tp>
      <tp>
        <v>3</v>
        <stp/>
        <stp>StudyData</stp>
        <stp>BAVolCr.BidVol^(SUBMINUTE((NGE),1,FillGap),5,0)</stp>
        <stp>Bar</stp>
        <stp/>
        <stp>Open</stp>
        <stp>5</stp>
        <stp>-18</stp>
        <stp/>
        <stp/>
        <stp/>
        <stp/>
        <stp>T</stp>
        <tr r="G24" s="1"/>
      </tp>
      <tp>
        <v>42436.54791666667</v>
        <stp/>
        <stp>StudyData</stp>
        <stp>NGE</stp>
        <stp>Bar</stp>
        <stp/>
        <stp>Time</stp>
        <stp>1</stp>
        <stp>-6</stp>
        <stp/>
        <stp/>
        <stp/>
        <stp/>
        <stp>T</stp>
        <tr r="AK12" s="1"/>
      </tp>
      <tp>
        <v>42436.53125</v>
        <stp/>
        <stp>StudyData</stp>
        <stp>NGE</stp>
        <stp>Bar</stp>
        <stp/>
        <stp>Time</stp>
        <stp>5</stp>
        <stp>-6</stp>
        <stp/>
        <stp/>
        <stp/>
        <stp/>
        <stp>T</stp>
        <tr r="BL12" s="1"/>
      </tp>
      <tp>
        <v>42436.548611111109</v>
        <stp/>
        <stp>StudyData</stp>
        <stp>NGE</stp>
        <stp>Bar</stp>
        <stp/>
        <stp>Time</stp>
        <stp>1</stp>
        <stp>-5</stp>
        <stp/>
        <stp/>
        <stp/>
        <stp/>
        <stp>T</stp>
        <tr r="AK11" s="1"/>
      </tp>
      <tp>
        <v>42436.534722222219</v>
        <stp/>
        <stp>StudyData</stp>
        <stp>NGE</stp>
        <stp>Bar</stp>
        <stp/>
        <stp>Time</stp>
        <stp>5</stp>
        <stp>-5</stp>
        <stp/>
        <stp/>
        <stp/>
        <stp/>
        <stp>T</stp>
        <tr r="BL11" s="1"/>
      </tp>
      <tp>
        <v>42436.549305555556</v>
        <stp/>
        <stp>StudyData</stp>
        <stp>NGE</stp>
        <stp>Bar</stp>
        <stp/>
        <stp>Time</stp>
        <stp>1</stp>
        <stp>-4</stp>
        <stp/>
        <stp/>
        <stp/>
        <stp/>
        <stp>T</stp>
        <tr r="AK10" s="1"/>
      </tp>
      <tp>
        <v>42436.538194444445</v>
        <stp/>
        <stp>StudyData</stp>
        <stp>NGE</stp>
        <stp>Bar</stp>
        <stp/>
        <stp>Time</stp>
        <stp>5</stp>
        <stp>-4</stp>
        <stp/>
        <stp/>
        <stp/>
        <stp/>
        <stp>T</stp>
        <tr r="BL10" s="1"/>
      </tp>
      <tp>
        <v>1.7</v>
        <stp/>
        <stp>StudyData</stp>
        <stp>NGE</stp>
        <stp>Bar</stp>
        <stp/>
        <stp>High</stp>
        <stp>1</stp>
        <stp>-7</stp>
        <stp/>
        <stp/>
        <stp/>
        <stp/>
        <stp>T</stp>
        <tr r="AM13" s="1"/>
      </tp>
      <tp>
        <v>1.6970000000000001</v>
        <stp/>
        <stp>StudyData</stp>
        <stp>NGE</stp>
        <stp>Bar</stp>
        <stp/>
        <stp>High</stp>
        <stp>5</stp>
        <stp>-7</stp>
        <stp/>
        <stp/>
        <stp/>
        <stp/>
        <stp>T</stp>
        <tr r="BN13" s="1"/>
      </tp>
      <tp>
        <v>1.6910000000000001</v>
        <stp/>
        <stp>StudyData</stp>
        <stp>SUBMINUTE((NGE),5,Regular)</stp>
        <stp>FG</stp>
        <stp/>
        <stp>Low</stp>
        <stp>5</stp>
        <stp>-49</stp>
        <stp/>
        <stp/>
        <stp/>
        <stp/>
        <stp>T</stp>
        <tr r="AC55" s="1"/>
      </tp>
      <tp>
        <v>1.6919999999999999</v>
        <stp/>
        <stp>StudyData</stp>
        <stp>SUBMINUTE((NGE),5,Regular)</stp>
        <stp>FG</stp>
        <stp/>
        <stp>Low</stp>
        <stp>5</stp>
        <stp>-59</stp>
        <stp/>
        <stp/>
        <stp/>
        <stp/>
        <stp>T</stp>
        <tr r="AC65" s="1"/>
      </tp>
      <tp>
        <v>1.6930000000000001</v>
        <stp/>
        <stp>StudyData</stp>
        <stp>SUBMINUTE((NGE),5,Regular)</stp>
        <stp>FG</stp>
        <stp/>
        <stp>Low</stp>
        <stp>5</stp>
        <stp>-29</stp>
        <stp/>
        <stp/>
        <stp/>
        <stp/>
        <stp>T</stp>
        <tr r="AC35" s="1"/>
      </tp>
      <tp>
        <v>1.6919999999999999</v>
        <stp/>
        <stp>StudyData</stp>
        <stp>SUBMINUTE((NGE),5,Regular)</stp>
        <stp>FG</stp>
        <stp/>
        <stp>Low</stp>
        <stp>5</stp>
        <stp>-39</stp>
        <stp/>
        <stp/>
        <stp/>
        <stp/>
        <stp>T</stp>
        <tr r="AC45" s="1"/>
      </tp>
      <tp>
        <v>1.6970000000000001</v>
        <stp/>
        <stp>StudyData</stp>
        <stp>SUBMINUTE((NGE),5,Regular)</stp>
        <stp>FG</stp>
        <stp/>
        <stp>Low</stp>
        <stp>5</stp>
        <stp>-19</stp>
        <stp/>
        <stp/>
        <stp/>
        <stp/>
        <stp>T</stp>
        <tr r="AC25" s="1"/>
      </tp>
      <tp>
        <v>1413</v>
        <stp/>
        <stp>StudyData</stp>
        <stp>BAVolCr.BidVol^(NGE)</stp>
        <stp>Bar</stp>
        <stp/>
        <stp>Open</stp>
        <stp>5</stp>
        <stp>0</stp>
        <stp/>
        <stp/>
        <stp/>
        <stp/>
        <stp>T</stp>
        <tr r="BS6" s="1"/>
      </tp>
      <tp>
        <v>259</v>
        <stp/>
        <stp>StudyData</stp>
        <stp>BAVolCr.BidVol^(NGE)</stp>
        <stp>Bar</stp>
        <stp/>
        <stp>Open</stp>
        <stp>1</stp>
        <stp>0</stp>
        <stp/>
        <stp/>
        <stp/>
        <stp/>
        <stp>T</stp>
        <tr r="AR6" s="1"/>
      </tp>
      <tp>
        <v>1.696</v>
        <stp/>
        <stp>StudyData</stp>
        <stp>NGE</stp>
        <stp>FG</stp>
        <stp/>
        <stp>Close</stp>
        <stp>5</stp>
        <stp>-5</stp>
        <stp/>
        <stp/>
        <stp/>
        <stp/>
        <stp>T</stp>
        <tr r="BP11" s="1"/>
        <tr r="BP11" s="1"/>
      </tp>
      <tp>
        <v>1.6919999999999999</v>
        <stp/>
        <stp>StudyData</stp>
        <stp>NGE</stp>
        <stp>FG</stp>
        <stp/>
        <stp>Close</stp>
        <stp>1</stp>
        <stp>-5</stp>
        <stp/>
        <stp/>
        <stp/>
        <stp/>
        <stp>T</stp>
        <tr r="AO11" s="1"/>
        <tr r="AO11" s="1"/>
      </tp>
      <tp>
        <v>1.7010000000000001</v>
        <stp/>
        <stp>StudyData</stp>
        <stp>SUBMINUTE((NGE),5,Regular)</stp>
        <stp>FG</stp>
        <stp/>
        <stp>Low</stp>
        <stp>5</stp>
        <stp>-6</stp>
        <stp/>
        <stp/>
        <stp/>
        <stp/>
        <stp>T</stp>
        <tr r="AC12" s="1"/>
      </tp>
      <tp>
        <v>1.6990000000000001</v>
        <stp/>
        <stp>StudyData</stp>
        <stp>NGE</stp>
        <stp>Bar</stp>
        <stp/>
        <stp>High</stp>
        <stp>1</stp>
        <stp>-6</stp>
        <stp/>
        <stp/>
        <stp/>
        <stp/>
        <stp>T</stp>
        <tr r="AM12" s="1"/>
      </tp>
      <tp>
        <v>1.696</v>
        <stp/>
        <stp>StudyData</stp>
        <stp>NGE</stp>
        <stp>Bar</stp>
        <stp/>
        <stp>High</stp>
        <stp>5</stp>
        <stp>-6</stp>
        <stp/>
        <stp/>
        <stp/>
        <stp/>
        <stp>T</stp>
        <tr r="BN12" s="1"/>
      </tp>
      <tp>
        <v>1.6919999999999999</v>
        <stp/>
        <stp>StudyData</stp>
        <stp>SUBMINUTE((NGE),5,Regular)</stp>
        <stp>FG</stp>
        <stp/>
        <stp>Low</stp>
        <stp>5</stp>
        <stp>-48</stp>
        <stp/>
        <stp/>
        <stp/>
        <stp/>
        <stp>T</stp>
        <tr r="AC54" s="1"/>
      </tp>
      <tp>
        <v>1.6919999999999999</v>
        <stp/>
        <stp>StudyData</stp>
        <stp>SUBMINUTE((NGE),5,Regular)</stp>
        <stp>FG</stp>
        <stp/>
        <stp>Low</stp>
        <stp>5</stp>
        <stp>-58</stp>
        <stp/>
        <stp/>
        <stp/>
        <stp/>
        <stp>T</stp>
        <tr r="AC64" s="1"/>
      </tp>
      <tp>
        <v>1.694</v>
        <stp/>
        <stp>StudyData</stp>
        <stp>SUBMINUTE((NGE),5,Regular)</stp>
        <stp>FG</stp>
        <stp/>
        <stp>Low</stp>
        <stp>5</stp>
        <stp>-28</stp>
        <stp/>
        <stp/>
        <stp/>
        <stp/>
        <stp>T</stp>
        <tr r="AC34" s="1"/>
      </tp>
      <tp>
        <v>1.6930000000000001</v>
        <stp/>
        <stp>StudyData</stp>
        <stp>SUBMINUTE((NGE),5,Regular)</stp>
        <stp>FG</stp>
        <stp/>
        <stp>Low</stp>
        <stp>5</stp>
        <stp>-38</stp>
        <stp/>
        <stp/>
        <stp/>
        <stp/>
        <stp>T</stp>
        <tr r="AC44" s="1"/>
      </tp>
      <tp>
        <v>1.6970000000000001</v>
        <stp/>
        <stp>StudyData</stp>
        <stp>SUBMINUTE((NGE),5,Regular)</stp>
        <stp>FG</stp>
        <stp/>
        <stp>Low</stp>
        <stp>5</stp>
        <stp>-18</stp>
        <stp/>
        <stp/>
        <stp/>
        <stp/>
        <stp>T</stp>
        <tr r="AC24" s="1"/>
      </tp>
      <tp>
        <v>1.6950000000000001</v>
        <stp/>
        <stp>StudyData</stp>
        <stp>NGE</stp>
        <stp>Bar</stp>
        <stp/>
        <stp>Open</stp>
        <stp>1</stp>
        <stp>-1</stp>
        <stp/>
        <stp/>
        <stp/>
        <stp/>
        <stp>T</stp>
        <tr r="AL7" s="1"/>
      </tp>
      <tp>
        <v>1.696</v>
        <stp/>
        <stp>StudyData</stp>
        <stp>NGE</stp>
        <stp>Bar</stp>
        <stp/>
        <stp>Open</stp>
        <stp>5</stp>
        <stp>-1</stp>
        <stp/>
        <stp/>
        <stp/>
        <stp/>
        <stp>T</stp>
        <tr r="BM7" s="1"/>
      </tp>
      <tp>
        <v>1.6970000000000001</v>
        <stp/>
        <stp>StudyData</stp>
        <stp>NGE</stp>
        <stp>FG</stp>
        <stp/>
        <stp>Close</stp>
        <stp>5</stp>
        <stp>-4</stp>
        <stp/>
        <stp/>
        <stp/>
        <stp/>
        <stp>T</stp>
        <tr r="BP10" s="1"/>
        <tr r="BP10" s="1"/>
      </tp>
      <tp>
        <v>1.6919999999999999</v>
        <stp/>
        <stp>StudyData</stp>
        <stp>NGE</stp>
        <stp>FG</stp>
        <stp/>
        <stp>Close</stp>
        <stp>1</stp>
        <stp>-4</stp>
        <stp/>
        <stp/>
        <stp/>
        <stp/>
        <stp>T</stp>
        <tr r="AO10" s="1"/>
        <tr r="AO10" s="1"/>
      </tp>
      <tp>
        <v>1.7010000000000001</v>
        <stp/>
        <stp>StudyData</stp>
        <stp>SUBMINUTE((NGE),5,Regular)</stp>
        <stp>FG</stp>
        <stp/>
        <stp>Low</stp>
        <stp>5</stp>
        <stp>-7</stp>
        <stp/>
        <stp/>
        <stp/>
        <stp/>
        <stp>T</stp>
        <tr r="AC13" s="1"/>
      </tp>
      <tp>
        <v>1.696</v>
        <stp/>
        <stp>StudyData</stp>
        <stp>NGE</stp>
        <stp>Bar</stp>
        <stp/>
        <stp>High</stp>
        <stp>1</stp>
        <stp>-5</stp>
        <stp/>
        <stp/>
        <stp/>
        <stp/>
        <stp>T</stp>
        <tr r="AM11" s="1"/>
      </tp>
      <tp>
        <v>1.6970000000000001</v>
        <stp/>
        <stp>StudyData</stp>
        <stp>NGE</stp>
        <stp>Bar</stp>
        <stp/>
        <stp>High</stp>
        <stp>5</stp>
        <stp>-5</stp>
        <stp/>
        <stp/>
        <stp/>
        <stp/>
        <stp>T</stp>
        <tr r="BN11" s="1"/>
      </tp>
      <tp>
        <v>1.694</v>
        <stp/>
        <stp>StudyData</stp>
        <stp>NGE</stp>
        <stp>Bar</stp>
        <stp/>
        <stp>Open</stp>
        <stp>1</stp>
        <stp>-2</stp>
        <stp/>
        <stp/>
        <stp/>
        <stp/>
        <stp>T</stp>
        <tr r="AL8" s="1"/>
      </tp>
      <tp>
        <v>1.6990000000000001</v>
        <stp/>
        <stp>StudyData</stp>
        <stp>NGE</stp>
        <stp>Bar</stp>
        <stp/>
        <stp>Open</stp>
        <stp>5</stp>
        <stp>-2</stp>
        <stp/>
        <stp/>
        <stp/>
        <stp/>
        <stp>T</stp>
        <tr r="BM8" s="1"/>
      </tp>
      <tp>
        <v>1.694</v>
        <stp/>
        <stp>StudyData</stp>
        <stp>NGE</stp>
        <stp>FG</stp>
        <stp/>
        <stp>Close</stp>
        <stp>5</stp>
        <stp>-7</stp>
        <stp/>
        <stp/>
        <stp/>
        <stp/>
        <stp>T</stp>
        <tr r="BP13" s="1"/>
        <tr r="BP13" s="1"/>
      </tp>
      <tp>
        <v>1.6990000000000001</v>
        <stp/>
        <stp>StudyData</stp>
        <stp>NGE</stp>
        <stp>FG</stp>
        <stp/>
        <stp>Close</stp>
        <stp>1</stp>
        <stp>-7</stp>
        <stp/>
        <stp/>
        <stp/>
        <stp/>
        <stp>T</stp>
        <tr r="AO13" s="1"/>
        <tr r="AO13" s="1"/>
      </tp>
      <tp>
        <v>1.7</v>
        <stp/>
        <stp>StudyData</stp>
        <stp>SUBMINUTE((NGE),5,Regular)</stp>
        <stp>FG</stp>
        <stp/>
        <stp>Low</stp>
        <stp>5</stp>
        <stp>-4</stp>
        <stp/>
        <stp/>
        <stp/>
        <stp/>
        <stp>T</stp>
        <tr r="AC10" s="1"/>
      </tp>
      <tp>
        <v>1.6930000000000001</v>
        <stp/>
        <stp>StudyData</stp>
        <stp>NGE</stp>
        <stp>Bar</stp>
        <stp/>
        <stp>High</stp>
        <stp>1</stp>
        <stp>-4</stp>
        <stp/>
        <stp/>
        <stp/>
        <stp/>
        <stp>T</stp>
        <tr r="AM10" s="1"/>
      </tp>
      <tp>
        <v>1.698</v>
        <stp/>
        <stp>StudyData</stp>
        <stp>NGE</stp>
        <stp>Bar</stp>
        <stp/>
        <stp>High</stp>
        <stp>5</stp>
        <stp>-4</stp>
        <stp/>
        <stp/>
        <stp/>
        <stp/>
        <stp>T</stp>
        <tr r="BN10" s="1"/>
      </tp>
      <tp>
        <v>1.6930000000000001</v>
        <stp/>
        <stp>StudyData</stp>
        <stp>NGE</stp>
        <stp>Bar</stp>
        <stp/>
        <stp>Open</stp>
        <stp>1</stp>
        <stp>-3</stp>
        <stp/>
        <stp/>
        <stp/>
        <stp/>
        <stp>T</stp>
        <tr r="AL9" s="1"/>
      </tp>
      <tp>
        <v>1.6970000000000001</v>
        <stp/>
        <stp>StudyData</stp>
        <stp>NGE</stp>
        <stp>Bar</stp>
        <stp/>
        <stp>Open</stp>
        <stp>5</stp>
        <stp>-3</stp>
        <stp/>
        <stp/>
        <stp/>
        <stp/>
        <stp>T</stp>
        <tr r="BM9" s="1"/>
      </tp>
      <tp>
        <v>1.6950000000000001</v>
        <stp/>
        <stp>StudyData</stp>
        <stp>NGE</stp>
        <stp>FG</stp>
        <stp/>
        <stp>Close</stp>
        <stp>5</stp>
        <stp>-6</stp>
        <stp/>
        <stp/>
        <stp/>
        <stp/>
        <stp>T</stp>
        <tr r="BP12" s="1"/>
        <tr r="BP12" s="1"/>
      </tp>
      <tp>
        <v>1.696</v>
        <stp/>
        <stp>StudyData</stp>
        <stp>NGE</stp>
        <stp>FG</stp>
        <stp/>
        <stp>Close</stp>
        <stp>1</stp>
        <stp>-6</stp>
        <stp/>
        <stp/>
        <stp/>
        <stp/>
        <stp>T</stp>
        <tr r="AO12" s="1"/>
        <tr r="AO12" s="1"/>
      </tp>
      <tp>
        <v>1.7010000000000001</v>
        <stp/>
        <stp>StudyData</stp>
        <stp>SUBMINUTE((NGE),5,Regular)</stp>
        <stp>FG</stp>
        <stp/>
        <stp>Low</stp>
        <stp>5</stp>
        <stp>-5</stp>
        <stp/>
        <stp/>
        <stp/>
        <stp/>
        <stp>T</stp>
        <tr r="AC11" s="1"/>
      </tp>
      <tp>
        <v>1.6930000000000001</v>
        <stp/>
        <stp>StudyData</stp>
        <stp>NGE</stp>
        <stp>Bar</stp>
        <stp/>
        <stp>High</stp>
        <stp>1</stp>
        <stp>-3</stp>
        <stp/>
        <stp/>
        <stp/>
        <stp/>
        <stp>T</stp>
        <tr r="AM9" s="1"/>
      </tp>
      <tp>
        <v>1.7010000000000001</v>
        <stp/>
        <stp>StudyData</stp>
        <stp>NGE</stp>
        <stp>Bar</stp>
        <stp/>
        <stp>High</stp>
        <stp>5</stp>
        <stp>-3</stp>
        <stp/>
        <stp/>
        <stp/>
        <stp/>
        <stp>T</stp>
        <tr r="BN9" s="1"/>
      </tp>
      <tp>
        <v>1.6930000000000001</v>
        <stp/>
        <stp>StudyData</stp>
        <stp>NGE</stp>
        <stp>Bar</stp>
        <stp/>
        <stp>Open</stp>
        <stp>1</stp>
        <stp>-4</stp>
        <stp/>
        <stp/>
        <stp/>
        <stp/>
        <stp>T</stp>
        <tr r="AL10" s="1"/>
      </tp>
      <tp>
        <v>1.696</v>
        <stp/>
        <stp>StudyData</stp>
        <stp>NGE</stp>
        <stp>Bar</stp>
        <stp/>
        <stp>Open</stp>
        <stp>5</stp>
        <stp>-4</stp>
        <stp/>
        <stp/>
        <stp/>
        <stp/>
        <stp>T</stp>
        <tr r="BM10" s="1"/>
      </tp>
      <tp>
        <v>1.7</v>
        <stp/>
        <stp>StudyData</stp>
        <stp>NGE</stp>
        <stp>FG</stp>
        <stp/>
        <stp>Close</stp>
        <stp>5</stp>
        <stp>-1</stp>
        <stp/>
        <stp/>
        <stp/>
        <stp/>
        <stp>T</stp>
        <tr r="BP7" s="1"/>
        <tr r="BP7" s="1"/>
      </tp>
      <tp>
        <v>1.7</v>
        <stp/>
        <stp>StudyData</stp>
        <stp>NGE</stp>
        <stp>FG</stp>
        <stp/>
        <stp>Close</stp>
        <stp>1</stp>
        <stp>-1</stp>
        <stp/>
        <stp/>
        <stp/>
        <stp/>
        <stp>T</stp>
        <tr r="AO7" s="1"/>
        <tr r="AO7" s="1"/>
      </tp>
      <tp>
        <v>1.7</v>
        <stp/>
        <stp>StudyData</stp>
        <stp>SUBMINUTE((NGE),5,Regular)</stp>
        <stp>FG</stp>
        <stp/>
        <stp>Low</stp>
        <stp>5</stp>
        <stp>-2</stp>
        <stp/>
        <stp/>
        <stp/>
        <stp/>
        <stp>T</stp>
        <tr r="AC8" s="1"/>
      </tp>
      <tp>
        <v>1.6950000000000001</v>
        <stp/>
        <stp>StudyData</stp>
        <stp>NGE</stp>
        <stp>Bar</stp>
        <stp/>
        <stp>High</stp>
        <stp>1</stp>
        <stp>-2</stp>
        <stp/>
        <stp/>
        <stp/>
        <stp/>
        <stp>T</stp>
        <tr r="AM8" s="1"/>
      </tp>
      <tp>
        <v>1.702</v>
        <stp/>
        <stp>StudyData</stp>
        <stp>NGE</stp>
        <stp>Bar</stp>
        <stp/>
        <stp>High</stp>
        <stp>5</stp>
        <stp>-2</stp>
        <stp/>
        <stp/>
        <stp/>
        <stp/>
        <stp>T</stp>
        <tr r="BN8" s="1"/>
      </tp>
      <tp>
        <v>1.696</v>
        <stp/>
        <stp>StudyData</stp>
        <stp>NGE</stp>
        <stp>Bar</stp>
        <stp/>
        <stp>Open</stp>
        <stp>1</stp>
        <stp>-5</stp>
        <stp/>
        <stp/>
        <stp/>
        <stp/>
        <stp>T</stp>
        <tr r="AL11" s="1"/>
      </tp>
      <tp>
        <v>1.6950000000000001</v>
        <stp/>
        <stp>StudyData</stp>
        <stp>NGE</stp>
        <stp>Bar</stp>
        <stp/>
        <stp>Open</stp>
        <stp>5</stp>
        <stp>-5</stp>
        <stp/>
        <stp/>
        <stp/>
        <stp/>
        <stp>T</stp>
        <tr r="BM11" s="1"/>
      </tp>
      <tp>
        <v>1.7</v>
        <stp/>
        <stp>StudyData</stp>
        <stp>SUBMINUTE((NGE),5,Regular)</stp>
        <stp>FG</stp>
        <stp/>
        <stp>Low</stp>
        <stp>5</stp>
        <stp>-3</stp>
        <stp/>
        <stp/>
        <stp/>
        <stp/>
        <stp>T</stp>
        <tr r="AC9" s="1"/>
      </tp>
      <tp>
        <v>42436.552673611113</v>
        <stp/>
        <stp>SystemInfo</stp>
        <stp>Linetime</stp>
        <tr r="AY4" s="1"/>
        <tr r="BD4" s="1"/>
        <tr r="BI4" s="1"/>
      </tp>
      <tp>
        <v>1.7</v>
        <stp/>
        <stp>StudyData</stp>
        <stp>NGE</stp>
        <stp>Bar</stp>
        <stp/>
        <stp>High</stp>
        <stp>1</stp>
        <stp>-1</stp>
        <stp/>
        <stp/>
        <stp/>
        <stp/>
        <stp>T</stp>
        <tr r="AM7" s="1"/>
      </tp>
      <tp>
        <v>1.7</v>
        <stp/>
        <stp>StudyData</stp>
        <stp>NGE</stp>
        <stp>Bar</stp>
        <stp/>
        <stp>High</stp>
        <stp>5</stp>
        <stp>-1</stp>
        <stp/>
        <stp/>
        <stp/>
        <stp/>
        <stp>T</stp>
        <tr r="BN7" s="1"/>
      </tp>
      <tp>
        <v>1.6990000000000001</v>
        <stp/>
        <stp>StudyData</stp>
        <stp>NGE</stp>
        <stp>Bar</stp>
        <stp/>
        <stp>Open</stp>
        <stp>1</stp>
        <stp>-6</stp>
        <stp/>
        <stp/>
        <stp/>
        <stp/>
        <stp>T</stp>
        <tr r="AL12" s="1"/>
      </tp>
      <tp>
        <v>1.6930000000000001</v>
        <stp/>
        <stp>StudyData</stp>
        <stp>NGE</stp>
        <stp>Bar</stp>
        <stp/>
        <stp>Open</stp>
        <stp>5</stp>
        <stp>-6</stp>
        <stp/>
        <stp/>
        <stp/>
        <stp/>
        <stp>T</stp>
        <tr r="BM12" s="1"/>
      </tp>
      <tp>
        <v>1.6990000000000001</v>
        <stp/>
        <stp>StudyData</stp>
        <stp>NGE</stp>
        <stp>FG</stp>
        <stp/>
        <stp>Close</stp>
        <stp>5</stp>
        <stp>-3</stp>
        <stp/>
        <stp/>
        <stp/>
        <stp/>
        <stp>T</stp>
        <tr r="BP9" s="1"/>
        <tr r="BP9" s="1"/>
      </tp>
      <tp>
        <v>1.6930000000000001</v>
        <stp/>
        <stp>StudyData</stp>
        <stp>NGE</stp>
        <stp>FG</stp>
        <stp/>
        <stp>Close</stp>
        <stp>1</stp>
        <stp>-3</stp>
        <stp/>
        <stp/>
        <stp/>
        <stp/>
        <stp>T</stp>
        <tr r="AO9" s="1"/>
        <tr r="AO9" s="1"/>
      </tp>
      <tp>
        <v>1.6990000000000001</v>
        <stp/>
        <stp>StudyData</stp>
        <stp>NGE</stp>
        <stp>Bar</stp>
        <stp/>
        <stp>Open</stp>
        <stp>1</stp>
        <stp>-7</stp>
        <stp/>
        <stp/>
        <stp/>
        <stp/>
        <stp>T</stp>
        <tr r="AL13" s="1"/>
      </tp>
      <tp>
        <v>1.6890000000000001</v>
        <stp/>
        <stp>StudyData</stp>
        <stp>NGE</stp>
        <stp>Bar</stp>
        <stp/>
        <stp>Open</stp>
        <stp>5</stp>
        <stp>-7</stp>
        <stp/>
        <stp/>
        <stp/>
        <stp/>
        <stp>T</stp>
        <tr r="BM13" s="1"/>
      </tp>
      <tp>
        <v>1.696</v>
        <stp/>
        <stp>StudyData</stp>
        <stp>NGE</stp>
        <stp>FG</stp>
        <stp/>
        <stp>Close</stp>
        <stp>5</stp>
        <stp>-2</stp>
        <stp/>
        <stp/>
        <stp/>
        <stp/>
        <stp>T</stp>
        <tr r="BP8" s="1"/>
        <tr r="BP8" s="1"/>
      </tp>
      <tp>
        <v>1.694</v>
        <stp/>
        <stp>StudyData</stp>
        <stp>NGE</stp>
        <stp>FG</stp>
        <stp/>
        <stp>Close</stp>
        <stp>1</stp>
        <stp>-2</stp>
        <stp/>
        <stp/>
        <stp/>
        <stp/>
        <stp>T</stp>
        <tr r="AO8" s="1"/>
        <tr r="AO8" s="1"/>
      </tp>
      <tp>
        <v>1.7</v>
        <stp/>
        <stp>StudyData</stp>
        <stp>SUBMINUTE((NGE),5,Regular)</stp>
        <stp>FG</stp>
        <stp/>
        <stp>Low</stp>
        <stp>5</stp>
        <stp>-1</stp>
        <stp/>
        <stp/>
        <stp/>
        <stp/>
        <stp>T</stp>
        <tr r="AC7" s="1"/>
      </tp>
      <tp>
        <v>0</v>
        <stp/>
        <stp>StudyData</stp>
        <stp>AlgOrdAskVol(NGE)</stp>
        <stp>Bar</stp>
        <stp/>
        <stp>Open</stp>
        <stp>1</stp>
        <stp>0</stp>
        <stp/>
        <stp/>
        <stp/>
        <stp/>
        <stp>T</stp>
        <tr r="AQ6" s="1"/>
        <tr r="AQ6" s="1"/>
      </tp>
      <tp>
        <v>0</v>
        <stp/>
        <stp>StudyData</stp>
        <stp>AlgOrdAskVol(NGE)</stp>
        <stp>Bar</stp>
        <stp/>
        <stp>Open</stp>
        <stp>5</stp>
        <stp>0</stp>
        <stp/>
        <stp/>
        <stp/>
        <stp/>
        <stp>T</stp>
        <tr r="BR6" s="1"/>
        <tr r="BR6" s="1"/>
      </tp>
      <tp>
        <v>1.6910000000000001</v>
        <stp/>
        <stp>StudyData</stp>
        <stp>SUBMINUTE((NGE),5,Regular)</stp>
        <stp>FG</stp>
        <stp/>
        <stp>Low</stp>
        <stp>5</stp>
        <stp>-41</stp>
        <stp/>
        <stp/>
        <stp/>
        <stp/>
        <stp>T</stp>
        <tr r="AC47" s="1"/>
      </tp>
      <tp>
        <v>1.6930000000000001</v>
        <stp/>
        <stp>StudyData</stp>
        <stp>SUBMINUTE((NGE),5,Regular)</stp>
        <stp>FG</stp>
        <stp/>
        <stp>Low</stp>
        <stp>5</stp>
        <stp>-51</stp>
        <stp/>
        <stp/>
        <stp/>
        <stp/>
        <stp>T</stp>
        <tr r="AC57" s="1"/>
      </tp>
      <tp>
        <v>1.696</v>
        <stp/>
        <stp>StudyData</stp>
        <stp>SUBMINUTE((NGE),5,Regular)</stp>
        <stp>FG</stp>
        <stp/>
        <stp>Low</stp>
        <stp>5</stp>
        <stp>-21</stp>
        <stp/>
        <stp/>
        <stp/>
        <stp/>
        <stp>T</stp>
        <tr r="AC27" s="1"/>
      </tp>
      <tp>
        <v>1.6930000000000001</v>
        <stp/>
        <stp>StudyData</stp>
        <stp>SUBMINUTE((NGE),5,Regular)</stp>
        <stp>FG</stp>
        <stp/>
        <stp>Low</stp>
        <stp>5</stp>
        <stp>-31</stp>
        <stp/>
        <stp/>
        <stp/>
        <stp/>
        <stp>T</stp>
        <tr r="AC37" s="1"/>
      </tp>
      <tp>
        <v>1.7</v>
        <stp/>
        <stp>StudyData</stp>
        <stp>SUBMINUTE((NGE),5,Regular)</stp>
        <stp>FG</stp>
        <stp/>
        <stp>Low</stp>
        <stp>5</stp>
        <stp>-11</stp>
        <stp/>
        <stp/>
        <stp/>
        <stp/>
        <stp>T</stp>
        <tr r="AC17" s="1"/>
      </tp>
      <tp>
        <v>1.7</v>
        <stp/>
        <stp>StudyData</stp>
        <stp>NGE</stp>
        <stp>Bar</stp>
        <stp/>
        <stp>Open</stp>
        <stp>1</stp>
        <stp>-8</stp>
        <stp/>
        <stp/>
        <stp/>
        <stp/>
        <stp>T</stp>
        <tr r="AL14" s="1"/>
      </tp>
      <tp>
        <v>1.6950000000000001</v>
        <stp/>
        <stp>StudyData</stp>
        <stp>NGE</stp>
        <stp>Bar</stp>
        <stp/>
        <stp>Open</stp>
        <stp>5</stp>
        <stp>-8</stp>
        <stp/>
        <stp/>
        <stp/>
        <stp/>
        <stp>T</stp>
        <tr r="BM14" s="1"/>
      </tp>
      <tp>
        <v>1.6930000000000001</v>
        <stp/>
        <stp>StudyData</stp>
        <stp>SUBMINUTE((NGE),5,Regular)</stp>
        <stp>FG</stp>
        <stp/>
        <stp>Low</stp>
        <stp>5</stp>
        <stp>-60</stp>
        <stp/>
        <stp/>
        <stp/>
        <stp/>
        <stp>T</stp>
        <tr r="AC66" s="1"/>
      </tp>
      <tp>
        <v>1.6919999999999999</v>
        <stp/>
        <stp>StudyData</stp>
        <stp>SUBMINUTE((NGE),5,Regular)</stp>
        <stp>FG</stp>
        <stp/>
        <stp>Low</stp>
        <stp>5</stp>
        <stp>-40</stp>
        <stp/>
        <stp/>
        <stp/>
        <stp/>
        <stp>T</stp>
        <tr r="AC46" s="1"/>
      </tp>
      <tp>
        <v>1.6919999999999999</v>
        <stp/>
        <stp>StudyData</stp>
        <stp>SUBMINUTE((NGE),5,Regular)</stp>
        <stp>FG</stp>
        <stp/>
        <stp>Low</stp>
        <stp>5</stp>
        <stp>-50</stp>
        <stp/>
        <stp/>
        <stp/>
        <stp/>
        <stp>T</stp>
        <tr r="AC56" s="1"/>
      </tp>
      <tp>
        <v>1.6970000000000001</v>
        <stp/>
        <stp>StudyData</stp>
        <stp>SUBMINUTE((NGE),5,Regular)</stp>
        <stp>FG</stp>
        <stp/>
        <stp>Low</stp>
        <stp>5</stp>
        <stp>-20</stp>
        <stp/>
        <stp/>
        <stp/>
        <stp/>
        <stp>T</stp>
        <tr r="AC26" s="1"/>
      </tp>
      <tp>
        <v>1.6930000000000001</v>
        <stp/>
        <stp>StudyData</stp>
        <stp>SUBMINUTE((NGE),5,Regular)</stp>
        <stp>FG</stp>
        <stp/>
        <stp>Low</stp>
        <stp>5</stp>
        <stp>-30</stp>
        <stp/>
        <stp/>
        <stp/>
        <stp/>
        <stp>T</stp>
        <tr r="AC36" s="1"/>
      </tp>
      <tp>
        <v>1.7</v>
        <stp/>
        <stp>StudyData</stp>
        <stp>SUBMINUTE((NGE),5,Regular)</stp>
        <stp>FG</stp>
        <stp/>
        <stp>Low</stp>
        <stp>5</stp>
        <stp>-10</stp>
        <stp/>
        <stp/>
        <stp/>
        <stp/>
        <stp>T</stp>
        <tr r="AC16" s="1"/>
      </tp>
      <tp>
        <v>1.7010000000000001</v>
        <stp/>
        <stp>StudyData</stp>
        <stp>NGE</stp>
        <stp>Bar</stp>
        <stp/>
        <stp>Open</stp>
        <stp>1</stp>
        <stp>-9</stp>
        <stp/>
        <stp/>
        <stp/>
        <stp/>
        <stp>T</stp>
        <tr r="AL15" s="1"/>
      </tp>
      <tp>
        <v>1.7070000000000001</v>
        <stp/>
        <stp>StudyData</stp>
        <stp>NGE</stp>
        <stp>Bar</stp>
        <stp/>
        <stp>Open</stp>
        <stp>5</stp>
        <stp>-9</stp>
        <stp/>
        <stp/>
        <stp/>
        <stp/>
        <stp>T</stp>
        <tr r="BM15" s="1"/>
      </tp>
      <tp>
        <v>0</v>
        <stp/>
        <stp>StudyData</stp>
        <stp>AlgOrdBidVol(SUBMINUTE((NGE),5,Regular),1,0)</stp>
        <stp>Bar</stp>
        <stp/>
        <stp>Open</stp>
        <stp>5</stp>
        <stp>0</stp>
        <stp/>
        <stp/>
        <stp/>
        <stp/>
        <stp>T</stp>
        <tr r="AE6" s="1"/>
        <tr r="AE6" s="1"/>
      </tp>
      <tp>
        <v>0</v>
        <stp/>
        <stp>StudyData</stp>
        <stp>AlgOrdAskVol(SUBMINUTE((NGE),5,Regular),1,0)</stp>
        <stp>Bar</stp>
        <stp/>
        <stp>Open</stp>
        <stp>5</stp>
        <stp>0</stp>
        <stp/>
        <stp/>
        <stp/>
        <stp/>
        <stp>T</stp>
        <tr r="AF6" s="1"/>
        <tr r="AF6" s="1"/>
      </tp>
      <tp>
        <v>1.6919999999999999</v>
        <stp/>
        <stp>StudyData</stp>
        <stp>SUBMINUTE((NGE),5,Regular)</stp>
        <stp>FG</stp>
        <stp/>
        <stp>Low</stp>
        <stp>5</stp>
        <stp>-43</stp>
        <stp/>
        <stp/>
        <stp/>
        <stp/>
        <stp>T</stp>
        <tr r="AC49" s="1"/>
      </tp>
      <tp>
        <v>1.6919999999999999</v>
        <stp/>
        <stp>StudyData</stp>
        <stp>SUBMINUTE((NGE),5,Regular)</stp>
        <stp>FG</stp>
        <stp/>
        <stp>Low</stp>
        <stp>5</stp>
        <stp>-53</stp>
        <stp/>
        <stp/>
        <stp/>
        <stp/>
        <stp>T</stp>
        <tr r="AC59" s="1"/>
      </tp>
      <tp>
        <v>1.694</v>
        <stp/>
        <stp>StudyData</stp>
        <stp>SUBMINUTE((NGE),5,Regular)</stp>
        <stp>FG</stp>
        <stp/>
        <stp>Low</stp>
        <stp>5</stp>
        <stp>-23</stp>
        <stp/>
        <stp/>
        <stp/>
        <stp/>
        <stp>T</stp>
        <tr r="AC29" s="1"/>
      </tp>
      <tp>
        <v>1.6930000000000001</v>
        <stp/>
        <stp>StudyData</stp>
        <stp>SUBMINUTE((NGE),5,Regular)</stp>
        <stp>FG</stp>
        <stp/>
        <stp>Low</stp>
        <stp>5</stp>
        <stp>-33</stp>
        <stp/>
        <stp/>
        <stp/>
        <stp/>
        <stp>T</stp>
        <tr r="AC39" s="1"/>
      </tp>
      <tp>
        <v>1.7</v>
        <stp/>
        <stp>StudyData</stp>
        <stp>SUBMINUTE((NGE),5,Regular)</stp>
        <stp>FG</stp>
        <stp/>
        <stp>Low</stp>
        <stp>5</stp>
        <stp>-13</stp>
        <stp/>
        <stp/>
        <stp/>
        <stp/>
        <stp>T</stp>
        <tr r="AC19" s="1"/>
      </tp>
      <tp>
        <v>0</v>
        <stp/>
        <stp>StudyData</stp>
        <stp>AlgOrdBidVol(NGE)</stp>
        <stp>Bar</stp>
        <stp/>
        <stp>Open</stp>
        <stp>5</stp>
        <stp>0</stp>
        <stp/>
        <stp/>
        <stp/>
        <stp/>
        <stp>T</stp>
        <tr r="BQ6" s="1"/>
        <tr r="BQ6" s="1"/>
      </tp>
      <tp>
        <v>0</v>
        <stp/>
        <stp>StudyData</stp>
        <stp>AlgOrdBidVol(NGE)</stp>
        <stp>Bar</stp>
        <stp/>
        <stp>Open</stp>
        <stp>1</stp>
        <stp>0</stp>
        <stp/>
        <stp/>
        <stp/>
        <stp/>
        <stp>T</stp>
        <tr r="AP6" s="1"/>
        <tr r="AP6" s="1"/>
      </tp>
      <tp>
        <v>1.6910000000000001</v>
        <stp/>
        <stp>StudyData</stp>
        <stp>SUBMINUTE((NGE),5,Regular)</stp>
        <stp>FG</stp>
        <stp/>
        <stp>Low</stp>
        <stp>5</stp>
        <stp>-42</stp>
        <stp/>
        <stp/>
        <stp/>
        <stp/>
        <stp>T</stp>
        <tr r="AC48" s="1"/>
      </tp>
      <tp>
        <v>1.6919999999999999</v>
        <stp/>
        <stp>StudyData</stp>
        <stp>SUBMINUTE((NGE),5,Regular)</stp>
        <stp>FG</stp>
        <stp/>
        <stp>Low</stp>
        <stp>5</stp>
        <stp>-52</stp>
        <stp/>
        <stp/>
        <stp/>
        <stp/>
        <stp>T</stp>
        <tr r="AC58" s="1"/>
      </tp>
      <tp>
        <v>1.6950000000000001</v>
        <stp/>
        <stp>StudyData</stp>
        <stp>SUBMINUTE((NGE),5,Regular)</stp>
        <stp>FG</stp>
        <stp/>
        <stp>Low</stp>
        <stp>5</stp>
        <stp>-22</stp>
        <stp/>
        <stp/>
        <stp/>
        <stp/>
        <stp>T</stp>
        <tr r="AC28" s="1"/>
      </tp>
      <tp>
        <v>1.6930000000000001</v>
        <stp/>
        <stp>StudyData</stp>
        <stp>SUBMINUTE((NGE),5,Regular)</stp>
        <stp>FG</stp>
        <stp/>
        <stp>Low</stp>
        <stp>5</stp>
        <stp>-32</stp>
        <stp/>
        <stp/>
        <stp/>
        <stp/>
        <stp>T</stp>
        <tr r="AC38" s="1"/>
      </tp>
      <tp>
        <v>1.6990000000000001</v>
        <stp/>
        <stp>StudyData</stp>
        <stp>SUBMINUTE((NGE),5,Regular)</stp>
        <stp>FG</stp>
        <stp/>
        <stp>Low</stp>
        <stp>5</stp>
        <stp>-12</stp>
        <stp/>
        <stp/>
        <stp/>
        <stp/>
        <stp>T</stp>
        <tr r="AC18" s="1"/>
      </tp>
      <tp>
        <v>1.6919999999999999</v>
        <stp/>
        <stp>StudyData</stp>
        <stp>SUBMINUTE((NGE),5,Regular)</stp>
        <stp>FG</stp>
        <stp/>
        <stp>Low</stp>
        <stp>5</stp>
        <stp>-45</stp>
        <stp/>
        <stp/>
        <stp/>
        <stp/>
        <stp>T</stp>
        <tr r="AC51" s="1"/>
      </tp>
      <tp>
        <v>1.6919999999999999</v>
        <stp/>
        <stp>StudyData</stp>
        <stp>SUBMINUTE((NGE),5,Regular)</stp>
        <stp>FG</stp>
        <stp/>
        <stp>Low</stp>
        <stp>5</stp>
        <stp>-55</stp>
        <stp/>
        <stp/>
        <stp/>
        <stp/>
        <stp>T</stp>
        <tr r="AC61" s="1"/>
      </tp>
      <tp>
        <v>1.694</v>
        <stp/>
        <stp>StudyData</stp>
        <stp>SUBMINUTE((NGE),5,Regular)</stp>
        <stp>FG</stp>
        <stp/>
        <stp>Low</stp>
        <stp>5</stp>
        <stp>-25</stp>
        <stp/>
        <stp/>
        <stp/>
        <stp/>
        <stp>T</stp>
        <tr r="AC31" s="1"/>
      </tp>
      <tp>
        <v>1.6930000000000001</v>
        <stp/>
        <stp>StudyData</stp>
        <stp>SUBMINUTE((NGE),5,Regular)</stp>
        <stp>FG</stp>
        <stp/>
        <stp>Low</stp>
        <stp>5</stp>
        <stp>-35</stp>
        <stp/>
        <stp/>
        <stp/>
        <stp/>
        <stp>T</stp>
        <tr r="AC41" s="1"/>
      </tp>
      <tp>
        <v>1.698</v>
        <stp/>
        <stp>StudyData</stp>
        <stp>SUBMINUTE((NGE),5,Regular)</stp>
        <stp>FG</stp>
        <stp/>
        <stp>Low</stp>
        <stp>5</stp>
        <stp>-15</stp>
        <stp/>
        <stp/>
        <stp/>
        <stp/>
        <stp>T</stp>
        <tr r="AC21" s="1"/>
      </tp>
      <tp>
        <v>1.6950000000000001</v>
        <stp/>
        <stp>StudyData</stp>
        <stp>NGE</stp>
        <stp>FG</stp>
        <stp/>
        <stp>Close</stp>
        <stp>5</stp>
        <stp>-9</stp>
        <stp/>
        <stp/>
        <stp/>
        <stp/>
        <stp>T</stp>
        <tr r="BP15" s="1"/>
        <tr r="BP15" s="1"/>
      </tp>
      <tp>
        <v>1.7</v>
        <stp/>
        <stp>StudyData</stp>
        <stp>NGE</stp>
        <stp>FG</stp>
        <stp/>
        <stp>Close</stp>
        <stp>1</stp>
        <stp>-9</stp>
        <stp/>
        <stp/>
        <stp/>
        <stp/>
        <stp>T</stp>
        <tr r="AO15" s="1"/>
        <tr r="AO15" s="1"/>
      </tp>
      <tp>
        <v>1.6930000000000001</v>
        <stp/>
        <stp>StudyData</stp>
        <stp>SUBMINUTE((NGE),5,Regular)</stp>
        <stp>FG</stp>
        <stp/>
        <stp>Low</stp>
        <stp>5</stp>
        <stp>-44</stp>
        <stp/>
        <stp/>
        <stp/>
        <stp/>
        <stp>T</stp>
        <tr r="AC50" s="1"/>
      </tp>
      <tp>
        <v>1.6919999999999999</v>
        <stp/>
        <stp>StudyData</stp>
        <stp>SUBMINUTE((NGE),5,Regular)</stp>
        <stp>FG</stp>
        <stp/>
        <stp>Low</stp>
        <stp>5</stp>
        <stp>-54</stp>
        <stp/>
        <stp/>
        <stp/>
        <stp/>
        <stp>T</stp>
        <tr r="AC60" s="1"/>
      </tp>
      <tp>
        <v>1.694</v>
        <stp/>
        <stp>StudyData</stp>
        <stp>SUBMINUTE((NGE),5,Regular)</stp>
        <stp>FG</stp>
        <stp/>
        <stp>Low</stp>
        <stp>5</stp>
        <stp>-24</stp>
        <stp/>
        <stp/>
        <stp/>
        <stp/>
        <stp>T</stp>
        <tr r="AC30" s="1"/>
      </tp>
      <tp>
        <v>1.694</v>
        <stp/>
        <stp>StudyData</stp>
        <stp>SUBMINUTE((NGE),5,Regular)</stp>
        <stp>FG</stp>
        <stp/>
        <stp>Low</stp>
        <stp>5</stp>
        <stp>-34</stp>
        <stp/>
        <stp/>
        <stp/>
        <stp/>
        <stp>T</stp>
        <tr r="AC40" s="1"/>
      </tp>
      <tp>
        <v>1.7</v>
        <stp/>
        <stp>StudyData</stp>
        <stp>SUBMINUTE((NGE),5,Regular)</stp>
        <stp>FG</stp>
        <stp/>
        <stp>Low</stp>
        <stp>5</stp>
        <stp>-14</stp>
        <stp/>
        <stp/>
        <stp/>
        <stp/>
        <stp>T</stp>
        <tr r="AC20" s="1"/>
      </tp>
      <tp>
        <v>1.69</v>
        <stp/>
        <stp>StudyData</stp>
        <stp>NGE</stp>
        <stp>FG</stp>
        <stp/>
        <stp>Close</stp>
        <stp>5</stp>
        <stp>-8</stp>
        <stp/>
        <stp/>
        <stp/>
        <stp/>
        <stp>T</stp>
        <tr r="BP14" s="1"/>
        <tr r="BP14" s="1"/>
      </tp>
      <tp>
        <v>1.6990000000000001</v>
        <stp/>
        <stp>StudyData</stp>
        <stp>NGE</stp>
        <stp>FG</stp>
        <stp/>
        <stp>Close</stp>
        <stp>1</stp>
        <stp>-8</stp>
        <stp/>
        <stp/>
        <stp/>
        <stp/>
        <stp>T</stp>
        <tr r="AO14" s="1"/>
        <tr r="AO14" s="1"/>
      </tp>
      <tp>
        <v>0</v>
        <stp/>
        <stp>StudyData</stp>
        <stp>AlgOrdBidVol(SUBMINUTE((NGE),1,Regular),1,0)</stp>
        <stp>Bar</stp>
        <stp/>
        <stp>Open</stp>
        <stp>5</stp>
        <stp>0</stp>
        <stp/>
        <stp/>
        <stp/>
        <stp/>
        <stp>T</stp>
        <tr r="E6" s="1"/>
        <tr r="E6" s="1"/>
      </tp>
      <tp>
        <v>0</v>
        <stp/>
        <stp>StudyData</stp>
        <stp>AlgOrdAskVol(SUBMINUTE((NGE),1,Regular),1,0)</stp>
        <stp>Bar</stp>
        <stp/>
        <stp>Open</stp>
        <stp>5</stp>
        <stp>0</stp>
        <stp/>
        <stp/>
        <stp/>
        <stp/>
        <stp>T</stp>
        <tr r="F6" s="1"/>
        <tr r="F6" s="1"/>
      </tp>
      <tp>
        <v>1.702</v>
        <stp/>
        <stp>StudyData</stp>
        <stp>NGE</stp>
        <stp>Bar</stp>
        <stp/>
        <stp>High</stp>
        <stp>1</stp>
        <stp>-9</stp>
        <stp/>
        <stp/>
        <stp/>
        <stp/>
        <stp>T</stp>
        <tr r="AM15" s="1"/>
      </tp>
      <tp>
        <v>1.7070000000000001</v>
        <stp/>
        <stp>StudyData</stp>
        <stp>NGE</stp>
        <stp>Bar</stp>
        <stp/>
        <stp>High</stp>
        <stp>5</stp>
        <stp>-9</stp>
        <stp/>
        <stp/>
        <stp/>
        <stp/>
        <stp>T</stp>
        <tr r="BN15" s="1"/>
      </tp>
      <tp>
        <v>1.6919999999999999</v>
        <stp/>
        <stp>StudyData</stp>
        <stp>SUBMINUTE((NGE),5,Regular)</stp>
        <stp>FG</stp>
        <stp/>
        <stp>Low</stp>
        <stp>5</stp>
        <stp>-47</stp>
        <stp/>
        <stp/>
        <stp/>
        <stp/>
        <stp>T</stp>
        <tr r="AC53" s="1"/>
      </tp>
      <tp>
        <v>1.6919999999999999</v>
        <stp/>
        <stp>StudyData</stp>
        <stp>SUBMINUTE((NGE),5,Regular)</stp>
        <stp>FG</stp>
        <stp/>
        <stp>Low</stp>
        <stp>5</stp>
        <stp>-57</stp>
        <stp/>
        <stp/>
        <stp/>
        <stp/>
        <stp>T</stp>
        <tr r="AC63" s="1"/>
      </tp>
      <tp>
        <v>1.694</v>
        <stp/>
        <stp>StudyData</stp>
        <stp>SUBMINUTE((NGE),5,Regular)</stp>
        <stp>FG</stp>
        <stp/>
        <stp>Low</stp>
        <stp>5</stp>
        <stp>-27</stp>
        <stp/>
        <stp/>
        <stp/>
        <stp/>
        <stp>T</stp>
        <tr r="AC33" s="1"/>
      </tp>
      <tp>
        <v>1.6919999999999999</v>
        <stp/>
        <stp>StudyData</stp>
        <stp>SUBMINUTE((NGE),5,Regular)</stp>
        <stp>FG</stp>
        <stp/>
        <stp>Low</stp>
        <stp>5</stp>
        <stp>-37</stp>
        <stp/>
        <stp/>
        <stp/>
        <stp/>
        <stp>T</stp>
        <tr r="AC43" s="1"/>
      </tp>
      <tp>
        <v>1.6970000000000001</v>
        <stp/>
        <stp>StudyData</stp>
        <stp>SUBMINUTE((NGE),5,Regular)</stp>
        <stp>FG</stp>
        <stp/>
        <stp>Low</stp>
        <stp>5</stp>
        <stp>-17</stp>
        <stp/>
        <stp/>
        <stp/>
        <stp/>
        <stp>T</stp>
        <tr r="AC23" s="1"/>
      </tp>
      <tp>
        <v>1.7010000000000001</v>
        <stp/>
        <stp>StudyData</stp>
        <stp>SUBMINUTE((NGE),5,Regular)</stp>
        <stp>FG</stp>
        <stp/>
        <stp>Low</stp>
        <stp>5</stp>
        <stp>-8</stp>
        <stp/>
        <stp/>
        <stp/>
        <stp/>
        <stp>T</stp>
        <tr r="AC14" s="1"/>
      </tp>
      <tp>
        <v>1.7</v>
        <stp/>
        <stp>StudyData</stp>
        <stp>NGE</stp>
        <stp>Bar</stp>
        <stp/>
        <stp>High</stp>
        <stp>1</stp>
        <stp>-8</stp>
        <stp/>
        <stp/>
        <stp/>
        <stp/>
        <stp>T</stp>
        <tr r="AM14" s="1"/>
      </tp>
      <tp>
        <v>1.6950000000000001</v>
        <stp/>
        <stp>StudyData</stp>
        <stp>NGE</stp>
        <stp>Bar</stp>
        <stp/>
        <stp>High</stp>
        <stp>5</stp>
        <stp>-8</stp>
        <stp/>
        <stp/>
        <stp/>
        <stp/>
        <stp>T</stp>
        <tr r="BN14" s="1"/>
      </tp>
      <tp>
        <v>1.6919999999999999</v>
        <stp/>
        <stp>StudyData</stp>
        <stp>SUBMINUTE((NGE),5,Regular)</stp>
        <stp>FG</stp>
        <stp/>
        <stp>Low</stp>
        <stp>5</stp>
        <stp>-46</stp>
        <stp/>
        <stp/>
        <stp/>
        <stp/>
        <stp>T</stp>
        <tr r="AC52" s="1"/>
      </tp>
      <tp>
        <v>1.6919999999999999</v>
        <stp/>
        <stp>StudyData</stp>
        <stp>SUBMINUTE((NGE),5,Regular)</stp>
        <stp>FG</stp>
        <stp/>
        <stp>Low</stp>
        <stp>5</stp>
        <stp>-56</stp>
        <stp/>
        <stp/>
        <stp/>
        <stp/>
        <stp>T</stp>
        <tr r="AC62" s="1"/>
      </tp>
      <tp>
        <v>1.694</v>
        <stp/>
        <stp>StudyData</stp>
        <stp>SUBMINUTE((NGE),5,Regular)</stp>
        <stp>FG</stp>
        <stp/>
        <stp>Low</stp>
        <stp>5</stp>
        <stp>-26</stp>
        <stp/>
        <stp/>
        <stp/>
        <stp/>
        <stp>T</stp>
        <tr r="AC32" s="1"/>
      </tp>
      <tp>
        <v>1.6930000000000001</v>
        <stp/>
        <stp>StudyData</stp>
        <stp>SUBMINUTE((NGE),5,Regular)</stp>
        <stp>FG</stp>
        <stp/>
        <stp>Low</stp>
        <stp>5</stp>
        <stp>-36</stp>
        <stp/>
        <stp/>
        <stp/>
        <stp/>
        <stp>T</stp>
        <tr r="AC42" s="1"/>
      </tp>
      <tp>
        <v>1.6970000000000001</v>
        <stp/>
        <stp>StudyData</stp>
        <stp>SUBMINUTE((NGE),5,Regular)</stp>
        <stp>FG</stp>
        <stp/>
        <stp>Low</stp>
        <stp>5</stp>
        <stp>-16</stp>
        <stp/>
        <stp/>
        <stp/>
        <stp/>
        <stp>T</stp>
        <tr r="AC22" s="1"/>
      </tp>
      <tp>
        <v>1.7010000000000001</v>
        <stp/>
        <stp>StudyData</stp>
        <stp>SUBMINUTE((NGE),5,Regular)</stp>
        <stp>FG</stp>
        <stp/>
        <stp>Low</stp>
        <stp>5</stp>
        <stp>-9</stp>
        <stp/>
        <stp/>
        <stp/>
        <stp/>
        <stp>T</stp>
        <tr r="AC15" s="1"/>
      </tp>
      <tp>
        <v>1.6919999999999999</v>
        <stp/>
        <stp>StudyData</stp>
        <stp>NGE</stp>
        <stp>Bar</stp>
        <stp/>
        <stp>Low</stp>
        <stp>1</stp>
        <stp>-33</stp>
        <stp/>
        <stp/>
        <stp/>
        <stp/>
        <stp>T</stp>
        <tr r="AN39" s="1"/>
      </tp>
      <tp>
        <v>1.7090000000000001</v>
        <stp/>
        <stp>StudyData</stp>
        <stp>NGE</stp>
        <stp>Bar</stp>
        <stp/>
        <stp>Low</stp>
        <stp>5</stp>
        <stp>-37</stp>
        <stp/>
        <stp/>
        <stp/>
        <stp/>
        <stp>T</stp>
        <tr r="BO43" s="1"/>
      </tp>
      <tp>
        <v>1.6950000000000001</v>
        <stp/>
        <stp>StudyData</stp>
        <stp>NGE</stp>
        <stp>Bar</stp>
        <stp/>
        <stp>Low</stp>
        <stp>1</stp>
        <stp>-23</stp>
        <stp/>
        <stp/>
        <stp/>
        <stp/>
        <stp>T</stp>
        <tr r="AN29" s="1"/>
      </tp>
      <tp>
        <v>1.724</v>
        <stp/>
        <stp>StudyData</stp>
        <stp>NGE</stp>
        <stp>Bar</stp>
        <stp/>
        <stp>Low</stp>
        <stp>5</stp>
        <stp>-27</stp>
        <stp/>
        <stp/>
        <stp/>
        <stp/>
        <stp>T</stp>
        <tr r="BO33" s="1"/>
      </tp>
      <tp>
        <v>1.6970000000000001</v>
        <stp/>
        <stp>StudyData</stp>
        <stp>NGE</stp>
        <stp>Bar</stp>
        <stp/>
        <stp>Low</stp>
        <stp>1</stp>
        <stp>-13</stp>
        <stp/>
        <stp/>
        <stp/>
        <stp/>
        <stp>T</stp>
        <tr r="AN19" s="1"/>
      </tp>
      <tp>
        <v>1.72</v>
        <stp/>
        <stp>StudyData</stp>
        <stp>NGE</stp>
        <stp>Bar</stp>
        <stp/>
        <stp>Low</stp>
        <stp>5</stp>
        <stp>-17</stp>
        <stp/>
        <stp/>
        <stp/>
        <stp/>
        <stp>T</stp>
        <tr r="BO23" s="1"/>
      </tp>
      <tp>
        <v>1.7090000000000001</v>
        <stp/>
        <stp>StudyData</stp>
        <stp>NGE</stp>
        <stp>Bar</stp>
        <stp/>
        <stp>Low</stp>
        <stp>1</stp>
        <stp>-53</stp>
        <stp/>
        <stp/>
        <stp/>
        <stp/>
        <stp>T</stp>
        <tr r="AN59" s="1"/>
      </tp>
      <tp>
        <v>1.6619999999999999</v>
        <stp/>
        <stp>StudyData</stp>
        <stp>NGE</stp>
        <stp>Bar</stp>
        <stp/>
        <stp>Low</stp>
        <stp>5</stp>
        <stp>-57</stp>
        <stp/>
        <stp/>
        <stp/>
        <stp/>
        <stp>T</stp>
        <tr r="BO63" s="1"/>
      </tp>
      <tp>
        <v>1.704</v>
        <stp/>
        <stp>StudyData</stp>
        <stp>NGE</stp>
        <stp>Bar</stp>
        <stp/>
        <stp>Low</stp>
        <stp>1</stp>
        <stp>-43</stp>
        <stp/>
        <stp/>
        <stp/>
        <stp/>
        <stp>T</stp>
        <tr r="AN49" s="1"/>
      </tp>
      <tp>
        <v>1.714</v>
        <stp/>
        <stp>StudyData</stp>
        <stp>NGE</stp>
        <stp>Bar</stp>
        <stp/>
        <stp>Low</stp>
        <stp>5</stp>
        <stp>-47</stp>
        <stp/>
        <stp/>
        <stp/>
        <stp/>
        <stp>T</stp>
        <tr r="BO53" s="1"/>
      </tp>
      <tp>
        <v>1.7010000000000001</v>
        <stp/>
        <stp>StudyData</stp>
        <stp>SUBMINUTE((NGE),5,Regular)</stp>
        <stp>FG</stp>
        <stp/>
        <stp>High</stp>
        <stp>5</stp>
        <stp>-9</stp>
        <stp/>
        <stp/>
        <stp/>
        <stp/>
        <stp>T</stp>
        <tr r="AB15" s="1"/>
      </tp>
      <tp>
        <v>1.7150000000000001</v>
        <stp/>
        <stp>StudyData</stp>
        <stp>NGE</stp>
        <stp>FG</stp>
        <stp/>
        <stp>Close</stp>
        <stp>1</stp>
        <stp>-55</stp>
        <stp/>
        <stp/>
        <stp/>
        <stp/>
        <stp>T</stp>
        <tr r="AO61" s="1"/>
        <tr r="AO61" s="1"/>
      </tp>
      <tp>
        <v>1.7070000000000001</v>
        <stp/>
        <stp>StudyData</stp>
        <stp>NGE</stp>
        <stp>FG</stp>
        <stp/>
        <stp>Close</stp>
        <stp>5</stp>
        <stp>-51</stp>
        <stp/>
        <stp/>
        <stp/>
        <stp/>
        <stp>T</stp>
        <tr r="BP57" s="1"/>
        <tr r="BP57" s="1"/>
      </tp>
      <tp>
        <v>1.7050000000000001</v>
        <stp/>
        <stp>StudyData</stp>
        <stp>NGE</stp>
        <stp>FG</stp>
        <stp/>
        <stp>Close</stp>
        <stp>1</stp>
        <stp>-45</stp>
        <stp/>
        <stp/>
        <stp/>
        <stp/>
        <stp>T</stp>
        <tr r="AO51" s="1"/>
        <tr r="AO51" s="1"/>
      </tp>
      <tp>
        <v>1.718</v>
        <stp/>
        <stp>StudyData</stp>
        <stp>NGE</stp>
        <stp>FG</stp>
        <stp/>
        <stp>Close</stp>
        <stp>5</stp>
        <stp>-41</stp>
        <stp/>
        <stp/>
        <stp/>
        <stp/>
        <stp>T</stp>
        <tr r="BP47" s="1"/>
        <tr r="BP47" s="1"/>
      </tp>
      <tp>
        <v>1.698</v>
        <stp/>
        <stp>StudyData</stp>
        <stp>NGE</stp>
        <stp>FG</stp>
        <stp/>
        <stp>Close</stp>
        <stp>1</stp>
        <stp>-15</stp>
        <stp/>
        <stp/>
        <stp/>
        <stp/>
        <stp>T</stp>
        <tr r="AO21" s="1"/>
        <tr r="AO21" s="1"/>
      </tp>
      <tp>
        <v>1.7070000000000001</v>
        <stp/>
        <stp>StudyData</stp>
        <stp>NGE</stp>
        <stp>FG</stp>
        <stp/>
        <stp>Close</stp>
        <stp>5</stp>
        <stp>-11</stp>
        <stp/>
        <stp/>
        <stp/>
        <stp/>
        <stp>T</stp>
        <tr r="BP17" s="1"/>
        <tr r="BP17" s="1"/>
      </tp>
      <tp>
        <v>1.6930000000000001</v>
        <stp/>
        <stp>StudyData</stp>
        <stp>NGE</stp>
        <stp>FG</stp>
        <stp/>
        <stp>Close</stp>
        <stp>1</stp>
        <stp>-35</stp>
        <stp/>
        <stp/>
        <stp/>
        <stp/>
        <stp>T</stp>
        <tr r="AO41" s="1"/>
        <tr r="AO41" s="1"/>
      </tp>
      <tp>
        <v>1.734</v>
        <stp/>
        <stp>StudyData</stp>
        <stp>NGE</stp>
        <stp>FG</stp>
        <stp/>
        <stp>Close</stp>
        <stp>5</stp>
        <stp>-31</stp>
        <stp/>
        <stp/>
        <stp/>
        <stp/>
        <stp>T</stp>
        <tr r="BP37" s="1"/>
        <tr r="BP37" s="1"/>
      </tp>
      <tp>
        <v>1.6950000000000001</v>
        <stp/>
        <stp>StudyData</stp>
        <stp>NGE</stp>
        <stp>FG</stp>
        <stp/>
        <stp>Close</stp>
        <stp>1</stp>
        <stp>-25</stp>
        <stp/>
        <stp/>
        <stp/>
        <stp/>
        <stp>T</stp>
        <tr r="AO31" s="1"/>
        <tr r="AO31" s="1"/>
      </tp>
      <tp>
        <v>1.726</v>
        <stp/>
        <stp>StudyData</stp>
        <stp>NGE</stp>
        <stp>FG</stp>
        <stp/>
        <stp>Close</stp>
        <stp>5</stp>
        <stp>-21</stp>
        <stp/>
        <stp/>
        <stp/>
        <stp/>
        <stp>T</stp>
        <tr r="BP27" s="1"/>
        <tr r="BP27" s="1"/>
      </tp>
      <tp>
        <v>0</v>
        <stp/>
        <stp>StudyData</stp>
        <stp>AlgOrdAskVol(SUBMINUTE((NGE),5,Regular),1,0)</stp>
        <stp>Bar</stp>
        <stp/>
        <stp>Open</stp>
        <stp>5</stp>
        <stp>-45</stp>
        <stp/>
        <stp/>
        <stp/>
        <stp/>
        <stp>T</stp>
        <tr r="AF51" s="1"/>
        <tr r="AF51" s="1"/>
      </tp>
      <tp>
        <v>0</v>
        <stp/>
        <stp>StudyData</stp>
        <stp>AlgOrdAskVol(SUBMINUTE((NGE),5,Regular),1,0)</stp>
        <stp>Bar</stp>
        <stp/>
        <stp>Open</stp>
        <stp>5</stp>
        <stp>-55</stp>
        <stp/>
        <stp/>
        <stp/>
        <stp/>
        <stp>T</stp>
        <tr r="AF61" s="1"/>
        <tr r="AF61" s="1"/>
      </tp>
      <tp>
        <v>0</v>
        <stp/>
        <stp>StudyData</stp>
        <stp>AlgOrdAskVol(SUBMINUTE((NGE),5,Regular),1,0)</stp>
        <stp>Bar</stp>
        <stp/>
        <stp>Open</stp>
        <stp>5</stp>
        <stp>-25</stp>
        <stp/>
        <stp/>
        <stp/>
        <stp/>
        <stp>T</stp>
        <tr r="AF31" s="1"/>
        <tr r="AF31" s="1"/>
      </tp>
      <tp>
        <v>0</v>
        <stp/>
        <stp>StudyData</stp>
        <stp>AlgOrdAskVol(SUBMINUTE((NGE),5,Regular),1,0)</stp>
        <stp>Bar</stp>
        <stp/>
        <stp>Open</stp>
        <stp>5</stp>
        <stp>-35</stp>
        <stp/>
        <stp/>
        <stp/>
        <stp/>
        <stp>T</stp>
        <tr r="AF41" s="1"/>
        <tr r="AF41" s="1"/>
      </tp>
      <tp>
        <v>0</v>
        <stp/>
        <stp>StudyData</stp>
        <stp>AlgOrdAskVol(SUBMINUTE((NGE),5,Regular),1,0)</stp>
        <stp>Bar</stp>
        <stp/>
        <stp>Open</stp>
        <stp>5</stp>
        <stp>-15</stp>
        <stp/>
        <stp/>
        <stp/>
        <stp/>
        <stp>T</stp>
        <tr r="AF21" s="1"/>
        <tr r="AF21" s="1"/>
      </tp>
      <tp>
        <v>0</v>
        <stp/>
        <stp>StudyData</stp>
        <stp>AlgOrdAskVol(SUBMINUTE((NGE),1,Regular),1,0)</stp>
        <stp>Bar</stp>
        <stp/>
        <stp>Open</stp>
        <stp>5</stp>
        <stp>-45</stp>
        <stp/>
        <stp/>
        <stp/>
        <stp/>
        <stp>T</stp>
        <tr r="F51" s="1"/>
        <tr r="F51" s="1"/>
      </tp>
      <tp>
        <v>0</v>
        <stp/>
        <stp>StudyData</stp>
        <stp>AlgOrdAskVol(SUBMINUTE((NGE),1,Regular),1,0)</stp>
        <stp>Bar</stp>
        <stp/>
        <stp>Open</stp>
        <stp>5</stp>
        <stp>-55</stp>
        <stp/>
        <stp/>
        <stp/>
        <stp/>
        <stp>T</stp>
        <tr r="F61" s="1"/>
        <tr r="F61" s="1"/>
      </tp>
      <tp>
        <v>0</v>
        <stp/>
        <stp>StudyData</stp>
        <stp>AlgOrdAskVol(SUBMINUTE((NGE),1,Regular),1,0)</stp>
        <stp>Bar</stp>
        <stp/>
        <stp>Open</stp>
        <stp>5</stp>
        <stp>-25</stp>
        <stp/>
        <stp/>
        <stp/>
        <stp/>
        <stp>T</stp>
        <tr r="F31" s="1"/>
        <tr r="F31" s="1"/>
      </tp>
      <tp>
        <v>0</v>
        <stp/>
        <stp>StudyData</stp>
        <stp>AlgOrdAskVol(SUBMINUTE((NGE),1,Regular),1,0)</stp>
        <stp>Bar</stp>
        <stp/>
        <stp>Open</stp>
        <stp>5</stp>
        <stp>-35</stp>
        <stp/>
        <stp/>
        <stp/>
        <stp/>
        <stp>T</stp>
        <tr r="F41" s="1"/>
        <tr r="F41" s="1"/>
      </tp>
      <tp>
        <v>0</v>
        <stp/>
        <stp>StudyData</stp>
        <stp>AlgOrdAskVol(SUBMINUTE((NGE),1,Regular),1,0)</stp>
        <stp>Bar</stp>
        <stp/>
        <stp>Open</stp>
        <stp>5</stp>
        <stp>-15</stp>
        <stp/>
        <stp/>
        <stp/>
        <stp/>
        <stp>T</stp>
        <tr r="F21" s="1"/>
        <tr r="F21" s="1"/>
      </tp>
      <tp>
        <v>42436.552083333336</v>
        <stp/>
        <stp>StudyData</stp>
        <stp>NGE</stp>
        <stp>Bar</stp>
        <stp/>
        <stp>Time</stp>
        <stp>5</stp>
        <stp>0</stp>
        <stp/>
        <stp/>
        <stp/>
        <stp/>
        <stp>T</stp>
        <tr r="BL6" s="1"/>
      </tp>
      <tp>
        <v>42436.552083333336</v>
        <stp/>
        <stp>StudyData</stp>
        <stp>NGE</stp>
        <stp>Bar</stp>
        <stp/>
        <stp>Time</stp>
        <stp>1</stp>
        <stp>0</stp>
        <stp/>
        <stp/>
        <stp/>
        <stp/>
        <stp>T</stp>
        <tr r="AK6" s="1"/>
      </tp>
      <tp>
        <v>0</v>
        <stp/>
        <stp>StudyData</stp>
        <stp>AlgOrdAskVol(NGE)</stp>
        <stp>Bar</stp>
        <stp/>
        <stp>Open</stp>
        <stp>1</stp>
        <stp>-17</stp>
        <stp/>
        <stp/>
        <stp/>
        <stp/>
        <stp>T</stp>
        <tr r="AQ23" s="1"/>
        <tr r="AQ23" s="1"/>
      </tp>
      <tp>
        <v>14</v>
        <stp/>
        <stp>StudyData</stp>
        <stp>AlgOrdAskVol(NGE)</stp>
        <stp>Bar</stp>
        <stp/>
        <stp>Open</stp>
        <stp>5</stp>
        <stp>-13</stp>
        <stp/>
        <stp/>
        <stp/>
        <stp/>
        <stp>T</stp>
        <tr r="BR19" s="1"/>
        <tr r="BR19" s="1"/>
      </tp>
      <tp>
        <v>0</v>
        <stp/>
        <stp>StudyData</stp>
        <stp>AlgOrdAskVol(NGE)</stp>
        <stp>Bar</stp>
        <stp/>
        <stp>Open</stp>
        <stp>1</stp>
        <stp>-27</stp>
        <stp/>
        <stp/>
        <stp/>
        <stp/>
        <stp>T</stp>
        <tr r="AQ33" s="1"/>
        <tr r="AQ33" s="1"/>
      </tp>
      <tp>
        <v>47</v>
        <stp/>
        <stp>StudyData</stp>
        <stp>AlgOrdAskVol(NGE)</stp>
        <stp>Bar</stp>
        <stp/>
        <stp>Open</stp>
        <stp>5</stp>
        <stp>-23</stp>
        <stp/>
        <stp/>
        <stp/>
        <stp/>
        <stp>T</stp>
        <tr r="BR29" s="1"/>
        <tr r="BR29" s="1"/>
      </tp>
      <tp>
        <v>0</v>
        <stp/>
        <stp>StudyData</stp>
        <stp>AlgOrdAskVol(NGE)</stp>
        <stp>Bar</stp>
        <stp/>
        <stp>Open</stp>
        <stp>1</stp>
        <stp>-37</stp>
        <stp/>
        <stp/>
        <stp/>
        <stp/>
        <stp>T</stp>
        <tr r="AQ43" s="1"/>
        <tr r="AQ43" s="1"/>
      </tp>
      <tp>
        <v>194</v>
        <stp/>
        <stp>StudyData</stp>
        <stp>AlgOrdAskVol(NGE)</stp>
        <stp>Bar</stp>
        <stp/>
        <stp>Open</stp>
        <stp>5</stp>
        <stp>-33</stp>
        <stp/>
        <stp/>
        <stp/>
        <stp/>
        <stp>T</stp>
        <tr r="BR39" s="1"/>
        <tr r="BR39" s="1"/>
      </tp>
      <tp>
        <v>13</v>
        <stp/>
        <stp>StudyData</stp>
        <stp>AlgOrdAskVol(NGE)</stp>
        <stp>Bar</stp>
        <stp/>
        <stp>Open</stp>
        <stp>1</stp>
        <stp>-47</stp>
        <stp/>
        <stp/>
        <stp/>
        <stp/>
        <stp>T</stp>
        <tr r="AQ53" s="1"/>
        <tr r="AQ53" s="1"/>
      </tp>
      <tp>
        <v>132</v>
        <stp/>
        <stp>StudyData</stp>
        <stp>AlgOrdAskVol(NGE)</stp>
        <stp>Bar</stp>
        <stp/>
        <stp>Open</stp>
        <stp>5</stp>
        <stp>-43</stp>
        <stp/>
        <stp/>
        <stp/>
        <stp/>
        <stp>T</stp>
        <tr r="BR49" s="1"/>
        <tr r="BR49" s="1"/>
      </tp>
      <tp>
        <v>0</v>
        <stp/>
        <stp>StudyData</stp>
        <stp>AlgOrdAskVol(NGE)</stp>
        <stp>Bar</stp>
        <stp/>
        <stp>Open</stp>
        <stp>1</stp>
        <stp>-57</stp>
        <stp/>
        <stp/>
        <stp/>
        <stp/>
        <stp>T</stp>
        <tr r="AQ63" s="1"/>
        <tr r="AQ63" s="1"/>
      </tp>
      <tp>
        <v>336</v>
        <stp/>
        <stp>StudyData</stp>
        <stp>AlgOrdAskVol(NGE)</stp>
        <stp>Bar</stp>
        <stp/>
        <stp>Open</stp>
        <stp>5</stp>
        <stp>-53</stp>
        <stp/>
        <stp/>
        <stp/>
        <stp/>
        <stp>T</stp>
        <tr r="BR59" s="1"/>
        <tr r="BR59" s="1"/>
      </tp>
      <tp>
        <v>5</v>
        <stp/>
        <stp>StudyData</stp>
        <stp>AlgOrdBidVol(NGE)</stp>
        <stp>Bar</stp>
        <stp/>
        <stp>Open</stp>
        <stp>1</stp>
        <stp>-28</stp>
        <stp/>
        <stp/>
        <stp/>
        <stp/>
        <stp>T</stp>
        <tr r="AP34" s="1"/>
        <tr r="AP34" s="1"/>
      </tp>
      <tp>
        <v>15</v>
        <stp/>
        <stp>StudyData</stp>
        <stp>AlgOrdBidVol(NGE)</stp>
        <stp>Bar</stp>
        <stp/>
        <stp>Open</stp>
        <stp>1</stp>
        <stp>-38</stp>
        <stp/>
        <stp/>
        <stp/>
        <stp/>
        <stp>T</stp>
        <tr r="AP44" s="1"/>
        <tr r="AP44" s="1"/>
      </tp>
      <tp>
        <v>34</v>
        <stp/>
        <stp>StudyData</stp>
        <stp>AlgOrdBidVol(NGE)</stp>
        <stp>Bar</stp>
        <stp/>
        <stp>Open</stp>
        <stp>1</stp>
        <stp>-18</stp>
        <stp/>
        <stp/>
        <stp/>
        <stp/>
        <stp>T</stp>
        <tr r="AP24" s="1"/>
        <tr r="AP24" s="1"/>
      </tp>
      <tp>
        <v>24</v>
        <stp/>
        <stp>StudyData</stp>
        <stp>AlgOrdBidVol(NGE)</stp>
        <stp>Bar</stp>
        <stp/>
        <stp>Open</stp>
        <stp>1</stp>
        <stp>-48</stp>
        <stp/>
        <stp/>
        <stp/>
        <stp/>
        <stp>T</stp>
        <tr r="AP54" s="1"/>
        <tr r="AP54" s="1"/>
      </tp>
      <tp>
        <v>0</v>
        <stp/>
        <stp>StudyData</stp>
        <stp>AlgOrdBidVol(NGE)</stp>
        <stp>Bar</stp>
        <stp/>
        <stp>Open</stp>
        <stp>1</stp>
        <stp>-58</stp>
        <stp/>
        <stp/>
        <stp/>
        <stp/>
        <stp>T</stp>
        <tr r="AP64" s="1"/>
        <tr r="AP64" s="1"/>
      </tp>
      <tp>
        <v>1.6930000000000001</v>
        <stp/>
        <stp>StudyData</stp>
        <stp>NGE</stp>
        <stp>Bar</stp>
        <stp/>
        <stp>Low</stp>
        <stp>1</stp>
        <stp>-32</stp>
        <stp/>
        <stp/>
        <stp/>
        <stp/>
        <stp>T</stp>
        <tr r="AN38" s="1"/>
      </tp>
      <tp>
        <v>1.7030000000000001</v>
        <stp/>
        <stp>StudyData</stp>
        <stp>NGE</stp>
        <stp>Bar</stp>
        <stp/>
        <stp>Low</stp>
        <stp>5</stp>
        <stp>-36</stp>
        <stp/>
        <stp/>
        <stp/>
        <stp/>
        <stp>T</stp>
        <tr r="BO42" s="1"/>
      </tp>
      <tp>
        <v>1.6970000000000001</v>
        <stp/>
        <stp>StudyData</stp>
        <stp>NGE</stp>
        <stp>Bar</stp>
        <stp/>
        <stp>Low</stp>
        <stp>1</stp>
        <stp>-22</stp>
        <stp/>
        <stp/>
        <stp/>
        <stp/>
        <stp>T</stp>
        <tr r="AN28" s="1"/>
      </tp>
      <tp>
        <v>1.7290000000000001</v>
        <stp/>
        <stp>StudyData</stp>
        <stp>NGE</stp>
        <stp>Bar</stp>
        <stp/>
        <stp>Low</stp>
        <stp>5</stp>
        <stp>-26</stp>
        <stp/>
        <stp/>
        <stp/>
        <stp/>
        <stp>T</stp>
        <tr r="BO32" s="1"/>
      </tp>
      <tp>
        <v>1.698</v>
        <stp/>
        <stp>StudyData</stp>
        <stp>NGE</stp>
        <stp>Bar</stp>
        <stp/>
        <stp>Low</stp>
        <stp>1</stp>
        <stp>-12</stp>
        <stp/>
        <stp/>
        <stp/>
        <stp/>
        <stp>T</stp>
        <tr r="AN18" s="1"/>
      </tp>
      <tp>
        <v>1.7190000000000001</v>
        <stp/>
        <stp>StudyData</stp>
        <stp>NGE</stp>
        <stp>Bar</stp>
        <stp/>
        <stp>Low</stp>
        <stp>5</stp>
        <stp>-16</stp>
        <stp/>
        <stp/>
        <stp/>
        <stp/>
        <stp>T</stp>
        <tr r="BO22" s="1"/>
      </tp>
      <tp>
        <v>1.7090000000000001</v>
        <stp/>
        <stp>StudyData</stp>
        <stp>NGE</stp>
        <stp>Bar</stp>
        <stp/>
        <stp>Low</stp>
        <stp>1</stp>
        <stp>-52</stp>
        <stp/>
        <stp/>
        <stp/>
        <stp/>
        <stp>T</stp>
        <tr r="AN58" s="1"/>
      </tp>
      <tp>
        <v>1.6579999999999999</v>
        <stp/>
        <stp>StudyData</stp>
        <stp>NGE</stp>
        <stp>Bar</stp>
        <stp/>
        <stp>Low</stp>
        <stp>5</stp>
        <stp>-56</stp>
        <stp/>
        <stp/>
        <stp/>
        <stp/>
        <stp>T</stp>
        <tr r="BO62" s="1"/>
      </tp>
      <tp>
        <v>1.7010000000000001</v>
        <stp/>
        <stp>StudyData</stp>
        <stp>NGE</stp>
        <stp>Bar</stp>
        <stp/>
        <stp>Low</stp>
        <stp>1</stp>
        <stp>-42</stp>
        <stp/>
        <stp/>
        <stp/>
        <stp/>
        <stp>T</stp>
        <tr r="AN48" s="1"/>
      </tp>
      <tp>
        <v>1.7170000000000001</v>
        <stp/>
        <stp>StudyData</stp>
        <stp>NGE</stp>
        <stp>Bar</stp>
        <stp/>
        <stp>Low</stp>
        <stp>5</stp>
        <stp>-46</stp>
        <stp/>
        <stp/>
        <stp/>
        <stp/>
        <stp>T</stp>
        <tr r="BO52" s="1"/>
      </tp>
      <tp>
        <v>1.7010000000000001</v>
        <stp/>
        <stp>StudyData</stp>
        <stp>SUBMINUTE((NGE),5,Regular)</stp>
        <stp>FG</stp>
        <stp/>
        <stp>High</stp>
        <stp>5</stp>
        <stp>-8</stp>
        <stp/>
        <stp/>
        <stp/>
        <stp/>
        <stp>T</stp>
        <tr r="AB14" s="1"/>
      </tp>
      <tp>
        <v>1.7110000000000001</v>
        <stp/>
        <stp>StudyData</stp>
        <stp>NGE</stp>
        <stp>FG</stp>
        <stp/>
        <stp>Close</stp>
        <stp>1</stp>
        <stp>-54</stp>
        <stp/>
        <stp/>
        <stp/>
        <stp/>
        <stp>T</stp>
        <tr r="AO60" s="1"/>
        <tr r="AO60" s="1"/>
      </tp>
      <tp>
        <v>1.704</v>
        <stp/>
        <stp>StudyData</stp>
        <stp>NGE</stp>
        <stp>FG</stp>
        <stp/>
        <stp>Close</stp>
        <stp>5</stp>
        <stp>-50</stp>
        <stp/>
        <stp/>
        <stp/>
        <stp/>
        <stp>T</stp>
        <tr r="BP56" s="1"/>
        <tr r="BP56" s="1"/>
      </tp>
      <tp>
        <v>1.7050000000000001</v>
        <stp/>
        <stp>StudyData</stp>
        <stp>NGE</stp>
        <stp>FG</stp>
        <stp/>
        <stp>Close</stp>
        <stp>1</stp>
        <stp>-44</stp>
        <stp/>
        <stp/>
        <stp/>
        <stp/>
        <stp>T</stp>
        <tr r="AO50" s="1"/>
        <tr r="AO50" s="1"/>
      </tp>
      <tp>
        <v>1.722</v>
        <stp/>
        <stp>StudyData</stp>
        <stp>NGE</stp>
        <stp>FG</stp>
        <stp/>
        <stp>Close</stp>
        <stp>5</stp>
        <stp>-40</stp>
        <stp/>
        <stp/>
        <stp/>
        <stp/>
        <stp>T</stp>
        <tr r="BP46" s="1"/>
        <tr r="BP46" s="1"/>
      </tp>
      <tp>
        <v>1.669</v>
        <stp/>
        <stp>StudyData</stp>
        <stp>NGE</stp>
        <stp>FG</stp>
        <stp/>
        <stp>Close</stp>
        <stp>5</stp>
        <stp>-60</stp>
        <stp/>
        <stp/>
        <stp/>
        <stp/>
        <stp>T</stp>
        <tr r="BP66" s="1"/>
        <tr r="BP66" s="1"/>
      </tp>
      <tp>
        <v>1.6970000000000001</v>
        <stp/>
        <stp>StudyData</stp>
        <stp>NGE</stp>
        <stp>FG</stp>
        <stp/>
        <stp>Close</stp>
        <stp>1</stp>
        <stp>-14</stp>
        <stp/>
        <stp/>
        <stp/>
        <stp/>
        <stp>T</stp>
        <tr r="AO20" s="1"/>
        <tr r="AO20" s="1"/>
      </tp>
      <tp>
        <v>1.708</v>
        <stp/>
        <stp>StudyData</stp>
        <stp>NGE</stp>
        <stp>FG</stp>
        <stp/>
        <stp>Close</stp>
        <stp>5</stp>
        <stp>-10</stp>
        <stp/>
        <stp/>
        <stp/>
        <stp/>
        <stp>T</stp>
        <tr r="BP16" s="1"/>
        <tr r="BP16" s="1"/>
      </tp>
      <tp>
        <v>1.6930000000000001</v>
        <stp/>
        <stp>StudyData</stp>
        <stp>NGE</stp>
        <stp>FG</stp>
        <stp/>
        <stp>Close</stp>
        <stp>1</stp>
        <stp>-34</stp>
        <stp/>
        <stp/>
        <stp/>
        <stp/>
        <stp>T</stp>
        <tr r="AO40" s="1"/>
        <tr r="AO40" s="1"/>
      </tp>
      <tp>
        <v>1.7350000000000001</v>
        <stp/>
        <stp>StudyData</stp>
        <stp>NGE</stp>
        <stp>FG</stp>
        <stp/>
        <stp>Close</stp>
        <stp>5</stp>
        <stp>-30</stp>
        <stp/>
        <stp/>
        <stp/>
        <stp/>
        <stp>T</stp>
        <tr r="BP36" s="1"/>
        <tr r="BP36" s="1"/>
      </tp>
      <tp>
        <v>1.696</v>
        <stp/>
        <stp>StudyData</stp>
        <stp>NGE</stp>
        <stp>FG</stp>
        <stp/>
        <stp>Close</stp>
        <stp>1</stp>
        <stp>-24</stp>
        <stp/>
        <stp/>
        <stp/>
        <stp/>
        <stp>T</stp>
        <tr r="AO30" s="1"/>
        <tr r="AO30" s="1"/>
      </tp>
      <tp>
        <v>1.724</v>
        <stp/>
        <stp>StudyData</stp>
        <stp>NGE</stp>
        <stp>FG</stp>
        <stp/>
        <stp>Close</stp>
        <stp>5</stp>
        <stp>-20</stp>
        <stp/>
        <stp/>
        <stp/>
        <stp/>
        <stp>T</stp>
        <tr r="BP26" s="1"/>
        <tr r="BP26" s="1"/>
      </tp>
      <tp>
        <v>0</v>
        <stp/>
        <stp>StudyData</stp>
        <stp>AlgOrdAskVol(SUBMINUTE((NGE),5,Regular),1,0)</stp>
        <stp>Bar</stp>
        <stp/>
        <stp>Open</stp>
        <stp>5</stp>
        <stp>-44</stp>
        <stp/>
        <stp/>
        <stp/>
        <stp/>
        <stp>T</stp>
        <tr r="AF50" s="1"/>
        <tr r="AF50" s="1"/>
      </tp>
      <tp>
        <v>0</v>
        <stp/>
        <stp>StudyData</stp>
        <stp>AlgOrdAskVol(SUBMINUTE((NGE),5,Regular),1,0)</stp>
        <stp>Bar</stp>
        <stp/>
        <stp>Open</stp>
        <stp>5</stp>
        <stp>-54</stp>
        <stp/>
        <stp/>
        <stp/>
        <stp/>
        <stp>T</stp>
        <tr r="AF60" s="1"/>
        <tr r="AF60" s="1"/>
      </tp>
      <tp>
        <v>0</v>
        <stp/>
        <stp>StudyData</stp>
        <stp>AlgOrdAskVol(SUBMINUTE((NGE),5,Regular),1,0)</stp>
        <stp>Bar</stp>
        <stp/>
        <stp>Open</stp>
        <stp>5</stp>
        <stp>-24</stp>
        <stp/>
        <stp/>
        <stp/>
        <stp/>
        <stp>T</stp>
        <tr r="AF30" s="1"/>
        <tr r="AF30" s="1"/>
      </tp>
      <tp>
        <v>0</v>
        <stp/>
        <stp>StudyData</stp>
        <stp>AlgOrdAskVol(SUBMINUTE((NGE),5,Regular),1,0)</stp>
        <stp>Bar</stp>
        <stp/>
        <stp>Open</stp>
        <stp>5</stp>
        <stp>-34</stp>
        <stp/>
        <stp/>
        <stp/>
        <stp/>
        <stp>T</stp>
        <tr r="AF40" s="1"/>
        <tr r="AF40" s="1"/>
      </tp>
      <tp>
        <v>0</v>
        <stp/>
        <stp>StudyData</stp>
        <stp>AlgOrdAskVol(SUBMINUTE((NGE),5,Regular),1,0)</stp>
        <stp>Bar</stp>
        <stp/>
        <stp>Open</stp>
        <stp>5</stp>
        <stp>-14</stp>
        <stp/>
        <stp/>
        <stp/>
        <stp/>
        <stp>T</stp>
        <tr r="AF20" s="1"/>
        <tr r="AF20" s="1"/>
      </tp>
      <tp>
        <v>0</v>
        <stp/>
        <stp>StudyData</stp>
        <stp>AlgOrdAskVol(SUBMINUTE((NGE),1,Regular),1,0)</stp>
        <stp>Bar</stp>
        <stp/>
        <stp>Open</stp>
        <stp>5</stp>
        <stp>-44</stp>
        <stp/>
        <stp/>
        <stp/>
        <stp/>
        <stp>T</stp>
        <tr r="F50" s="1"/>
        <tr r="F50" s="1"/>
      </tp>
      <tp>
        <v>0</v>
        <stp/>
        <stp>StudyData</stp>
        <stp>AlgOrdAskVol(SUBMINUTE((NGE),1,Regular),1,0)</stp>
        <stp>Bar</stp>
        <stp/>
        <stp>Open</stp>
        <stp>5</stp>
        <stp>-54</stp>
        <stp/>
        <stp/>
        <stp/>
        <stp/>
        <stp>T</stp>
        <tr r="F60" s="1"/>
        <tr r="F60" s="1"/>
      </tp>
      <tp>
        <v>0</v>
        <stp/>
        <stp>StudyData</stp>
        <stp>AlgOrdAskVol(SUBMINUTE((NGE),1,Regular),1,0)</stp>
        <stp>Bar</stp>
        <stp/>
        <stp>Open</stp>
        <stp>5</stp>
        <stp>-24</stp>
        <stp/>
        <stp/>
        <stp/>
        <stp/>
        <stp>T</stp>
        <tr r="F30" s="1"/>
        <tr r="F30" s="1"/>
      </tp>
      <tp>
        <v>0</v>
        <stp/>
        <stp>StudyData</stp>
        <stp>AlgOrdAskVol(SUBMINUTE((NGE),1,Regular),1,0)</stp>
        <stp>Bar</stp>
        <stp/>
        <stp>Open</stp>
        <stp>5</stp>
        <stp>-34</stp>
        <stp/>
        <stp/>
        <stp/>
        <stp/>
        <stp>T</stp>
        <tr r="F40" s="1"/>
        <tr r="F40" s="1"/>
      </tp>
      <tp>
        <v>0</v>
        <stp/>
        <stp>StudyData</stp>
        <stp>AlgOrdAskVol(SUBMINUTE((NGE),1,Regular),1,0)</stp>
        <stp>Bar</stp>
        <stp/>
        <stp>Open</stp>
        <stp>5</stp>
        <stp>-14</stp>
        <stp/>
        <stp/>
        <stp/>
        <stp/>
        <stp>T</stp>
        <tr r="F20" s="1"/>
        <tr r="F20" s="1"/>
      </tp>
      <tp>
        <v>26</v>
        <stp/>
        <stp>DOMData</stp>
        <stp>NGE</stp>
        <stp>Volume</stp>
        <stp>-4</stp>
        <stp>D</stp>
        <tr r="J6" s="1"/>
      </tp>
      <tp>
        <v>0</v>
        <stp/>
        <stp>StudyData</stp>
        <stp>AlgOrdAskVol(NGE)</stp>
        <stp>Bar</stp>
        <stp/>
        <stp>Open</stp>
        <stp>1</stp>
        <stp>-16</stp>
        <stp/>
        <stp/>
        <stp/>
        <stp/>
        <stp>T</stp>
        <tr r="AQ22" s="1"/>
        <tr r="AQ22" s="1"/>
      </tp>
      <tp>
        <v>14</v>
        <stp/>
        <stp>StudyData</stp>
        <stp>AlgOrdAskVol(NGE)</stp>
        <stp>Bar</stp>
        <stp/>
        <stp>Open</stp>
        <stp>5</stp>
        <stp>-12</stp>
        <stp/>
        <stp/>
        <stp/>
        <stp/>
        <stp>T</stp>
        <tr r="BR18" s="1"/>
        <tr r="BR18" s="1"/>
      </tp>
      <tp>
        <v>13</v>
        <stp/>
        <stp>StudyData</stp>
        <stp>AlgOrdAskVol(NGE)</stp>
        <stp>Bar</stp>
        <stp/>
        <stp>Open</stp>
        <stp>1</stp>
        <stp>-26</stp>
        <stp/>
        <stp/>
        <stp/>
        <stp/>
        <stp>T</stp>
        <tr r="AQ32" s="1"/>
        <tr r="AQ32" s="1"/>
      </tp>
      <tp>
        <v>0</v>
        <stp/>
        <stp>StudyData</stp>
        <stp>AlgOrdAskVol(NGE)</stp>
        <stp>Bar</stp>
        <stp/>
        <stp>Open</stp>
        <stp>5</stp>
        <stp>-22</stp>
        <stp/>
        <stp/>
        <stp/>
        <stp/>
        <stp>T</stp>
        <tr r="BR28" s="1"/>
        <tr r="BR28" s="1"/>
      </tp>
      <tp>
        <v>50</v>
        <stp/>
        <stp>StudyData</stp>
        <stp>AlgOrdAskVol(NGE)</stp>
        <stp>Bar</stp>
        <stp/>
        <stp>Open</stp>
        <stp>1</stp>
        <stp>-36</stp>
        <stp/>
        <stp/>
        <stp/>
        <stp/>
        <stp>T</stp>
        <tr r="AQ42" s="1"/>
        <tr r="AQ42" s="1"/>
      </tp>
      <tp>
        <v>326</v>
        <stp/>
        <stp>StudyData</stp>
        <stp>AlgOrdAskVol(NGE)</stp>
        <stp>Bar</stp>
        <stp/>
        <stp>Open</stp>
        <stp>5</stp>
        <stp>-32</stp>
        <stp/>
        <stp/>
        <stp/>
        <stp/>
        <stp>T</stp>
        <tr r="BR38" s="1"/>
        <tr r="BR38" s="1"/>
      </tp>
      <tp>
        <v>0</v>
        <stp/>
        <stp>StudyData</stp>
        <stp>AlgOrdAskVol(NGE)</stp>
        <stp>Bar</stp>
        <stp/>
        <stp>Open</stp>
        <stp>1</stp>
        <stp>-46</stp>
        <stp/>
        <stp/>
        <stp/>
        <stp/>
        <stp>T</stp>
        <tr r="AQ52" s="1"/>
        <tr r="AQ52" s="1"/>
      </tp>
      <tp>
        <v>70</v>
        <stp/>
        <stp>StudyData</stp>
        <stp>AlgOrdAskVol(NGE)</stp>
        <stp>Bar</stp>
        <stp/>
        <stp>Open</stp>
        <stp>5</stp>
        <stp>-42</stp>
        <stp/>
        <stp/>
        <stp/>
        <stp/>
        <stp>T</stp>
        <tr r="BR48" s="1"/>
        <tr r="BR48" s="1"/>
      </tp>
      <tp>
        <v>14</v>
        <stp/>
        <stp>StudyData</stp>
        <stp>AlgOrdAskVol(NGE)</stp>
        <stp>Bar</stp>
        <stp/>
        <stp>Open</stp>
        <stp>1</stp>
        <stp>-56</stp>
        <stp/>
        <stp/>
        <stp/>
        <stp/>
        <stp>T</stp>
        <tr r="AQ62" s="1"/>
        <tr r="AQ62" s="1"/>
      </tp>
      <tp>
        <v>626</v>
        <stp/>
        <stp>StudyData</stp>
        <stp>AlgOrdAskVol(NGE)</stp>
        <stp>Bar</stp>
        <stp/>
        <stp>Open</stp>
        <stp>5</stp>
        <stp>-52</stp>
        <stp/>
        <stp/>
        <stp/>
        <stp/>
        <stp>T</stp>
        <tr r="BR58" s="1"/>
        <tr r="BR58" s="1"/>
      </tp>
      <tp>
        <v>0</v>
        <stp/>
        <stp>StudyData</stp>
        <stp>AlgOrdBidVol(NGE)</stp>
        <stp>Bar</stp>
        <stp/>
        <stp>Open</stp>
        <stp>1</stp>
        <stp>-29</stp>
        <stp/>
        <stp/>
        <stp/>
        <stp/>
        <stp>T</stp>
        <tr r="AP35" s="1"/>
        <tr r="AP35" s="1"/>
      </tp>
      <tp>
        <v>82</v>
        <stp/>
        <stp>StudyData</stp>
        <stp>AlgOrdBidVol(NGE)</stp>
        <stp>Bar</stp>
        <stp/>
        <stp>Open</stp>
        <stp>1</stp>
        <stp>-39</stp>
        <stp/>
        <stp/>
        <stp/>
        <stp/>
        <stp>T</stp>
        <tr r="AP45" s="1"/>
        <tr r="AP45" s="1"/>
      </tp>
      <tp>
        <v>0</v>
        <stp/>
        <stp>StudyData</stp>
        <stp>AlgOrdBidVol(NGE)</stp>
        <stp>Bar</stp>
        <stp/>
        <stp>Open</stp>
        <stp>1</stp>
        <stp>-19</stp>
        <stp/>
        <stp/>
        <stp/>
        <stp/>
        <stp>T</stp>
        <tr r="AP25" s="1"/>
        <tr r="AP25" s="1"/>
      </tp>
      <tp>
        <v>17</v>
        <stp/>
        <stp>StudyData</stp>
        <stp>AlgOrdBidVol(NGE)</stp>
        <stp>Bar</stp>
        <stp/>
        <stp>Open</stp>
        <stp>1</stp>
        <stp>-49</stp>
        <stp/>
        <stp/>
        <stp/>
        <stp/>
        <stp>T</stp>
        <tr r="AP55" s="1"/>
        <tr r="AP55" s="1"/>
      </tp>
      <tp>
        <v>33</v>
        <stp/>
        <stp>StudyData</stp>
        <stp>AlgOrdBidVol(NGE)</stp>
        <stp>Bar</stp>
        <stp/>
        <stp>Open</stp>
        <stp>1</stp>
        <stp>-59</stp>
        <stp/>
        <stp/>
        <stp/>
        <stp/>
        <stp>T</stp>
        <tr r="AP65" s="1"/>
        <tr r="AP65" s="1"/>
      </tp>
      <tp>
        <v>1.6930000000000001</v>
        <stp/>
        <stp>StudyData</stp>
        <stp>NGE</stp>
        <stp>Bar</stp>
        <stp/>
        <stp>Low</stp>
        <stp>1</stp>
        <stp>-31</stp>
        <stp/>
        <stp/>
        <stp/>
        <stp/>
        <stp>T</stp>
        <tr r="AN37" s="1"/>
      </tp>
      <tp>
        <v>1.708</v>
        <stp/>
        <stp>StudyData</stp>
        <stp>NGE</stp>
        <stp>Bar</stp>
        <stp/>
        <stp>Low</stp>
        <stp>5</stp>
        <stp>-35</stp>
        <stp/>
        <stp/>
        <stp/>
        <stp/>
        <stp>T</stp>
        <tr r="BO41" s="1"/>
      </tp>
      <tp>
        <v>1.696</v>
        <stp/>
        <stp>StudyData</stp>
        <stp>NGE</stp>
        <stp>Bar</stp>
        <stp/>
        <stp>Low</stp>
        <stp>1</stp>
        <stp>-21</stp>
        <stp/>
        <stp/>
        <stp/>
        <stp/>
        <stp>T</stp>
        <tr r="AN27" s="1"/>
      </tp>
      <tp>
        <v>1.728</v>
        <stp/>
        <stp>StudyData</stp>
        <stp>NGE</stp>
        <stp>Bar</stp>
        <stp/>
        <stp>Low</stp>
        <stp>5</stp>
        <stp>-25</stp>
        <stp/>
        <stp/>
        <stp/>
        <stp/>
        <stp>T</stp>
        <tr r="BO31" s="1"/>
      </tp>
      <tp>
        <v>1.6990000000000001</v>
        <stp/>
        <stp>StudyData</stp>
        <stp>NGE</stp>
        <stp>Bar</stp>
        <stp/>
        <stp>Low</stp>
        <stp>1</stp>
        <stp>-11</stp>
        <stp/>
        <stp/>
        <stp/>
        <stp/>
        <stp>T</stp>
        <tr r="AN17" s="1"/>
      </tp>
      <tp>
        <v>1.7170000000000001</v>
        <stp/>
        <stp>StudyData</stp>
        <stp>NGE</stp>
        <stp>Bar</stp>
        <stp/>
        <stp>Low</stp>
        <stp>5</stp>
        <stp>-15</stp>
        <stp/>
        <stp/>
        <stp/>
        <stp/>
        <stp>T</stp>
        <tr r="BO21" s="1"/>
      </tp>
      <tp>
        <v>1.706</v>
        <stp/>
        <stp>StudyData</stp>
        <stp>NGE</stp>
        <stp>Bar</stp>
        <stp/>
        <stp>Low</stp>
        <stp>1</stp>
        <stp>-51</stp>
        <stp/>
        <stp/>
        <stp/>
        <stp/>
        <stp>T</stp>
        <tr r="AN57" s="1"/>
      </tp>
      <tp>
        <v>1.661</v>
        <stp/>
        <stp>StudyData</stp>
        <stp>NGE</stp>
        <stp>Bar</stp>
        <stp/>
        <stp>Low</stp>
        <stp>5</stp>
        <stp>-55</stp>
        <stp/>
        <stp/>
        <stp/>
        <stp/>
        <stp>T</stp>
        <tr r="BO61" s="1"/>
      </tp>
      <tp>
        <v>1.694</v>
        <stp/>
        <stp>StudyData</stp>
        <stp>NGE</stp>
        <stp>Bar</stp>
        <stp/>
        <stp>Low</stp>
        <stp>1</stp>
        <stp>-41</stp>
        <stp/>
        <stp/>
        <stp/>
        <stp/>
        <stp>T</stp>
        <tr r="AN47" s="1"/>
      </tp>
      <tp>
        <v>1.718</v>
        <stp/>
        <stp>StudyData</stp>
        <stp>NGE</stp>
        <stp>Bar</stp>
        <stp/>
        <stp>Low</stp>
        <stp>5</stp>
        <stp>-45</stp>
        <stp/>
        <stp/>
        <stp/>
        <stp/>
        <stp>T</stp>
        <tr r="BO51" s="1"/>
      </tp>
      <tp>
        <v>1.7170000000000001</v>
        <stp/>
        <stp>StudyData</stp>
        <stp>NGE</stp>
        <stp>FG</stp>
        <stp/>
        <stp>Close</stp>
        <stp>1</stp>
        <stp>-57</stp>
        <stp/>
        <stp/>
        <stp/>
        <stp/>
        <stp>T</stp>
        <tr r="AO63" s="1"/>
        <tr r="AO63" s="1"/>
      </tp>
      <tp>
        <v>1.6950000000000001</v>
        <stp/>
        <stp>StudyData</stp>
        <stp>NGE</stp>
        <stp>FG</stp>
        <stp/>
        <stp>Close</stp>
        <stp>5</stp>
        <stp>-53</stp>
        <stp/>
        <stp/>
        <stp/>
        <stp/>
        <stp>T</stp>
        <tr r="BP59" s="1"/>
        <tr r="BP59" s="1"/>
      </tp>
      <tp>
        <v>1.71</v>
        <stp/>
        <stp>StudyData</stp>
        <stp>NGE</stp>
        <stp>FG</stp>
        <stp/>
        <stp>Close</stp>
        <stp>1</stp>
        <stp>-47</stp>
        <stp/>
        <stp/>
        <stp/>
        <stp/>
        <stp>T</stp>
        <tr r="AO53" s="1"/>
        <tr r="AO53" s="1"/>
      </tp>
      <tp>
        <v>1.72</v>
        <stp/>
        <stp>StudyData</stp>
        <stp>NGE</stp>
        <stp>FG</stp>
        <stp/>
        <stp>Close</stp>
        <stp>5</stp>
        <stp>-43</stp>
        <stp/>
        <stp/>
        <stp/>
        <stp/>
        <stp>T</stp>
        <tr r="BP49" s="1"/>
        <tr r="BP49" s="1"/>
      </tp>
      <tp>
        <v>1.696</v>
        <stp/>
        <stp>StudyData</stp>
        <stp>NGE</stp>
        <stp>FG</stp>
        <stp/>
        <stp>Close</stp>
        <stp>1</stp>
        <stp>-17</stp>
        <stp/>
        <stp/>
        <stp/>
        <stp/>
        <stp>T</stp>
        <tr r="AO23" s="1"/>
        <tr r="AO23" s="1"/>
      </tp>
      <tp>
        <v>1.7190000000000001</v>
        <stp/>
        <stp>StudyData</stp>
        <stp>NGE</stp>
        <stp>FG</stp>
        <stp/>
        <stp>Close</stp>
        <stp>5</stp>
        <stp>-13</stp>
        <stp/>
        <stp/>
        <stp/>
        <stp/>
        <stp>T</stp>
        <tr r="BP19" s="1"/>
        <tr r="BP19" s="1"/>
      </tp>
      <tp>
        <v>1.6919999999999999</v>
        <stp/>
        <stp>StudyData</stp>
        <stp>NGE</stp>
        <stp>FG</stp>
        <stp/>
        <stp>Close</stp>
        <stp>1</stp>
        <stp>-37</stp>
        <stp/>
        <stp/>
        <stp/>
        <stp/>
        <stp>T</stp>
        <tr r="AO43" s="1"/>
        <tr r="AO43" s="1"/>
      </tp>
      <tp>
        <v>1.728</v>
        <stp/>
        <stp>StudyData</stp>
        <stp>NGE</stp>
        <stp>FG</stp>
        <stp/>
        <stp>Close</stp>
        <stp>5</stp>
        <stp>-33</stp>
        <stp/>
        <stp/>
        <stp/>
        <stp/>
        <stp>T</stp>
        <tr r="BP39" s="1"/>
        <tr r="BP39" s="1"/>
      </tp>
      <tp>
        <v>1.6930000000000001</v>
        <stp/>
        <stp>StudyData</stp>
        <stp>NGE</stp>
        <stp>FG</stp>
        <stp/>
        <stp>Close</stp>
        <stp>1</stp>
        <stp>-27</stp>
        <stp/>
        <stp/>
        <stp/>
        <stp/>
        <stp>T</stp>
        <tr r="AO33" s="1"/>
        <tr r="AO33" s="1"/>
      </tp>
      <tp>
        <v>1.7210000000000001</v>
        <stp/>
        <stp>StudyData</stp>
        <stp>NGE</stp>
        <stp>FG</stp>
        <stp/>
        <stp>Close</stp>
        <stp>5</stp>
        <stp>-23</stp>
        <stp/>
        <stp/>
        <stp/>
        <stp/>
        <stp>T</stp>
        <tr r="BP29" s="1"/>
        <tr r="BP29" s="1"/>
      </tp>
      <tp>
        <v>1</v>
        <stp/>
        <stp>StudyData</stp>
        <stp>AlgOrdAskVol(SUBMINUTE((NGE),5,Regular),1,0)</stp>
        <stp>Bar</stp>
        <stp/>
        <stp>Open</stp>
        <stp>5</stp>
        <stp>-47</stp>
        <stp/>
        <stp/>
        <stp/>
        <stp/>
        <stp>T</stp>
        <tr r="AF53" s="1"/>
        <tr r="AF53" s="1"/>
      </tp>
      <tp>
        <v>0</v>
        <stp/>
        <stp>StudyData</stp>
        <stp>AlgOrdAskVol(SUBMINUTE((NGE),5,Regular),1,0)</stp>
        <stp>Bar</stp>
        <stp/>
        <stp>Open</stp>
        <stp>5</stp>
        <stp>-57</stp>
        <stp/>
        <stp/>
        <stp/>
        <stp/>
        <stp>T</stp>
        <tr r="AF63" s="1"/>
        <tr r="AF63" s="1"/>
      </tp>
      <tp>
        <v>0</v>
        <stp/>
        <stp>StudyData</stp>
        <stp>AlgOrdAskVol(SUBMINUTE((NGE),5,Regular),1,0)</stp>
        <stp>Bar</stp>
        <stp/>
        <stp>Open</stp>
        <stp>5</stp>
        <stp>-27</stp>
        <stp/>
        <stp/>
        <stp/>
        <stp/>
        <stp>T</stp>
        <tr r="AF33" s="1"/>
        <tr r="AF33" s="1"/>
      </tp>
      <tp>
        <v>0</v>
        <stp/>
        <stp>StudyData</stp>
        <stp>AlgOrdAskVol(SUBMINUTE((NGE),5,Regular),1,0)</stp>
        <stp>Bar</stp>
        <stp/>
        <stp>Open</stp>
        <stp>5</stp>
        <stp>-37</stp>
        <stp/>
        <stp/>
        <stp/>
        <stp/>
        <stp>T</stp>
        <tr r="AF43" s="1"/>
        <tr r="AF43" s="1"/>
      </tp>
      <tp>
        <v>0</v>
        <stp/>
        <stp>StudyData</stp>
        <stp>AlgOrdAskVol(SUBMINUTE((NGE),5,Regular),1,0)</stp>
        <stp>Bar</stp>
        <stp/>
        <stp>Open</stp>
        <stp>5</stp>
        <stp>-17</stp>
        <stp/>
        <stp/>
        <stp/>
        <stp/>
        <stp>T</stp>
        <tr r="AF23" s="1"/>
        <tr r="AF23" s="1"/>
      </tp>
      <tp>
        <v>0</v>
        <stp/>
        <stp>StudyData</stp>
        <stp>AlgOrdAskVol(SUBMINUTE((NGE),1,Regular),1,0)</stp>
        <stp>Bar</stp>
        <stp/>
        <stp>Open</stp>
        <stp>5</stp>
        <stp>-47</stp>
        <stp/>
        <stp/>
        <stp/>
        <stp/>
        <stp>T</stp>
        <tr r="F53" s="1"/>
        <tr r="F53" s="1"/>
      </tp>
      <tp>
        <v>0</v>
        <stp/>
        <stp>StudyData</stp>
        <stp>AlgOrdAskVol(SUBMINUTE((NGE),1,Regular),1,0)</stp>
        <stp>Bar</stp>
        <stp/>
        <stp>Open</stp>
        <stp>5</stp>
        <stp>-57</stp>
        <stp/>
        <stp/>
        <stp/>
        <stp/>
        <stp>T</stp>
        <tr r="F63" s="1"/>
        <tr r="F63" s="1"/>
      </tp>
      <tp>
        <v>0</v>
        <stp/>
        <stp>StudyData</stp>
        <stp>AlgOrdAskVol(SUBMINUTE((NGE),1,Regular),1,0)</stp>
        <stp>Bar</stp>
        <stp/>
        <stp>Open</stp>
        <stp>5</stp>
        <stp>-27</stp>
        <stp/>
        <stp/>
        <stp/>
        <stp/>
        <stp>T</stp>
        <tr r="F33" s="1"/>
        <tr r="F33" s="1"/>
      </tp>
      <tp>
        <v>0</v>
        <stp/>
        <stp>StudyData</stp>
        <stp>AlgOrdAskVol(SUBMINUTE((NGE),1,Regular),1,0)</stp>
        <stp>Bar</stp>
        <stp/>
        <stp>Open</stp>
        <stp>5</stp>
        <stp>-37</stp>
        <stp/>
        <stp/>
        <stp/>
        <stp/>
        <stp>T</stp>
        <tr r="F43" s="1"/>
        <tr r="F43" s="1"/>
      </tp>
      <tp>
        <v>0</v>
        <stp/>
        <stp>StudyData</stp>
        <stp>AlgOrdAskVol(SUBMINUTE((NGE),1,Regular),1,0)</stp>
        <stp>Bar</stp>
        <stp/>
        <stp>Open</stp>
        <stp>5</stp>
        <stp>-17</stp>
        <stp/>
        <stp/>
        <stp/>
        <stp/>
        <stp>T</stp>
        <tr r="F23" s="1"/>
        <tr r="F23" s="1"/>
      </tp>
      <tp>
        <v>10</v>
        <stp/>
        <stp>StudyData</stp>
        <stp>AlgOrdAskVol(NGE)</stp>
        <stp>Bar</stp>
        <stp/>
        <stp>Open</stp>
        <stp>1</stp>
        <stp>-15</stp>
        <stp/>
        <stp/>
        <stp/>
        <stp/>
        <stp>T</stp>
        <tr r="AQ21" s="1"/>
        <tr r="AQ21" s="1"/>
      </tp>
      <tp>
        <v>183</v>
        <stp/>
        <stp>StudyData</stp>
        <stp>AlgOrdAskVol(NGE)</stp>
        <stp>Bar</stp>
        <stp/>
        <stp>Open</stp>
        <stp>5</stp>
        <stp>-11</stp>
        <stp/>
        <stp/>
        <stp/>
        <stp/>
        <stp>T</stp>
        <tr r="BR17" s="1"/>
        <tr r="BR17" s="1"/>
      </tp>
      <tp>
        <v>0</v>
        <stp/>
        <stp>StudyData</stp>
        <stp>AlgOrdAskVol(NGE)</stp>
        <stp>Bar</stp>
        <stp/>
        <stp>Open</stp>
        <stp>1</stp>
        <stp>-25</stp>
        <stp/>
        <stp/>
        <stp/>
        <stp/>
        <stp>T</stp>
        <tr r="AQ31" s="1"/>
        <tr r="AQ31" s="1"/>
      </tp>
      <tp>
        <v>86</v>
        <stp/>
        <stp>StudyData</stp>
        <stp>AlgOrdAskVol(NGE)</stp>
        <stp>Bar</stp>
        <stp/>
        <stp>Open</stp>
        <stp>5</stp>
        <stp>-21</stp>
        <stp/>
        <stp/>
        <stp/>
        <stp/>
        <stp>T</stp>
        <tr r="BR27" s="1"/>
        <tr r="BR27" s="1"/>
      </tp>
      <tp>
        <v>6</v>
        <stp/>
        <stp>StudyData</stp>
        <stp>AlgOrdAskVol(NGE)</stp>
        <stp>Bar</stp>
        <stp/>
        <stp>Open</stp>
        <stp>1</stp>
        <stp>-35</stp>
        <stp/>
        <stp/>
        <stp/>
        <stp/>
        <stp>T</stp>
        <tr r="AQ41" s="1"/>
        <tr r="AQ41" s="1"/>
      </tp>
      <tp>
        <v>100</v>
        <stp/>
        <stp>StudyData</stp>
        <stp>AlgOrdAskVol(NGE)</stp>
        <stp>Bar</stp>
        <stp/>
        <stp>Open</stp>
        <stp>5</stp>
        <stp>-31</stp>
        <stp/>
        <stp/>
        <stp/>
        <stp/>
        <stp>T</stp>
        <tr r="BR37" s="1"/>
        <tr r="BR37" s="1"/>
      </tp>
      <tp>
        <v>16</v>
        <stp/>
        <stp>StudyData</stp>
        <stp>AlgOrdAskVol(NGE)</stp>
        <stp>Bar</stp>
        <stp/>
        <stp>Open</stp>
        <stp>1</stp>
        <stp>-45</stp>
        <stp/>
        <stp/>
        <stp/>
        <stp/>
        <stp>T</stp>
        <tr r="AQ51" s="1"/>
        <tr r="AQ51" s="1"/>
      </tp>
      <tp>
        <v>40</v>
        <stp/>
        <stp>StudyData</stp>
        <stp>AlgOrdAskVol(NGE)</stp>
        <stp>Bar</stp>
        <stp/>
        <stp>Open</stp>
        <stp>5</stp>
        <stp>-41</stp>
        <stp/>
        <stp/>
        <stp/>
        <stp/>
        <stp>T</stp>
        <tr r="BR47" s="1"/>
        <tr r="BR47" s="1"/>
      </tp>
      <tp>
        <v>25</v>
        <stp/>
        <stp>StudyData</stp>
        <stp>AlgOrdAskVol(NGE)</stp>
        <stp>Bar</stp>
        <stp/>
        <stp>Open</stp>
        <stp>1</stp>
        <stp>-55</stp>
        <stp/>
        <stp/>
        <stp/>
        <stp/>
        <stp>T</stp>
        <tr r="AQ61" s="1"/>
        <tr r="AQ61" s="1"/>
      </tp>
      <tp>
        <v>293</v>
        <stp/>
        <stp>StudyData</stp>
        <stp>AlgOrdAskVol(NGE)</stp>
        <stp>Bar</stp>
        <stp/>
        <stp>Open</stp>
        <stp>5</stp>
        <stp>-51</stp>
        <stp/>
        <stp/>
        <stp/>
        <stp/>
        <stp>T</stp>
        <tr r="BR57" s="1"/>
        <tr r="BR57" s="1"/>
      </tp>
      <tp>
        <v>1.6930000000000001</v>
        <stp/>
        <stp>StudyData</stp>
        <stp>NGE</stp>
        <stp>Bar</stp>
        <stp/>
        <stp>Low</stp>
        <stp>1</stp>
        <stp>-30</stp>
        <stp/>
        <stp/>
        <stp/>
        <stp/>
        <stp>T</stp>
        <tr r="AN36" s="1"/>
      </tp>
      <tp>
        <v>1.7110000000000001</v>
        <stp/>
        <stp>StudyData</stp>
        <stp>NGE</stp>
        <stp>Bar</stp>
        <stp/>
        <stp>Low</stp>
        <stp>5</stp>
        <stp>-34</stp>
        <stp/>
        <stp/>
        <stp/>
        <stp/>
        <stp>T</stp>
        <tr r="BO40" s="1"/>
      </tp>
      <tp>
        <v>1.696</v>
        <stp/>
        <stp>StudyData</stp>
        <stp>NGE</stp>
        <stp>Bar</stp>
        <stp/>
        <stp>Low</stp>
        <stp>1</stp>
        <stp>-20</stp>
        <stp/>
        <stp/>
        <stp/>
        <stp/>
        <stp>T</stp>
        <tr r="AN26" s="1"/>
      </tp>
      <tp>
        <v>1.724</v>
        <stp/>
        <stp>StudyData</stp>
        <stp>NGE</stp>
        <stp>Bar</stp>
        <stp/>
        <stp>Low</stp>
        <stp>5</stp>
        <stp>-24</stp>
        <stp/>
        <stp/>
        <stp/>
        <stp/>
        <stp>T</stp>
        <tr r="BO30" s="1"/>
      </tp>
      <tp>
        <v>1.6990000000000001</v>
        <stp/>
        <stp>StudyData</stp>
        <stp>NGE</stp>
        <stp>Bar</stp>
        <stp/>
        <stp>Low</stp>
        <stp>1</stp>
        <stp>-10</stp>
        <stp/>
        <stp/>
        <stp/>
        <stp/>
        <stp>T</stp>
        <tr r="AN16" s="1"/>
      </tp>
      <tp>
        <v>1.7170000000000001</v>
        <stp/>
        <stp>StudyData</stp>
        <stp>NGE</stp>
        <stp>Bar</stp>
        <stp/>
        <stp>Low</stp>
        <stp>5</stp>
        <stp>-14</stp>
        <stp/>
        <stp/>
        <stp/>
        <stp/>
        <stp>T</stp>
        <tr r="BO20" s="1"/>
      </tp>
      <tp>
        <v>1.718</v>
        <stp/>
        <stp>StudyData</stp>
        <stp>NGE</stp>
        <stp>Bar</stp>
        <stp/>
        <stp>Low</stp>
        <stp>1</stp>
        <stp>-60</stp>
        <stp/>
        <stp/>
        <stp/>
        <stp/>
        <stp>T</stp>
        <tr r="AN66" s="1"/>
      </tp>
      <tp>
        <v>1.704</v>
        <stp/>
        <stp>StudyData</stp>
        <stp>NGE</stp>
        <stp>Bar</stp>
        <stp/>
        <stp>Low</stp>
        <stp>1</stp>
        <stp>-50</stp>
        <stp/>
        <stp/>
        <stp/>
        <stp/>
        <stp>T</stp>
        <tr r="AN56" s="1"/>
      </tp>
      <tp>
        <v>1.663</v>
        <stp/>
        <stp>StudyData</stp>
        <stp>NGE</stp>
        <stp>Bar</stp>
        <stp/>
        <stp>Low</stp>
        <stp>5</stp>
        <stp>-54</stp>
        <stp/>
        <stp/>
        <stp/>
        <stp/>
        <stp>T</stp>
        <tr r="BO60" s="1"/>
      </tp>
      <tp>
        <v>1.69</v>
        <stp/>
        <stp>StudyData</stp>
        <stp>NGE</stp>
        <stp>Bar</stp>
        <stp/>
        <stp>Low</stp>
        <stp>1</stp>
        <stp>-40</stp>
        <stp/>
        <stp/>
        <stp/>
        <stp/>
        <stp>T</stp>
        <tr r="AN46" s="1"/>
      </tp>
      <tp>
        <v>1.718</v>
        <stp/>
        <stp>StudyData</stp>
        <stp>NGE</stp>
        <stp>Bar</stp>
        <stp/>
        <stp>Low</stp>
        <stp>5</stp>
        <stp>-44</stp>
        <stp/>
        <stp/>
        <stp/>
        <stp/>
        <stp>T</stp>
        <tr r="BO50" s="1"/>
      </tp>
      <tp>
        <v>1.7170000000000001</v>
        <stp/>
        <stp>StudyData</stp>
        <stp>NGE</stp>
        <stp>FG</stp>
        <stp/>
        <stp>Close</stp>
        <stp>1</stp>
        <stp>-56</stp>
        <stp/>
        <stp/>
        <stp/>
        <stp/>
        <stp>T</stp>
        <tr r="AO62" s="1"/>
        <tr r="AO62" s="1"/>
      </tp>
      <tp>
        <v>1.7050000000000001</v>
        <stp/>
        <stp>StudyData</stp>
        <stp>NGE</stp>
        <stp>FG</stp>
        <stp/>
        <stp>Close</stp>
        <stp>5</stp>
        <stp>-52</stp>
        <stp/>
        <stp/>
        <stp/>
        <stp/>
        <stp>T</stp>
        <tr r="BP58" s="1"/>
        <tr r="BP58" s="1"/>
      </tp>
      <tp>
        <v>1.708</v>
        <stp/>
        <stp>StudyData</stp>
        <stp>NGE</stp>
        <stp>FG</stp>
        <stp/>
        <stp>Close</stp>
        <stp>1</stp>
        <stp>-46</stp>
        <stp/>
        <stp/>
        <stp/>
        <stp/>
        <stp>T</stp>
        <tr r="AO52" s="1"/>
        <tr r="AO52" s="1"/>
      </tp>
      <tp>
        <v>1.7250000000000001</v>
        <stp/>
        <stp>StudyData</stp>
        <stp>NGE</stp>
        <stp>FG</stp>
        <stp/>
        <stp>Close</stp>
        <stp>5</stp>
        <stp>-42</stp>
        <stp/>
        <stp/>
        <stp/>
        <stp/>
        <stp>T</stp>
        <tr r="BP48" s="1"/>
        <tr r="BP48" s="1"/>
      </tp>
      <tp>
        <v>1.6970000000000001</v>
        <stp/>
        <stp>StudyData</stp>
        <stp>NGE</stp>
        <stp>FG</stp>
        <stp/>
        <stp>Close</stp>
        <stp>1</stp>
        <stp>-16</stp>
        <stp/>
        <stp/>
        <stp/>
        <stp/>
        <stp>T</stp>
        <tr r="AO22" s="1"/>
        <tr r="AO22" s="1"/>
      </tp>
      <tp>
        <v>1.7170000000000001</v>
        <stp/>
        <stp>StudyData</stp>
        <stp>NGE</stp>
        <stp>FG</stp>
        <stp/>
        <stp>Close</stp>
        <stp>5</stp>
        <stp>-12</stp>
        <stp/>
        <stp/>
        <stp/>
        <stp/>
        <stp>T</stp>
        <tr r="BP18" s="1"/>
        <tr r="BP18" s="1"/>
      </tp>
      <tp>
        <v>1.69</v>
        <stp/>
        <stp>StudyData</stp>
        <stp>NGE</stp>
        <stp>FG</stp>
        <stp/>
        <stp>Close</stp>
        <stp>1</stp>
        <stp>-36</stp>
        <stp/>
        <stp/>
        <stp/>
        <stp/>
        <stp>T</stp>
        <tr r="AO42" s="1"/>
        <tr r="AO42" s="1"/>
      </tp>
      <tp>
        <v>1.7330000000000001</v>
        <stp/>
        <stp>StudyData</stp>
        <stp>NGE</stp>
        <stp>FG</stp>
        <stp/>
        <stp>Close</stp>
        <stp>5</stp>
        <stp>-32</stp>
        <stp/>
        <stp/>
        <stp/>
        <stp/>
        <stp>T</stp>
        <tr r="BP38" s="1"/>
        <tr r="BP38" s="1"/>
      </tp>
      <tp>
        <v>1.6950000000000001</v>
        <stp/>
        <stp>StudyData</stp>
        <stp>NGE</stp>
        <stp>FG</stp>
        <stp/>
        <stp>Close</stp>
        <stp>1</stp>
        <stp>-26</stp>
        <stp/>
        <stp/>
        <stp/>
        <stp/>
        <stp>T</stp>
        <tr r="AO32" s="1"/>
        <tr r="AO32" s="1"/>
      </tp>
      <tp>
        <v>1.728</v>
        <stp/>
        <stp>StudyData</stp>
        <stp>NGE</stp>
        <stp>FG</stp>
        <stp/>
        <stp>Close</stp>
        <stp>5</stp>
        <stp>-22</stp>
        <stp/>
        <stp/>
        <stp/>
        <stp/>
        <stp>T</stp>
        <tr r="BP28" s="1"/>
        <tr r="BP28" s="1"/>
      </tp>
      <tp>
        <v>0</v>
        <stp/>
        <stp>StudyData</stp>
        <stp>AlgOrdAskVol(SUBMINUTE((NGE),5,Regular),1,0)</stp>
        <stp>Bar</stp>
        <stp/>
        <stp>Open</stp>
        <stp>5</stp>
        <stp>-46</stp>
        <stp/>
        <stp/>
        <stp/>
        <stp/>
        <stp>T</stp>
        <tr r="AF52" s="1"/>
        <tr r="AF52" s="1"/>
      </tp>
      <tp>
        <v>0</v>
        <stp/>
        <stp>StudyData</stp>
        <stp>AlgOrdAskVol(SUBMINUTE((NGE),5,Regular),1,0)</stp>
        <stp>Bar</stp>
        <stp/>
        <stp>Open</stp>
        <stp>5</stp>
        <stp>-56</stp>
        <stp/>
        <stp/>
        <stp/>
        <stp/>
        <stp>T</stp>
        <tr r="AF62" s="1"/>
        <tr r="AF62" s="1"/>
      </tp>
      <tp>
        <v>0</v>
        <stp/>
        <stp>StudyData</stp>
        <stp>AlgOrdAskVol(SUBMINUTE((NGE),5,Regular),1,0)</stp>
        <stp>Bar</stp>
        <stp/>
        <stp>Open</stp>
        <stp>5</stp>
        <stp>-26</stp>
        <stp/>
        <stp/>
        <stp/>
        <stp/>
        <stp>T</stp>
        <tr r="AF32" s="1"/>
        <tr r="AF32" s="1"/>
      </tp>
      <tp>
        <v>0</v>
        <stp/>
        <stp>StudyData</stp>
        <stp>AlgOrdAskVol(SUBMINUTE((NGE),5,Regular),1,0)</stp>
        <stp>Bar</stp>
        <stp/>
        <stp>Open</stp>
        <stp>5</stp>
        <stp>-36</stp>
        <stp/>
        <stp/>
        <stp/>
        <stp/>
        <stp>T</stp>
        <tr r="AF42" s="1"/>
        <tr r="AF42" s="1"/>
      </tp>
      <tp>
        <v>0</v>
        <stp/>
        <stp>StudyData</stp>
        <stp>AlgOrdAskVol(SUBMINUTE((NGE),5,Regular),1,0)</stp>
        <stp>Bar</stp>
        <stp/>
        <stp>Open</stp>
        <stp>5</stp>
        <stp>-16</stp>
        <stp/>
        <stp/>
        <stp/>
        <stp/>
        <stp>T</stp>
        <tr r="AF22" s="1"/>
        <tr r="AF22" s="1"/>
      </tp>
      <tp>
        <v>0</v>
        <stp/>
        <stp>StudyData</stp>
        <stp>AlgOrdAskVol(SUBMINUTE((NGE),1,Regular),1,0)</stp>
        <stp>Bar</stp>
        <stp/>
        <stp>Open</stp>
        <stp>5</stp>
        <stp>-46</stp>
        <stp/>
        <stp/>
        <stp/>
        <stp/>
        <stp>T</stp>
        <tr r="F52" s="1"/>
        <tr r="F52" s="1"/>
      </tp>
      <tp>
        <v>0</v>
        <stp/>
        <stp>StudyData</stp>
        <stp>AlgOrdAskVol(SUBMINUTE((NGE),1,Regular),1,0)</stp>
        <stp>Bar</stp>
        <stp/>
        <stp>Open</stp>
        <stp>5</stp>
        <stp>-56</stp>
        <stp/>
        <stp/>
        <stp/>
        <stp/>
        <stp>T</stp>
        <tr r="F62" s="1"/>
        <tr r="F62" s="1"/>
      </tp>
      <tp>
        <v>0</v>
        <stp/>
        <stp>StudyData</stp>
        <stp>AlgOrdAskVol(SUBMINUTE((NGE),1,Regular),1,0)</stp>
        <stp>Bar</stp>
        <stp/>
        <stp>Open</stp>
        <stp>5</stp>
        <stp>-26</stp>
        <stp/>
        <stp/>
        <stp/>
        <stp/>
        <stp>T</stp>
        <tr r="F32" s="1"/>
        <tr r="F32" s="1"/>
      </tp>
      <tp>
        <v>0</v>
        <stp/>
        <stp>StudyData</stp>
        <stp>AlgOrdAskVol(SUBMINUTE((NGE),1,Regular),1,0)</stp>
        <stp>Bar</stp>
        <stp/>
        <stp>Open</stp>
        <stp>5</stp>
        <stp>-36</stp>
        <stp/>
        <stp/>
        <stp/>
        <stp/>
        <stp>T</stp>
        <tr r="F42" s="1"/>
        <tr r="F42" s="1"/>
      </tp>
      <tp>
        <v>0</v>
        <stp/>
        <stp>StudyData</stp>
        <stp>AlgOrdAskVol(SUBMINUTE((NGE),1,Regular),1,0)</stp>
        <stp>Bar</stp>
        <stp/>
        <stp>Open</stp>
        <stp>5</stp>
        <stp>-16</stp>
        <stp/>
        <stp/>
        <stp/>
        <stp/>
        <stp>T</stp>
        <tr r="F22" s="1"/>
        <tr r="F22" s="1"/>
      </tp>
      <tp>
        <v>0</v>
        <stp/>
        <stp>StudyData</stp>
        <stp>AlgOrdAskVol(NGE)</stp>
        <stp>Bar</stp>
        <stp/>
        <stp>Open</stp>
        <stp>1</stp>
        <stp>-14</stp>
        <stp/>
        <stp/>
        <stp/>
        <stp/>
        <stp>T</stp>
        <tr r="AQ20" s="1"/>
        <tr r="AQ20" s="1"/>
      </tp>
      <tp>
        <v>62</v>
        <stp/>
        <stp>StudyData</stp>
        <stp>AlgOrdAskVol(NGE)</stp>
        <stp>Bar</stp>
        <stp/>
        <stp>Open</stp>
        <stp>5</stp>
        <stp>-10</stp>
        <stp/>
        <stp/>
        <stp/>
        <stp/>
        <stp>T</stp>
        <tr r="BR16" s="1"/>
        <tr r="BR16" s="1"/>
      </tp>
      <tp>
        <v>6</v>
        <stp/>
        <stp>StudyData</stp>
        <stp>AlgOrdAskVol(NGE)</stp>
        <stp>Bar</stp>
        <stp/>
        <stp>Open</stp>
        <stp>1</stp>
        <stp>-24</stp>
        <stp/>
        <stp/>
        <stp/>
        <stp/>
        <stp>T</stp>
        <tr r="AQ30" s="1"/>
        <tr r="AQ30" s="1"/>
      </tp>
      <tp>
        <v>38</v>
        <stp/>
        <stp>StudyData</stp>
        <stp>AlgOrdAskVol(NGE)</stp>
        <stp>Bar</stp>
        <stp/>
        <stp>Open</stp>
        <stp>5</stp>
        <stp>-20</stp>
        <stp/>
        <stp/>
        <stp/>
        <stp/>
        <stp>T</stp>
        <tr r="BR26" s="1"/>
        <tr r="BR26" s="1"/>
      </tp>
      <tp>
        <v>3</v>
        <stp/>
        <stp>StudyData</stp>
        <stp>AlgOrdAskVol(NGE)</stp>
        <stp>Bar</stp>
        <stp/>
        <stp>Open</stp>
        <stp>1</stp>
        <stp>-34</stp>
        <stp/>
        <stp/>
        <stp/>
        <stp/>
        <stp>T</stp>
        <tr r="AQ40" s="1"/>
        <tr r="AQ40" s="1"/>
      </tp>
      <tp>
        <v>204</v>
        <stp/>
        <stp>StudyData</stp>
        <stp>AlgOrdAskVol(NGE)</stp>
        <stp>Bar</stp>
        <stp/>
        <stp>Open</stp>
        <stp>5</stp>
        <stp>-30</stp>
        <stp/>
        <stp/>
        <stp/>
        <stp/>
        <stp>T</stp>
        <tr r="BR36" s="1"/>
        <tr r="BR36" s="1"/>
      </tp>
      <tp>
        <v>11</v>
        <stp/>
        <stp>StudyData</stp>
        <stp>AlgOrdAskVol(NGE)</stp>
        <stp>Bar</stp>
        <stp/>
        <stp>Open</stp>
        <stp>1</stp>
        <stp>-44</stp>
        <stp/>
        <stp/>
        <stp/>
        <stp/>
        <stp>T</stp>
        <tr r="AQ50" s="1"/>
        <tr r="AQ50" s="1"/>
      </tp>
      <tp>
        <v>43</v>
        <stp/>
        <stp>StudyData</stp>
        <stp>AlgOrdAskVol(NGE)</stp>
        <stp>Bar</stp>
        <stp/>
        <stp>Open</stp>
        <stp>5</stp>
        <stp>-40</stp>
        <stp/>
        <stp/>
        <stp/>
        <stp/>
        <stp>T</stp>
        <tr r="BR46" s="1"/>
        <tr r="BR46" s="1"/>
      </tp>
      <tp>
        <v>53</v>
        <stp/>
        <stp>StudyData</stp>
        <stp>AlgOrdAskVol(NGE)</stp>
        <stp>Bar</stp>
        <stp/>
        <stp>Open</stp>
        <stp>1</stp>
        <stp>-54</stp>
        <stp/>
        <stp/>
        <stp/>
        <stp/>
        <stp>T</stp>
        <tr r="AQ60" s="1"/>
        <tr r="AQ60" s="1"/>
      </tp>
      <tp>
        <v>87</v>
        <stp/>
        <stp>StudyData</stp>
        <stp>AlgOrdAskVol(NGE)</stp>
        <stp>Bar</stp>
        <stp/>
        <stp>Open</stp>
        <stp>5</stp>
        <stp>-50</stp>
        <stp/>
        <stp/>
        <stp/>
        <stp/>
        <stp>T</stp>
        <tr r="BR56" s="1"/>
        <tr r="BR56" s="1"/>
      </tp>
      <tp>
        <v>60</v>
        <stp/>
        <stp>StudyData</stp>
        <stp>AlgOrdAskVol(NGE)</stp>
        <stp>Bar</stp>
        <stp/>
        <stp>Open</stp>
        <stp>5</stp>
        <stp>-60</stp>
        <stp/>
        <stp/>
        <stp/>
        <stp/>
        <stp>T</stp>
        <tr r="BR66" s="1"/>
        <tr r="BR66" s="1"/>
      </tp>
      <tp>
        <v>1.6919999999999999</v>
        <stp/>
        <stp>StudyData</stp>
        <stp>NGE</stp>
        <stp>Bar</stp>
        <stp/>
        <stp>Low</stp>
        <stp>1</stp>
        <stp>-37</stp>
        <stp/>
        <stp/>
        <stp/>
        <stp/>
        <stp>T</stp>
        <tr r="AN43" s="1"/>
      </tp>
      <tp>
        <v>1.7190000000000001</v>
        <stp/>
        <stp>StudyData</stp>
        <stp>NGE</stp>
        <stp>Bar</stp>
        <stp/>
        <stp>Low</stp>
        <stp>5</stp>
        <stp>-33</stp>
        <stp/>
        <stp/>
        <stp/>
        <stp/>
        <stp>T</stp>
        <tr r="BO39" s="1"/>
      </tp>
      <tp>
        <v>1.6930000000000001</v>
        <stp/>
        <stp>StudyData</stp>
        <stp>NGE</stp>
        <stp>Bar</stp>
        <stp/>
        <stp>Low</stp>
        <stp>1</stp>
        <stp>-27</stp>
        <stp/>
        <stp/>
        <stp/>
        <stp/>
        <stp>T</stp>
        <tr r="AN33" s="1"/>
      </tp>
      <tp>
        <v>1.7210000000000001</v>
        <stp/>
        <stp>StudyData</stp>
        <stp>NGE</stp>
        <stp>Bar</stp>
        <stp/>
        <stp>Low</stp>
        <stp>5</stp>
        <stp>-23</stp>
        <stp/>
        <stp/>
        <stp/>
        <stp/>
        <stp>T</stp>
        <tr r="BO29" s="1"/>
      </tp>
      <tp>
        <v>1.696</v>
        <stp/>
        <stp>StudyData</stp>
        <stp>NGE</stp>
        <stp>Bar</stp>
        <stp/>
        <stp>Low</stp>
        <stp>1</stp>
        <stp>-17</stp>
        <stp/>
        <stp/>
        <stp/>
        <stp/>
        <stp>T</stp>
        <tr r="AN23" s="1"/>
      </tp>
      <tp>
        <v>1.7190000000000001</v>
        <stp/>
        <stp>StudyData</stp>
        <stp>NGE</stp>
        <stp>Bar</stp>
        <stp/>
        <stp>Low</stp>
        <stp>5</stp>
        <stp>-13</stp>
        <stp/>
        <stp/>
        <stp/>
        <stp/>
        <stp>T</stp>
        <tr r="BO19" s="1"/>
      </tp>
      <tp>
        <v>1.716</v>
        <stp/>
        <stp>StudyData</stp>
        <stp>NGE</stp>
        <stp>Bar</stp>
        <stp/>
        <stp>Low</stp>
        <stp>1</stp>
        <stp>-57</stp>
        <stp/>
        <stp/>
        <stp/>
        <stp/>
        <stp>T</stp>
        <tr r="AN63" s="1"/>
      </tp>
      <tp>
        <v>1.6739999999999999</v>
        <stp/>
        <stp>StudyData</stp>
        <stp>NGE</stp>
        <stp>Bar</stp>
        <stp/>
        <stp>Low</stp>
        <stp>5</stp>
        <stp>-53</stp>
        <stp/>
        <stp/>
        <stp/>
        <stp/>
        <stp>T</stp>
        <tr r="BO59" s="1"/>
      </tp>
      <tp>
        <v>1.71</v>
        <stp/>
        <stp>StudyData</stp>
        <stp>NGE</stp>
        <stp>Bar</stp>
        <stp/>
        <stp>Low</stp>
        <stp>1</stp>
        <stp>-47</stp>
        <stp/>
        <stp/>
        <stp/>
        <stp/>
        <stp>T</stp>
        <tr r="AN53" s="1"/>
      </tp>
      <tp>
        <v>1.714</v>
        <stp/>
        <stp>StudyData</stp>
        <stp>NGE</stp>
        <stp>Bar</stp>
        <stp/>
        <stp>Low</stp>
        <stp>5</stp>
        <stp>-43</stp>
        <stp/>
        <stp/>
        <stp/>
        <stp/>
        <stp>T</stp>
        <tr r="BO49" s="1"/>
      </tp>
      <tp>
        <v>1.7070000000000001</v>
        <stp/>
        <stp>StudyData</stp>
        <stp>NGE</stp>
        <stp>FG</stp>
        <stp/>
        <stp>Close</stp>
        <stp>1</stp>
        <stp>-51</stp>
        <stp/>
        <stp/>
        <stp/>
        <stp/>
        <stp>T</stp>
        <tr r="AO57" s="1"/>
        <tr r="AO57" s="1"/>
      </tp>
      <tp>
        <v>1.6619999999999999</v>
        <stp/>
        <stp>StudyData</stp>
        <stp>NGE</stp>
        <stp>FG</stp>
        <stp/>
        <stp>Close</stp>
        <stp>5</stp>
        <stp>-55</stp>
        <stp/>
        <stp/>
        <stp/>
        <stp/>
        <stp>T</stp>
        <tr r="BP61" s="1"/>
        <tr r="BP61" s="1"/>
      </tp>
      <tp>
        <v>1.6950000000000001</v>
        <stp/>
        <stp>StudyData</stp>
        <stp>NGE</stp>
        <stp>FG</stp>
        <stp/>
        <stp>Close</stp>
        <stp>1</stp>
        <stp>-41</stp>
        <stp/>
        <stp/>
        <stp/>
        <stp/>
        <stp>T</stp>
        <tr r="AO47" s="1"/>
        <tr r="AO47" s="1"/>
      </tp>
      <tp>
        <v>1.7270000000000001</v>
        <stp/>
        <stp>StudyData</stp>
        <stp>NGE</stp>
        <stp>FG</stp>
        <stp/>
        <stp>Close</stp>
        <stp>5</stp>
        <stp>-45</stp>
        <stp/>
        <stp/>
        <stp/>
        <stp/>
        <stp>T</stp>
        <tr r="BP51" s="1"/>
        <tr r="BP51" s="1"/>
      </tp>
      <tp>
        <v>1.6990000000000001</v>
        <stp/>
        <stp>StudyData</stp>
        <stp>NGE</stp>
        <stp>FG</stp>
        <stp/>
        <stp>Close</stp>
        <stp>1</stp>
        <stp>-11</stp>
        <stp/>
        <stp/>
        <stp/>
        <stp/>
        <stp>T</stp>
        <tr r="AO17" s="1"/>
        <tr r="AO17" s="1"/>
      </tp>
      <tp>
        <v>1.7170000000000001</v>
        <stp/>
        <stp>StudyData</stp>
        <stp>NGE</stp>
        <stp>FG</stp>
        <stp/>
        <stp>Close</stp>
        <stp>5</stp>
        <stp>-15</stp>
        <stp/>
        <stp/>
        <stp/>
        <stp/>
        <stp>T</stp>
        <tr r="BP21" s="1"/>
        <tr r="BP21" s="1"/>
      </tp>
      <tp>
        <v>1.694</v>
        <stp/>
        <stp>StudyData</stp>
        <stp>NGE</stp>
        <stp>FG</stp>
        <stp/>
        <stp>Close</stp>
        <stp>1</stp>
        <stp>-31</stp>
        <stp/>
        <stp/>
        <stp/>
        <stp/>
        <stp>T</stp>
        <tr r="AO37" s="1"/>
        <tr r="AO37" s="1"/>
      </tp>
      <tp>
        <v>1.7110000000000001</v>
        <stp/>
        <stp>StudyData</stp>
        <stp>NGE</stp>
        <stp>FG</stp>
        <stp/>
        <stp>Close</stp>
        <stp>5</stp>
        <stp>-35</stp>
        <stp/>
        <stp/>
        <stp/>
        <stp/>
        <stp>T</stp>
        <tr r="BP41" s="1"/>
        <tr r="BP41" s="1"/>
      </tp>
      <tp>
        <v>1.696</v>
        <stp/>
        <stp>StudyData</stp>
        <stp>NGE</stp>
        <stp>FG</stp>
        <stp/>
        <stp>Close</stp>
        <stp>1</stp>
        <stp>-21</stp>
        <stp/>
        <stp/>
        <stp/>
        <stp/>
        <stp>T</stp>
        <tr r="AO27" s="1"/>
        <tr r="AO27" s="1"/>
      </tp>
      <tp>
        <v>1.7290000000000001</v>
        <stp/>
        <stp>StudyData</stp>
        <stp>NGE</stp>
        <stp>FG</stp>
        <stp/>
        <stp>Close</stp>
        <stp>5</stp>
        <stp>-25</stp>
        <stp/>
        <stp/>
        <stp/>
        <stp/>
        <stp>T</stp>
        <tr r="BP31" s="1"/>
        <tr r="BP31" s="1"/>
      </tp>
      <tp>
        <v>0</v>
        <stp/>
        <stp>StudyData</stp>
        <stp>AlgOrdAskVol(SUBMINUTE((NGE),5,Regular),1,0)</stp>
        <stp>Bar</stp>
        <stp/>
        <stp>Open</stp>
        <stp>5</stp>
        <stp>-41</stp>
        <stp/>
        <stp/>
        <stp/>
        <stp/>
        <stp>T</stp>
        <tr r="AF47" s="1"/>
        <tr r="AF47" s="1"/>
      </tp>
      <tp>
        <v>20</v>
        <stp/>
        <stp>StudyData</stp>
        <stp>AlgOrdAskVol(SUBMINUTE((NGE),5,Regular),1,0)</stp>
        <stp>Bar</stp>
        <stp/>
        <stp>Open</stp>
        <stp>5</stp>
        <stp>-51</stp>
        <stp/>
        <stp/>
        <stp/>
        <stp/>
        <stp>T</stp>
        <tr r="AF57" s="1"/>
        <tr r="AF57" s="1"/>
      </tp>
      <tp>
        <v>9</v>
        <stp/>
        <stp>StudyData</stp>
        <stp>AlgOrdAskVol(SUBMINUTE((NGE),5,Regular),1,0)</stp>
        <stp>Bar</stp>
        <stp/>
        <stp>Open</stp>
        <stp>5</stp>
        <stp>-21</stp>
        <stp/>
        <stp/>
        <stp/>
        <stp/>
        <stp>T</stp>
        <tr r="AF27" s="1"/>
        <tr r="AF27" s="1"/>
      </tp>
      <tp>
        <v>0</v>
        <stp/>
        <stp>StudyData</stp>
        <stp>AlgOrdAskVol(SUBMINUTE((NGE),5,Regular),1,0)</stp>
        <stp>Bar</stp>
        <stp/>
        <stp>Open</stp>
        <stp>5</stp>
        <stp>-31</stp>
        <stp/>
        <stp/>
        <stp/>
        <stp/>
        <stp>T</stp>
        <tr r="AF37" s="1"/>
        <tr r="AF37" s="1"/>
      </tp>
      <tp>
        <v>0</v>
        <stp/>
        <stp>StudyData</stp>
        <stp>AlgOrdAskVol(SUBMINUTE((NGE),5,Regular),1,0)</stp>
        <stp>Bar</stp>
        <stp/>
        <stp>Open</stp>
        <stp>5</stp>
        <stp>-11</stp>
        <stp/>
        <stp/>
        <stp/>
        <stp/>
        <stp>T</stp>
        <tr r="AF17" s="1"/>
        <tr r="AF17" s="1"/>
      </tp>
      <tp>
        <v>0</v>
        <stp/>
        <stp>StudyData</stp>
        <stp>AlgOrdAskVol(SUBMINUTE((NGE),1,Regular),1,0)</stp>
        <stp>Bar</stp>
        <stp/>
        <stp>Open</stp>
        <stp>5</stp>
        <stp>-41</stp>
        <stp/>
        <stp/>
        <stp/>
        <stp/>
        <stp>T</stp>
        <tr r="F47" s="1"/>
        <tr r="F47" s="1"/>
      </tp>
      <tp>
        <v>0</v>
        <stp/>
        <stp>StudyData</stp>
        <stp>AlgOrdAskVol(SUBMINUTE((NGE),1,Regular),1,0)</stp>
        <stp>Bar</stp>
        <stp/>
        <stp>Open</stp>
        <stp>5</stp>
        <stp>-51</stp>
        <stp/>
        <stp/>
        <stp/>
        <stp/>
        <stp>T</stp>
        <tr r="F57" s="1"/>
        <tr r="F57" s="1"/>
      </tp>
      <tp>
        <v>0</v>
        <stp/>
        <stp>StudyData</stp>
        <stp>AlgOrdAskVol(SUBMINUTE((NGE),1,Regular),1,0)</stp>
        <stp>Bar</stp>
        <stp/>
        <stp>Open</stp>
        <stp>5</stp>
        <stp>-21</stp>
        <stp/>
        <stp/>
        <stp/>
        <stp/>
        <stp>T</stp>
        <tr r="F27" s="1"/>
        <tr r="F27" s="1"/>
      </tp>
      <tp>
        <v>0</v>
        <stp/>
        <stp>StudyData</stp>
        <stp>AlgOrdAskVol(SUBMINUTE((NGE),1,Regular),1,0)</stp>
        <stp>Bar</stp>
        <stp/>
        <stp>Open</stp>
        <stp>5</stp>
        <stp>-31</stp>
        <stp/>
        <stp/>
        <stp/>
        <stp/>
        <stp>T</stp>
        <tr r="F37" s="1"/>
        <tr r="F37" s="1"/>
      </tp>
      <tp>
        <v>0</v>
        <stp/>
        <stp>StudyData</stp>
        <stp>AlgOrdAskVol(SUBMINUTE((NGE),1,Regular),1,0)</stp>
        <stp>Bar</stp>
        <stp/>
        <stp>Open</stp>
        <stp>5</stp>
        <stp>-11</stp>
        <stp/>
        <stp/>
        <stp/>
        <stp/>
        <stp>T</stp>
        <tr r="F17" s="1"/>
        <tr r="F17" s="1"/>
      </tp>
      <tp>
        <v>44</v>
        <stp/>
        <stp>DOMData</stp>
        <stp>NGE</stp>
        <stp>Volume</stp>
        <stp>-1</stp>
        <stp>D</stp>
        <tr r="P6" s="1"/>
      </tp>
      <tp>
        <v>0</v>
        <stp/>
        <stp>StudyData</stp>
        <stp>AlgOrdAskVol(NGE)</stp>
        <stp>Bar</stp>
        <stp/>
        <stp>Open</stp>
        <stp>1</stp>
        <stp>-13</stp>
        <stp/>
        <stp/>
        <stp/>
        <stp/>
        <stp>T</stp>
        <tr r="AQ19" s="1"/>
        <tr r="AQ19" s="1"/>
      </tp>
      <tp>
        <v>11</v>
        <stp/>
        <stp>StudyData</stp>
        <stp>AlgOrdAskVol(NGE)</stp>
        <stp>Bar</stp>
        <stp/>
        <stp>Open</stp>
        <stp>5</stp>
        <stp>-17</stp>
        <stp/>
        <stp/>
        <stp/>
        <stp/>
        <stp>T</stp>
        <tr r="BR23" s="1"/>
        <tr r="BR23" s="1"/>
      </tp>
      <tp>
        <v>8</v>
        <stp/>
        <stp>StudyData</stp>
        <stp>AlgOrdAskVol(NGE)</stp>
        <stp>Bar</stp>
        <stp/>
        <stp>Open</stp>
        <stp>1</stp>
        <stp>-23</stp>
        <stp/>
        <stp/>
        <stp/>
        <stp/>
        <stp>T</stp>
        <tr r="AQ29" s="1"/>
        <tr r="AQ29" s="1"/>
      </tp>
      <tp>
        <v>66</v>
        <stp/>
        <stp>StudyData</stp>
        <stp>AlgOrdAskVol(NGE)</stp>
        <stp>Bar</stp>
        <stp/>
        <stp>Open</stp>
        <stp>5</stp>
        <stp>-27</stp>
        <stp/>
        <stp/>
        <stp/>
        <stp/>
        <stp>T</stp>
        <tr r="BR33" s="1"/>
        <tr r="BR33" s="1"/>
      </tp>
      <tp>
        <v>22</v>
        <stp/>
        <stp>StudyData</stp>
        <stp>AlgOrdAskVol(NGE)</stp>
        <stp>Bar</stp>
        <stp/>
        <stp>Open</stp>
        <stp>1</stp>
        <stp>-33</stp>
        <stp/>
        <stp/>
        <stp/>
        <stp/>
        <stp>T</stp>
        <tr r="AQ39" s="1"/>
        <tr r="AQ39" s="1"/>
      </tp>
      <tp>
        <v>88</v>
        <stp/>
        <stp>StudyData</stp>
        <stp>AlgOrdAskVol(NGE)</stp>
        <stp>Bar</stp>
        <stp/>
        <stp>Open</stp>
        <stp>5</stp>
        <stp>-37</stp>
        <stp/>
        <stp/>
        <stp/>
        <stp/>
        <stp>T</stp>
        <tr r="BR43" s="1"/>
        <tr r="BR43" s="1"/>
      </tp>
      <tp>
        <v>0</v>
        <stp/>
        <stp>StudyData</stp>
        <stp>AlgOrdAskVol(NGE)</stp>
        <stp>Bar</stp>
        <stp/>
        <stp>Open</stp>
        <stp>1</stp>
        <stp>-43</stp>
        <stp/>
        <stp/>
        <stp/>
        <stp/>
        <stp>T</stp>
        <tr r="AQ49" s="1"/>
        <tr r="AQ49" s="1"/>
      </tp>
      <tp>
        <v>305</v>
        <stp/>
        <stp>StudyData</stp>
        <stp>AlgOrdAskVol(NGE)</stp>
        <stp>Bar</stp>
        <stp/>
        <stp>Open</stp>
        <stp>5</stp>
        <stp>-47</stp>
        <stp/>
        <stp/>
        <stp/>
        <stp/>
        <stp>T</stp>
        <tr r="BR53" s="1"/>
        <tr r="BR53" s="1"/>
      </tp>
      <tp>
        <v>6</v>
        <stp/>
        <stp>StudyData</stp>
        <stp>AlgOrdAskVol(NGE)</stp>
        <stp>Bar</stp>
        <stp/>
        <stp>Open</stp>
        <stp>1</stp>
        <stp>-53</stp>
        <stp/>
        <stp/>
        <stp/>
        <stp/>
        <stp>T</stp>
        <tr r="AQ59" s="1"/>
        <tr r="AQ59" s="1"/>
      </tp>
      <tp>
        <v>73</v>
        <stp/>
        <stp>StudyData</stp>
        <stp>AlgOrdAskVol(NGE)</stp>
        <stp>Bar</stp>
        <stp/>
        <stp>Open</stp>
        <stp>5</stp>
        <stp>-57</stp>
        <stp/>
        <stp/>
        <stp/>
        <stp/>
        <stp>T</stp>
        <tr r="BR63" s="1"/>
        <tr r="BR63" s="1"/>
      </tp>
      <tp>
        <v>51</v>
        <stp/>
        <stp>StudyData</stp>
        <stp>AlgOrdBidVol(NGE)</stp>
        <stp>Bar</stp>
        <stp/>
        <stp>Open</stp>
        <stp>5</stp>
        <stp>-28</stp>
        <stp/>
        <stp/>
        <stp/>
        <stp/>
        <stp>T</stp>
        <tr r="BQ34" s="1"/>
        <tr r="BQ34" s="1"/>
      </tp>
      <tp>
        <v>83</v>
        <stp/>
        <stp>StudyData</stp>
        <stp>AlgOrdBidVol(NGE)</stp>
        <stp>Bar</stp>
        <stp/>
        <stp>Open</stp>
        <stp>5</stp>
        <stp>-38</stp>
        <stp/>
        <stp/>
        <stp/>
        <stp/>
        <stp>T</stp>
        <tr r="BQ44" s="1"/>
        <tr r="BQ44" s="1"/>
      </tp>
      <tp>
        <v>89</v>
        <stp/>
        <stp>StudyData</stp>
        <stp>AlgOrdBidVol(NGE)</stp>
        <stp>Bar</stp>
        <stp/>
        <stp>Open</stp>
        <stp>5</stp>
        <stp>-18</stp>
        <stp/>
        <stp/>
        <stp/>
        <stp/>
        <stp>T</stp>
        <tr r="BQ24" s="1"/>
        <tr r="BQ24" s="1"/>
      </tp>
      <tp>
        <v>218</v>
        <stp/>
        <stp>StudyData</stp>
        <stp>AlgOrdBidVol(NGE)</stp>
        <stp>Bar</stp>
        <stp/>
        <stp>Open</stp>
        <stp>5</stp>
        <stp>-48</stp>
        <stp/>
        <stp/>
        <stp/>
        <stp/>
        <stp>T</stp>
        <tr r="BQ54" s="1"/>
        <tr r="BQ54" s="1"/>
      </tp>
      <tp>
        <v>17</v>
        <stp/>
        <stp>StudyData</stp>
        <stp>AlgOrdBidVol(NGE)</stp>
        <stp>Bar</stp>
        <stp/>
        <stp>Open</stp>
        <stp>5</stp>
        <stp>-58</stp>
        <stp/>
        <stp/>
        <stp/>
        <stp/>
        <stp>T</stp>
        <tr r="BQ64" s="1"/>
        <tr r="BQ64" s="1"/>
      </tp>
      <tp>
        <v>1.6870000000000001</v>
        <stp/>
        <stp>StudyData</stp>
        <stp>NGE</stp>
        <stp>Bar</stp>
        <stp/>
        <stp>Low</stp>
        <stp>1</stp>
        <stp>-36</stp>
        <stp/>
        <stp/>
        <stp/>
        <stp/>
        <stp>T</stp>
        <tr r="AN42" s="1"/>
      </tp>
      <tp>
        <v>1.726</v>
        <stp/>
        <stp>StudyData</stp>
        <stp>NGE</stp>
        <stp>Bar</stp>
        <stp/>
        <stp>Low</stp>
        <stp>5</stp>
        <stp>-32</stp>
        <stp/>
        <stp/>
        <stp/>
        <stp/>
        <stp>T</stp>
        <tr r="BO38" s="1"/>
      </tp>
      <tp>
        <v>1.6930000000000001</v>
        <stp/>
        <stp>StudyData</stp>
        <stp>NGE</stp>
        <stp>Bar</stp>
        <stp/>
        <stp>Low</stp>
        <stp>1</stp>
        <stp>-26</stp>
        <stp/>
        <stp/>
        <stp/>
        <stp/>
        <stp>T</stp>
        <tr r="AN32" s="1"/>
      </tp>
      <tp>
        <v>1.7210000000000001</v>
        <stp/>
        <stp>StudyData</stp>
        <stp>NGE</stp>
        <stp>Bar</stp>
        <stp/>
        <stp>Low</stp>
        <stp>5</stp>
        <stp>-22</stp>
        <stp/>
        <stp/>
        <stp/>
        <stp/>
        <stp>T</stp>
        <tr r="BO28" s="1"/>
      </tp>
      <tp>
        <v>1.696</v>
        <stp/>
        <stp>StudyData</stp>
        <stp>NGE</stp>
        <stp>Bar</stp>
        <stp/>
        <stp>Low</stp>
        <stp>1</stp>
        <stp>-16</stp>
        <stp/>
        <stp/>
        <stp/>
        <stp/>
        <stp>T</stp>
        <tr r="AN22" s="1"/>
      </tp>
      <tp>
        <v>1.716</v>
        <stp/>
        <stp>StudyData</stp>
        <stp>NGE</stp>
        <stp>Bar</stp>
        <stp/>
        <stp>Low</stp>
        <stp>5</stp>
        <stp>-12</stp>
        <stp/>
        <stp/>
        <stp/>
        <stp/>
        <stp>T</stp>
        <tr r="BO18" s="1"/>
      </tp>
      <tp>
        <v>1.716</v>
        <stp/>
        <stp>StudyData</stp>
        <stp>NGE</stp>
        <stp>Bar</stp>
        <stp/>
        <stp>Low</stp>
        <stp>1</stp>
        <stp>-56</stp>
        <stp/>
        <stp/>
        <stp/>
        <stp/>
        <stp>T</stp>
        <tr r="AN62" s="1"/>
      </tp>
      <tp>
        <v>1.6950000000000001</v>
        <stp/>
        <stp>StudyData</stp>
        <stp>NGE</stp>
        <stp>Bar</stp>
        <stp/>
        <stp>Low</stp>
        <stp>5</stp>
        <stp>-52</stp>
        <stp/>
        <stp/>
        <stp/>
        <stp/>
        <stp>T</stp>
        <tr r="BO58" s="1"/>
      </tp>
      <tp>
        <v>1.708</v>
        <stp/>
        <stp>StudyData</stp>
        <stp>NGE</stp>
        <stp>Bar</stp>
        <stp/>
        <stp>Low</stp>
        <stp>1</stp>
        <stp>-46</stp>
        <stp/>
        <stp/>
        <stp/>
        <stp/>
        <stp>T</stp>
        <tr r="AN52" s="1"/>
      </tp>
      <tp>
        <v>1.72</v>
        <stp/>
        <stp>StudyData</stp>
        <stp>NGE</stp>
        <stp>Bar</stp>
        <stp/>
        <stp>Low</stp>
        <stp>5</stp>
        <stp>-42</stp>
        <stp/>
        <stp/>
        <stp/>
        <stp/>
        <stp>T</stp>
        <tr r="BO48" s="1"/>
      </tp>
      <tp>
        <v>1.706</v>
        <stp/>
        <stp>StudyData</stp>
        <stp>NGE</stp>
        <stp>FG</stp>
        <stp/>
        <stp>Close</stp>
        <stp>1</stp>
        <stp>-50</stp>
        <stp/>
        <stp/>
        <stp/>
        <stp/>
        <stp>T</stp>
        <tr r="AO56" s="1"/>
        <tr r="AO56" s="1"/>
      </tp>
      <tp>
        <v>1.675</v>
        <stp/>
        <stp>StudyData</stp>
        <stp>NGE</stp>
        <stp>FG</stp>
        <stp/>
        <stp>Close</stp>
        <stp>5</stp>
        <stp>-54</stp>
        <stp/>
        <stp/>
        <stp/>
        <stp/>
        <stp>T</stp>
        <tr r="BP60" s="1"/>
        <tr r="BP60" s="1"/>
      </tp>
      <tp>
        <v>1.6910000000000001</v>
        <stp/>
        <stp>StudyData</stp>
        <stp>NGE</stp>
        <stp>FG</stp>
        <stp/>
        <stp>Close</stp>
        <stp>1</stp>
        <stp>-40</stp>
        <stp/>
        <stp/>
        <stp/>
        <stp/>
        <stp>T</stp>
        <tr r="AO46" s="1"/>
        <tr r="AO46" s="1"/>
      </tp>
      <tp>
        <v>1.72</v>
        <stp/>
        <stp>StudyData</stp>
        <stp>NGE</stp>
        <stp>FG</stp>
        <stp/>
        <stp>Close</stp>
        <stp>5</stp>
        <stp>-44</stp>
        <stp/>
        <stp/>
        <stp/>
        <stp/>
        <stp>T</stp>
        <tr r="BP50" s="1"/>
        <tr r="BP50" s="1"/>
      </tp>
      <tp>
        <v>1.7190000000000001</v>
        <stp/>
        <stp>StudyData</stp>
        <stp>NGE</stp>
        <stp>FG</stp>
        <stp/>
        <stp>Close</stp>
        <stp>1</stp>
        <stp>-60</stp>
        <stp/>
        <stp/>
        <stp/>
        <stp/>
        <stp>T</stp>
        <tr r="AO66" s="1"/>
        <tr r="AO66" s="1"/>
      </tp>
      <tp>
        <v>1.7</v>
        <stp/>
        <stp>StudyData</stp>
        <stp>NGE</stp>
        <stp>FG</stp>
        <stp/>
        <stp>Close</stp>
        <stp>1</stp>
        <stp>-10</stp>
        <stp/>
        <stp/>
        <stp/>
        <stp/>
        <stp>T</stp>
        <tr r="AO16" s="1"/>
        <tr r="AO16" s="1"/>
      </tp>
      <tp>
        <v>1.724</v>
        <stp/>
        <stp>StudyData</stp>
        <stp>NGE</stp>
        <stp>FG</stp>
        <stp/>
        <stp>Close</stp>
        <stp>5</stp>
        <stp>-14</stp>
        <stp/>
        <stp/>
        <stp/>
        <stp/>
        <stp>T</stp>
        <tr r="BP20" s="1"/>
        <tr r="BP20" s="1"/>
      </tp>
      <tp>
        <v>1.696</v>
        <stp/>
        <stp>StudyData</stp>
        <stp>NGE</stp>
        <stp>FG</stp>
        <stp/>
        <stp>Close</stp>
        <stp>1</stp>
        <stp>-30</stp>
        <stp/>
        <stp/>
        <stp/>
        <stp/>
        <stp>T</stp>
        <tr r="AO36" s="1"/>
        <tr r="AO36" s="1"/>
      </tp>
      <tp>
        <v>1.72</v>
        <stp/>
        <stp>StudyData</stp>
        <stp>NGE</stp>
        <stp>FG</stp>
        <stp/>
        <stp>Close</stp>
        <stp>5</stp>
        <stp>-34</stp>
        <stp/>
        <stp/>
        <stp/>
        <stp/>
        <stp>T</stp>
        <tr r="BP40" s="1"/>
        <tr r="BP40" s="1"/>
      </tp>
      <tp>
        <v>1.698</v>
        <stp/>
        <stp>StudyData</stp>
        <stp>NGE</stp>
        <stp>FG</stp>
        <stp/>
        <stp>Close</stp>
        <stp>1</stp>
        <stp>-20</stp>
        <stp/>
        <stp/>
        <stp/>
        <stp/>
        <stp>T</stp>
        <tr r="AO26" s="1"/>
        <tr r="AO26" s="1"/>
      </tp>
      <tp>
        <v>1.724</v>
        <stp/>
        <stp>StudyData</stp>
        <stp>NGE</stp>
        <stp>FG</stp>
        <stp/>
        <stp>Close</stp>
        <stp>5</stp>
        <stp>-24</stp>
        <stp/>
        <stp/>
        <stp/>
        <stp/>
        <stp>T</stp>
        <tr r="BP30" s="1"/>
        <tr r="BP30" s="1"/>
      </tp>
      <tp>
        <v>0</v>
        <stp/>
        <stp>StudyData</stp>
        <stp>AlgOrdAskVol(SUBMINUTE((NGE),5,Regular),1,0)</stp>
        <stp>Bar</stp>
        <stp/>
        <stp>Open</stp>
        <stp>5</stp>
        <stp>-60</stp>
        <stp/>
        <stp/>
        <stp/>
        <stp/>
        <stp>T</stp>
        <tr r="AF66" s="1"/>
        <tr r="AF66" s="1"/>
      </tp>
      <tp>
        <v>0</v>
        <stp/>
        <stp>StudyData</stp>
        <stp>AlgOrdAskVol(SUBMINUTE((NGE),5,Regular),1,0)</stp>
        <stp>Bar</stp>
        <stp/>
        <stp>Open</stp>
        <stp>5</stp>
        <stp>-40</stp>
        <stp/>
        <stp/>
        <stp/>
        <stp/>
        <stp>T</stp>
        <tr r="AF46" s="1"/>
        <tr r="AF46" s="1"/>
      </tp>
      <tp>
        <v>0</v>
        <stp/>
        <stp>StudyData</stp>
        <stp>AlgOrdAskVol(SUBMINUTE((NGE),5,Regular),1,0)</stp>
        <stp>Bar</stp>
        <stp/>
        <stp>Open</stp>
        <stp>5</stp>
        <stp>-50</stp>
        <stp/>
        <stp/>
        <stp/>
        <stp/>
        <stp>T</stp>
        <tr r="AF56" s="1"/>
        <tr r="AF56" s="1"/>
      </tp>
      <tp>
        <v>0</v>
        <stp/>
        <stp>StudyData</stp>
        <stp>AlgOrdAskVol(SUBMINUTE((NGE),5,Regular),1,0)</stp>
        <stp>Bar</stp>
        <stp/>
        <stp>Open</stp>
        <stp>5</stp>
        <stp>-20</stp>
        <stp/>
        <stp/>
        <stp/>
        <stp/>
        <stp>T</stp>
        <tr r="AF26" s="1"/>
        <tr r="AF26" s="1"/>
      </tp>
      <tp>
        <v>0</v>
        <stp/>
        <stp>StudyData</stp>
        <stp>AlgOrdAskVol(SUBMINUTE((NGE),5,Regular),1,0)</stp>
        <stp>Bar</stp>
        <stp/>
        <stp>Open</stp>
        <stp>5</stp>
        <stp>-30</stp>
        <stp/>
        <stp/>
        <stp/>
        <stp/>
        <stp>T</stp>
        <tr r="AF36" s="1"/>
        <tr r="AF36" s="1"/>
      </tp>
      <tp>
        <v>0</v>
        <stp/>
        <stp>StudyData</stp>
        <stp>AlgOrdAskVol(SUBMINUTE((NGE),5,Regular),1,0)</stp>
        <stp>Bar</stp>
        <stp/>
        <stp>Open</stp>
        <stp>5</stp>
        <stp>-10</stp>
        <stp/>
        <stp/>
        <stp/>
        <stp/>
        <stp>T</stp>
        <tr r="AF16" s="1"/>
        <tr r="AF16" s="1"/>
      </tp>
      <tp>
        <v>0</v>
        <stp/>
        <stp>StudyData</stp>
        <stp>AlgOrdAskVol(SUBMINUTE((NGE),1,Regular),1,0)</stp>
        <stp>Bar</stp>
        <stp/>
        <stp>Open</stp>
        <stp>5</stp>
        <stp>-60</stp>
        <stp/>
        <stp/>
        <stp/>
        <stp/>
        <stp>T</stp>
        <tr r="F66" s="1"/>
        <tr r="F66" s="1"/>
      </tp>
      <tp>
        <v>0</v>
        <stp/>
        <stp>StudyData</stp>
        <stp>AlgOrdAskVol(SUBMINUTE((NGE),1,Regular),1,0)</stp>
        <stp>Bar</stp>
        <stp/>
        <stp>Open</stp>
        <stp>5</stp>
        <stp>-40</stp>
        <stp/>
        <stp/>
        <stp/>
        <stp/>
        <stp>T</stp>
        <tr r="F46" s="1"/>
        <tr r="F46" s="1"/>
      </tp>
      <tp>
        <v>0</v>
        <stp/>
        <stp>StudyData</stp>
        <stp>AlgOrdAskVol(SUBMINUTE((NGE),1,Regular),1,0)</stp>
        <stp>Bar</stp>
        <stp/>
        <stp>Open</stp>
        <stp>5</stp>
        <stp>-50</stp>
        <stp/>
        <stp/>
        <stp/>
        <stp/>
        <stp>T</stp>
        <tr r="F56" s="1"/>
        <tr r="F56" s="1"/>
      </tp>
      <tp>
        <v>0</v>
        <stp/>
        <stp>StudyData</stp>
        <stp>AlgOrdAskVol(SUBMINUTE((NGE),1,Regular),1,0)</stp>
        <stp>Bar</stp>
        <stp/>
        <stp>Open</stp>
        <stp>5</stp>
        <stp>-20</stp>
        <stp/>
        <stp/>
        <stp/>
        <stp/>
        <stp>T</stp>
        <tr r="F26" s="1"/>
        <tr r="F26" s="1"/>
      </tp>
      <tp>
        <v>0</v>
        <stp/>
        <stp>StudyData</stp>
        <stp>AlgOrdAskVol(SUBMINUTE((NGE),1,Regular),1,0)</stp>
        <stp>Bar</stp>
        <stp/>
        <stp>Open</stp>
        <stp>5</stp>
        <stp>-30</stp>
        <stp/>
        <stp/>
        <stp/>
        <stp/>
        <stp>T</stp>
        <tr r="F36" s="1"/>
        <tr r="F36" s="1"/>
      </tp>
      <tp>
        <v>0</v>
        <stp/>
        <stp>StudyData</stp>
        <stp>AlgOrdAskVol(SUBMINUTE((NGE),1,Regular),1,0)</stp>
        <stp>Bar</stp>
        <stp/>
        <stp>Open</stp>
        <stp>5</stp>
        <stp>-10</stp>
        <stp/>
        <stp/>
        <stp/>
        <stp/>
        <stp>T</stp>
        <tr r="F16" s="1"/>
        <tr r="F16" s="1"/>
      </tp>
      <tp>
        <v>7</v>
        <stp/>
        <stp>StudyData</stp>
        <stp>AlgOrdAskVol(NGE)</stp>
        <stp>Bar</stp>
        <stp/>
        <stp>Open</stp>
        <stp>1</stp>
        <stp>-12</stp>
        <stp/>
        <stp/>
        <stp/>
        <stp/>
        <stp>T</stp>
        <tr r="AQ18" s="1"/>
        <tr r="AQ18" s="1"/>
      </tp>
      <tp>
        <v>25</v>
        <stp/>
        <stp>StudyData</stp>
        <stp>AlgOrdAskVol(NGE)</stp>
        <stp>Bar</stp>
        <stp/>
        <stp>Open</stp>
        <stp>5</stp>
        <stp>-16</stp>
        <stp/>
        <stp/>
        <stp/>
        <stp/>
        <stp>T</stp>
        <tr r="BR22" s="1"/>
        <tr r="BR22" s="1"/>
      </tp>
      <tp>
        <v>0</v>
        <stp/>
        <stp>StudyData</stp>
        <stp>AlgOrdAskVol(NGE)</stp>
        <stp>Bar</stp>
        <stp/>
        <stp>Open</stp>
        <stp>1</stp>
        <stp>-22</stp>
        <stp/>
        <stp/>
        <stp/>
        <stp/>
        <stp>T</stp>
        <tr r="AQ28" s="1"/>
        <tr r="AQ28" s="1"/>
      </tp>
      <tp>
        <v>60</v>
        <stp/>
        <stp>StudyData</stp>
        <stp>AlgOrdAskVol(NGE)</stp>
        <stp>Bar</stp>
        <stp/>
        <stp>Open</stp>
        <stp>5</stp>
        <stp>-26</stp>
        <stp/>
        <stp/>
        <stp/>
        <stp/>
        <stp>T</stp>
        <tr r="BR32" s="1"/>
        <tr r="BR32" s="1"/>
      </tp>
      <tp>
        <v>17</v>
        <stp/>
        <stp>StudyData</stp>
        <stp>AlgOrdAskVol(NGE)</stp>
        <stp>Bar</stp>
        <stp/>
        <stp>Open</stp>
        <stp>1</stp>
        <stp>-32</stp>
        <stp/>
        <stp/>
        <stp/>
        <stp/>
        <stp>T</stp>
        <tr r="AQ38" s="1"/>
        <tr r="AQ38" s="1"/>
      </tp>
      <tp>
        <v>160</v>
        <stp/>
        <stp>StudyData</stp>
        <stp>AlgOrdAskVol(NGE)</stp>
        <stp>Bar</stp>
        <stp/>
        <stp>Open</stp>
        <stp>5</stp>
        <stp>-36</stp>
        <stp/>
        <stp/>
        <stp/>
        <stp/>
        <stp>T</stp>
        <tr r="BR42" s="1"/>
        <tr r="BR42" s="1"/>
      </tp>
      <tp>
        <v>0</v>
        <stp/>
        <stp>StudyData</stp>
        <stp>AlgOrdAskVol(NGE)</stp>
        <stp>Bar</stp>
        <stp/>
        <stp>Open</stp>
        <stp>1</stp>
        <stp>-42</stp>
        <stp/>
        <stp/>
        <stp/>
        <stp/>
        <stp>T</stp>
        <tr r="AQ48" s="1"/>
        <tr r="AQ48" s="1"/>
      </tp>
      <tp>
        <v>181</v>
        <stp/>
        <stp>StudyData</stp>
        <stp>AlgOrdAskVol(NGE)</stp>
        <stp>Bar</stp>
        <stp/>
        <stp>Open</stp>
        <stp>5</stp>
        <stp>-46</stp>
        <stp/>
        <stp/>
        <stp/>
        <stp/>
        <stp>T</stp>
        <tr r="BR52" s="1"/>
        <tr r="BR52" s="1"/>
      </tp>
      <tp>
        <v>80</v>
        <stp/>
        <stp>StudyData</stp>
        <stp>AlgOrdAskVol(NGE)</stp>
        <stp>Bar</stp>
        <stp/>
        <stp>Open</stp>
        <stp>1</stp>
        <stp>-52</stp>
        <stp/>
        <stp/>
        <stp/>
        <stp/>
        <stp>T</stp>
        <tr r="AQ58" s="1"/>
        <tr r="AQ58" s="1"/>
      </tp>
      <tp>
        <v>82</v>
        <stp/>
        <stp>StudyData</stp>
        <stp>AlgOrdAskVol(NGE)</stp>
        <stp>Bar</stp>
        <stp/>
        <stp>Open</stp>
        <stp>5</stp>
        <stp>-56</stp>
        <stp/>
        <stp/>
        <stp/>
        <stp/>
        <stp>T</stp>
        <tr r="BR62" s="1"/>
        <tr r="BR62" s="1"/>
      </tp>
      <tp>
        <v>75</v>
        <stp/>
        <stp>StudyData</stp>
        <stp>AlgOrdBidVol(NGE)</stp>
        <stp>Bar</stp>
        <stp/>
        <stp>Open</stp>
        <stp>5</stp>
        <stp>-29</stp>
        <stp/>
        <stp/>
        <stp/>
        <stp/>
        <stp>T</stp>
        <tr r="BQ35" s="1"/>
        <tr r="BQ35" s="1"/>
      </tp>
      <tp>
        <v>178</v>
        <stp/>
        <stp>StudyData</stp>
        <stp>AlgOrdBidVol(NGE)</stp>
        <stp>Bar</stp>
        <stp/>
        <stp>Open</stp>
        <stp>5</stp>
        <stp>-39</stp>
        <stp/>
        <stp/>
        <stp/>
        <stp/>
        <stp>T</stp>
        <tr r="BQ45" s="1"/>
        <tr r="BQ45" s="1"/>
      </tp>
      <tp>
        <v>37</v>
        <stp/>
        <stp>StudyData</stp>
        <stp>AlgOrdBidVol(NGE)</stp>
        <stp>Bar</stp>
        <stp/>
        <stp>Open</stp>
        <stp>5</stp>
        <stp>-19</stp>
        <stp/>
        <stp/>
        <stp/>
        <stp/>
        <stp>T</stp>
        <tr r="BQ25" s="1"/>
        <tr r="BQ25" s="1"/>
      </tp>
      <tp>
        <v>226</v>
        <stp/>
        <stp>StudyData</stp>
        <stp>AlgOrdBidVol(NGE)</stp>
        <stp>Bar</stp>
        <stp/>
        <stp>Open</stp>
        <stp>5</stp>
        <stp>-49</stp>
        <stp/>
        <stp/>
        <stp/>
        <stp/>
        <stp>T</stp>
        <tr r="BQ55" s="1"/>
        <tr r="BQ55" s="1"/>
      </tp>
      <tp>
        <v>38</v>
        <stp/>
        <stp>StudyData</stp>
        <stp>AlgOrdBidVol(NGE)</stp>
        <stp>Bar</stp>
        <stp/>
        <stp>Open</stp>
        <stp>5</stp>
        <stp>-59</stp>
        <stp/>
        <stp/>
        <stp/>
        <stp/>
        <stp>T</stp>
        <tr r="BQ65" s="1"/>
        <tr r="BQ65" s="1"/>
      </tp>
      <tp>
        <v>1.7010000000000001</v>
        <stp/>
        <stp>StudyData</stp>
        <stp>SUBMINUTE((NGE),5,Regular)</stp>
        <stp>FG</stp>
        <stp/>
        <stp>Open</stp>
        <stp>5</stp>
        <stp>-8</stp>
        <stp/>
        <stp/>
        <stp/>
        <stp/>
        <stp>T</stp>
        <tr r="AA14" s="1"/>
      </tp>
      <tp>
        <v>1.6879999999999999</v>
        <stp/>
        <stp>StudyData</stp>
        <stp>NGE</stp>
        <stp>Bar</stp>
        <stp/>
        <stp>Low</stp>
        <stp>1</stp>
        <stp>-35</stp>
        <stp/>
        <stp/>
        <stp/>
        <stp/>
        <stp>T</stp>
        <tr r="AN41" s="1"/>
      </tp>
      <tp>
        <v>1.732</v>
        <stp/>
        <stp>StudyData</stp>
        <stp>NGE</stp>
        <stp>Bar</stp>
        <stp/>
        <stp>Low</stp>
        <stp>5</stp>
        <stp>-31</stp>
        <stp/>
        <stp/>
        <stp/>
        <stp/>
        <stp>T</stp>
        <tr r="BO37" s="1"/>
      </tp>
      <tp>
        <v>1.694</v>
        <stp/>
        <stp>StudyData</stp>
        <stp>NGE</stp>
        <stp>Bar</stp>
        <stp/>
        <stp>Low</stp>
        <stp>1</stp>
        <stp>-25</stp>
        <stp/>
        <stp/>
        <stp/>
        <stp/>
        <stp>T</stp>
        <tr r="AN31" s="1"/>
      </tp>
      <tp>
        <v>1.726</v>
        <stp/>
        <stp>StudyData</stp>
        <stp>NGE</stp>
        <stp>Bar</stp>
        <stp/>
        <stp>Low</stp>
        <stp>5</stp>
        <stp>-21</stp>
        <stp/>
        <stp/>
        <stp/>
        <stp/>
        <stp>T</stp>
        <tr r="BO27" s="1"/>
      </tp>
      <tp>
        <v>1.696</v>
        <stp/>
        <stp>StudyData</stp>
        <stp>NGE</stp>
        <stp>Bar</stp>
        <stp/>
        <stp>Low</stp>
        <stp>1</stp>
        <stp>-15</stp>
        <stp/>
        <stp/>
        <stp/>
        <stp/>
        <stp>T</stp>
        <tr r="AN21" s="1"/>
      </tp>
      <tp>
        <v>1.706</v>
        <stp/>
        <stp>StudyData</stp>
        <stp>NGE</stp>
        <stp>Bar</stp>
        <stp/>
        <stp>Low</stp>
        <stp>5</stp>
        <stp>-11</stp>
        <stp/>
        <stp/>
        <stp/>
        <stp/>
        <stp>T</stp>
        <tr r="BO17" s="1"/>
      </tp>
      <tp>
        <v>1.714</v>
        <stp/>
        <stp>StudyData</stp>
        <stp>NGE</stp>
        <stp>Bar</stp>
        <stp/>
        <stp>Low</stp>
        <stp>1</stp>
        <stp>-55</stp>
        <stp/>
        <stp/>
        <stp/>
        <stp/>
        <stp>T</stp>
        <tr r="AN61" s="1"/>
      </tp>
      <tp>
        <v>1.7050000000000001</v>
        <stp/>
        <stp>StudyData</stp>
        <stp>NGE</stp>
        <stp>Bar</stp>
        <stp/>
        <stp>Low</stp>
        <stp>5</stp>
        <stp>-51</stp>
        <stp/>
        <stp/>
        <stp/>
        <stp/>
        <stp>T</stp>
        <tr r="BO57" s="1"/>
      </tp>
      <tp>
        <v>1.7050000000000001</v>
        <stp/>
        <stp>StudyData</stp>
        <stp>NGE</stp>
        <stp>Bar</stp>
        <stp/>
        <stp>Low</stp>
        <stp>1</stp>
        <stp>-45</stp>
        <stp/>
        <stp/>
        <stp/>
        <stp/>
        <stp>T</stp>
        <tr r="AN51" s="1"/>
      </tp>
      <tp>
        <v>1.7130000000000001</v>
        <stp/>
        <stp>StudyData</stp>
        <stp>NGE</stp>
        <stp>Bar</stp>
        <stp/>
        <stp>Low</stp>
        <stp>5</stp>
        <stp>-41</stp>
        <stp/>
        <stp/>
        <stp/>
        <stp/>
        <stp>T</stp>
        <tr r="BO47" s="1"/>
      </tp>
      <tp>
        <v>1.7110000000000001</v>
        <stp/>
        <stp>StudyData</stp>
        <stp>NGE</stp>
        <stp>FG</stp>
        <stp/>
        <stp>Close</stp>
        <stp>1</stp>
        <stp>-53</stp>
        <stp/>
        <stp/>
        <stp/>
        <stp/>
        <stp>T</stp>
        <tr r="AO59" s="1"/>
        <tr r="AO59" s="1"/>
      </tp>
      <tp>
        <v>1.6619999999999999</v>
        <stp/>
        <stp>StudyData</stp>
        <stp>NGE</stp>
        <stp>FG</stp>
        <stp/>
        <stp>Close</stp>
        <stp>5</stp>
        <stp>-57</stp>
        <stp/>
        <stp/>
        <stp/>
        <stp/>
        <stp>T</stp>
        <tr r="BP63" s="1"/>
        <tr r="BP63" s="1"/>
      </tp>
      <tp>
        <v>1.7050000000000001</v>
        <stp/>
        <stp>StudyData</stp>
        <stp>NGE</stp>
        <stp>FG</stp>
        <stp/>
        <stp>Close</stp>
        <stp>1</stp>
        <stp>-43</stp>
        <stp/>
        <stp/>
        <stp/>
        <stp/>
        <stp>T</stp>
        <tr r="AO49" s="1"/>
        <tr r="AO49" s="1"/>
      </tp>
      <tp>
        <v>1.728</v>
        <stp/>
        <stp>StudyData</stp>
        <stp>NGE</stp>
        <stp>FG</stp>
        <stp/>
        <stp>Close</stp>
        <stp>5</stp>
        <stp>-47</stp>
        <stp/>
        <stp/>
        <stp/>
        <stp/>
        <stp>T</stp>
        <tr r="BP53" s="1"/>
        <tr r="BP53" s="1"/>
      </tp>
      <tp>
        <v>1.6970000000000001</v>
        <stp/>
        <stp>StudyData</stp>
        <stp>NGE</stp>
        <stp>FG</stp>
        <stp/>
        <stp>Close</stp>
        <stp>1</stp>
        <stp>-13</stp>
        <stp/>
        <stp/>
        <stp/>
        <stp/>
        <stp>T</stp>
        <tr r="AO19" s="1"/>
        <tr r="AO19" s="1"/>
      </tp>
      <tp>
        <v>1.72</v>
        <stp/>
        <stp>StudyData</stp>
        <stp>NGE</stp>
        <stp>FG</stp>
        <stp/>
        <stp>Close</stp>
        <stp>5</stp>
        <stp>-17</stp>
        <stp/>
        <stp/>
        <stp/>
        <stp/>
        <stp>T</stp>
        <tr r="BP23" s="1"/>
        <tr r="BP23" s="1"/>
      </tp>
      <tp>
        <v>1.6930000000000001</v>
        <stp/>
        <stp>StudyData</stp>
        <stp>NGE</stp>
        <stp>FG</stp>
        <stp/>
        <stp>Close</stp>
        <stp>1</stp>
        <stp>-33</stp>
        <stp/>
        <stp/>
        <stp/>
        <stp/>
        <stp>T</stp>
        <tr r="AO39" s="1"/>
        <tr r="AO39" s="1"/>
      </tp>
      <tp>
        <v>1.71</v>
        <stp/>
        <stp>StudyData</stp>
        <stp>NGE</stp>
        <stp>FG</stp>
        <stp/>
        <stp>Close</stp>
        <stp>5</stp>
        <stp>-37</stp>
        <stp/>
        <stp/>
        <stp/>
        <stp/>
        <stp>T</stp>
        <tr r="BP43" s="1"/>
        <tr r="BP43" s="1"/>
      </tp>
      <tp>
        <v>1.6970000000000001</v>
        <stp/>
        <stp>StudyData</stp>
        <stp>NGE</stp>
        <stp>FG</stp>
        <stp/>
        <stp>Close</stp>
        <stp>1</stp>
        <stp>-23</stp>
        <stp/>
        <stp/>
        <stp/>
        <stp/>
        <stp>T</stp>
        <tr r="AO29" s="1"/>
        <tr r="AO29" s="1"/>
      </tp>
      <tp>
        <v>1.7310000000000001</v>
        <stp/>
        <stp>StudyData</stp>
        <stp>NGE</stp>
        <stp>FG</stp>
        <stp/>
        <stp>Close</stp>
        <stp>5</stp>
        <stp>-27</stp>
        <stp/>
        <stp/>
        <stp/>
        <stp/>
        <stp>T</stp>
        <tr r="BP33" s="1"/>
        <tr r="BP33" s="1"/>
      </tp>
      <tp>
        <v>0</v>
        <stp/>
        <stp>StudyData</stp>
        <stp>AlgOrdAskVol(SUBMINUTE((NGE),5,Regular),1,0)</stp>
        <stp>Bar</stp>
        <stp/>
        <stp>Open</stp>
        <stp>5</stp>
        <stp>-43</stp>
        <stp/>
        <stp/>
        <stp/>
        <stp/>
        <stp>T</stp>
        <tr r="AF49" s="1"/>
        <tr r="AF49" s="1"/>
      </tp>
      <tp>
        <v>0</v>
        <stp/>
        <stp>StudyData</stp>
        <stp>AlgOrdAskVol(SUBMINUTE((NGE),5,Regular),1,0)</stp>
        <stp>Bar</stp>
        <stp/>
        <stp>Open</stp>
        <stp>5</stp>
        <stp>-53</stp>
        <stp/>
        <stp/>
        <stp/>
        <stp/>
        <stp>T</stp>
        <tr r="AF59" s="1"/>
        <tr r="AF59" s="1"/>
      </tp>
      <tp>
        <v>0</v>
        <stp/>
        <stp>StudyData</stp>
        <stp>AlgOrdAskVol(SUBMINUTE((NGE),5,Regular),1,0)</stp>
        <stp>Bar</stp>
        <stp/>
        <stp>Open</stp>
        <stp>5</stp>
        <stp>-23</stp>
        <stp/>
        <stp/>
        <stp/>
        <stp/>
        <stp>T</stp>
        <tr r="AF29" s="1"/>
        <tr r="AF29" s="1"/>
      </tp>
      <tp>
        <v>0</v>
        <stp/>
        <stp>StudyData</stp>
        <stp>AlgOrdAskVol(SUBMINUTE((NGE),5,Regular),1,0)</stp>
        <stp>Bar</stp>
        <stp/>
        <stp>Open</stp>
        <stp>5</stp>
        <stp>-33</stp>
        <stp/>
        <stp/>
        <stp/>
        <stp/>
        <stp>T</stp>
        <tr r="AF39" s="1"/>
        <tr r="AF39" s="1"/>
      </tp>
      <tp>
        <v>0</v>
        <stp/>
        <stp>StudyData</stp>
        <stp>AlgOrdAskVol(SUBMINUTE((NGE),5,Regular),1,0)</stp>
        <stp>Bar</stp>
        <stp/>
        <stp>Open</stp>
        <stp>5</stp>
        <stp>-13</stp>
        <stp/>
        <stp/>
        <stp/>
        <stp/>
        <stp>T</stp>
        <tr r="AF19" s="1"/>
        <tr r="AF19" s="1"/>
      </tp>
      <tp>
        <v>0</v>
        <stp/>
        <stp>StudyData</stp>
        <stp>AlgOrdAskVol(SUBMINUTE((NGE),1,Regular),1,0)</stp>
        <stp>Bar</stp>
        <stp/>
        <stp>Open</stp>
        <stp>5</stp>
        <stp>-43</stp>
        <stp/>
        <stp/>
        <stp/>
        <stp/>
        <stp>T</stp>
        <tr r="F49" s="1"/>
        <tr r="F49" s="1"/>
      </tp>
      <tp>
        <v>0</v>
        <stp/>
        <stp>StudyData</stp>
        <stp>AlgOrdAskVol(SUBMINUTE((NGE),1,Regular),1,0)</stp>
        <stp>Bar</stp>
        <stp/>
        <stp>Open</stp>
        <stp>5</stp>
        <stp>-53</stp>
        <stp/>
        <stp/>
        <stp/>
        <stp/>
        <stp>T</stp>
        <tr r="F59" s="1"/>
        <tr r="F59" s="1"/>
      </tp>
      <tp>
        <v>0</v>
        <stp/>
        <stp>StudyData</stp>
        <stp>AlgOrdAskVol(SUBMINUTE((NGE),1,Regular),1,0)</stp>
        <stp>Bar</stp>
        <stp/>
        <stp>Open</stp>
        <stp>5</stp>
        <stp>-23</stp>
        <stp/>
        <stp/>
        <stp/>
        <stp/>
        <stp>T</stp>
        <tr r="F29" s="1"/>
        <tr r="F29" s="1"/>
      </tp>
      <tp>
        <v>0</v>
        <stp/>
        <stp>StudyData</stp>
        <stp>AlgOrdAskVol(SUBMINUTE((NGE),1,Regular),1,0)</stp>
        <stp>Bar</stp>
        <stp/>
        <stp>Open</stp>
        <stp>5</stp>
        <stp>-33</stp>
        <stp/>
        <stp/>
        <stp/>
        <stp/>
        <stp>T</stp>
        <tr r="F39" s="1"/>
        <tr r="F39" s="1"/>
      </tp>
      <tp>
        <v>0</v>
        <stp/>
        <stp>StudyData</stp>
        <stp>AlgOrdAskVol(SUBMINUTE((NGE),1,Regular),1,0)</stp>
        <stp>Bar</stp>
        <stp/>
        <stp>Open</stp>
        <stp>5</stp>
        <stp>-13</stp>
        <stp/>
        <stp/>
        <stp/>
        <stp/>
        <stp>T</stp>
        <tr r="F19" s="1"/>
        <tr r="F19" s="1"/>
      </tp>
      <tp>
        <v>71</v>
        <stp/>
        <stp>DOMData</stp>
        <stp>NGE</stp>
        <stp>Volume</stp>
        <stp>-3</stp>
        <stp>D</stp>
        <tr r="L6" s="1"/>
      </tp>
      <tp>
        <v>0</v>
        <stp/>
        <stp>StudyData</stp>
        <stp>AlgOrdAskVol(NGE)</stp>
        <stp>Bar</stp>
        <stp/>
        <stp>Open</stp>
        <stp>1</stp>
        <stp>-11</stp>
        <stp/>
        <stp/>
        <stp/>
        <stp/>
        <stp>T</stp>
        <tr r="AQ17" s="1"/>
        <tr r="AQ17" s="1"/>
      </tp>
      <tp>
        <v>30</v>
        <stp/>
        <stp>StudyData</stp>
        <stp>AlgOrdAskVol(NGE)</stp>
        <stp>Bar</stp>
        <stp/>
        <stp>Open</stp>
        <stp>5</stp>
        <stp>-15</stp>
        <stp/>
        <stp/>
        <stp/>
        <stp/>
        <stp>T</stp>
        <tr r="BR21" s="1"/>
        <tr r="BR21" s="1"/>
      </tp>
      <tp>
        <v>133</v>
        <stp/>
        <stp>StudyData</stp>
        <stp>AlgOrdAskVol(NGE)</stp>
        <stp>Bar</stp>
        <stp/>
        <stp>Open</stp>
        <stp>1</stp>
        <stp>-21</stp>
        <stp/>
        <stp/>
        <stp/>
        <stp/>
        <stp>T</stp>
        <tr r="AQ27" s="1"/>
        <tr r="AQ27" s="1"/>
      </tp>
      <tp>
        <v>101</v>
        <stp/>
        <stp>StudyData</stp>
        <stp>AlgOrdAskVol(NGE)</stp>
        <stp>Bar</stp>
        <stp/>
        <stp>Open</stp>
        <stp>5</stp>
        <stp>-25</stp>
        <stp/>
        <stp/>
        <stp/>
        <stp/>
        <stp>T</stp>
        <tr r="BR31" s="1"/>
        <tr r="BR31" s="1"/>
      </tp>
      <tp>
        <v>13</v>
        <stp/>
        <stp>StudyData</stp>
        <stp>AlgOrdAskVol(NGE)</stp>
        <stp>Bar</stp>
        <stp/>
        <stp>Open</stp>
        <stp>1</stp>
        <stp>-31</stp>
        <stp/>
        <stp/>
        <stp/>
        <stp/>
        <stp>T</stp>
        <tr r="AQ37" s="1"/>
        <tr r="AQ37" s="1"/>
      </tp>
      <tp>
        <v>57</v>
        <stp/>
        <stp>StudyData</stp>
        <stp>AlgOrdAskVol(NGE)</stp>
        <stp>Bar</stp>
        <stp/>
        <stp>Open</stp>
        <stp>5</stp>
        <stp>-35</stp>
        <stp/>
        <stp/>
        <stp/>
        <stp/>
        <stp>T</stp>
        <tr r="BR41" s="1"/>
        <tr r="BR41" s="1"/>
      </tp>
      <tp>
        <v>105</v>
        <stp/>
        <stp>StudyData</stp>
        <stp>AlgOrdAskVol(NGE)</stp>
        <stp>Bar</stp>
        <stp/>
        <stp>Open</stp>
        <stp>1</stp>
        <stp>-41</stp>
        <stp/>
        <stp/>
        <stp/>
        <stp/>
        <stp>T</stp>
        <tr r="AQ47" s="1"/>
        <tr r="AQ47" s="1"/>
      </tp>
      <tp>
        <v>129</v>
        <stp/>
        <stp>StudyData</stp>
        <stp>AlgOrdAskVol(NGE)</stp>
        <stp>Bar</stp>
        <stp/>
        <stp>Open</stp>
        <stp>5</stp>
        <stp>-45</stp>
        <stp/>
        <stp/>
        <stp/>
        <stp/>
        <stp>T</stp>
        <tr r="BR51" s="1"/>
        <tr r="BR51" s="1"/>
      </tp>
      <tp>
        <v>19</v>
        <stp/>
        <stp>StudyData</stp>
        <stp>AlgOrdAskVol(NGE)</stp>
        <stp>Bar</stp>
        <stp/>
        <stp>Open</stp>
        <stp>1</stp>
        <stp>-51</stp>
        <stp/>
        <stp/>
        <stp/>
        <stp/>
        <stp>T</stp>
        <tr r="AQ57" s="1"/>
        <tr r="AQ57" s="1"/>
      </tp>
      <tp>
        <v>82</v>
        <stp/>
        <stp>StudyData</stp>
        <stp>AlgOrdAskVol(NGE)</stp>
        <stp>Bar</stp>
        <stp/>
        <stp>Open</stp>
        <stp>5</stp>
        <stp>-55</stp>
        <stp/>
        <stp/>
        <stp/>
        <stp/>
        <stp>T</stp>
        <tr r="BR61" s="1"/>
        <tr r="BR61" s="1"/>
      </tp>
      <tp>
        <v>1.7010000000000001</v>
        <stp/>
        <stp>StudyData</stp>
        <stp>SUBMINUTE((NGE),5,Regular)</stp>
        <stp>FG</stp>
        <stp/>
        <stp>Open</stp>
        <stp>5</stp>
        <stp>-9</stp>
        <stp/>
        <stp/>
        <stp/>
        <stp/>
        <stp>T</stp>
        <tr r="AA15" s="1"/>
      </tp>
      <tp>
        <v>1.69</v>
        <stp/>
        <stp>StudyData</stp>
        <stp>NGE</stp>
        <stp>Bar</stp>
        <stp/>
        <stp>Low</stp>
        <stp>1</stp>
        <stp>-34</stp>
        <stp/>
        <stp/>
        <stp/>
        <stp/>
        <stp>T</stp>
        <tr r="AN40" s="1"/>
      </tp>
      <tp>
        <v>1.7330000000000001</v>
        <stp/>
        <stp>StudyData</stp>
        <stp>NGE</stp>
        <stp>Bar</stp>
        <stp/>
        <stp>Low</stp>
        <stp>5</stp>
        <stp>-30</stp>
        <stp/>
        <stp/>
        <stp/>
        <stp/>
        <stp>T</stp>
        <tr r="BO36" s="1"/>
      </tp>
      <tp>
        <v>1.6950000000000001</v>
        <stp/>
        <stp>StudyData</stp>
        <stp>NGE</stp>
        <stp>Bar</stp>
        <stp/>
        <stp>Low</stp>
        <stp>1</stp>
        <stp>-24</stp>
        <stp/>
        <stp/>
        <stp/>
        <stp/>
        <stp>T</stp>
        <tr r="AN30" s="1"/>
      </tp>
      <tp>
        <v>1.7230000000000001</v>
        <stp/>
        <stp>StudyData</stp>
        <stp>NGE</stp>
        <stp>Bar</stp>
        <stp/>
        <stp>Low</stp>
        <stp>5</stp>
        <stp>-20</stp>
        <stp/>
        <stp/>
        <stp/>
        <stp/>
        <stp>T</stp>
        <tr r="BO26" s="1"/>
      </tp>
      <tp>
        <v>1.6970000000000001</v>
        <stp/>
        <stp>StudyData</stp>
        <stp>NGE</stp>
        <stp>Bar</stp>
        <stp/>
        <stp>Low</stp>
        <stp>1</stp>
        <stp>-14</stp>
        <stp/>
        <stp/>
        <stp/>
        <stp/>
        <stp>T</stp>
        <tr r="AN20" s="1"/>
      </tp>
      <tp>
        <v>1.704</v>
        <stp/>
        <stp>StudyData</stp>
        <stp>NGE</stp>
        <stp>Bar</stp>
        <stp/>
        <stp>Low</stp>
        <stp>5</stp>
        <stp>-10</stp>
        <stp/>
        <stp/>
        <stp/>
        <stp/>
        <stp>T</stp>
        <tr r="BO16" s="1"/>
      </tp>
      <tp>
        <v>1.665</v>
        <stp/>
        <stp>StudyData</stp>
        <stp>NGE</stp>
        <stp>Bar</stp>
        <stp/>
        <stp>Low</stp>
        <stp>5</stp>
        <stp>-60</stp>
        <stp/>
        <stp/>
        <stp/>
        <stp/>
        <stp>T</stp>
        <tr r="BO66" s="1"/>
      </tp>
      <tp>
        <v>1.7090000000000001</v>
        <stp/>
        <stp>StudyData</stp>
        <stp>NGE</stp>
        <stp>Bar</stp>
        <stp/>
        <stp>Low</stp>
        <stp>1</stp>
        <stp>-54</stp>
        <stp/>
        <stp/>
        <stp/>
        <stp/>
        <stp>T</stp>
        <tr r="AN60" s="1"/>
      </tp>
      <tp>
        <v>1.7030000000000001</v>
        <stp/>
        <stp>StudyData</stp>
        <stp>NGE</stp>
        <stp>Bar</stp>
        <stp/>
        <stp>Low</stp>
        <stp>5</stp>
        <stp>-50</stp>
        <stp/>
        <stp/>
        <stp/>
        <stp/>
        <stp>T</stp>
        <tr r="BO56" s="1"/>
      </tp>
      <tp>
        <v>1.704</v>
        <stp/>
        <stp>StudyData</stp>
        <stp>NGE</stp>
        <stp>Bar</stp>
        <stp/>
        <stp>Low</stp>
        <stp>1</stp>
        <stp>-44</stp>
        <stp/>
        <stp/>
        <stp/>
        <stp/>
        <stp>T</stp>
        <tr r="AN50" s="1"/>
      </tp>
      <tp>
        <v>1.718</v>
        <stp/>
        <stp>StudyData</stp>
        <stp>NGE</stp>
        <stp>Bar</stp>
        <stp/>
        <stp>Low</stp>
        <stp>5</stp>
        <stp>-40</stp>
        <stp/>
        <stp/>
        <stp/>
        <stp/>
        <stp>T</stp>
        <tr r="BO46" s="1"/>
      </tp>
      <tp>
        <v>1.7090000000000001</v>
        <stp/>
        <stp>StudyData</stp>
        <stp>NGE</stp>
        <stp>FG</stp>
        <stp/>
        <stp>Close</stp>
        <stp>1</stp>
        <stp>-52</stp>
        <stp/>
        <stp/>
        <stp/>
        <stp/>
        <stp>T</stp>
        <tr r="AO58" s="1"/>
        <tr r="AO58" s="1"/>
      </tp>
      <tp>
        <v>1.661</v>
        <stp/>
        <stp>StudyData</stp>
        <stp>NGE</stp>
        <stp>FG</stp>
        <stp/>
        <stp>Close</stp>
        <stp>5</stp>
        <stp>-56</stp>
        <stp/>
        <stp/>
        <stp/>
        <stp/>
        <stp>T</stp>
        <tr r="BP62" s="1"/>
        <tr r="BP62" s="1"/>
      </tp>
      <tp>
        <v>1.7010000000000001</v>
        <stp/>
        <stp>StudyData</stp>
        <stp>NGE</stp>
        <stp>FG</stp>
        <stp/>
        <stp>Close</stp>
        <stp>1</stp>
        <stp>-42</stp>
        <stp/>
        <stp/>
        <stp/>
        <stp/>
        <stp>T</stp>
        <tr r="AO48" s="1"/>
        <tr r="AO48" s="1"/>
      </tp>
      <tp>
        <v>1.7190000000000001</v>
        <stp/>
        <stp>StudyData</stp>
        <stp>NGE</stp>
        <stp>FG</stp>
        <stp/>
        <stp>Close</stp>
        <stp>5</stp>
        <stp>-46</stp>
        <stp/>
        <stp/>
        <stp/>
        <stp/>
        <stp>T</stp>
        <tr r="BP52" s="1"/>
        <tr r="BP52" s="1"/>
      </tp>
      <tp>
        <v>1.7</v>
        <stp/>
        <stp>StudyData</stp>
        <stp>NGE</stp>
        <stp>FG</stp>
        <stp/>
        <stp>Close</stp>
        <stp>1</stp>
        <stp>-12</stp>
        <stp/>
        <stp/>
        <stp/>
        <stp/>
        <stp>T</stp>
        <tr r="AO18" s="1"/>
        <tr r="AO18" s="1"/>
      </tp>
      <tp>
        <v>1.7230000000000001</v>
        <stp/>
        <stp>StudyData</stp>
        <stp>NGE</stp>
        <stp>FG</stp>
        <stp/>
        <stp>Close</stp>
        <stp>5</stp>
        <stp>-16</stp>
        <stp/>
        <stp/>
        <stp/>
        <stp/>
        <stp>T</stp>
        <tr r="BP22" s="1"/>
        <tr r="BP22" s="1"/>
      </tp>
      <tp>
        <v>1.696</v>
        <stp/>
        <stp>StudyData</stp>
        <stp>NGE</stp>
        <stp>FG</stp>
        <stp/>
        <stp>Close</stp>
        <stp>1</stp>
        <stp>-32</stp>
        <stp/>
        <stp/>
        <stp/>
        <stp/>
        <stp>T</stp>
        <tr r="AO38" s="1"/>
        <tr r="AO38" s="1"/>
      </tp>
      <tp>
        <v>1.7090000000000001</v>
        <stp/>
        <stp>StudyData</stp>
        <stp>NGE</stp>
        <stp>FG</stp>
        <stp/>
        <stp>Close</stp>
        <stp>5</stp>
        <stp>-36</stp>
        <stp/>
        <stp/>
        <stp/>
        <stp/>
        <stp>T</stp>
        <tr r="BP42" s="1"/>
        <tr r="BP42" s="1"/>
      </tp>
      <tp>
        <v>1.6970000000000001</v>
        <stp/>
        <stp>StudyData</stp>
        <stp>NGE</stp>
        <stp>FG</stp>
        <stp/>
        <stp>Close</stp>
        <stp>1</stp>
        <stp>-22</stp>
        <stp/>
        <stp/>
        <stp/>
        <stp/>
        <stp>T</stp>
        <tr r="AO28" s="1"/>
        <tr r="AO28" s="1"/>
      </tp>
      <tp>
        <v>1.732</v>
        <stp/>
        <stp>StudyData</stp>
        <stp>NGE</stp>
        <stp>FG</stp>
        <stp/>
        <stp>Close</stp>
        <stp>5</stp>
        <stp>-26</stp>
        <stp/>
        <stp/>
        <stp/>
        <stp/>
        <stp>T</stp>
        <tr r="BP32" s="1"/>
        <tr r="BP32" s="1"/>
      </tp>
      <tp>
        <v>0</v>
        <stp/>
        <stp>StudyData</stp>
        <stp>AlgOrdAskVol(SUBMINUTE((NGE),5,Regular),1,0)</stp>
        <stp>Bar</stp>
        <stp/>
        <stp>Open</stp>
        <stp>5</stp>
        <stp>-42</stp>
        <stp/>
        <stp/>
        <stp/>
        <stp/>
        <stp>T</stp>
        <tr r="AF48" s="1"/>
        <tr r="AF48" s="1"/>
      </tp>
      <tp>
        <v>0</v>
        <stp/>
        <stp>StudyData</stp>
        <stp>AlgOrdAskVol(SUBMINUTE((NGE),5,Regular),1,0)</stp>
        <stp>Bar</stp>
        <stp/>
        <stp>Open</stp>
        <stp>5</stp>
        <stp>-52</stp>
        <stp/>
        <stp/>
        <stp/>
        <stp/>
        <stp>T</stp>
        <tr r="AF58" s="1"/>
        <tr r="AF58" s="1"/>
      </tp>
      <tp>
        <v>5</v>
        <stp/>
        <stp>StudyData</stp>
        <stp>AlgOrdAskVol(SUBMINUTE((NGE),5,Regular),1,0)</stp>
        <stp>Bar</stp>
        <stp/>
        <stp>Open</stp>
        <stp>5</stp>
        <stp>-22</stp>
        <stp/>
        <stp/>
        <stp/>
        <stp/>
        <stp>T</stp>
        <tr r="AF28" s="1"/>
        <tr r="AF28" s="1"/>
      </tp>
      <tp>
        <v>0</v>
        <stp/>
        <stp>StudyData</stp>
        <stp>AlgOrdAskVol(SUBMINUTE((NGE),5,Regular),1,0)</stp>
        <stp>Bar</stp>
        <stp/>
        <stp>Open</stp>
        <stp>5</stp>
        <stp>-32</stp>
        <stp/>
        <stp/>
        <stp/>
        <stp/>
        <stp>T</stp>
        <tr r="AF38" s="1"/>
        <tr r="AF38" s="1"/>
      </tp>
      <tp>
        <v>0</v>
        <stp/>
        <stp>StudyData</stp>
        <stp>AlgOrdAskVol(SUBMINUTE((NGE),5,Regular),1,0)</stp>
        <stp>Bar</stp>
        <stp/>
        <stp>Open</stp>
        <stp>5</stp>
        <stp>-12</stp>
        <stp/>
        <stp/>
        <stp/>
        <stp/>
        <stp>T</stp>
        <tr r="AF18" s="1"/>
        <tr r="AF18" s="1"/>
      </tp>
      <tp>
        <v>0</v>
        <stp/>
        <stp>StudyData</stp>
        <stp>AlgOrdAskVol(SUBMINUTE((NGE),1,Regular),1,0)</stp>
        <stp>Bar</stp>
        <stp/>
        <stp>Open</stp>
        <stp>5</stp>
        <stp>-42</stp>
        <stp/>
        <stp/>
        <stp/>
        <stp/>
        <stp>T</stp>
        <tr r="F48" s="1"/>
        <tr r="F48" s="1"/>
      </tp>
      <tp>
        <v>0</v>
        <stp/>
        <stp>StudyData</stp>
        <stp>AlgOrdAskVol(SUBMINUTE((NGE),1,Regular),1,0)</stp>
        <stp>Bar</stp>
        <stp/>
        <stp>Open</stp>
        <stp>5</stp>
        <stp>-52</stp>
        <stp/>
        <stp/>
        <stp/>
        <stp/>
        <stp>T</stp>
        <tr r="F58" s="1"/>
        <tr r="F58" s="1"/>
      </tp>
      <tp>
        <v>0</v>
        <stp/>
        <stp>StudyData</stp>
        <stp>AlgOrdAskVol(SUBMINUTE((NGE),1,Regular),1,0)</stp>
        <stp>Bar</stp>
        <stp/>
        <stp>Open</stp>
        <stp>5</stp>
        <stp>-22</stp>
        <stp/>
        <stp/>
        <stp/>
        <stp/>
        <stp>T</stp>
        <tr r="F28" s="1"/>
        <tr r="F28" s="1"/>
      </tp>
      <tp>
        <v>0</v>
        <stp/>
        <stp>StudyData</stp>
        <stp>AlgOrdAskVol(SUBMINUTE((NGE),1,Regular),1,0)</stp>
        <stp>Bar</stp>
        <stp/>
        <stp>Open</stp>
        <stp>5</stp>
        <stp>-32</stp>
        <stp/>
        <stp/>
        <stp/>
        <stp/>
        <stp>T</stp>
        <tr r="F38" s="1"/>
        <tr r="F38" s="1"/>
      </tp>
      <tp>
        <v>0</v>
        <stp/>
        <stp>StudyData</stp>
        <stp>AlgOrdAskVol(SUBMINUTE((NGE),1,Regular),1,0)</stp>
        <stp>Bar</stp>
        <stp/>
        <stp>Open</stp>
        <stp>5</stp>
        <stp>-12</stp>
        <stp/>
        <stp/>
        <stp/>
        <stp/>
        <stp>T</stp>
        <tr r="F18" s="1"/>
        <tr r="F18" s="1"/>
      </tp>
      <tp>
        <v>28</v>
        <stp/>
        <stp>DOMData</stp>
        <stp>NGE</stp>
        <stp>Volume</stp>
        <stp>-2</stp>
        <stp>D</stp>
        <tr r="N6" s="1"/>
      </tp>
      <tp>
        <v>103</v>
        <stp/>
        <stp>StudyData</stp>
        <stp>AlgOrdAskVol(NGE)</stp>
        <stp>Bar</stp>
        <stp/>
        <stp>Open</stp>
        <stp>1</stp>
        <stp>-10</stp>
        <stp/>
        <stp/>
        <stp/>
        <stp/>
        <stp>T</stp>
        <tr r="AQ16" s="1"/>
        <tr r="AQ16" s="1"/>
      </tp>
      <tp>
        <v>13</v>
        <stp/>
        <stp>StudyData</stp>
        <stp>AlgOrdAskVol(NGE)</stp>
        <stp>Bar</stp>
        <stp/>
        <stp>Open</stp>
        <stp>5</stp>
        <stp>-14</stp>
        <stp/>
        <stp/>
        <stp/>
        <stp/>
        <stp>T</stp>
        <tr r="BR20" s="1"/>
        <tr r="BR20" s="1"/>
      </tp>
      <tp>
        <v>41</v>
        <stp/>
        <stp>StudyData</stp>
        <stp>AlgOrdAskVol(NGE)</stp>
        <stp>Bar</stp>
        <stp/>
        <stp>Open</stp>
        <stp>1</stp>
        <stp>-20</stp>
        <stp/>
        <stp/>
        <stp/>
        <stp/>
        <stp>T</stp>
        <tr r="AQ26" s="1"/>
        <tr r="AQ26" s="1"/>
      </tp>
      <tp>
        <v>39</v>
        <stp/>
        <stp>StudyData</stp>
        <stp>AlgOrdAskVol(NGE)</stp>
        <stp>Bar</stp>
        <stp/>
        <stp>Open</stp>
        <stp>5</stp>
        <stp>-24</stp>
        <stp/>
        <stp/>
        <stp/>
        <stp/>
        <stp>T</stp>
        <tr r="BR30" s="1"/>
        <tr r="BR30" s="1"/>
      </tp>
      <tp>
        <v>0</v>
        <stp/>
        <stp>StudyData</stp>
        <stp>AlgOrdAskVol(NGE)</stp>
        <stp>Bar</stp>
        <stp/>
        <stp>Open</stp>
        <stp>1</stp>
        <stp>-30</stp>
        <stp/>
        <stp/>
        <stp/>
        <stp/>
        <stp>T</stp>
        <tr r="AQ36" s="1"/>
        <tr r="AQ36" s="1"/>
      </tp>
      <tp>
        <v>170</v>
        <stp/>
        <stp>StudyData</stp>
        <stp>AlgOrdAskVol(NGE)</stp>
        <stp>Bar</stp>
        <stp/>
        <stp>Open</stp>
        <stp>5</stp>
        <stp>-34</stp>
        <stp/>
        <stp/>
        <stp/>
        <stp/>
        <stp>T</stp>
        <tr r="BR40" s="1"/>
        <tr r="BR40" s="1"/>
      </tp>
      <tp>
        <v>179</v>
        <stp/>
        <stp>StudyData</stp>
        <stp>AlgOrdAskVol(NGE)</stp>
        <stp>Bar</stp>
        <stp/>
        <stp>Open</stp>
        <stp>1</stp>
        <stp>-40</stp>
        <stp/>
        <stp/>
        <stp/>
        <stp/>
        <stp>T</stp>
        <tr r="AQ46" s="1"/>
        <tr r="AQ46" s="1"/>
      </tp>
      <tp>
        <v>61</v>
        <stp/>
        <stp>StudyData</stp>
        <stp>AlgOrdAskVol(NGE)</stp>
        <stp>Bar</stp>
        <stp/>
        <stp>Open</stp>
        <stp>5</stp>
        <stp>-44</stp>
        <stp/>
        <stp/>
        <stp/>
        <stp/>
        <stp>T</stp>
        <tr r="BR50" s="1"/>
        <tr r="BR50" s="1"/>
      </tp>
      <tp>
        <v>6</v>
        <stp/>
        <stp>StudyData</stp>
        <stp>AlgOrdAskVol(NGE)</stp>
        <stp>Bar</stp>
        <stp/>
        <stp>Open</stp>
        <stp>1</stp>
        <stp>-50</stp>
        <stp/>
        <stp/>
        <stp/>
        <stp/>
        <stp>T</stp>
        <tr r="AQ56" s="1"/>
        <tr r="AQ56" s="1"/>
      </tp>
      <tp>
        <v>178</v>
        <stp/>
        <stp>StudyData</stp>
        <stp>AlgOrdAskVol(NGE)</stp>
        <stp>Bar</stp>
        <stp/>
        <stp>Open</stp>
        <stp>5</stp>
        <stp>-54</stp>
        <stp/>
        <stp/>
        <stp/>
        <stp/>
        <stp>T</stp>
        <tr r="BR60" s="1"/>
        <tr r="BR60" s="1"/>
      </tp>
      <tp>
        <v>0</v>
        <stp/>
        <stp>StudyData</stp>
        <stp>AlgOrdAskVol(NGE)</stp>
        <stp>Bar</stp>
        <stp/>
        <stp>Open</stp>
        <stp>1</stp>
        <stp>-60</stp>
        <stp/>
        <stp/>
        <stp/>
        <stp/>
        <stp>T</stp>
        <tr r="AQ66" s="1"/>
        <tr r="AQ66" s="1"/>
      </tp>
      <tp>
        <v>1.7010000000000001</v>
        <stp/>
        <stp>StudyData</stp>
        <stp>SUBMINUTE((NGE),5,Regular)</stp>
        <stp>FG</stp>
        <stp/>
        <stp>Open</stp>
        <stp>5</stp>
        <stp>-6</stp>
        <stp/>
        <stp/>
        <stp/>
        <stp/>
        <stp>T</stp>
        <tr r="AA12" s="1"/>
      </tp>
      <tp>
        <v>1.7010000000000001</v>
        <stp/>
        <stp>StudyData</stp>
        <stp>SUBMINUTE((NGE),5,Regular)</stp>
        <stp>FG</stp>
        <stp/>
        <stp>High</stp>
        <stp>5</stp>
        <stp>-1</stp>
        <stp/>
        <stp/>
        <stp/>
        <stp/>
        <stp>T</stp>
        <tr r="AB7" s="1"/>
      </tp>
      <tp>
        <v>1.661</v>
        <stp/>
        <stp>StudyData</stp>
        <stp>NGE</stp>
        <stp>FG</stp>
        <stp/>
        <stp>Close</stp>
        <stp>5</stp>
        <stp>-59</stp>
        <stp/>
        <stp/>
        <stp/>
        <stp/>
        <stp>T</stp>
        <tr r="BP65" s="1"/>
        <tr r="BP65" s="1"/>
      </tp>
      <tp>
        <v>1.716</v>
        <stp/>
        <stp>StudyData</stp>
        <stp>NGE</stp>
        <stp>FG</stp>
        <stp/>
        <stp>Close</stp>
        <stp>5</stp>
        <stp>-49</stp>
        <stp/>
        <stp/>
        <stp/>
        <stp/>
        <stp>T</stp>
        <tr r="BP55" s="1"/>
        <tr r="BP55" s="1"/>
      </tp>
      <tp>
        <v>1.72</v>
        <stp/>
        <stp>StudyData</stp>
        <stp>NGE</stp>
        <stp>FG</stp>
        <stp/>
        <stp>Close</stp>
        <stp>5</stp>
        <stp>-19</stp>
        <stp/>
        <stp/>
        <stp/>
        <stp/>
        <stp>T</stp>
        <tr r="BP25" s="1"/>
        <tr r="BP25" s="1"/>
      </tp>
      <tp>
        <v>1.726</v>
        <stp/>
        <stp>StudyData</stp>
        <stp>NGE</stp>
        <stp>FG</stp>
        <stp/>
        <stp>Close</stp>
        <stp>5</stp>
        <stp>-39</stp>
        <stp/>
        <stp/>
        <stp/>
        <stp/>
        <stp>T</stp>
        <tr r="BP45" s="1"/>
        <tr r="BP45" s="1"/>
      </tp>
      <tp>
        <v>1.7290000000000001</v>
        <stp/>
        <stp>StudyData</stp>
        <stp>NGE</stp>
        <stp>FG</stp>
        <stp/>
        <stp>Close</stp>
        <stp>5</stp>
        <stp>-29</stp>
        <stp/>
        <stp/>
        <stp/>
        <stp/>
        <stp>T</stp>
        <tr r="BP35" s="1"/>
        <tr r="BP35" s="1"/>
      </tp>
      <tp>
        <v>1.7</v>
        <stp/>
        <stp>StudyData</stp>
        <stp>NGE</stp>
        <stp>FG</stp>
        <stp/>
        <stp>Open</stp>
        <stp>5</stp>
        <stp>0</stp>
        <stp/>
        <stp/>
        <stp/>
        <stp/>
        <stp>T</stp>
        <tr r="BM6" s="1"/>
        <tr r="BM6" s="1"/>
      </tp>
      <tp>
        <v>1.7</v>
        <stp/>
        <stp>StudyData</stp>
        <stp>NGE</stp>
        <stp>FG</stp>
        <stp/>
        <stp>Open</stp>
        <stp>1</stp>
        <stp>0</stp>
        <stp/>
        <stp/>
        <stp/>
        <stp/>
        <stp>T</stp>
        <tr r="AL6" s="1"/>
        <tr r="AL6" s="1"/>
      </tp>
      <tp>
        <v>237</v>
        <stp/>
        <stp>StudyData</stp>
        <stp>AlgOrdBidVol(NGE)</stp>
        <stp>Bar</stp>
        <stp/>
        <stp>Open</stp>
        <stp>1</stp>
        <stp>-20</stp>
        <stp/>
        <stp/>
        <stp/>
        <stp/>
        <stp>T</stp>
        <tr r="AP26" s="1"/>
        <tr r="AP26" s="1"/>
      </tp>
      <tp>
        <v>76</v>
        <stp/>
        <stp>StudyData</stp>
        <stp>AlgOrdBidVol(NGE)</stp>
        <stp>Bar</stp>
        <stp/>
        <stp>Open</stp>
        <stp>5</stp>
        <stp>-24</stp>
        <stp/>
        <stp/>
        <stp/>
        <stp/>
        <stp>T</stp>
        <tr r="BQ30" s="1"/>
        <tr r="BQ30" s="1"/>
      </tp>
      <tp>
        <v>20</v>
        <stp/>
        <stp>StudyData</stp>
        <stp>AlgOrdBidVol(NGE)</stp>
        <stp>Bar</stp>
        <stp/>
        <stp>Open</stp>
        <stp>1</stp>
        <stp>-30</stp>
        <stp/>
        <stp/>
        <stp/>
        <stp/>
        <stp>T</stp>
        <tr r="AP36" s="1"/>
        <tr r="AP36" s="1"/>
      </tp>
      <tp>
        <v>48</v>
        <stp/>
        <stp>StudyData</stp>
        <stp>AlgOrdBidVol(NGE)</stp>
        <stp>Bar</stp>
        <stp/>
        <stp>Open</stp>
        <stp>5</stp>
        <stp>-34</stp>
        <stp/>
        <stp/>
        <stp/>
        <stp/>
        <stp>T</stp>
        <tr r="BQ40" s="1"/>
        <tr r="BQ40" s="1"/>
      </tp>
      <tp>
        <v>124</v>
        <stp/>
        <stp>StudyData</stp>
        <stp>AlgOrdBidVol(NGE)</stp>
        <stp>Bar</stp>
        <stp/>
        <stp>Open</stp>
        <stp>1</stp>
        <stp>-10</stp>
        <stp/>
        <stp/>
        <stp/>
        <stp/>
        <stp>T</stp>
        <tr r="AP16" s="1"/>
        <tr r="AP16" s="1"/>
      </tp>
      <tp>
        <v>87</v>
        <stp/>
        <stp>StudyData</stp>
        <stp>AlgOrdBidVol(NGE)</stp>
        <stp>Bar</stp>
        <stp/>
        <stp>Open</stp>
        <stp>5</stp>
        <stp>-14</stp>
        <stp/>
        <stp/>
        <stp/>
        <stp/>
        <stp>T</stp>
        <tr r="BQ20" s="1"/>
        <tr r="BQ20" s="1"/>
      </tp>
      <tp>
        <v>0</v>
        <stp/>
        <stp>StudyData</stp>
        <stp>AlgOrdBidVol(NGE)</stp>
        <stp>Bar</stp>
        <stp/>
        <stp>Open</stp>
        <stp>1</stp>
        <stp>-60</stp>
        <stp/>
        <stp/>
        <stp/>
        <stp/>
        <stp>T</stp>
        <tr r="AP66" s="1"/>
        <tr r="AP66" s="1"/>
      </tp>
      <tp>
        <v>190</v>
        <stp/>
        <stp>StudyData</stp>
        <stp>AlgOrdBidVol(NGE)</stp>
        <stp>Bar</stp>
        <stp/>
        <stp>Open</stp>
        <stp>1</stp>
        <stp>-40</stp>
        <stp/>
        <stp/>
        <stp/>
        <stp/>
        <stp>T</stp>
        <tr r="AP46" s="1"/>
        <tr r="AP46" s="1"/>
      </tp>
      <tp>
        <v>138</v>
        <stp/>
        <stp>StudyData</stp>
        <stp>AlgOrdBidVol(NGE)</stp>
        <stp>Bar</stp>
        <stp/>
        <stp>Open</stp>
        <stp>5</stp>
        <stp>-44</stp>
        <stp/>
        <stp/>
        <stp/>
        <stp/>
        <stp>T</stp>
        <tr r="BQ50" s="1"/>
        <tr r="BQ50" s="1"/>
      </tp>
      <tp>
        <v>47</v>
        <stp/>
        <stp>StudyData</stp>
        <stp>AlgOrdBidVol(NGE)</stp>
        <stp>Bar</stp>
        <stp/>
        <stp>Open</stp>
        <stp>1</stp>
        <stp>-50</stp>
        <stp/>
        <stp/>
        <stp/>
        <stp/>
        <stp>T</stp>
        <tr r="AP56" s="1"/>
        <tr r="AP56" s="1"/>
      </tp>
      <tp>
        <v>104</v>
        <stp/>
        <stp>StudyData</stp>
        <stp>AlgOrdBidVol(NGE)</stp>
        <stp>Bar</stp>
        <stp/>
        <stp>Open</stp>
        <stp>5</stp>
        <stp>-54</stp>
        <stp/>
        <stp/>
        <stp/>
        <stp/>
        <stp>T</stp>
        <tr r="BQ60" s="1"/>
        <tr r="BQ60" s="1"/>
      </tp>
      <tp>
        <v>1.7010000000000001</v>
        <stp/>
        <stp>StudyData</stp>
        <stp>SUBMINUTE((NGE),5,Regular)</stp>
        <stp>FG</stp>
        <stp/>
        <stp>Open</stp>
        <stp>5</stp>
        <stp>-7</stp>
        <stp/>
        <stp/>
        <stp/>
        <stp/>
        <stp>T</stp>
        <tr r="AA13" s="1"/>
      </tp>
      <tp>
        <v>1.6659999999999999</v>
        <stp/>
        <stp>StudyData</stp>
        <stp>NGE</stp>
        <stp>FG</stp>
        <stp/>
        <stp>Close</stp>
        <stp>5</stp>
        <stp>-58</stp>
        <stp/>
        <stp/>
        <stp/>
        <stp/>
        <stp>T</stp>
        <tr r="BP64" s="1"/>
        <tr r="BP64" s="1"/>
      </tp>
      <tp>
        <v>1.718</v>
        <stp/>
        <stp>StudyData</stp>
        <stp>NGE</stp>
        <stp>FG</stp>
        <stp/>
        <stp>Close</stp>
        <stp>5</stp>
        <stp>-48</stp>
        <stp/>
        <stp/>
        <stp/>
        <stp/>
        <stp>T</stp>
        <tr r="BP54" s="1"/>
        <tr r="BP54" s="1"/>
      </tp>
      <tp>
        <v>1.72</v>
        <stp/>
        <stp>StudyData</stp>
        <stp>NGE</stp>
        <stp>FG</stp>
        <stp/>
        <stp>Close</stp>
        <stp>5</stp>
        <stp>-18</stp>
        <stp/>
        <stp/>
        <stp/>
        <stp/>
        <stp>T</stp>
        <tr r="BP24" s="1"/>
        <tr r="BP24" s="1"/>
      </tp>
      <tp>
        <v>1.7170000000000001</v>
        <stp/>
        <stp>StudyData</stp>
        <stp>NGE</stp>
        <stp>FG</stp>
        <stp/>
        <stp>Close</stp>
        <stp>5</stp>
        <stp>-38</stp>
        <stp/>
        <stp/>
        <stp/>
        <stp/>
        <stp>T</stp>
        <tr r="BP44" s="1"/>
        <tr r="BP44" s="1"/>
      </tp>
      <tp>
        <v>1.728</v>
        <stp/>
        <stp>StudyData</stp>
        <stp>NGE</stp>
        <stp>FG</stp>
        <stp/>
        <stp>Close</stp>
        <stp>5</stp>
        <stp>-28</stp>
        <stp/>
        <stp/>
        <stp/>
        <stp/>
        <stp>T</stp>
        <tr r="BP34" s="1"/>
        <tr r="BP34" s="1"/>
      </tp>
      <tp>
        <v>543</v>
        <stp/>
        <stp>StudyData</stp>
        <stp>AlgOrdBidVol(NGE)</stp>
        <stp>Bar</stp>
        <stp/>
        <stp>Open</stp>
        <stp>1</stp>
        <stp>-21</stp>
        <stp/>
        <stp/>
        <stp/>
        <stp/>
        <stp>T</stp>
        <tr r="AP27" s="1"/>
        <tr r="AP27" s="1"/>
      </tp>
      <tp>
        <v>127</v>
        <stp/>
        <stp>StudyData</stp>
        <stp>AlgOrdBidVol(NGE)</stp>
        <stp>Bar</stp>
        <stp/>
        <stp>Open</stp>
        <stp>5</stp>
        <stp>-25</stp>
        <stp/>
        <stp/>
        <stp/>
        <stp/>
        <stp>T</stp>
        <tr r="BQ31" s="1"/>
        <tr r="BQ31" s="1"/>
      </tp>
      <tp>
        <v>15</v>
        <stp/>
        <stp>StudyData</stp>
        <stp>AlgOrdBidVol(NGE)</stp>
        <stp>Bar</stp>
        <stp/>
        <stp>Open</stp>
        <stp>1</stp>
        <stp>-31</stp>
        <stp/>
        <stp/>
        <stp/>
        <stp/>
        <stp>T</stp>
        <tr r="AP37" s="1"/>
        <tr r="AP37" s="1"/>
      </tp>
      <tp>
        <v>26</v>
        <stp/>
        <stp>StudyData</stp>
        <stp>AlgOrdBidVol(NGE)</stp>
        <stp>Bar</stp>
        <stp/>
        <stp>Open</stp>
        <stp>5</stp>
        <stp>-35</stp>
        <stp/>
        <stp/>
        <stp/>
        <stp/>
        <stp>T</stp>
        <tr r="BQ41" s="1"/>
        <tr r="BQ41" s="1"/>
      </tp>
      <tp>
        <v>0</v>
        <stp/>
        <stp>StudyData</stp>
        <stp>AlgOrdBidVol(NGE)</stp>
        <stp>Bar</stp>
        <stp/>
        <stp>Open</stp>
        <stp>1</stp>
        <stp>-11</stp>
        <stp/>
        <stp/>
        <stp/>
        <stp/>
        <stp>T</stp>
        <tr r="AP17" s="1"/>
        <tr r="AP17" s="1"/>
      </tp>
      <tp>
        <v>34</v>
        <stp/>
        <stp>StudyData</stp>
        <stp>AlgOrdBidVol(NGE)</stp>
        <stp>Bar</stp>
        <stp/>
        <stp>Open</stp>
        <stp>5</stp>
        <stp>-15</stp>
        <stp/>
        <stp/>
        <stp/>
        <stp/>
        <stp>T</stp>
        <tr r="BQ21" s="1"/>
        <tr r="BQ21" s="1"/>
      </tp>
      <tp>
        <v>178</v>
        <stp/>
        <stp>StudyData</stp>
        <stp>AlgOrdBidVol(NGE)</stp>
        <stp>Bar</stp>
        <stp/>
        <stp>Open</stp>
        <stp>1</stp>
        <stp>-41</stp>
        <stp/>
        <stp/>
        <stp/>
        <stp/>
        <stp>T</stp>
        <tr r="AP47" s="1"/>
        <tr r="AP47" s="1"/>
      </tp>
      <tp>
        <v>343</v>
        <stp/>
        <stp>StudyData</stp>
        <stp>AlgOrdBidVol(NGE)</stp>
        <stp>Bar</stp>
        <stp/>
        <stp>Open</stp>
        <stp>5</stp>
        <stp>-45</stp>
        <stp/>
        <stp/>
        <stp/>
        <stp/>
        <stp>T</stp>
        <tr r="BQ51" s="1"/>
        <tr r="BQ51" s="1"/>
      </tp>
      <tp>
        <v>19</v>
        <stp/>
        <stp>StudyData</stp>
        <stp>AlgOrdBidVol(NGE)</stp>
        <stp>Bar</stp>
        <stp/>
        <stp>Open</stp>
        <stp>1</stp>
        <stp>-51</stp>
        <stp/>
        <stp/>
        <stp/>
        <stp/>
        <stp>T</stp>
        <tr r="AP57" s="1"/>
        <tr r="AP57" s="1"/>
      </tp>
      <tp>
        <v>114</v>
        <stp/>
        <stp>StudyData</stp>
        <stp>AlgOrdBidVol(NGE)</stp>
        <stp>Bar</stp>
        <stp/>
        <stp>Open</stp>
        <stp>5</stp>
        <stp>-55</stp>
        <stp/>
        <stp/>
        <stp/>
        <stp/>
        <stp>T</stp>
        <tr r="BQ61" s="1"/>
        <tr r="BQ61" s="1"/>
      </tp>
      <tp>
        <v>1.7</v>
        <stp/>
        <stp>StudyData</stp>
        <stp>SUBMINUTE((NGE),5,Regular)</stp>
        <stp>FG</stp>
        <stp/>
        <stp>Open</stp>
        <stp>5</stp>
        <stp>-4</stp>
        <stp/>
        <stp/>
        <stp/>
        <stp/>
        <stp>T</stp>
        <tr r="AA10" s="1"/>
      </tp>
      <tp>
        <v>1.69</v>
        <stp/>
        <stp>StudyData</stp>
        <stp>NGE</stp>
        <stp>Bar</stp>
        <stp/>
        <stp>Low</stp>
        <stp>1</stp>
        <stp>-39</stp>
        <stp/>
        <stp/>
        <stp/>
        <stp/>
        <stp>T</stp>
        <tr r="AN45" s="1"/>
      </tp>
      <tp>
        <v>1.694</v>
        <stp/>
        <stp>StudyData</stp>
        <stp>NGE</stp>
        <stp>Bar</stp>
        <stp/>
        <stp>Low</stp>
        <stp>1</stp>
        <stp>-29</stp>
        <stp/>
        <stp/>
        <stp/>
        <stp/>
        <stp>T</stp>
        <tr r="AN35" s="1"/>
      </tp>
      <tp>
        <v>1.6970000000000001</v>
        <stp/>
        <stp>StudyData</stp>
        <stp>NGE</stp>
        <stp>Bar</stp>
        <stp/>
        <stp>Low</stp>
        <stp>1</stp>
        <stp>-19</stp>
        <stp/>
        <stp/>
        <stp/>
        <stp/>
        <stp>T</stp>
        <tr r="AN25" s="1"/>
      </tp>
      <tp>
        <v>1.718</v>
        <stp/>
        <stp>StudyData</stp>
        <stp>NGE</stp>
        <stp>Bar</stp>
        <stp/>
        <stp>Low</stp>
        <stp>1</stp>
        <stp>-59</stp>
        <stp/>
        <stp/>
        <stp/>
        <stp/>
        <stp>T</stp>
        <tr r="AN65" s="1"/>
      </tp>
      <tp>
        <v>1.706</v>
        <stp/>
        <stp>StudyData</stp>
        <stp>NGE</stp>
        <stp>Bar</stp>
        <stp/>
        <stp>Low</stp>
        <stp>1</stp>
        <stp>-49</stp>
        <stp/>
        <stp/>
        <stp/>
        <stp/>
        <stp>T</stp>
        <tr r="AN55" s="1"/>
      </tp>
      <tp>
        <v>1.7</v>
        <stp/>
        <stp>StudyData</stp>
        <stp>SUBMINUTE((NGE),5,Regular)</stp>
        <stp>FG</stp>
        <stp/>
        <stp>High</stp>
        <stp>5</stp>
        <stp>-3</stp>
        <stp/>
        <stp/>
        <stp/>
        <stp/>
        <stp>T</stp>
        <tr r="AB9" s="1"/>
      </tp>
      <tp>
        <v>22</v>
        <stp/>
        <stp>StudyData</stp>
        <stp>AlgOrdAskVol(NGE)</stp>
        <stp>Bar</stp>
        <stp/>
        <stp>Open</stp>
        <stp>5</stp>
        <stp>-19</stp>
        <stp/>
        <stp/>
        <stp/>
        <stp/>
        <stp>T</stp>
        <tr r="BR25" s="1"/>
        <tr r="BR25" s="1"/>
      </tp>
      <tp>
        <v>95</v>
        <stp/>
        <stp>StudyData</stp>
        <stp>AlgOrdAskVol(NGE)</stp>
        <stp>Bar</stp>
        <stp/>
        <stp>Open</stp>
        <stp>5</stp>
        <stp>-29</stp>
        <stp/>
        <stp/>
        <stp/>
        <stp/>
        <stp>T</stp>
        <tr r="BR35" s="1"/>
        <tr r="BR35" s="1"/>
      </tp>
      <tp>
        <v>48</v>
        <stp/>
        <stp>StudyData</stp>
        <stp>AlgOrdAskVol(NGE)</stp>
        <stp>Bar</stp>
        <stp/>
        <stp>Open</stp>
        <stp>5</stp>
        <stp>-39</stp>
        <stp/>
        <stp/>
        <stp/>
        <stp/>
        <stp>T</stp>
        <tr r="BR45" s="1"/>
        <tr r="BR45" s="1"/>
      </tp>
      <tp>
        <v>350</v>
        <stp/>
        <stp>StudyData</stp>
        <stp>AlgOrdAskVol(NGE)</stp>
        <stp>Bar</stp>
        <stp/>
        <stp>Open</stp>
        <stp>5</stp>
        <stp>-49</stp>
        <stp/>
        <stp/>
        <stp/>
        <stp/>
        <stp>T</stp>
        <tr r="BR55" s="1"/>
        <tr r="BR55" s="1"/>
      </tp>
      <tp>
        <v>75</v>
        <stp/>
        <stp>StudyData</stp>
        <stp>AlgOrdAskVol(NGE)</stp>
        <stp>Bar</stp>
        <stp/>
        <stp>Open</stp>
        <stp>5</stp>
        <stp>-59</stp>
        <stp/>
        <stp/>
        <stp/>
        <stp/>
        <stp>T</stp>
        <tr r="BR65" s="1"/>
        <tr r="BR65" s="1"/>
      </tp>
      <tp>
        <v>0</v>
        <stp/>
        <stp>StudyData</stp>
        <stp>AlgOrdBidVol(NGE)</stp>
        <stp>Bar</stp>
        <stp/>
        <stp>Open</stp>
        <stp>1</stp>
        <stp>-22</stp>
        <stp/>
        <stp/>
        <stp/>
        <stp/>
        <stp>T</stp>
        <tr r="AP28" s="1"/>
        <tr r="AP28" s="1"/>
      </tp>
      <tp>
        <v>96</v>
        <stp/>
        <stp>StudyData</stp>
        <stp>AlgOrdBidVol(NGE)</stp>
        <stp>Bar</stp>
        <stp/>
        <stp>Open</stp>
        <stp>5</stp>
        <stp>-26</stp>
        <stp/>
        <stp/>
        <stp/>
        <stp/>
        <stp>T</stp>
        <tr r="BQ32" s="1"/>
        <tr r="BQ32" s="1"/>
      </tp>
      <tp>
        <v>36</v>
        <stp/>
        <stp>StudyData</stp>
        <stp>AlgOrdBidVol(NGE)</stp>
        <stp>Bar</stp>
        <stp/>
        <stp>Open</stp>
        <stp>1</stp>
        <stp>-32</stp>
        <stp/>
        <stp/>
        <stp/>
        <stp/>
        <stp>T</stp>
        <tr r="AP38" s="1"/>
        <tr r="AP38" s="1"/>
      </tp>
      <tp>
        <v>159</v>
        <stp/>
        <stp>StudyData</stp>
        <stp>AlgOrdBidVol(NGE)</stp>
        <stp>Bar</stp>
        <stp/>
        <stp>Open</stp>
        <stp>5</stp>
        <stp>-36</stp>
        <stp/>
        <stp/>
        <stp/>
        <stp/>
        <stp>T</stp>
        <tr r="BQ42" s="1"/>
        <tr r="BQ42" s="1"/>
      </tp>
      <tp>
        <v>32</v>
        <stp/>
        <stp>StudyData</stp>
        <stp>AlgOrdBidVol(NGE)</stp>
        <stp>Bar</stp>
        <stp/>
        <stp>Open</stp>
        <stp>1</stp>
        <stp>-12</stp>
        <stp/>
        <stp/>
        <stp/>
        <stp/>
        <stp>T</stp>
        <tr r="AP18" s="1"/>
        <tr r="AP18" s="1"/>
      </tp>
      <tp>
        <v>59</v>
        <stp/>
        <stp>StudyData</stp>
        <stp>AlgOrdBidVol(NGE)</stp>
        <stp>Bar</stp>
        <stp/>
        <stp>Open</stp>
        <stp>5</stp>
        <stp>-16</stp>
        <stp/>
        <stp/>
        <stp/>
        <stp/>
        <stp>T</stp>
        <tr r="BQ22" s="1"/>
        <tr r="BQ22" s="1"/>
      </tp>
      <tp>
        <v>59</v>
        <stp/>
        <stp>StudyData</stp>
        <stp>AlgOrdBidVol(NGE)</stp>
        <stp>Bar</stp>
        <stp/>
        <stp>Open</stp>
        <stp>1</stp>
        <stp>-42</stp>
        <stp/>
        <stp/>
        <stp/>
        <stp/>
        <stp>T</stp>
        <tr r="AP48" s="1"/>
        <tr r="AP48" s="1"/>
      </tp>
      <tp>
        <v>286</v>
        <stp/>
        <stp>StudyData</stp>
        <stp>AlgOrdBidVol(NGE)</stp>
        <stp>Bar</stp>
        <stp/>
        <stp>Open</stp>
        <stp>5</stp>
        <stp>-46</stp>
        <stp/>
        <stp/>
        <stp/>
        <stp/>
        <stp>T</stp>
        <tr r="BQ52" s="1"/>
        <tr r="BQ52" s="1"/>
      </tp>
      <tp>
        <v>15</v>
        <stp/>
        <stp>StudyData</stp>
        <stp>AlgOrdBidVol(NGE)</stp>
        <stp>Bar</stp>
        <stp/>
        <stp>Open</stp>
        <stp>1</stp>
        <stp>-52</stp>
        <stp/>
        <stp/>
        <stp/>
        <stp/>
        <stp>T</stp>
        <tr r="AP58" s="1"/>
        <tr r="AP58" s="1"/>
      </tp>
      <tp>
        <v>14</v>
        <stp/>
        <stp>StudyData</stp>
        <stp>AlgOrdBidVol(NGE)</stp>
        <stp>Bar</stp>
        <stp/>
        <stp>Open</stp>
        <stp>5</stp>
        <stp>-56</stp>
        <stp/>
        <stp/>
        <stp/>
        <stp/>
        <stp>T</stp>
        <tr r="BQ62" s="1"/>
        <tr r="BQ62" s="1"/>
      </tp>
      <tp>
        <v>1.74</v>
        <stp/>
        <stp>ContractData</stp>
        <stp>NGE</stp>
        <stp>High</stp>
        <stp/>
        <stp>T</stp>
        <tr r="BB5" s="1"/>
      </tp>
      <tp>
        <v>1.7010000000000001</v>
        <stp/>
        <stp>StudyData</stp>
        <stp>SUBMINUTE((NGE),5,Regular)</stp>
        <stp>FG</stp>
        <stp/>
        <stp>Open</stp>
        <stp>5</stp>
        <stp>-5</stp>
        <stp/>
        <stp/>
        <stp/>
        <stp/>
        <stp>T</stp>
        <tr r="AA11" s="1"/>
      </tp>
      <tp>
        <v>1.6910000000000001</v>
        <stp/>
        <stp>StudyData</stp>
        <stp>NGE</stp>
        <stp>Bar</stp>
        <stp/>
        <stp>Low</stp>
        <stp>1</stp>
        <stp>-38</stp>
        <stp/>
        <stp/>
        <stp/>
        <stp/>
        <stp>T</stp>
        <tr r="AN44" s="1"/>
      </tp>
      <tp>
        <v>1.694</v>
        <stp/>
        <stp>StudyData</stp>
        <stp>NGE</stp>
        <stp>Bar</stp>
        <stp/>
        <stp>Low</stp>
        <stp>1</stp>
        <stp>-28</stp>
        <stp/>
        <stp/>
        <stp/>
        <stp/>
        <stp>T</stp>
        <tr r="AN34" s="1"/>
      </tp>
      <tp>
        <v>1.696</v>
        <stp/>
        <stp>StudyData</stp>
        <stp>NGE</stp>
        <stp>Bar</stp>
        <stp/>
        <stp>Low</stp>
        <stp>1</stp>
        <stp>-18</stp>
        <stp/>
        <stp/>
        <stp/>
        <stp/>
        <stp>T</stp>
        <tr r="AN24" s="1"/>
      </tp>
      <tp>
        <v>1.7170000000000001</v>
        <stp/>
        <stp>StudyData</stp>
        <stp>NGE</stp>
        <stp>Bar</stp>
        <stp/>
        <stp>Low</stp>
        <stp>1</stp>
        <stp>-58</stp>
        <stp/>
        <stp/>
        <stp/>
        <stp/>
        <stp>T</stp>
        <tr r="AN64" s="1"/>
      </tp>
      <tp>
        <v>1.71</v>
        <stp/>
        <stp>StudyData</stp>
        <stp>NGE</stp>
        <stp>Bar</stp>
        <stp/>
        <stp>Low</stp>
        <stp>1</stp>
        <stp>-48</stp>
        <stp/>
        <stp/>
        <stp/>
        <stp/>
        <stp>T</stp>
        <tr r="AN54" s="1"/>
      </tp>
      <tp>
        <v>1.7</v>
        <stp/>
        <stp>StudyData</stp>
        <stp>SUBMINUTE((NGE),5,Regular)</stp>
        <stp>FG</stp>
        <stp/>
        <stp>High</stp>
        <stp>5</stp>
        <stp>-2</stp>
        <stp/>
        <stp/>
        <stp/>
        <stp/>
        <stp>T</stp>
        <tr r="AB8" s="1"/>
      </tp>
      <tp>
        <v>26</v>
        <stp/>
        <stp>StudyData</stp>
        <stp>AlgOrdAskVol(NGE)</stp>
        <stp>Bar</stp>
        <stp/>
        <stp>Open</stp>
        <stp>5</stp>
        <stp>-18</stp>
        <stp/>
        <stp/>
        <stp/>
        <stp/>
        <stp>T</stp>
        <tr r="BR24" s="1"/>
        <tr r="BR24" s="1"/>
      </tp>
      <tp>
        <v>16</v>
        <stp/>
        <stp>StudyData</stp>
        <stp>AlgOrdAskVol(NGE)</stp>
        <stp>Bar</stp>
        <stp/>
        <stp>Open</stp>
        <stp>5</stp>
        <stp>-28</stp>
        <stp/>
        <stp/>
        <stp/>
        <stp/>
        <stp>T</stp>
        <tr r="BR34" s="1"/>
        <tr r="BR34" s="1"/>
      </tp>
      <tp>
        <v>88</v>
        <stp/>
        <stp>StudyData</stp>
        <stp>AlgOrdAskVol(NGE)</stp>
        <stp>Bar</stp>
        <stp/>
        <stp>Open</stp>
        <stp>5</stp>
        <stp>-38</stp>
        <stp/>
        <stp/>
        <stp/>
        <stp/>
        <stp>T</stp>
        <tr r="BR44" s="1"/>
        <tr r="BR44" s="1"/>
      </tp>
      <tp>
        <v>192</v>
        <stp/>
        <stp>StudyData</stp>
        <stp>AlgOrdAskVol(NGE)</stp>
        <stp>Bar</stp>
        <stp/>
        <stp>Open</stp>
        <stp>5</stp>
        <stp>-48</stp>
        <stp/>
        <stp/>
        <stp/>
        <stp/>
        <stp>T</stp>
        <tr r="BR54" s="1"/>
        <tr r="BR54" s="1"/>
      </tp>
      <tp>
        <v>83</v>
        <stp/>
        <stp>StudyData</stp>
        <stp>AlgOrdAskVol(NGE)</stp>
        <stp>Bar</stp>
        <stp/>
        <stp>Open</stp>
        <stp>5</stp>
        <stp>-58</stp>
        <stp/>
        <stp/>
        <stp/>
        <stp/>
        <stp>T</stp>
        <tr r="BR64" s="1"/>
        <tr r="BR64" s="1"/>
      </tp>
      <tp>
        <v>0</v>
        <stp/>
        <stp>StudyData</stp>
        <stp>AlgOrdBidVol(NGE)</stp>
        <stp>Bar</stp>
        <stp/>
        <stp>Open</stp>
        <stp>1</stp>
        <stp>-23</stp>
        <stp/>
        <stp/>
        <stp/>
        <stp/>
        <stp>T</stp>
        <tr r="AP29" s="1"/>
        <tr r="AP29" s="1"/>
      </tp>
      <tp>
        <v>101</v>
        <stp/>
        <stp>StudyData</stp>
        <stp>AlgOrdBidVol(NGE)</stp>
        <stp>Bar</stp>
        <stp/>
        <stp>Open</stp>
        <stp>5</stp>
        <stp>-27</stp>
        <stp/>
        <stp/>
        <stp/>
        <stp/>
        <stp>T</stp>
        <tr r="BQ33" s="1"/>
        <tr r="BQ33" s="1"/>
      </tp>
      <tp>
        <v>9</v>
        <stp/>
        <stp>StudyData</stp>
        <stp>AlgOrdBidVol(NGE)</stp>
        <stp>Bar</stp>
        <stp/>
        <stp>Open</stp>
        <stp>1</stp>
        <stp>-33</stp>
        <stp/>
        <stp/>
        <stp/>
        <stp/>
        <stp>T</stp>
        <tr r="AP39" s="1"/>
        <tr r="AP39" s="1"/>
      </tp>
      <tp>
        <v>211</v>
        <stp/>
        <stp>StudyData</stp>
        <stp>AlgOrdBidVol(NGE)</stp>
        <stp>Bar</stp>
        <stp/>
        <stp>Open</stp>
        <stp>5</stp>
        <stp>-37</stp>
        <stp/>
        <stp/>
        <stp/>
        <stp/>
        <stp>T</stp>
        <tr r="BQ43" s="1"/>
        <tr r="BQ43" s="1"/>
      </tp>
      <tp>
        <v>6</v>
        <stp/>
        <stp>StudyData</stp>
        <stp>AlgOrdBidVol(NGE)</stp>
        <stp>Bar</stp>
        <stp/>
        <stp>Open</stp>
        <stp>1</stp>
        <stp>-13</stp>
        <stp/>
        <stp/>
        <stp/>
        <stp/>
        <stp>T</stp>
        <tr r="AP19" s="1"/>
        <tr r="AP19" s="1"/>
      </tp>
      <tp>
        <v>68</v>
        <stp/>
        <stp>StudyData</stp>
        <stp>AlgOrdBidVol(NGE)</stp>
        <stp>Bar</stp>
        <stp/>
        <stp>Open</stp>
        <stp>5</stp>
        <stp>-17</stp>
        <stp/>
        <stp/>
        <stp/>
        <stp/>
        <stp>T</stp>
        <tr r="BQ23" s="1"/>
        <tr r="BQ23" s="1"/>
      </tp>
      <tp>
        <v>7</v>
        <stp/>
        <stp>StudyData</stp>
        <stp>AlgOrdBidVol(NGE)</stp>
        <stp>Bar</stp>
        <stp/>
        <stp>Open</stp>
        <stp>1</stp>
        <stp>-43</stp>
        <stp/>
        <stp/>
        <stp/>
        <stp/>
        <stp>T</stp>
        <tr r="AP49" s="1"/>
        <tr r="AP49" s="1"/>
      </tp>
      <tp>
        <v>159</v>
        <stp/>
        <stp>StudyData</stp>
        <stp>AlgOrdBidVol(NGE)</stp>
        <stp>Bar</stp>
        <stp/>
        <stp>Open</stp>
        <stp>5</stp>
        <stp>-47</stp>
        <stp/>
        <stp/>
        <stp/>
        <stp/>
        <stp>T</stp>
        <tr r="BQ53" s="1"/>
        <tr r="BQ53" s="1"/>
      </tp>
      <tp>
        <v>11</v>
        <stp/>
        <stp>StudyData</stp>
        <stp>AlgOrdBidVol(NGE)</stp>
        <stp>Bar</stp>
        <stp/>
        <stp>Open</stp>
        <stp>1</stp>
        <stp>-53</stp>
        <stp/>
        <stp/>
        <stp/>
        <stp/>
        <stp>T</stp>
        <tr r="AP59" s="1"/>
        <tr r="AP59" s="1"/>
      </tp>
      <tp>
        <v>34</v>
        <stp/>
        <stp>StudyData</stp>
        <stp>AlgOrdBidVol(NGE)</stp>
        <stp>Bar</stp>
        <stp/>
        <stp>Open</stp>
        <stp>5</stp>
        <stp>-57</stp>
        <stp/>
        <stp/>
        <stp/>
        <stp/>
        <stp>T</stp>
        <tr r="BQ63" s="1"/>
        <tr r="BQ63" s="1"/>
      </tp>
      <tp>
        <v>1.7</v>
        <stp/>
        <stp>StudyData</stp>
        <stp>SUBMINUTE((NGE),5,Regular)</stp>
        <stp>FG</stp>
        <stp/>
        <stp>Open</stp>
        <stp>5</stp>
        <stp>-2</stp>
        <stp/>
        <stp/>
        <stp/>
        <stp/>
        <stp>T</stp>
        <tr r="AA8" s="1"/>
      </tp>
      <tp>
        <v>1.7010000000000001</v>
        <stp/>
        <stp>StudyData</stp>
        <stp>SUBMINUTE((NGE),5,Regular)</stp>
        <stp>FG</stp>
        <stp/>
        <stp>High</stp>
        <stp>5</stp>
        <stp>-5</stp>
        <stp/>
        <stp/>
        <stp/>
        <stp/>
        <stp>T</stp>
        <tr r="AB11" s="1"/>
      </tp>
      <tp>
        <v>1.718</v>
        <stp/>
        <stp>StudyData</stp>
        <stp>NGE</stp>
        <stp>FG</stp>
        <stp/>
        <stp>Close</stp>
        <stp>1</stp>
        <stp>-59</stp>
        <stp/>
        <stp/>
        <stp/>
        <stp/>
        <stp>T</stp>
        <tr r="AO65" s="1"/>
        <tr r="AO65" s="1"/>
      </tp>
      <tp>
        <v>1.71</v>
        <stp/>
        <stp>StudyData</stp>
        <stp>NGE</stp>
        <stp>FG</stp>
        <stp/>
        <stp>Close</stp>
        <stp>1</stp>
        <stp>-49</stp>
        <stp/>
        <stp/>
        <stp/>
        <stp/>
        <stp>T</stp>
        <tr r="AO55" s="1"/>
        <tr r="AO55" s="1"/>
      </tp>
      <tp>
        <v>1.6970000000000001</v>
        <stp/>
        <stp>StudyData</stp>
        <stp>NGE</stp>
        <stp>FG</stp>
        <stp/>
        <stp>Close</stp>
        <stp>1</stp>
        <stp>-19</stp>
        <stp/>
        <stp/>
        <stp/>
        <stp/>
        <stp>T</stp>
        <tr r="AO25" s="1"/>
        <tr r="AO25" s="1"/>
      </tp>
      <tp>
        <v>1.6910000000000001</v>
        <stp/>
        <stp>StudyData</stp>
        <stp>NGE</stp>
        <stp>FG</stp>
        <stp/>
        <stp>Close</stp>
        <stp>1</stp>
        <stp>-39</stp>
        <stp/>
        <stp/>
        <stp/>
        <stp/>
        <stp>T</stp>
        <tr r="AO45" s="1"/>
        <tr r="AO45" s="1"/>
      </tp>
      <tp>
        <v>1.6950000000000001</v>
        <stp/>
        <stp>StudyData</stp>
        <stp>NGE</stp>
        <stp>FG</stp>
        <stp/>
        <stp>Close</stp>
        <stp>1</stp>
        <stp>-29</stp>
        <stp/>
        <stp/>
        <stp/>
        <stp/>
        <stp>T</stp>
        <tr r="AO35" s="1"/>
        <tr r="AO35" s="1"/>
      </tp>
      <tp>
        <v>0</v>
        <stp/>
        <stp>StudyData</stp>
        <stp>AlgOrdAskVol(SUBMINUTE((NGE),5,Regular),1,0)</stp>
        <stp>Bar</stp>
        <stp/>
        <stp>Open</stp>
        <stp>5</stp>
        <stp>-49</stp>
        <stp/>
        <stp/>
        <stp/>
        <stp/>
        <stp>T</stp>
        <tr r="AF55" s="1"/>
        <tr r="AF55" s="1"/>
      </tp>
      <tp>
        <v>0</v>
        <stp/>
        <stp>StudyData</stp>
        <stp>AlgOrdAskVol(SUBMINUTE((NGE),5,Regular),1,0)</stp>
        <stp>Bar</stp>
        <stp/>
        <stp>Open</stp>
        <stp>5</stp>
        <stp>-59</stp>
        <stp/>
        <stp/>
        <stp/>
        <stp/>
        <stp>T</stp>
        <tr r="AF65" s="1"/>
        <tr r="AF65" s="1"/>
      </tp>
      <tp>
        <v>0</v>
        <stp/>
        <stp>StudyData</stp>
        <stp>AlgOrdAskVol(SUBMINUTE((NGE),5,Regular),1,0)</stp>
        <stp>Bar</stp>
        <stp/>
        <stp>Open</stp>
        <stp>5</stp>
        <stp>-29</stp>
        <stp/>
        <stp/>
        <stp/>
        <stp/>
        <stp>T</stp>
        <tr r="AF35" s="1"/>
        <tr r="AF35" s="1"/>
      </tp>
      <tp>
        <v>0</v>
        <stp/>
        <stp>StudyData</stp>
        <stp>AlgOrdAskVol(SUBMINUTE((NGE),5,Regular),1,0)</stp>
        <stp>Bar</stp>
        <stp/>
        <stp>Open</stp>
        <stp>5</stp>
        <stp>-39</stp>
        <stp/>
        <stp/>
        <stp/>
        <stp/>
        <stp>T</stp>
        <tr r="AF45" s="1"/>
        <tr r="AF45" s="1"/>
      </tp>
      <tp>
        <v>0</v>
        <stp/>
        <stp>StudyData</stp>
        <stp>AlgOrdAskVol(SUBMINUTE((NGE),5,Regular),1,0)</stp>
        <stp>Bar</stp>
        <stp/>
        <stp>Open</stp>
        <stp>5</stp>
        <stp>-19</stp>
        <stp/>
        <stp/>
        <stp/>
        <stp/>
        <stp>T</stp>
        <tr r="AF25" s="1"/>
        <tr r="AF25" s="1"/>
      </tp>
      <tp>
        <v>0</v>
        <stp/>
        <stp>StudyData</stp>
        <stp>AlgOrdAskVol(SUBMINUTE((NGE),1,Regular),1,0)</stp>
        <stp>Bar</stp>
        <stp/>
        <stp>Open</stp>
        <stp>5</stp>
        <stp>-49</stp>
        <stp/>
        <stp/>
        <stp/>
        <stp/>
        <stp>T</stp>
        <tr r="F55" s="1"/>
        <tr r="F55" s="1"/>
      </tp>
      <tp>
        <v>0</v>
        <stp/>
        <stp>StudyData</stp>
        <stp>AlgOrdAskVol(SUBMINUTE((NGE),1,Regular),1,0)</stp>
        <stp>Bar</stp>
        <stp/>
        <stp>Open</stp>
        <stp>5</stp>
        <stp>-59</stp>
        <stp/>
        <stp/>
        <stp/>
        <stp/>
        <stp>T</stp>
        <tr r="F65" s="1"/>
        <tr r="F65" s="1"/>
      </tp>
      <tp>
        <v>0</v>
        <stp/>
        <stp>StudyData</stp>
        <stp>AlgOrdAskVol(SUBMINUTE((NGE),1,Regular),1,0)</stp>
        <stp>Bar</stp>
        <stp/>
        <stp>Open</stp>
        <stp>5</stp>
        <stp>-29</stp>
        <stp/>
        <stp/>
        <stp/>
        <stp/>
        <stp>T</stp>
        <tr r="F35" s="1"/>
        <tr r="F35" s="1"/>
      </tp>
      <tp>
        <v>0</v>
        <stp/>
        <stp>StudyData</stp>
        <stp>AlgOrdAskVol(SUBMINUTE((NGE),1,Regular),1,0)</stp>
        <stp>Bar</stp>
        <stp/>
        <stp>Open</stp>
        <stp>5</stp>
        <stp>-39</stp>
        <stp/>
        <stp/>
        <stp/>
        <stp/>
        <stp>T</stp>
        <tr r="F45" s="1"/>
        <tr r="F45" s="1"/>
      </tp>
      <tp>
        <v>0</v>
        <stp/>
        <stp>StudyData</stp>
        <stp>AlgOrdAskVol(SUBMINUTE((NGE),1,Regular),1,0)</stp>
        <stp>Bar</stp>
        <stp/>
        <stp>Open</stp>
        <stp>5</stp>
        <stp>-19</stp>
        <stp/>
        <stp/>
        <stp/>
        <stp/>
        <stp>T</stp>
        <tr r="F25" s="1"/>
        <tr r="F25" s="1"/>
      </tp>
      <tp>
        <v>0</v>
        <stp/>
        <stp>StudyData</stp>
        <stp>AlgOrdBidVol(NGE)</stp>
        <stp>Bar</stp>
        <stp/>
        <stp>Open</stp>
        <stp>1</stp>
        <stp>-24</stp>
        <stp/>
        <stp/>
        <stp/>
        <stp/>
        <stp>T</stp>
        <tr r="AP30" s="1"/>
        <tr r="AP30" s="1"/>
      </tp>
      <tp>
        <v>49</v>
        <stp/>
        <stp>StudyData</stp>
        <stp>AlgOrdBidVol(NGE)</stp>
        <stp>Bar</stp>
        <stp/>
        <stp>Open</stp>
        <stp>5</stp>
        <stp>-20</stp>
        <stp/>
        <stp/>
        <stp/>
        <stp/>
        <stp>T</stp>
        <tr r="BQ26" s="1"/>
        <tr r="BQ26" s="1"/>
      </tp>
      <tp>
        <v>6</v>
        <stp/>
        <stp>StudyData</stp>
        <stp>AlgOrdBidVol(NGE)</stp>
        <stp>Bar</stp>
        <stp/>
        <stp>Open</stp>
        <stp>1</stp>
        <stp>-34</stp>
        <stp/>
        <stp/>
        <stp/>
        <stp/>
        <stp>T</stp>
        <tr r="AP40" s="1"/>
        <tr r="AP40" s="1"/>
      </tp>
      <tp>
        <v>21</v>
        <stp/>
        <stp>StudyData</stp>
        <stp>AlgOrdBidVol(NGE)</stp>
        <stp>Bar</stp>
        <stp/>
        <stp>Open</stp>
        <stp>5</stp>
        <stp>-30</stp>
        <stp/>
        <stp/>
        <stp/>
        <stp/>
        <stp>T</stp>
        <tr r="BQ36" s="1"/>
        <tr r="BQ36" s="1"/>
      </tp>
      <tp>
        <v>0</v>
        <stp/>
        <stp>StudyData</stp>
        <stp>AlgOrdBidVol(NGE)</stp>
        <stp>Bar</stp>
        <stp/>
        <stp>Open</stp>
        <stp>1</stp>
        <stp>-14</stp>
        <stp/>
        <stp/>
        <stp/>
        <stp/>
        <stp>T</stp>
        <tr r="AP20" s="1"/>
        <tr r="AP20" s="1"/>
      </tp>
      <tp>
        <v>90</v>
        <stp/>
        <stp>StudyData</stp>
        <stp>AlgOrdBidVol(NGE)</stp>
        <stp>Bar</stp>
        <stp/>
        <stp>Open</stp>
        <stp>5</stp>
        <stp>-10</stp>
        <stp/>
        <stp/>
        <stp/>
        <stp/>
        <stp>T</stp>
        <tr r="BQ16" s="1"/>
        <tr r="BQ16" s="1"/>
      </tp>
      <tp>
        <v>86</v>
        <stp/>
        <stp>StudyData</stp>
        <stp>AlgOrdBidVol(NGE)</stp>
        <stp>Bar</stp>
        <stp/>
        <stp>Open</stp>
        <stp>5</stp>
        <stp>-60</stp>
        <stp/>
        <stp/>
        <stp/>
        <stp/>
        <stp>T</stp>
        <tr r="BQ66" s="1"/>
        <tr r="BQ66" s="1"/>
      </tp>
      <tp>
        <v>10</v>
        <stp/>
        <stp>StudyData</stp>
        <stp>AlgOrdBidVol(NGE)</stp>
        <stp>Bar</stp>
        <stp/>
        <stp>Open</stp>
        <stp>1</stp>
        <stp>-44</stp>
        <stp/>
        <stp/>
        <stp/>
        <stp/>
        <stp>T</stp>
        <tr r="AP50" s="1"/>
        <tr r="AP50" s="1"/>
      </tp>
      <tp>
        <v>67</v>
        <stp/>
        <stp>StudyData</stp>
        <stp>AlgOrdBidVol(NGE)</stp>
        <stp>Bar</stp>
        <stp/>
        <stp>Open</stp>
        <stp>5</stp>
        <stp>-40</stp>
        <stp/>
        <stp/>
        <stp/>
        <stp/>
        <stp>T</stp>
        <tr r="BQ46" s="1"/>
        <tr r="BQ46" s="1"/>
      </tp>
      <tp>
        <v>8</v>
        <stp/>
        <stp>StudyData</stp>
        <stp>AlgOrdBidVol(NGE)</stp>
        <stp>Bar</stp>
        <stp/>
        <stp>Open</stp>
        <stp>1</stp>
        <stp>-54</stp>
        <stp/>
        <stp/>
        <stp/>
        <stp/>
        <stp>T</stp>
        <tr r="AP60" s="1"/>
        <tr r="AP60" s="1"/>
      </tp>
      <tp>
        <v>420</v>
        <stp/>
        <stp>StudyData</stp>
        <stp>AlgOrdBidVol(NGE)</stp>
        <stp>Bar</stp>
        <stp/>
        <stp>Open</stp>
        <stp>5</stp>
        <stp>-50</stp>
        <stp/>
        <stp/>
        <stp/>
        <stp/>
        <stp>T</stp>
        <tr r="BQ56" s="1"/>
        <tr r="BQ56" s="1"/>
      </tp>
      <tp>
        <v>1.7</v>
        <stp/>
        <stp>StudyData</stp>
        <stp>SUBMINUTE((NGE),5,Regular)</stp>
        <stp>FG</stp>
        <stp/>
        <stp>Open</stp>
        <stp>5</stp>
        <stp>-3</stp>
        <stp/>
        <stp/>
        <stp/>
        <stp/>
        <stp>T</stp>
        <tr r="AA9" s="1"/>
      </tp>
      <tp>
        <v>1.7</v>
        <stp/>
        <stp>StudyData</stp>
        <stp>SUBMINUTE((NGE),5,Regular)</stp>
        <stp>FG</stp>
        <stp/>
        <stp>High</stp>
        <stp>5</stp>
        <stp>-4</stp>
        <stp/>
        <stp/>
        <stp/>
        <stp/>
        <stp>T</stp>
        <tr r="AB10" s="1"/>
      </tp>
      <tp>
        <v>1.7170000000000001</v>
        <stp/>
        <stp>StudyData</stp>
        <stp>NGE</stp>
        <stp>FG</stp>
        <stp/>
        <stp>Close</stp>
        <stp>1</stp>
        <stp>-58</stp>
        <stp/>
        <stp/>
        <stp/>
        <stp/>
        <stp>T</stp>
        <tr r="AO64" s="1"/>
        <tr r="AO64" s="1"/>
      </tp>
      <tp>
        <v>1.71</v>
        <stp/>
        <stp>StudyData</stp>
        <stp>NGE</stp>
        <stp>FG</stp>
        <stp/>
        <stp>Close</stp>
        <stp>1</stp>
        <stp>-48</stp>
        <stp/>
        <stp/>
        <stp/>
        <stp/>
        <stp>T</stp>
        <tr r="AO54" s="1"/>
        <tr r="AO54" s="1"/>
      </tp>
      <tp>
        <v>1.6970000000000001</v>
        <stp/>
        <stp>StudyData</stp>
        <stp>NGE</stp>
        <stp>FG</stp>
        <stp/>
        <stp>Close</stp>
        <stp>1</stp>
        <stp>-18</stp>
        <stp/>
        <stp/>
        <stp/>
        <stp/>
        <stp>T</stp>
        <tr r="AO24" s="1"/>
        <tr r="AO24" s="1"/>
      </tp>
      <tp>
        <v>1.6930000000000001</v>
        <stp/>
        <stp>StudyData</stp>
        <stp>NGE</stp>
        <stp>FG</stp>
        <stp/>
        <stp>Close</stp>
        <stp>1</stp>
        <stp>-38</stp>
        <stp/>
        <stp/>
        <stp/>
        <stp/>
        <stp>T</stp>
        <tr r="AO44" s="1"/>
        <tr r="AO44" s="1"/>
      </tp>
      <tp>
        <v>1.6950000000000001</v>
        <stp/>
        <stp>StudyData</stp>
        <stp>NGE</stp>
        <stp>FG</stp>
        <stp/>
        <stp>Close</stp>
        <stp>1</stp>
        <stp>-28</stp>
        <stp/>
        <stp/>
        <stp/>
        <stp/>
        <stp>T</stp>
        <tr r="AO34" s="1"/>
        <tr r="AO34" s="1"/>
      </tp>
      <tp>
        <v>1.6280000000000001</v>
        <stp/>
        <stp>ContractData</stp>
        <stp>NGE</stp>
        <stp>Open</stp>
        <stp/>
        <stp>T</stp>
        <tr r="AX5" s="1"/>
      </tp>
      <tp>
        <v>0</v>
        <stp/>
        <stp>StudyData</stp>
        <stp>AlgOrdAskVol(SUBMINUTE((NGE),5,Regular),1,0)</stp>
        <stp>Bar</stp>
        <stp/>
        <stp>Open</stp>
        <stp>5</stp>
        <stp>-48</stp>
        <stp/>
        <stp/>
        <stp/>
        <stp/>
        <stp>T</stp>
        <tr r="AF54" s="1"/>
        <tr r="AF54" s="1"/>
      </tp>
      <tp>
        <v>0</v>
        <stp/>
        <stp>StudyData</stp>
        <stp>AlgOrdAskVol(SUBMINUTE((NGE),5,Regular),1,0)</stp>
        <stp>Bar</stp>
        <stp/>
        <stp>Open</stp>
        <stp>5</stp>
        <stp>-58</stp>
        <stp/>
        <stp/>
        <stp/>
        <stp/>
        <stp>T</stp>
        <tr r="AF64" s="1"/>
        <tr r="AF64" s="1"/>
      </tp>
      <tp>
        <v>0</v>
        <stp/>
        <stp>StudyData</stp>
        <stp>AlgOrdAskVol(SUBMINUTE((NGE),5,Regular),1,0)</stp>
        <stp>Bar</stp>
        <stp/>
        <stp>Open</stp>
        <stp>5</stp>
        <stp>-28</stp>
        <stp/>
        <stp/>
        <stp/>
        <stp/>
        <stp>T</stp>
        <tr r="AF34" s="1"/>
        <tr r="AF34" s="1"/>
      </tp>
      <tp>
        <v>0</v>
        <stp/>
        <stp>StudyData</stp>
        <stp>AlgOrdAskVol(SUBMINUTE((NGE),5,Regular),1,0)</stp>
        <stp>Bar</stp>
        <stp/>
        <stp>Open</stp>
        <stp>5</stp>
        <stp>-38</stp>
        <stp/>
        <stp/>
        <stp/>
        <stp/>
        <stp>T</stp>
        <tr r="AF44" s="1"/>
        <tr r="AF44" s="1"/>
      </tp>
      <tp>
        <v>0</v>
        <stp/>
        <stp>StudyData</stp>
        <stp>AlgOrdAskVol(SUBMINUTE((NGE),5,Regular),1,0)</stp>
        <stp>Bar</stp>
        <stp/>
        <stp>Open</stp>
        <stp>5</stp>
        <stp>-18</stp>
        <stp/>
        <stp/>
        <stp/>
        <stp/>
        <stp>T</stp>
        <tr r="AF24" s="1"/>
        <tr r="AF24" s="1"/>
      </tp>
      <tp>
        <v>0</v>
        <stp/>
        <stp>StudyData</stp>
        <stp>AlgOrdAskVol(SUBMINUTE((NGE),1,Regular),1,0)</stp>
        <stp>Bar</stp>
        <stp/>
        <stp>Open</stp>
        <stp>5</stp>
        <stp>-48</stp>
        <stp/>
        <stp/>
        <stp/>
        <stp/>
        <stp>T</stp>
        <tr r="F54" s="1"/>
        <tr r="F54" s="1"/>
      </tp>
      <tp>
        <v>0</v>
        <stp/>
        <stp>StudyData</stp>
        <stp>AlgOrdAskVol(SUBMINUTE((NGE),1,Regular),1,0)</stp>
        <stp>Bar</stp>
        <stp/>
        <stp>Open</stp>
        <stp>5</stp>
        <stp>-58</stp>
        <stp/>
        <stp/>
        <stp/>
        <stp/>
        <stp>T</stp>
        <tr r="F64" s="1"/>
        <tr r="F64" s="1"/>
      </tp>
      <tp>
        <v>0</v>
        <stp/>
        <stp>StudyData</stp>
        <stp>AlgOrdAskVol(SUBMINUTE((NGE),1,Regular),1,0)</stp>
        <stp>Bar</stp>
        <stp/>
        <stp>Open</stp>
        <stp>5</stp>
        <stp>-28</stp>
        <stp/>
        <stp/>
        <stp/>
        <stp/>
        <stp>T</stp>
        <tr r="F34" s="1"/>
        <tr r="F34" s="1"/>
      </tp>
      <tp>
        <v>0</v>
        <stp/>
        <stp>StudyData</stp>
        <stp>AlgOrdAskVol(SUBMINUTE((NGE),1,Regular),1,0)</stp>
        <stp>Bar</stp>
        <stp/>
        <stp>Open</stp>
        <stp>5</stp>
        <stp>-38</stp>
        <stp/>
        <stp/>
        <stp/>
        <stp/>
        <stp>T</stp>
        <tr r="F44" s="1"/>
        <tr r="F44" s="1"/>
      </tp>
      <tp>
        <v>0</v>
        <stp/>
        <stp>StudyData</stp>
        <stp>AlgOrdAskVol(SUBMINUTE((NGE),1,Regular),1,0)</stp>
        <stp>Bar</stp>
        <stp/>
        <stp>Open</stp>
        <stp>5</stp>
        <stp>-18</stp>
        <stp/>
        <stp/>
        <stp/>
        <stp/>
        <stp>T</stp>
        <tr r="F24" s="1"/>
        <tr r="F24" s="1"/>
      </tp>
      <tp>
        <v>21</v>
        <stp/>
        <stp>StudyData</stp>
        <stp>AlgOrdBidVol(NGE)</stp>
        <stp>Bar</stp>
        <stp/>
        <stp>Open</stp>
        <stp>1</stp>
        <stp>-25</stp>
        <stp/>
        <stp/>
        <stp/>
        <stp/>
        <stp>T</stp>
        <tr r="AP31" s="1"/>
        <tr r="AP31" s="1"/>
      </tp>
      <tp>
        <v>21</v>
        <stp/>
        <stp>StudyData</stp>
        <stp>AlgOrdBidVol(NGE)</stp>
        <stp>Bar</stp>
        <stp/>
        <stp>Open</stp>
        <stp>5</stp>
        <stp>-21</stp>
        <stp/>
        <stp/>
        <stp/>
        <stp/>
        <stp>T</stp>
        <tr r="BQ27" s="1"/>
        <tr r="BQ27" s="1"/>
      </tp>
      <tp>
        <v>33</v>
        <stp/>
        <stp>StudyData</stp>
        <stp>AlgOrdBidVol(NGE)</stp>
        <stp>Bar</stp>
        <stp/>
        <stp>Open</stp>
        <stp>1</stp>
        <stp>-35</stp>
        <stp/>
        <stp/>
        <stp/>
        <stp/>
        <stp>T</stp>
        <tr r="AP41" s="1"/>
        <tr r="AP41" s="1"/>
      </tp>
      <tp>
        <v>233</v>
        <stp/>
        <stp>StudyData</stp>
        <stp>AlgOrdBidVol(NGE)</stp>
        <stp>Bar</stp>
        <stp/>
        <stp>Open</stp>
        <stp>5</stp>
        <stp>-31</stp>
        <stp/>
        <stp/>
        <stp/>
        <stp/>
        <stp>T</stp>
        <tr r="BQ37" s="1"/>
        <tr r="BQ37" s="1"/>
      </tp>
      <tp>
        <v>137</v>
        <stp/>
        <stp>StudyData</stp>
        <stp>AlgOrdBidVol(NGE)</stp>
        <stp>Bar</stp>
        <stp/>
        <stp>Open</stp>
        <stp>1</stp>
        <stp>-15</stp>
        <stp/>
        <stp/>
        <stp/>
        <stp/>
        <stp>T</stp>
        <tr r="AP21" s="1"/>
        <tr r="AP21" s="1"/>
      </tp>
      <tp>
        <v>102</v>
        <stp/>
        <stp>StudyData</stp>
        <stp>AlgOrdBidVol(NGE)</stp>
        <stp>Bar</stp>
        <stp/>
        <stp>Open</stp>
        <stp>5</stp>
        <stp>-11</stp>
        <stp/>
        <stp/>
        <stp/>
        <stp/>
        <stp>T</stp>
        <tr r="BQ17" s="1"/>
        <tr r="BQ17" s="1"/>
      </tp>
      <tp>
        <v>36</v>
        <stp/>
        <stp>StudyData</stp>
        <stp>AlgOrdBidVol(NGE)</stp>
        <stp>Bar</stp>
        <stp/>
        <stp>Open</stp>
        <stp>1</stp>
        <stp>-45</stp>
        <stp/>
        <stp/>
        <stp/>
        <stp/>
        <stp>T</stp>
        <tr r="AP51" s="1"/>
        <tr r="AP51" s="1"/>
      </tp>
      <tp>
        <v>128</v>
        <stp/>
        <stp>StudyData</stp>
        <stp>AlgOrdBidVol(NGE)</stp>
        <stp>Bar</stp>
        <stp/>
        <stp>Open</stp>
        <stp>5</stp>
        <stp>-41</stp>
        <stp/>
        <stp/>
        <stp/>
        <stp/>
        <stp>T</stp>
        <tr r="BQ47" s="1"/>
        <tr r="BQ47" s="1"/>
      </tp>
      <tp>
        <v>49</v>
        <stp/>
        <stp>StudyData</stp>
        <stp>AlgOrdBidVol(NGE)</stp>
        <stp>Bar</stp>
        <stp/>
        <stp>Open</stp>
        <stp>1</stp>
        <stp>-55</stp>
        <stp/>
        <stp/>
        <stp/>
        <stp/>
        <stp>T</stp>
        <tr r="AP61" s="1"/>
        <tr r="AP61" s="1"/>
      </tp>
      <tp>
        <v>198</v>
        <stp/>
        <stp>StudyData</stp>
        <stp>AlgOrdBidVol(NGE)</stp>
        <stp>Bar</stp>
        <stp/>
        <stp>Open</stp>
        <stp>5</stp>
        <stp>-51</stp>
        <stp/>
        <stp/>
        <stp/>
        <stp/>
        <stp>T</stp>
        <tr r="BQ57" s="1"/>
        <tr r="BQ57" s="1"/>
      </tp>
      <tp>
        <v>1.722</v>
        <stp/>
        <stp>StudyData</stp>
        <stp>NGE</stp>
        <stp>Bar</stp>
        <stp/>
        <stp>Low</stp>
        <stp>5</stp>
        <stp>-39</stp>
        <stp/>
        <stp/>
        <stp/>
        <stp/>
        <stp>T</stp>
        <tr r="BO45" s="1"/>
      </tp>
      <tp>
        <v>1.726</v>
        <stp/>
        <stp>StudyData</stp>
        <stp>NGE</stp>
        <stp>Bar</stp>
        <stp/>
        <stp>Low</stp>
        <stp>5</stp>
        <stp>-29</stp>
        <stp/>
        <stp/>
        <stp/>
        <stp/>
        <stp>T</stp>
        <tr r="BO35" s="1"/>
      </tp>
      <tp>
        <v>1.718</v>
        <stp/>
        <stp>StudyData</stp>
        <stp>NGE</stp>
        <stp>Bar</stp>
        <stp/>
        <stp>Low</stp>
        <stp>5</stp>
        <stp>-19</stp>
        <stp/>
        <stp/>
        <stp/>
        <stp/>
        <stp>T</stp>
        <tr r="BO25" s="1"/>
      </tp>
      <tp>
        <v>1.659</v>
        <stp/>
        <stp>StudyData</stp>
        <stp>NGE</stp>
        <stp>Bar</stp>
        <stp/>
        <stp>Low</stp>
        <stp>5</stp>
        <stp>-59</stp>
        <stp/>
        <stp/>
        <stp/>
        <stp/>
        <stp>T</stp>
        <tr r="BO65" s="1"/>
      </tp>
      <tp>
        <v>1.704</v>
        <stp/>
        <stp>StudyData</stp>
        <stp>NGE</stp>
        <stp>Bar</stp>
        <stp/>
        <stp>Low</stp>
        <stp>5</stp>
        <stp>-49</stp>
        <stp/>
        <stp/>
        <stp/>
        <stp/>
        <stp>T</stp>
        <tr r="BO55" s="1"/>
      </tp>
      <tp>
        <v>1.7010000000000001</v>
        <stp/>
        <stp>StudyData</stp>
        <stp>SUBMINUTE((NGE),5,Regular)</stp>
        <stp>FG</stp>
        <stp/>
        <stp>High</stp>
        <stp>5</stp>
        <stp>-7</stp>
        <stp/>
        <stp/>
        <stp/>
        <stp/>
        <stp>T</stp>
        <tr r="AB13" s="1"/>
      </tp>
      <tp>
        <v>0</v>
        <stp/>
        <stp>StudyData</stp>
        <stp>AlgOrdAskVol(NGE)</stp>
        <stp>Bar</stp>
        <stp/>
        <stp>Open</stp>
        <stp>1</stp>
        <stp>-19</stp>
        <stp/>
        <stp/>
        <stp/>
        <stp/>
        <stp>T</stp>
        <tr r="AQ25" s="1"/>
        <tr r="AQ25" s="1"/>
      </tp>
      <tp>
        <v>23</v>
        <stp/>
        <stp>StudyData</stp>
        <stp>AlgOrdAskVol(NGE)</stp>
        <stp>Bar</stp>
        <stp/>
        <stp>Open</stp>
        <stp>1</stp>
        <stp>-29</stp>
        <stp/>
        <stp/>
        <stp/>
        <stp/>
        <stp>T</stp>
        <tr r="AQ35" s="1"/>
        <tr r="AQ35" s="1"/>
      </tp>
      <tp>
        <v>113</v>
        <stp/>
        <stp>StudyData</stp>
        <stp>AlgOrdAskVol(NGE)</stp>
        <stp>Bar</stp>
        <stp/>
        <stp>Open</stp>
        <stp>1</stp>
        <stp>-39</stp>
        <stp/>
        <stp/>
        <stp/>
        <stp/>
        <stp>T</stp>
        <tr r="AQ45" s="1"/>
        <tr r="AQ45" s="1"/>
      </tp>
      <tp>
        <v>38</v>
        <stp/>
        <stp>StudyData</stp>
        <stp>AlgOrdAskVol(NGE)</stp>
        <stp>Bar</stp>
        <stp/>
        <stp>Open</stp>
        <stp>1</stp>
        <stp>-49</stp>
        <stp/>
        <stp/>
        <stp/>
        <stp/>
        <stp>T</stp>
        <tr r="AQ55" s="1"/>
        <tr r="AQ55" s="1"/>
      </tp>
      <tp>
        <v>0</v>
        <stp/>
        <stp>StudyData</stp>
        <stp>AlgOrdAskVol(NGE)</stp>
        <stp>Bar</stp>
        <stp/>
        <stp>Open</stp>
        <stp>1</stp>
        <stp>-59</stp>
        <stp/>
        <stp/>
        <stp/>
        <stp/>
        <stp>T</stp>
        <tr r="AQ65" s="1"/>
        <tr r="AQ65" s="1"/>
      </tp>
      <tp>
        <v>5</v>
        <stp/>
        <stp>StudyData</stp>
        <stp>AlgOrdBidVol(NGE)</stp>
        <stp>Bar</stp>
        <stp/>
        <stp>Open</stp>
        <stp>1</stp>
        <stp>-26</stp>
        <stp/>
        <stp/>
        <stp/>
        <stp/>
        <stp>T</stp>
        <tr r="AP32" s="1"/>
        <tr r="AP32" s="1"/>
      </tp>
      <tp>
        <v>1</v>
        <stp/>
        <stp>StudyData</stp>
        <stp>AlgOrdBidVol(NGE)</stp>
        <stp>Bar</stp>
        <stp/>
        <stp>Open</stp>
        <stp>5</stp>
        <stp>-22</stp>
        <stp/>
        <stp/>
        <stp/>
        <stp/>
        <stp>T</stp>
        <tr r="BQ28" s="1"/>
        <tr r="BQ28" s="1"/>
      </tp>
      <tp>
        <v>170</v>
        <stp/>
        <stp>StudyData</stp>
        <stp>AlgOrdBidVol(NGE)</stp>
        <stp>Bar</stp>
        <stp/>
        <stp>Open</stp>
        <stp>1</stp>
        <stp>-36</stp>
        <stp/>
        <stp/>
        <stp/>
        <stp/>
        <stp>T</stp>
        <tr r="AP42" s="1"/>
        <tr r="AP42" s="1"/>
      </tp>
      <tp>
        <v>241</v>
        <stp/>
        <stp>StudyData</stp>
        <stp>AlgOrdBidVol(NGE)</stp>
        <stp>Bar</stp>
        <stp/>
        <stp>Open</stp>
        <stp>5</stp>
        <stp>-32</stp>
        <stp/>
        <stp/>
        <stp/>
        <stp/>
        <stp>T</stp>
        <tr r="BQ38" s="1"/>
        <tr r="BQ38" s="1"/>
      </tp>
      <tp>
        <v>0</v>
        <stp/>
        <stp>StudyData</stp>
        <stp>AlgOrdBidVol(NGE)</stp>
        <stp>Bar</stp>
        <stp/>
        <stp>Open</stp>
        <stp>1</stp>
        <stp>-16</stp>
        <stp/>
        <stp/>
        <stp/>
        <stp/>
        <stp>T</stp>
        <tr r="AP22" s="1"/>
        <tr r="AP22" s="1"/>
      </tp>
      <tp>
        <v>44</v>
        <stp/>
        <stp>StudyData</stp>
        <stp>AlgOrdBidVol(NGE)</stp>
        <stp>Bar</stp>
        <stp/>
        <stp>Open</stp>
        <stp>5</stp>
        <stp>-12</stp>
        <stp/>
        <stp/>
        <stp/>
        <stp/>
        <stp>T</stp>
        <tr r="BQ18" s="1"/>
        <tr r="BQ18" s="1"/>
      </tp>
      <tp>
        <v>2</v>
        <stp/>
        <stp>StudyData</stp>
        <stp>AlgOrdBidVol(NGE)</stp>
        <stp>Bar</stp>
        <stp/>
        <stp>Open</stp>
        <stp>1</stp>
        <stp>-46</stp>
        <stp/>
        <stp/>
        <stp/>
        <stp/>
        <stp>T</stp>
        <tr r="AP52" s="1"/>
        <tr r="AP52" s="1"/>
      </tp>
      <tp>
        <v>89</v>
        <stp/>
        <stp>StudyData</stp>
        <stp>AlgOrdBidVol(NGE)</stp>
        <stp>Bar</stp>
        <stp/>
        <stp>Open</stp>
        <stp>5</stp>
        <stp>-42</stp>
        <stp/>
        <stp/>
        <stp/>
        <stp/>
        <stp>T</stp>
        <tr r="BQ48" s="1"/>
        <tr r="BQ48" s="1"/>
      </tp>
      <tp>
        <v>11</v>
        <stp/>
        <stp>StudyData</stp>
        <stp>AlgOrdBidVol(NGE)</stp>
        <stp>Bar</stp>
        <stp/>
        <stp>Open</stp>
        <stp>1</stp>
        <stp>-56</stp>
        <stp/>
        <stp/>
        <stp/>
        <stp/>
        <stp>T</stp>
        <tr r="AP62" s="1"/>
        <tr r="AP62" s="1"/>
      </tp>
      <tp>
        <v>384</v>
        <stp/>
        <stp>StudyData</stp>
        <stp>AlgOrdBidVol(NGE)</stp>
        <stp>Bar</stp>
        <stp/>
        <stp>Open</stp>
        <stp>5</stp>
        <stp>-52</stp>
        <stp/>
        <stp/>
        <stp/>
        <stp/>
        <stp>T</stp>
        <tr r="BQ58" s="1"/>
        <tr r="BQ58" s="1"/>
      </tp>
      <tp>
        <v>1.7010000000000001</v>
        <stp/>
        <stp>StudyData</stp>
        <stp>NGE</stp>
        <stp>FG</stp>
        <stp/>
        <stp>High</stp>
        <stp>5</stp>
        <stp>0</stp>
        <stp/>
        <stp/>
        <stp/>
        <stp/>
        <stp>T</stp>
        <tr r="BN6" s="1"/>
        <tr r="BN6" s="1"/>
      </tp>
      <tp>
        <v>1.7010000000000001</v>
        <stp/>
        <stp>StudyData</stp>
        <stp>NGE</stp>
        <stp>FG</stp>
        <stp/>
        <stp>High</stp>
        <stp>1</stp>
        <stp>0</stp>
        <stp/>
        <stp/>
        <stp/>
        <stp/>
        <stp>T</stp>
        <tr r="AM6" s="1"/>
        <tr r="AM6" s="1"/>
      </tp>
      <tp>
        <v>1.7</v>
        <stp/>
        <stp>StudyData</stp>
        <stp>SUBMINUTE((NGE),5,Regular)</stp>
        <stp>FG</stp>
        <stp/>
        <stp>Open</stp>
        <stp>5</stp>
        <stp>-1</stp>
        <stp/>
        <stp/>
        <stp/>
        <stp/>
        <stp>T</stp>
        <tr r="AA7" s="1"/>
      </tp>
      <tp>
        <v>1.7150000000000001</v>
        <stp/>
        <stp>StudyData</stp>
        <stp>NGE</stp>
        <stp>Bar</stp>
        <stp/>
        <stp>Low</stp>
        <stp>5</stp>
        <stp>-38</stp>
        <stp/>
        <stp/>
        <stp/>
        <stp/>
        <stp>T</stp>
        <tr r="BO44" s="1"/>
      </tp>
      <tp>
        <v>1.7270000000000001</v>
        <stp/>
        <stp>StudyData</stp>
        <stp>NGE</stp>
        <stp>Bar</stp>
        <stp/>
        <stp>Low</stp>
        <stp>5</stp>
        <stp>-28</stp>
        <stp/>
        <stp/>
        <stp/>
        <stp/>
        <stp>T</stp>
        <tr r="BO34" s="1"/>
      </tp>
      <tp>
        <v>1.718</v>
        <stp/>
        <stp>StudyData</stp>
        <stp>NGE</stp>
        <stp>Bar</stp>
        <stp/>
        <stp>Low</stp>
        <stp>5</stp>
        <stp>-18</stp>
        <stp/>
        <stp/>
        <stp/>
        <stp/>
        <stp>T</stp>
        <tr r="BO24" s="1"/>
      </tp>
      <tp>
        <v>1.6579999999999999</v>
        <stp/>
        <stp>StudyData</stp>
        <stp>NGE</stp>
        <stp>Bar</stp>
        <stp/>
        <stp>Low</stp>
        <stp>5</stp>
        <stp>-58</stp>
        <stp/>
        <stp/>
        <stp/>
        <stp/>
        <stp>T</stp>
        <tr r="BO64" s="1"/>
      </tp>
      <tp>
        <v>1.7150000000000001</v>
        <stp/>
        <stp>StudyData</stp>
        <stp>NGE</stp>
        <stp>Bar</stp>
        <stp/>
        <stp>Low</stp>
        <stp>5</stp>
        <stp>-48</stp>
        <stp/>
        <stp/>
        <stp/>
        <stp/>
        <stp>T</stp>
        <tr r="BO54" s="1"/>
      </tp>
      <tp>
        <v>1.7010000000000001</v>
        <stp/>
        <stp>StudyData</stp>
        <stp>SUBMINUTE((NGE),5,Regular)</stp>
        <stp>FG</stp>
        <stp/>
        <stp>High</stp>
        <stp>5</stp>
        <stp>-6</stp>
        <stp/>
        <stp/>
        <stp/>
        <stp/>
        <stp>T</stp>
        <tr r="AB12" s="1"/>
      </tp>
      <tp>
        <v>20</v>
        <stp/>
        <stp>StudyData</stp>
        <stp>AlgOrdAskVol(NGE)</stp>
        <stp>Bar</stp>
        <stp/>
        <stp>Open</stp>
        <stp>1</stp>
        <stp>-18</stp>
        <stp/>
        <stp/>
        <stp/>
        <stp/>
        <stp>T</stp>
        <tr r="AQ24" s="1"/>
        <tr r="AQ24" s="1"/>
      </tp>
      <tp>
        <v>10</v>
        <stp/>
        <stp>StudyData</stp>
        <stp>AlgOrdAskVol(NGE)</stp>
        <stp>Bar</stp>
        <stp/>
        <stp>Open</stp>
        <stp>1</stp>
        <stp>-28</stp>
        <stp/>
        <stp/>
        <stp/>
        <stp/>
        <stp>T</stp>
        <tr r="AQ34" s="1"/>
        <tr r="AQ34" s="1"/>
      </tp>
      <tp>
        <v>56</v>
        <stp/>
        <stp>StudyData</stp>
        <stp>AlgOrdAskVol(NGE)</stp>
        <stp>Bar</stp>
        <stp/>
        <stp>Open</stp>
        <stp>1</stp>
        <stp>-38</stp>
        <stp/>
        <stp/>
        <stp/>
        <stp/>
        <stp>T</stp>
        <tr r="AQ44" s="1"/>
        <tr r="AQ44" s="1"/>
      </tp>
      <tp>
        <v>5</v>
        <stp/>
        <stp>StudyData</stp>
        <stp>AlgOrdAskVol(NGE)</stp>
        <stp>Bar</stp>
        <stp/>
        <stp>Open</stp>
        <stp>1</stp>
        <stp>-48</stp>
        <stp/>
        <stp/>
        <stp/>
        <stp/>
        <stp>T</stp>
        <tr r="AQ54" s="1"/>
        <tr r="AQ54" s="1"/>
      </tp>
      <tp>
        <v>0</v>
        <stp/>
        <stp>StudyData</stp>
        <stp>AlgOrdAskVol(NGE)</stp>
        <stp>Bar</stp>
        <stp/>
        <stp>Open</stp>
        <stp>1</stp>
        <stp>-58</stp>
        <stp/>
        <stp/>
        <stp/>
        <stp/>
        <stp>T</stp>
        <tr r="AQ64" s="1"/>
        <tr r="AQ64" s="1"/>
      </tp>
      <tp>
        <v>0</v>
        <stp/>
        <stp>StudyData</stp>
        <stp>AlgOrdBidVol(NGE)</stp>
        <stp>Bar</stp>
        <stp/>
        <stp>Open</stp>
        <stp>1</stp>
        <stp>-27</stp>
        <stp/>
        <stp/>
        <stp/>
        <stp/>
        <stp>T</stp>
        <tr r="AP33" s="1"/>
        <tr r="AP33" s="1"/>
      </tp>
      <tp>
        <v>20</v>
        <stp/>
        <stp>StudyData</stp>
        <stp>AlgOrdBidVol(NGE)</stp>
        <stp>Bar</stp>
        <stp/>
        <stp>Open</stp>
        <stp>5</stp>
        <stp>-23</stp>
        <stp/>
        <stp/>
        <stp/>
        <stp/>
        <stp>T</stp>
        <tr r="BQ29" s="1"/>
        <tr r="BQ29" s="1"/>
      </tp>
      <tp>
        <v>2</v>
        <stp/>
        <stp>StudyData</stp>
        <stp>AlgOrdBidVol(NGE)</stp>
        <stp>Bar</stp>
        <stp/>
        <stp>Open</stp>
        <stp>1</stp>
        <stp>-37</stp>
        <stp/>
        <stp/>
        <stp/>
        <stp/>
        <stp>T</stp>
        <tr r="AP43" s="1"/>
        <tr r="AP43" s="1"/>
      </tp>
      <tp>
        <v>86</v>
        <stp/>
        <stp>StudyData</stp>
        <stp>AlgOrdBidVol(NGE)</stp>
        <stp>Bar</stp>
        <stp/>
        <stp>Open</stp>
        <stp>5</stp>
        <stp>-33</stp>
        <stp/>
        <stp/>
        <stp/>
        <stp/>
        <stp>T</stp>
        <tr r="BQ39" s="1"/>
        <tr r="BQ39" s="1"/>
      </tp>
      <tp>
        <v>0</v>
        <stp/>
        <stp>StudyData</stp>
        <stp>AlgOrdBidVol(NGE)</stp>
        <stp>Bar</stp>
        <stp/>
        <stp>Open</stp>
        <stp>1</stp>
        <stp>-17</stp>
        <stp/>
        <stp/>
        <stp/>
        <stp/>
        <stp>T</stp>
        <tr r="AP23" s="1"/>
        <tr r="AP23" s="1"/>
      </tp>
      <tp>
        <v>49</v>
        <stp/>
        <stp>StudyData</stp>
        <stp>AlgOrdBidVol(NGE)</stp>
        <stp>Bar</stp>
        <stp/>
        <stp>Open</stp>
        <stp>5</stp>
        <stp>-13</stp>
        <stp/>
        <stp/>
        <stp/>
        <stp/>
        <stp>T</stp>
        <tr r="BQ19" s="1"/>
        <tr r="BQ19" s="1"/>
      </tp>
      <tp>
        <v>0</v>
        <stp/>
        <stp>StudyData</stp>
        <stp>AlgOrdBidVol(NGE)</stp>
        <stp>Bar</stp>
        <stp/>
        <stp>Open</stp>
        <stp>1</stp>
        <stp>-47</stp>
        <stp/>
        <stp/>
        <stp/>
        <stp/>
        <stp>T</stp>
        <tr r="AP53" s="1"/>
        <tr r="AP53" s="1"/>
      </tp>
      <tp>
        <v>272</v>
        <stp/>
        <stp>StudyData</stp>
        <stp>AlgOrdBidVol(NGE)</stp>
        <stp>Bar</stp>
        <stp/>
        <stp>Open</stp>
        <stp>5</stp>
        <stp>-43</stp>
        <stp/>
        <stp/>
        <stp/>
        <stp/>
        <stp>T</stp>
        <tr r="BQ49" s="1"/>
        <tr r="BQ49" s="1"/>
      </tp>
      <tp>
        <v>0</v>
        <stp/>
        <stp>StudyData</stp>
        <stp>AlgOrdBidVol(NGE)</stp>
        <stp>Bar</stp>
        <stp/>
        <stp>Open</stp>
        <stp>1</stp>
        <stp>-57</stp>
        <stp/>
        <stp/>
        <stp/>
        <stp/>
        <stp>T</stp>
        <tr r="AP63" s="1"/>
        <tr r="AP63" s="1"/>
      </tp>
      <tp>
        <v>411</v>
        <stp/>
        <stp>StudyData</stp>
        <stp>AlgOrdBidVol(NGE)</stp>
        <stp>Bar</stp>
        <stp/>
        <stp>Open</stp>
        <stp>5</stp>
        <stp>-53</stp>
        <stp/>
        <stp/>
        <stp/>
        <stp/>
        <stp>T</stp>
        <tr r="BQ59" s="1"/>
        <tr r="BQ59" s="1"/>
      </tp>
      <tp>
        <v>40</v>
        <stp/>
        <stp>StudyData</stp>
        <stp>BAVolCr.AskVol^(SUBMINUTE((NGE),5,Regular),5,0)</stp>
        <stp>Bar</stp>
        <stp/>
        <stp>Open</stp>
        <stp>5</stp>
        <stp>-45</stp>
        <stp/>
        <stp/>
        <stp/>
        <stp/>
        <stp>T</stp>
        <tr r="AH51" s="1"/>
      </tp>
      <tp>
        <v>32</v>
        <stp/>
        <stp>StudyData</stp>
        <stp>BAVolCr.AskVol^(SUBMINUTE((NGE),5,Regular),5,0)</stp>
        <stp>Bar</stp>
        <stp/>
        <stp>Open</stp>
        <stp>5</stp>
        <stp>-55</stp>
        <stp/>
        <stp/>
        <stp/>
        <stp/>
        <stp>T</stp>
        <tr r="AH61" s="1"/>
      </tp>
      <tp>
        <v>66</v>
        <stp/>
        <stp>StudyData</stp>
        <stp>BAVolCr.AskVol^(SUBMINUTE((NGE),5,Regular),5,0)</stp>
        <stp>Bar</stp>
        <stp/>
        <stp>Open</stp>
        <stp>5</stp>
        <stp>-15</stp>
        <stp/>
        <stp/>
        <stp/>
        <stp/>
        <stp>T</stp>
        <tr r="AH21" s="1"/>
      </tp>
      <tp>
        <v>14</v>
        <stp/>
        <stp>StudyData</stp>
        <stp>BAVolCr.AskVol^(SUBMINUTE((NGE),5,Regular),5,0)</stp>
        <stp>Bar</stp>
        <stp/>
        <stp>Open</stp>
        <stp>5</stp>
        <stp>-25</stp>
        <stp/>
        <stp/>
        <stp/>
        <stp/>
        <stp>T</stp>
        <tr r="AH31" s="1"/>
      </tp>
      <tp>
        <v>31</v>
        <stp/>
        <stp>StudyData</stp>
        <stp>BAVolCr.AskVol^(SUBMINUTE((NGE),5,Regular),5,0)</stp>
        <stp>Bar</stp>
        <stp/>
        <stp>Open</stp>
        <stp>5</stp>
        <stp>-35</stp>
        <stp/>
        <stp/>
        <stp/>
        <stp/>
        <stp>T</stp>
        <tr r="AH41" s="1"/>
      </tp>
      <tp>
        <v>66</v>
        <stp/>
        <stp>StudyData</stp>
        <stp>BAVolCr.AskVol^(SUBMINUTE((NGE),1,Regular),5,0)</stp>
        <stp>Bar</stp>
        <stp/>
        <stp>Open</stp>
        <stp>5</stp>
        <stp>-45</stp>
        <stp/>
        <stp/>
        <stp/>
        <stp/>
        <stp>T</stp>
        <tr r="H51" s="1"/>
      </tp>
      <tp>
        <v>0</v>
        <stp/>
        <stp>StudyData</stp>
        <stp>BAVolCr.AskVol^(SUBMINUTE((NGE),1,Regular),5,0)</stp>
        <stp>Bar</stp>
        <stp/>
        <stp>Open</stp>
        <stp>5</stp>
        <stp>-55</stp>
        <stp/>
        <stp/>
        <stp/>
        <stp/>
        <stp>T</stp>
        <tr r="H61" s="1"/>
      </tp>
      <tp>
        <v>0</v>
        <stp/>
        <stp>StudyData</stp>
        <stp>BAVolCr.AskVol^(SUBMINUTE((NGE),1,Regular),5,0)</stp>
        <stp>Bar</stp>
        <stp/>
        <stp>Open</stp>
        <stp>5</stp>
        <stp>-15</stp>
        <stp/>
        <stp/>
        <stp/>
        <stp/>
        <stp>T</stp>
        <tr r="H21" s="1"/>
      </tp>
      <tp>
        <v>10</v>
        <stp/>
        <stp>StudyData</stp>
        <stp>BAVolCr.AskVol^(SUBMINUTE((NGE),1,Regular),5,0)</stp>
        <stp>Bar</stp>
        <stp/>
        <stp>Open</stp>
        <stp>5</stp>
        <stp>-25</stp>
        <stp/>
        <stp/>
        <stp/>
        <stp/>
        <stp>T</stp>
        <tr r="H31" s="1"/>
      </tp>
      <tp>
        <v>10</v>
        <stp/>
        <stp>StudyData</stp>
        <stp>BAVolCr.AskVol^(SUBMINUTE((NGE),1,Regular),5,0)</stp>
        <stp>Bar</stp>
        <stp/>
        <stp>Open</stp>
        <stp>5</stp>
        <stp>-35</stp>
        <stp/>
        <stp/>
        <stp/>
        <stp/>
        <stp>T</stp>
        <tr r="H41" s="1"/>
      </tp>
      <tp>
        <v>42436.552615740744</v>
        <stp/>
        <stp>StudyData</stp>
        <stp>SUBMINUTE((NGE),1,Regular)</stp>
        <stp>FG</stp>
        <stp/>
        <stp>Time</stp>
        <stp>5</stp>
        <stp>-5</stp>
        <stp/>
        <stp/>
        <stp/>
        <stp/>
        <stp>T</stp>
        <tr r="B11" s="1"/>
      </tp>
      <tp>
        <v>42436.55237268519</v>
        <stp/>
        <stp>StudyData</stp>
        <stp>SUBMINUTE((NGE),5,Regular)</stp>
        <stp>FG</stp>
        <stp/>
        <stp>Time</stp>
        <stp>5</stp>
        <stp>-5</stp>
        <stp/>
        <stp/>
        <stp/>
        <stp/>
        <stp>T</stp>
        <tr r="Z11" s="1"/>
      </tp>
      <tp>
        <v>1.6120000000000001</v>
        <stp/>
        <stp>ContractData</stp>
        <stp>NGE</stp>
        <stp>Low</stp>
        <stp/>
        <stp>T</stp>
        <tr r="BF5" s="1"/>
      </tp>
      <tp>
        <v>30</v>
        <stp/>
        <stp>StudyData</stp>
        <stp>BAVolCr.AskVol^(SUBMINUTE((NGE),5,Regular),5,0)</stp>
        <stp>Bar</stp>
        <stp/>
        <stp>Open</stp>
        <stp>5</stp>
        <stp>-44</stp>
        <stp/>
        <stp/>
        <stp/>
        <stp/>
        <stp>T</stp>
        <tr r="AH50" s="1"/>
      </tp>
      <tp>
        <v>32</v>
        <stp/>
        <stp>StudyData</stp>
        <stp>BAVolCr.AskVol^(SUBMINUTE((NGE),5,Regular),5,0)</stp>
        <stp>Bar</stp>
        <stp/>
        <stp>Open</stp>
        <stp>5</stp>
        <stp>-54</stp>
        <stp/>
        <stp/>
        <stp/>
        <stp/>
        <stp>T</stp>
        <tr r="AH60" s="1"/>
      </tp>
      <tp>
        <v>132</v>
        <stp/>
        <stp>StudyData</stp>
        <stp>BAVolCr.AskVol^(SUBMINUTE((NGE),5,Regular),5,0)</stp>
        <stp>Bar</stp>
        <stp/>
        <stp>Open</stp>
        <stp>5</stp>
        <stp>-14</stp>
        <stp/>
        <stp/>
        <stp/>
        <stp/>
        <stp>T</stp>
        <tr r="AH20" s="1"/>
      </tp>
      <tp>
        <v>11</v>
        <stp/>
        <stp>StudyData</stp>
        <stp>BAVolCr.AskVol^(SUBMINUTE((NGE),5,Regular),5,0)</stp>
        <stp>Bar</stp>
        <stp/>
        <stp>Open</stp>
        <stp>5</stp>
        <stp>-24</stp>
        <stp/>
        <stp/>
        <stp/>
        <stp/>
        <stp>T</stp>
        <tr r="AH30" s="1"/>
      </tp>
      <tp>
        <v>43</v>
        <stp/>
        <stp>StudyData</stp>
        <stp>BAVolCr.AskVol^(SUBMINUTE((NGE),5,Regular),5,0)</stp>
        <stp>Bar</stp>
        <stp/>
        <stp>Open</stp>
        <stp>5</stp>
        <stp>-34</stp>
        <stp/>
        <stp/>
        <stp/>
        <stp/>
        <stp>T</stp>
        <tr r="AH40" s="1"/>
      </tp>
      <tp>
        <v>74</v>
        <stp/>
        <stp>StudyData</stp>
        <stp>BAVolCr.AskVol^(SUBMINUTE((NGE),1,Regular),5,0)</stp>
        <stp>Bar</stp>
        <stp/>
        <stp>Open</stp>
        <stp>5</stp>
        <stp>-44</stp>
        <stp/>
        <stp/>
        <stp/>
        <stp/>
        <stp>T</stp>
        <tr r="H50" s="1"/>
      </tp>
      <tp>
        <v>0</v>
        <stp/>
        <stp>StudyData</stp>
        <stp>BAVolCr.AskVol^(SUBMINUTE((NGE),1,Regular),5,0)</stp>
        <stp>Bar</stp>
        <stp/>
        <stp>Open</stp>
        <stp>5</stp>
        <stp>-54</stp>
        <stp/>
        <stp/>
        <stp/>
        <stp/>
        <stp>T</stp>
        <tr r="H60" s="1"/>
      </tp>
      <tp>
        <v>0</v>
        <stp/>
        <stp>StudyData</stp>
        <stp>BAVolCr.AskVol^(SUBMINUTE((NGE),1,Regular),5,0)</stp>
        <stp>Bar</stp>
        <stp/>
        <stp>Open</stp>
        <stp>5</stp>
        <stp>-14</stp>
        <stp/>
        <stp/>
        <stp/>
        <stp/>
        <stp>T</stp>
        <tr r="H20" s="1"/>
      </tp>
      <tp>
        <v>9</v>
        <stp/>
        <stp>StudyData</stp>
        <stp>BAVolCr.AskVol^(SUBMINUTE((NGE),1,Regular),5,0)</stp>
        <stp>Bar</stp>
        <stp/>
        <stp>Open</stp>
        <stp>5</stp>
        <stp>-24</stp>
        <stp/>
        <stp/>
        <stp/>
        <stp/>
        <stp>T</stp>
        <tr r="H30" s="1"/>
      </tp>
      <tp>
        <v>10</v>
        <stp/>
        <stp>StudyData</stp>
        <stp>BAVolCr.AskVol^(SUBMINUTE((NGE),1,Regular),5,0)</stp>
        <stp>Bar</stp>
        <stp/>
        <stp>Open</stp>
        <stp>5</stp>
        <stp>-34</stp>
        <stp/>
        <stp/>
        <stp/>
        <stp/>
        <stp>T</stp>
        <tr r="H40" s="1"/>
      </tp>
      <tp>
        <v>42436.552627314821</v>
        <stp/>
        <stp>StudyData</stp>
        <stp>SUBMINUTE((NGE),1,Regular)</stp>
        <stp>FG</stp>
        <stp/>
        <stp>Time</stp>
        <stp>5</stp>
        <stp>-4</stp>
        <stp/>
        <stp/>
        <stp/>
        <stp/>
        <stp>T</stp>
        <tr r="B10" s="1"/>
      </tp>
      <tp>
        <v>42436.552430555559</v>
        <stp/>
        <stp>StudyData</stp>
        <stp>SUBMINUTE((NGE),5,Regular)</stp>
        <stp>FG</stp>
        <stp/>
        <stp>Time</stp>
        <stp>5</stp>
        <stp>-4</stp>
        <stp/>
        <stp/>
        <stp/>
        <stp/>
        <stp>T</stp>
        <tr r="Z10" s="1"/>
      </tp>
      <tp>
        <v>39</v>
        <stp/>
        <stp>StudyData</stp>
        <stp>BAVolCr.AskVol^(SUBMINUTE((NGE),5,Regular),5,0)</stp>
        <stp>Bar</stp>
        <stp/>
        <stp>Open</stp>
        <stp>5</stp>
        <stp>-47</stp>
        <stp/>
        <stp/>
        <stp/>
        <stp/>
        <stp>T</stp>
        <tr r="AH53" s="1"/>
      </tp>
      <tp>
        <v>25</v>
        <stp/>
        <stp>StudyData</stp>
        <stp>BAVolCr.AskVol^(SUBMINUTE((NGE),5,Regular),5,0)</stp>
        <stp>Bar</stp>
        <stp/>
        <stp>Open</stp>
        <stp>5</stp>
        <stp>-57</stp>
        <stp/>
        <stp/>
        <stp/>
        <stp/>
        <stp>T</stp>
        <tr r="AH63" s="1"/>
      </tp>
      <tp>
        <v>16</v>
        <stp/>
        <stp>StudyData</stp>
        <stp>BAVolCr.AskVol^(SUBMINUTE((NGE),5,Regular),5,0)</stp>
        <stp>Bar</stp>
        <stp/>
        <stp>Open</stp>
        <stp>5</stp>
        <stp>-17</stp>
        <stp/>
        <stp/>
        <stp/>
        <stp/>
        <stp>T</stp>
        <tr r="AH23" s="1"/>
      </tp>
      <tp>
        <v>21</v>
        <stp/>
        <stp>StudyData</stp>
        <stp>BAVolCr.AskVol^(SUBMINUTE((NGE),5,Regular),5,0)</stp>
        <stp>Bar</stp>
        <stp/>
        <stp>Open</stp>
        <stp>5</stp>
        <stp>-27</stp>
        <stp/>
        <stp/>
        <stp/>
        <stp/>
        <stp>T</stp>
        <tr r="AH33" s="1"/>
      </tp>
      <tp>
        <v>8</v>
        <stp/>
        <stp>StudyData</stp>
        <stp>BAVolCr.AskVol^(SUBMINUTE((NGE),5,Regular),5,0)</stp>
        <stp>Bar</stp>
        <stp/>
        <stp>Open</stp>
        <stp>5</stp>
        <stp>-37</stp>
        <stp/>
        <stp/>
        <stp/>
        <stp/>
        <stp>T</stp>
        <tr r="AH43" s="1"/>
      </tp>
      <tp>
        <v>52</v>
        <stp/>
        <stp>StudyData</stp>
        <stp>BAVolCr.BidVol^(SUBMINUTE((NGE),5,Regular),5,0)</stp>
        <stp>Bar</stp>
        <stp/>
        <stp>Open</stp>
        <stp>5</stp>
        <stp>-48</stp>
        <stp/>
        <stp/>
        <stp/>
        <stp/>
        <stp>T</stp>
        <tr r="AG54" s="1"/>
      </tp>
      <tp>
        <v>27</v>
        <stp/>
        <stp>StudyData</stp>
        <stp>BAVolCr.BidVol^(SUBMINUTE((NGE),5,Regular),5,0)</stp>
        <stp>Bar</stp>
        <stp/>
        <stp>Open</stp>
        <stp>5</stp>
        <stp>-58</stp>
        <stp/>
        <stp/>
        <stp/>
        <stp/>
        <stp>T</stp>
        <tr r="AG64" s="1"/>
      </tp>
      <tp>
        <v>9</v>
        <stp/>
        <stp>StudyData</stp>
        <stp>BAVolCr.BidVol^(SUBMINUTE((NGE),5,Regular),5,0)</stp>
        <stp>Bar</stp>
        <stp/>
        <stp>Open</stp>
        <stp>5</stp>
        <stp>-28</stp>
        <stp/>
        <stp/>
        <stp/>
        <stp/>
        <stp>T</stp>
        <tr r="AG34" s="1"/>
      </tp>
      <tp>
        <v>23</v>
        <stp/>
        <stp>StudyData</stp>
        <stp>BAVolCr.BidVol^(SUBMINUTE((NGE),5,Regular),5,0)</stp>
        <stp>Bar</stp>
        <stp/>
        <stp>Open</stp>
        <stp>5</stp>
        <stp>-38</stp>
        <stp/>
        <stp/>
        <stp/>
        <stp/>
        <stp>T</stp>
        <tr r="AG44" s="1"/>
      </tp>
      <tp>
        <v>44</v>
        <stp/>
        <stp>StudyData</stp>
        <stp>BAVolCr.BidVol^(SUBMINUTE((NGE),5,Regular),5,0)</stp>
        <stp>Bar</stp>
        <stp/>
        <stp>Open</stp>
        <stp>5</stp>
        <stp>-18</stp>
        <stp/>
        <stp/>
        <stp/>
        <stp/>
        <stp>T</stp>
        <tr r="AG24" s="1"/>
      </tp>
      <tp>
        <v>54</v>
        <stp/>
        <stp>StudyData</stp>
        <stp>BAVolCr.AskVol^(SUBMINUTE((NGE),1,Regular),5,0)</stp>
        <stp>Bar</stp>
        <stp/>
        <stp>Open</stp>
        <stp>5</stp>
        <stp>-47</stp>
        <stp/>
        <stp/>
        <stp/>
        <stp/>
        <stp>T</stp>
        <tr r="H53" s="1"/>
      </tp>
      <tp>
        <v>6</v>
        <stp/>
        <stp>StudyData</stp>
        <stp>BAVolCr.AskVol^(SUBMINUTE((NGE),1,Regular),5,0)</stp>
        <stp>Bar</stp>
        <stp/>
        <stp>Open</stp>
        <stp>5</stp>
        <stp>-57</stp>
        <stp/>
        <stp/>
        <stp/>
        <stp/>
        <stp>T</stp>
        <tr r="H63" s="1"/>
      </tp>
      <tp>
        <v>1</v>
        <stp/>
        <stp>StudyData</stp>
        <stp>BAVolCr.AskVol^(SUBMINUTE((NGE),1,Regular),5,0)</stp>
        <stp>Bar</stp>
        <stp/>
        <stp>Open</stp>
        <stp>5</stp>
        <stp>-17</stp>
        <stp/>
        <stp/>
        <stp/>
        <stp/>
        <stp>T</stp>
        <tr r="H23" s="1"/>
      </tp>
      <tp>
        <v>10</v>
        <stp/>
        <stp>StudyData</stp>
        <stp>BAVolCr.AskVol^(SUBMINUTE((NGE),1,Regular),5,0)</stp>
        <stp>Bar</stp>
        <stp/>
        <stp>Open</stp>
        <stp>5</stp>
        <stp>-27</stp>
        <stp/>
        <stp/>
        <stp/>
        <stp/>
        <stp>T</stp>
        <tr r="H33" s="1"/>
      </tp>
      <tp>
        <v>10</v>
        <stp/>
        <stp>StudyData</stp>
        <stp>BAVolCr.AskVol^(SUBMINUTE((NGE),1,Regular),5,0)</stp>
        <stp>Bar</stp>
        <stp/>
        <stp>Open</stp>
        <stp>5</stp>
        <stp>-37</stp>
        <stp/>
        <stp/>
        <stp/>
        <stp/>
        <stp>T</stp>
        <tr r="H43" s="1"/>
      </tp>
      <tp>
        <v>42436.552592592598</v>
        <stp/>
        <stp>StudyData</stp>
        <stp>SUBMINUTE((NGE),1,Regular)</stp>
        <stp>FG</stp>
        <stp/>
        <stp>Time</stp>
        <stp>5</stp>
        <stp>-7</stp>
        <stp/>
        <stp/>
        <stp/>
        <stp/>
        <stp>T</stp>
        <tr r="B13" s="1"/>
      </tp>
      <tp>
        <v>42436.552256944444</v>
        <stp/>
        <stp>StudyData</stp>
        <stp>SUBMINUTE((NGE),5,Regular)</stp>
        <stp>FG</stp>
        <stp/>
        <stp>Time</stp>
        <stp>5</stp>
        <stp>-7</stp>
        <stp/>
        <stp/>
        <stp/>
        <stp/>
        <stp>T</stp>
        <tr r="Z13" s="1"/>
      </tp>
      <tp>
        <v>40</v>
        <stp/>
        <stp>StudyData</stp>
        <stp>BAVolCr.AskVol^(SUBMINUTE((NGE),5,Regular),5,0)</stp>
        <stp>Bar</stp>
        <stp/>
        <stp>Open</stp>
        <stp>5</stp>
        <stp>-46</stp>
        <stp/>
        <stp/>
        <stp/>
        <stp/>
        <stp>T</stp>
        <tr r="AH52" s="1"/>
      </tp>
      <tp>
        <v>22</v>
        <stp/>
        <stp>StudyData</stp>
        <stp>BAVolCr.AskVol^(SUBMINUTE((NGE),5,Regular),5,0)</stp>
        <stp>Bar</stp>
        <stp/>
        <stp>Open</stp>
        <stp>5</stp>
        <stp>-56</stp>
        <stp/>
        <stp/>
        <stp/>
        <stp/>
        <stp>T</stp>
        <tr r="AH62" s="1"/>
      </tp>
      <tp>
        <v>5</v>
        <stp/>
        <stp>StudyData</stp>
        <stp>BAVolCr.AskVol^(SUBMINUTE((NGE),5,Regular),5,0)</stp>
        <stp>Bar</stp>
        <stp/>
        <stp>Open</stp>
        <stp>5</stp>
        <stp>-16</stp>
        <stp/>
        <stp/>
        <stp/>
        <stp/>
        <stp>T</stp>
        <tr r="AH22" s="1"/>
      </tp>
      <tp>
        <v>20</v>
        <stp/>
        <stp>StudyData</stp>
        <stp>BAVolCr.AskVol^(SUBMINUTE((NGE),5,Regular),5,0)</stp>
        <stp>Bar</stp>
        <stp/>
        <stp>Open</stp>
        <stp>5</stp>
        <stp>-26</stp>
        <stp/>
        <stp/>
        <stp/>
        <stp/>
        <stp>T</stp>
        <tr r="AH32" s="1"/>
      </tp>
      <tp>
        <v>32</v>
        <stp/>
        <stp>StudyData</stp>
        <stp>BAVolCr.AskVol^(SUBMINUTE((NGE),5,Regular),5,0)</stp>
        <stp>Bar</stp>
        <stp/>
        <stp>Open</stp>
        <stp>5</stp>
        <stp>-36</stp>
        <stp/>
        <stp/>
        <stp/>
        <stp/>
        <stp>T</stp>
        <tr r="AH42" s="1"/>
      </tp>
      <tp>
        <v>44</v>
        <stp/>
        <stp>StudyData</stp>
        <stp>BAVolCr.BidVol^(SUBMINUTE((NGE),5,Regular),5,0)</stp>
        <stp>Bar</stp>
        <stp/>
        <stp>Open</stp>
        <stp>5</stp>
        <stp>-49</stp>
        <stp/>
        <stp/>
        <stp/>
        <stp/>
        <stp>T</stp>
        <tr r="AG55" s="1"/>
      </tp>
      <tp>
        <v>33</v>
        <stp/>
        <stp>StudyData</stp>
        <stp>BAVolCr.BidVol^(SUBMINUTE((NGE),5,Regular),5,0)</stp>
        <stp>Bar</stp>
        <stp/>
        <stp>Open</stp>
        <stp>5</stp>
        <stp>-59</stp>
        <stp/>
        <stp/>
        <stp/>
        <stp/>
        <stp>T</stp>
        <tr r="AG65" s="1"/>
      </tp>
      <tp>
        <v>20</v>
        <stp/>
        <stp>StudyData</stp>
        <stp>BAVolCr.BidVol^(SUBMINUTE((NGE),5,Regular),5,0)</stp>
        <stp>Bar</stp>
        <stp/>
        <stp>Open</stp>
        <stp>5</stp>
        <stp>-29</stp>
        <stp/>
        <stp/>
        <stp/>
        <stp/>
        <stp>T</stp>
        <tr r="AG35" s="1"/>
      </tp>
      <tp>
        <v>25</v>
        <stp/>
        <stp>StudyData</stp>
        <stp>BAVolCr.BidVol^(SUBMINUTE((NGE),5,Regular),5,0)</stp>
        <stp>Bar</stp>
        <stp/>
        <stp>Open</stp>
        <stp>5</stp>
        <stp>-39</stp>
        <stp/>
        <stp/>
        <stp/>
        <stp/>
        <stp>T</stp>
        <tr r="AG45" s="1"/>
      </tp>
      <tp>
        <v>44</v>
        <stp/>
        <stp>StudyData</stp>
        <stp>BAVolCr.BidVol^(SUBMINUTE((NGE),5,Regular),5,0)</stp>
        <stp>Bar</stp>
        <stp/>
        <stp>Open</stp>
        <stp>5</stp>
        <stp>-19</stp>
        <stp/>
        <stp/>
        <stp/>
        <stp/>
        <stp>T</stp>
        <tr r="AG25" s="1"/>
      </tp>
      <tp>
        <v>58</v>
        <stp/>
        <stp>StudyData</stp>
        <stp>BAVolCr.AskVol^(SUBMINUTE((NGE),1,Regular),5,0)</stp>
        <stp>Bar</stp>
        <stp/>
        <stp>Open</stp>
        <stp>5</stp>
        <stp>-46</stp>
        <stp/>
        <stp/>
        <stp/>
        <stp/>
        <stp>T</stp>
        <tr r="H52" s="1"/>
      </tp>
      <tp>
        <v>0</v>
        <stp/>
        <stp>StudyData</stp>
        <stp>BAVolCr.AskVol^(SUBMINUTE((NGE),1,Regular),5,0)</stp>
        <stp>Bar</stp>
        <stp/>
        <stp>Open</stp>
        <stp>5</stp>
        <stp>-56</stp>
        <stp/>
        <stp/>
        <stp/>
        <stp/>
        <stp>T</stp>
        <tr r="H62" s="1"/>
      </tp>
      <tp>
        <v>0</v>
        <stp/>
        <stp>StudyData</stp>
        <stp>BAVolCr.AskVol^(SUBMINUTE((NGE),1,Regular),5,0)</stp>
        <stp>Bar</stp>
        <stp/>
        <stp>Open</stp>
        <stp>5</stp>
        <stp>-16</stp>
        <stp/>
        <stp/>
        <stp/>
        <stp/>
        <stp>T</stp>
        <tr r="H22" s="1"/>
      </tp>
      <tp>
        <v>10</v>
        <stp/>
        <stp>StudyData</stp>
        <stp>BAVolCr.AskVol^(SUBMINUTE((NGE),1,Regular),5,0)</stp>
        <stp>Bar</stp>
        <stp/>
        <stp>Open</stp>
        <stp>5</stp>
        <stp>-26</stp>
        <stp/>
        <stp/>
        <stp/>
        <stp/>
        <stp>T</stp>
        <tr r="H32" s="1"/>
      </tp>
      <tp>
        <v>10</v>
        <stp/>
        <stp>StudyData</stp>
        <stp>BAVolCr.AskVol^(SUBMINUTE((NGE),1,Regular),5,0)</stp>
        <stp>Bar</stp>
        <stp/>
        <stp>Open</stp>
        <stp>5</stp>
        <stp>-36</stp>
        <stp/>
        <stp/>
        <stp/>
        <stp/>
        <stp>T</stp>
        <tr r="H42" s="1"/>
      </tp>
      <tp>
        <v>42436.552604166667</v>
        <stp/>
        <stp>StudyData</stp>
        <stp>SUBMINUTE((NGE),1,Regular)</stp>
        <stp>FG</stp>
        <stp/>
        <stp>Time</stp>
        <stp>5</stp>
        <stp>-6</stp>
        <stp/>
        <stp/>
        <stp/>
        <stp/>
        <stp>T</stp>
        <tr r="B12" s="1"/>
      </tp>
      <tp>
        <v>42436.55231481482</v>
        <stp/>
        <stp>StudyData</stp>
        <stp>SUBMINUTE((NGE),5,Regular)</stp>
        <stp>FG</stp>
        <stp/>
        <stp>Time</stp>
        <stp>5</stp>
        <stp>-6</stp>
        <stp/>
        <stp/>
        <stp/>
        <stp/>
        <stp>T</stp>
        <tr r="Z12" s="1"/>
      </tp>
      <tp>
        <v>2</v>
        <stp/>
        <stp>StudyData</stp>
        <stp>BAVolCr.AskVol^(SUBMINUTE((NGE),5,Regular),5,0)</stp>
        <stp>Bar</stp>
        <stp/>
        <stp>Open</stp>
        <stp>5</stp>
        <stp>-41</stp>
        <stp/>
        <stp/>
        <stp/>
        <stp/>
        <stp>T</stp>
        <tr r="AH47" s="1"/>
      </tp>
      <tp>
        <v>17</v>
        <stp/>
        <stp>StudyData</stp>
        <stp>BAVolCr.AskVol^(SUBMINUTE((NGE),5,Regular),5,0)</stp>
        <stp>Bar</stp>
        <stp/>
        <stp>Open</stp>
        <stp>5</stp>
        <stp>-51</stp>
        <stp/>
        <stp/>
        <stp/>
        <stp/>
        <stp>T</stp>
        <tr r="AH57" s="1"/>
      </tp>
      <tp>
        <v>162</v>
        <stp/>
        <stp>StudyData</stp>
        <stp>BAVolCr.AskVol^(SUBMINUTE((NGE),5,Regular),5,0)</stp>
        <stp>Bar</stp>
        <stp/>
        <stp>Open</stp>
        <stp>5</stp>
        <stp>-11</stp>
        <stp/>
        <stp/>
        <stp/>
        <stp/>
        <stp>T</stp>
        <tr r="AH17" s="1"/>
      </tp>
      <tp>
        <v>94</v>
        <stp/>
        <stp>StudyData</stp>
        <stp>BAVolCr.AskVol^(SUBMINUTE((NGE),5,Regular),5,0)</stp>
        <stp>Bar</stp>
        <stp/>
        <stp>Open</stp>
        <stp>5</stp>
        <stp>-21</stp>
        <stp/>
        <stp/>
        <stp/>
        <stp/>
        <stp>T</stp>
        <tr r="AH27" s="1"/>
      </tp>
      <tp>
        <v>17</v>
        <stp/>
        <stp>StudyData</stp>
        <stp>BAVolCr.AskVol^(SUBMINUTE((NGE),5,Regular),5,0)</stp>
        <stp>Bar</stp>
        <stp/>
        <stp>Open</stp>
        <stp>5</stp>
        <stp>-31</stp>
        <stp/>
        <stp/>
        <stp/>
        <stp/>
        <stp>T</stp>
        <tr r="AH37" s="1"/>
      </tp>
      <tp>
        <v>42</v>
        <stp/>
        <stp>StudyData</stp>
        <stp>BAVolCr.AskVol^(SUBMINUTE((NGE),1,Regular),5,0)</stp>
        <stp>Bar</stp>
        <stp/>
        <stp>Open</stp>
        <stp>5</stp>
        <stp>-41</stp>
        <stp/>
        <stp/>
        <stp/>
        <stp/>
        <stp>T</stp>
        <tr r="H47" s="1"/>
      </tp>
      <tp>
        <v>17</v>
        <stp/>
        <stp>StudyData</stp>
        <stp>BAVolCr.AskVol^(SUBMINUTE((NGE),1,Regular),5,0)</stp>
        <stp>Bar</stp>
        <stp/>
        <stp>Open</stp>
        <stp>5</stp>
        <stp>-51</stp>
        <stp/>
        <stp/>
        <stp/>
        <stp/>
        <stp>T</stp>
        <tr r="H57" s="1"/>
      </tp>
      <tp>
        <v>0</v>
        <stp/>
        <stp>StudyData</stp>
        <stp>BAVolCr.AskVol^(SUBMINUTE((NGE),1,Regular),5,0)</stp>
        <stp>Bar</stp>
        <stp/>
        <stp>Open</stp>
        <stp>5</stp>
        <stp>-11</stp>
        <stp/>
        <stp/>
        <stp/>
        <stp/>
        <stp>T</stp>
        <tr r="H17" s="1"/>
      </tp>
      <tp>
        <v>6</v>
        <stp/>
        <stp>StudyData</stp>
        <stp>BAVolCr.AskVol^(SUBMINUTE((NGE),1,Regular),5,0)</stp>
        <stp>Bar</stp>
        <stp/>
        <stp>Open</stp>
        <stp>5</stp>
        <stp>-21</stp>
        <stp/>
        <stp/>
        <stp/>
        <stp/>
        <stp>T</stp>
        <tr r="H27" s="1"/>
      </tp>
      <tp>
        <v>10</v>
        <stp/>
        <stp>StudyData</stp>
        <stp>BAVolCr.AskVol^(SUBMINUTE((NGE),1,Regular),5,0)</stp>
        <stp>Bar</stp>
        <stp/>
        <stp>Open</stp>
        <stp>5</stp>
        <stp>-31</stp>
        <stp/>
        <stp/>
        <stp/>
        <stp/>
        <stp>T</stp>
        <tr r="H37" s="1"/>
      </tp>
      <tp>
        <v>42436.552662037036</v>
        <stp/>
        <stp>StudyData</stp>
        <stp>SUBMINUTE((NGE),1,Regular)</stp>
        <stp>FG</stp>
        <stp/>
        <stp>Time</stp>
        <stp>5</stp>
        <stp>-1</stp>
        <stp/>
        <stp/>
        <stp/>
        <stp/>
        <stp>T</stp>
        <tr r="B7" s="1"/>
      </tp>
      <tp>
        <v>42436.552604166667</v>
        <stp/>
        <stp>StudyData</stp>
        <stp>SUBMINUTE((NGE),5,Regular)</stp>
        <stp>FG</stp>
        <stp/>
        <stp>Time</stp>
        <stp>5</stp>
        <stp>-1</stp>
        <stp/>
        <stp/>
        <stp/>
        <stp/>
        <stp>T</stp>
        <tr r="Z7" s="1"/>
      </tp>
      <tp>
        <v>2</v>
        <stp/>
        <stp>StudyData</stp>
        <stp>BAVolCr.AskVol^(SUBMINUTE((NGE),5,Regular),5,0)</stp>
        <stp>Bar</stp>
        <stp/>
        <stp>Open</stp>
        <stp>5</stp>
        <stp>-40</stp>
        <stp/>
        <stp/>
        <stp/>
        <stp/>
        <stp>T</stp>
        <tr r="AH46" s="1"/>
      </tp>
      <tp>
        <v>2</v>
        <stp/>
        <stp>StudyData</stp>
        <stp>BAVolCr.AskVol^(SUBMINUTE((NGE),5,Regular),5,0)</stp>
        <stp>Bar</stp>
        <stp/>
        <stp>Open</stp>
        <stp>5</stp>
        <stp>-50</stp>
        <stp/>
        <stp/>
        <stp/>
        <stp/>
        <stp>T</stp>
        <tr r="AH56" s="1"/>
      </tp>
      <tp>
        <v>9</v>
        <stp/>
        <stp>StudyData</stp>
        <stp>BAVolCr.AskVol^(SUBMINUTE((NGE),5,Regular),5,0)</stp>
        <stp>Bar</stp>
        <stp/>
        <stp>Open</stp>
        <stp>5</stp>
        <stp>-60</stp>
        <stp/>
        <stp/>
        <stp/>
        <stp/>
        <stp>T</stp>
        <tr r="AH66" s="1"/>
      </tp>
      <tp>
        <v>140</v>
        <stp/>
        <stp>StudyData</stp>
        <stp>BAVolCr.AskVol^(SUBMINUTE((NGE),5,Regular),5,0)</stp>
        <stp>Bar</stp>
        <stp/>
        <stp>Open</stp>
        <stp>5</stp>
        <stp>-10</stp>
        <stp/>
        <stp/>
        <stp/>
        <stp/>
        <stp>T</stp>
        <tr r="AH16" s="1"/>
      </tp>
      <tp>
        <v>99</v>
        <stp/>
        <stp>StudyData</stp>
        <stp>BAVolCr.AskVol^(SUBMINUTE((NGE),5,Regular),5,0)</stp>
        <stp>Bar</stp>
        <stp/>
        <stp>Open</stp>
        <stp>5</stp>
        <stp>-20</stp>
        <stp/>
        <stp/>
        <stp/>
        <stp/>
        <stp>T</stp>
        <tr r="AH26" s="1"/>
      </tp>
      <tp>
        <v>23</v>
        <stp/>
        <stp>StudyData</stp>
        <stp>BAVolCr.AskVol^(SUBMINUTE((NGE),5,Regular),5,0)</stp>
        <stp>Bar</stp>
        <stp/>
        <stp>Open</stp>
        <stp>5</stp>
        <stp>-30</stp>
        <stp/>
        <stp/>
        <stp/>
        <stp/>
        <stp>T</stp>
        <tr r="AH36" s="1"/>
      </tp>
      <tp>
        <v>26</v>
        <stp/>
        <stp>StudyData</stp>
        <stp>BAVolCr.AskVol^(SUBMINUTE((NGE),1,Regular),5,0)</stp>
        <stp>Bar</stp>
        <stp/>
        <stp>Open</stp>
        <stp>5</stp>
        <stp>-40</stp>
        <stp/>
        <stp/>
        <stp/>
        <stp/>
        <stp>T</stp>
        <tr r="H46" s="1"/>
      </tp>
      <tp>
        <v>27</v>
        <stp/>
        <stp>StudyData</stp>
        <stp>BAVolCr.AskVol^(SUBMINUTE((NGE),1,Regular),5,0)</stp>
        <stp>Bar</stp>
        <stp/>
        <stp>Open</stp>
        <stp>5</stp>
        <stp>-50</stp>
        <stp/>
        <stp/>
        <stp/>
        <stp/>
        <stp>T</stp>
        <tr r="H56" s="1"/>
      </tp>
      <tp>
        <v>28</v>
        <stp/>
        <stp>StudyData</stp>
        <stp>BAVolCr.AskVol^(SUBMINUTE((NGE),1,Regular),5,0)</stp>
        <stp>Bar</stp>
        <stp/>
        <stp>Open</stp>
        <stp>5</stp>
        <stp>-60</stp>
        <stp/>
        <stp/>
        <stp/>
        <stp/>
        <stp>T</stp>
        <tr r="H66" s="1"/>
      </tp>
      <tp>
        <v>0</v>
        <stp/>
        <stp>StudyData</stp>
        <stp>BAVolCr.AskVol^(SUBMINUTE((NGE),1,Regular),5,0)</stp>
        <stp>Bar</stp>
        <stp/>
        <stp>Open</stp>
        <stp>5</stp>
        <stp>-10</stp>
        <stp/>
        <stp/>
        <stp/>
        <stp/>
        <stp>T</stp>
        <tr r="H16" s="1"/>
      </tp>
      <tp>
        <v>4</v>
        <stp/>
        <stp>StudyData</stp>
        <stp>BAVolCr.AskVol^(SUBMINUTE((NGE),1,Regular),5,0)</stp>
        <stp>Bar</stp>
        <stp/>
        <stp>Open</stp>
        <stp>5</stp>
        <stp>-20</stp>
        <stp/>
        <stp/>
        <stp/>
        <stp/>
        <stp>T</stp>
        <tr r="H26" s="1"/>
      </tp>
      <tp>
        <v>10</v>
        <stp/>
        <stp>StudyData</stp>
        <stp>BAVolCr.AskVol^(SUBMINUTE((NGE),1,Regular),5,0)</stp>
        <stp>Bar</stp>
        <stp/>
        <stp>Open</stp>
        <stp>5</stp>
        <stp>-30</stp>
        <stp/>
        <stp/>
        <stp/>
        <stp/>
        <stp>T</stp>
        <tr r="H36" s="1"/>
      </tp>
      <tp>
        <v>21</v>
        <stp/>
        <stp>StudyData</stp>
        <stp>BAVolCr.AskVol^(SUBMINUTE((NGE),5,Regular),5,0)</stp>
        <stp>Bar</stp>
        <stp/>
        <stp>Open</stp>
        <stp>5</stp>
        <stp>-43</stp>
        <stp/>
        <stp/>
        <stp/>
        <stp/>
        <stp>T</stp>
        <tr r="AH49" s="1"/>
      </tp>
      <tp>
        <v>16</v>
        <stp/>
        <stp>StudyData</stp>
        <stp>BAVolCr.AskVol^(SUBMINUTE((NGE),5,Regular),5,0)</stp>
        <stp>Bar</stp>
        <stp/>
        <stp>Open</stp>
        <stp>5</stp>
        <stp>-53</stp>
        <stp/>
        <stp/>
        <stp/>
        <stp/>
        <stp>T</stp>
        <tr r="AH59" s="1"/>
      </tp>
      <tp>
        <v>153</v>
        <stp/>
        <stp>StudyData</stp>
        <stp>BAVolCr.AskVol^(SUBMINUTE((NGE),5,Regular),5,0)</stp>
        <stp>Bar</stp>
        <stp/>
        <stp>Open</stp>
        <stp>5</stp>
        <stp>-13</stp>
        <stp/>
        <stp/>
        <stp/>
        <stp/>
        <stp>T</stp>
        <tr r="AH19" s="1"/>
      </tp>
      <tp>
        <v>1</v>
        <stp/>
        <stp>StudyData</stp>
        <stp>BAVolCr.AskVol^(SUBMINUTE((NGE),5,Regular),5,0)</stp>
        <stp>Bar</stp>
        <stp/>
        <stp>Open</stp>
        <stp>5</stp>
        <stp>-23</stp>
        <stp/>
        <stp/>
        <stp/>
        <stp/>
        <stp>T</stp>
        <tr r="AH29" s="1"/>
      </tp>
      <tp>
        <v>42</v>
        <stp/>
        <stp>StudyData</stp>
        <stp>BAVolCr.AskVol^(SUBMINUTE((NGE),5,Regular),5,0)</stp>
        <stp>Bar</stp>
        <stp/>
        <stp>Open</stp>
        <stp>5</stp>
        <stp>-33</stp>
        <stp/>
        <stp/>
        <stp/>
        <stp/>
        <stp>T</stp>
        <tr r="AH39" s="1"/>
      </tp>
      <tp>
        <v>74</v>
        <stp/>
        <stp>StudyData</stp>
        <stp>BAVolCr.AskVol^(SUBMINUTE((NGE),1,Regular),5,0)</stp>
        <stp>Bar</stp>
        <stp/>
        <stp>Open</stp>
        <stp>5</stp>
        <stp>-43</stp>
        <stp/>
        <stp/>
        <stp/>
        <stp/>
        <stp>T</stp>
        <tr r="H49" s="1"/>
      </tp>
      <tp>
        <v>1</v>
        <stp/>
        <stp>StudyData</stp>
        <stp>BAVolCr.AskVol^(SUBMINUTE((NGE),1,Regular),5,0)</stp>
        <stp>Bar</stp>
        <stp/>
        <stp>Open</stp>
        <stp>5</stp>
        <stp>-53</stp>
        <stp/>
        <stp/>
        <stp/>
        <stp/>
        <stp>T</stp>
        <tr r="H59" s="1"/>
      </tp>
      <tp>
        <v>0</v>
        <stp/>
        <stp>StudyData</stp>
        <stp>BAVolCr.AskVol^(SUBMINUTE((NGE),1,Regular),5,0)</stp>
        <stp>Bar</stp>
        <stp/>
        <stp>Open</stp>
        <stp>5</stp>
        <stp>-13</stp>
        <stp/>
        <stp/>
        <stp/>
        <stp/>
        <stp>T</stp>
        <tr r="H19" s="1"/>
      </tp>
      <tp>
        <v>8</v>
        <stp/>
        <stp>StudyData</stp>
        <stp>BAVolCr.AskVol^(SUBMINUTE((NGE),1,Regular),5,0)</stp>
        <stp>Bar</stp>
        <stp/>
        <stp>Open</stp>
        <stp>5</stp>
        <stp>-23</stp>
        <stp/>
        <stp/>
        <stp/>
        <stp/>
        <stp>T</stp>
        <tr r="H29" s="1"/>
      </tp>
      <tp>
        <v>10</v>
        <stp/>
        <stp>StudyData</stp>
        <stp>BAVolCr.AskVol^(SUBMINUTE((NGE),1,Regular),5,0)</stp>
        <stp>Bar</stp>
        <stp/>
        <stp>Open</stp>
        <stp>5</stp>
        <stp>-33</stp>
        <stp/>
        <stp/>
        <stp/>
        <stp/>
        <stp>T</stp>
        <tr r="H39" s="1"/>
      </tp>
      <tp>
        <v>42436.55263888889</v>
        <stp/>
        <stp>StudyData</stp>
        <stp>SUBMINUTE((NGE),1,Regular)</stp>
        <stp>FG</stp>
        <stp/>
        <stp>Time</stp>
        <stp>5</stp>
        <stp>-3</stp>
        <stp/>
        <stp/>
        <stp/>
        <stp/>
        <stp>T</stp>
        <tr r="B9" s="1"/>
      </tp>
      <tp>
        <v>42436.552488425928</v>
        <stp/>
        <stp>StudyData</stp>
        <stp>SUBMINUTE((NGE),5,Regular)</stp>
        <stp>FG</stp>
        <stp/>
        <stp>Time</stp>
        <stp>5</stp>
        <stp>-3</stp>
        <stp/>
        <stp/>
        <stp/>
        <stp/>
        <stp>T</stp>
        <tr r="Z9" s="1"/>
      </tp>
      <tp>
        <v>4</v>
        <stp/>
        <stp>StudyData</stp>
        <stp>AlgOrdBidVol(SUBMINUTE((NGE),5,Regular),1,0)</stp>
        <stp>Bar</stp>
        <stp/>
        <stp>Open</stp>
        <stp>5</stp>
        <stp>-59</stp>
        <stp/>
        <stp/>
        <stp/>
        <stp/>
        <stp>T</stp>
        <tr r="AE65" s="1"/>
        <tr r="AE65" s="1"/>
      </tp>
      <tp>
        <v>0</v>
        <stp/>
        <stp>StudyData</stp>
        <stp>AlgOrdBidVol(SUBMINUTE((NGE),5,Regular),1,0)</stp>
        <stp>Bar</stp>
        <stp/>
        <stp>Open</stp>
        <stp>5</stp>
        <stp>-49</stp>
        <stp/>
        <stp/>
        <stp/>
        <stp/>
        <stp>T</stp>
        <tr r="AE55" s="1"/>
        <tr r="AE55" s="1"/>
      </tp>
      <tp>
        <v>0</v>
        <stp/>
        <stp>StudyData</stp>
        <stp>AlgOrdBidVol(SUBMINUTE((NGE),5,Regular),1,0)</stp>
        <stp>Bar</stp>
        <stp/>
        <stp>Open</stp>
        <stp>5</stp>
        <stp>-19</stp>
        <stp/>
        <stp/>
        <stp/>
        <stp/>
        <stp>T</stp>
        <tr r="AE25" s="1"/>
        <tr r="AE25" s="1"/>
      </tp>
      <tp>
        <v>0</v>
        <stp/>
        <stp>StudyData</stp>
        <stp>AlgOrdBidVol(SUBMINUTE((NGE),5,Regular),1,0)</stp>
        <stp>Bar</stp>
        <stp/>
        <stp>Open</stp>
        <stp>5</stp>
        <stp>-39</stp>
        <stp/>
        <stp/>
        <stp/>
        <stp/>
        <stp>T</stp>
        <tr r="AE45" s="1"/>
        <tr r="AE45" s="1"/>
      </tp>
      <tp>
        <v>0</v>
        <stp/>
        <stp>StudyData</stp>
        <stp>AlgOrdBidVol(SUBMINUTE((NGE),5,Regular),1,0)</stp>
        <stp>Bar</stp>
        <stp/>
        <stp>Open</stp>
        <stp>5</stp>
        <stp>-29</stp>
        <stp/>
        <stp/>
        <stp/>
        <stp/>
        <stp>T</stp>
        <tr r="AE35" s="1"/>
        <tr r="AE35" s="1"/>
      </tp>
      <tp>
        <v>0</v>
        <stp/>
        <stp>StudyData</stp>
        <stp>AlgOrdBidVol(SUBMINUTE((NGE),1,Regular),1,0)</stp>
        <stp>Bar</stp>
        <stp/>
        <stp>Open</stp>
        <stp>5</stp>
        <stp>-59</stp>
        <stp/>
        <stp/>
        <stp/>
        <stp/>
        <stp>T</stp>
        <tr r="E65" s="1"/>
        <tr r="E65" s="1"/>
      </tp>
      <tp>
        <v>0</v>
        <stp/>
        <stp>StudyData</stp>
        <stp>AlgOrdBidVol(SUBMINUTE((NGE),1,Regular),1,0)</stp>
        <stp>Bar</stp>
        <stp/>
        <stp>Open</stp>
        <stp>5</stp>
        <stp>-49</stp>
        <stp/>
        <stp/>
        <stp/>
        <stp/>
        <stp>T</stp>
        <tr r="E55" s="1"/>
        <tr r="E55" s="1"/>
      </tp>
      <tp>
        <v>0</v>
        <stp/>
        <stp>StudyData</stp>
        <stp>AlgOrdBidVol(SUBMINUTE((NGE),1,Regular),1,0)</stp>
        <stp>Bar</stp>
        <stp/>
        <stp>Open</stp>
        <stp>5</stp>
        <stp>-19</stp>
        <stp/>
        <stp/>
        <stp/>
        <stp/>
        <stp>T</stp>
        <tr r="E25" s="1"/>
        <tr r="E25" s="1"/>
      </tp>
      <tp>
        <v>0</v>
        <stp/>
        <stp>StudyData</stp>
        <stp>AlgOrdBidVol(SUBMINUTE((NGE),1,Regular),1,0)</stp>
        <stp>Bar</stp>
        <stp/>
        <stp>Open</stp>
        <stp>5</stp>
        <stp>-39</stp>
        <stp/>
        <stp/>
        <stp/>
        <stp/>
        <stp>T</stp>
        <tr r="E45" s="1"/>
        <tr r="E45" s="1"/>
      </tp>
      <tp>
        <v>0</v>
        <stp/>
        <stp>StudyData</stp>
        <stp>AlgOrdBidVol(SUBMINUTE((NGE),1,Regular),1,0)</stp>
        <stp>Bar</stp>
        <stp/>
        <stp>Open</stp>
        <stp>5</stp>
        <stp>-29</stp>
        <stp/>
        <stp/>
        <stp/>
        <stp/>
        <stp>T</stp>
        <tr r="E35" s="1"/>
        <tr r="E35" s="1"/>
      </tp>
      <tp>
        <v>4</v>
        <stp/>
        <stp>StudyData</stp>
        <stp>BAVolCr.AskVol^(SUBMINUTE((NGE),5,Regular),5,0)</stp>
        <stp>Bar</stp>
        <stp/>
        <stp>Open</stp>
        <stp>5</stp>
        <stp>-42</stp>
        <stp/>
        <stp/>
        <stp/>
        <stp/>
        <stp>T</stp>
        <tr r="AH48" s="1"/>
      </tp>
      <tp>
        <v>16</v>
        <stp/>
        <stp>StudyData</stp>
        <stp>BAVolCr.AskVol^(SUBMINUTE((NGE),5,Regular),5,0)</stp>
        <stp>Bar</stp>
        <stp/>
        <stp>Open</stp>
        <stp>5</stp>
        <stp>-52</stp>
        <stp/>
        <stp/>
        <stp/>
        <stp/>
        <stp>T</stp>
        <tr r="AH58" s="1"/>
      </tp>
      <tp>
        <v>159</v>
        <stp/>
        <stp>StudyData</stp>
        <stp>BAVolCr.AskVol^(SUBMINUTE((NGE),5,Regular),5,0)</stp>
        <stp>Bar</stp>
        <stp/>
        <stp>Open</stp>
        <stp>5</stp>
        <stp>-12</stp>
        <stp/>
        <stp/>
        <stp/>
        <stp/>
        <stp>T</stp>
        <tr r="AH18" s="1"/>
      </tp>
      <tp>
        <v>83</v>
        <stp/>
        <stp>StudyData</stp>
        <stp>BAVolCr.AskVol^(SUBMINUTE((NGE),5,Regular),5,0)</stp>
        <stp>Bar</stp>
        <stp/>
        <stp>Open</stp>
        <stp>5</stp>
        <stp>-22</stp>
        <stp/>
        <stp/>
        <stp/>
        <stp/>
        <stp>T</stp>
        <tr r="AH28" s="1"/>
      </tp>
      <tp>
        <v>40</v>
        <stp/>
        <stp>StudyData</stp>
        <stp>BAVolCr.AskVol^(SUBMINUTE((NGE),5,Regular),5,0)</stp>
        <stp>Bar</stp>
        <stp/>
        <stp>Open</stp>
        <stp>5</stp>
        <stp>-32</stp>
        <stp/>
        <stp/>
        <stp/>
        <stp/>
        <stp>T</stp>
        <tr r="AH38" s="1"/>
      </tp>
      <tp>
        <v>58</v>
        <stp/>
        <stp>StudyData</stp>
        <stp>BAVolCr.AskVol^(SUBMINUTE((NGE),1,Regular),5,0)</stp>
        <stp>Bar</stp>
        <stp/>
        <stp>Open</stp>
        <stp>5</stp>
        <stp>-42</stp>
        <stp/>
        <stp/>
        <stp/>
        <stp/>
        <stp>T</stp>
        <tr r="H48" s="1"/>
      </tp>
      <tp>
        <v>3</v>
        <stp/>
        <stp>StudyData</stp>
        <stp>BAVolCr.AskVol^(SUBMINUTE((NGE),1,Regular),5,0)</stp>
        <stp>Bar</stp>
        <stp/>
        <stp>Open</stp>
        <stp>5</stp>
        <stp>-52</stp>
        <stp/>
        <stp/>
        <stp/>
        <stp/>
        <stp>T</stp>
        <tr r="H58" s="1"/>
      </tp>
      <tp>
        <v>0</v>
        <stp/>
        <stp>StudyData</stp>
        <stp>BAVolCr.AskVol^(SUBMINUTE((NGE),1,Regular),5,0)</stp>
        <stp>Bar</stp>
        <stp/>
        <stp>Open</stp>
        <stp>5</stp>
        <stp>-12</stp>
        <stp/>
        <stp/>
        <stp/>
        <stp/>
        <stp>T</stp>
        <tr r="H18" s="1"/>
      </tp>
      <tp>
        <v>7</v>
        <stp/>
        <stp>StudyData</stp>
        <stp>BAVolCr.AskVol^(SUBMINUTE((NGE),1,Regular),5,0)</stp>
        <stp>Bar</stp>
        <stp/>
        <stp>Open</stp>
        <stp>5</stp>
        <stp>-22</stp>
        <stp/>
        <stp/>
        <stp/>
        <stp/>
        <stp>T</stp>
        <tr r="H28" s="1"/>
      </tp>
      <tp>
        <v>10</v>
        <stp/>
        <stp>StudyData</stp>
        <stp>BAVolCr.AskVol^(SUBMINUTE((NGE),1,Regular),5,0)</stp>
        <stp>Bar</stp>
        <stp/>
        <stp>Open</stp>
        <stp>5</stp>
        <stp>-32</stp>
        <stp/>
        <stp/>
        <stp/>
        <stp/>
        <stp>T</stp>
        <tr r="H38" s="1"/>
      </tp>
      <tp>
        <v>42436.552650462967</v>
        <stp/>
        <stp>StudyData</stp>
        <stp>SUBMINUTE((NGE),1,Regular)</stp>
        <stp>FG</stp>
        <stp/>
        <stp>Time</stp>
        <stp>5</stp>
        <stp>-2</stp>
        <stp/>
        <stp/>
        <stp/>
        <stp/>
        <stp>T</stp>
        <tr r="B8" s="1"/>
      </tp>
      <tp>
        <v>42436.552546296298</v>
        <stp/>
        <stp>StudyData</stp>
        <stp>SUBMINUTE((NGE),5,Regular)</stp>
        <stp>FG</stp>
        <stp/>
        <stp>Time</stp>
        <stp>5</stp>
        <stp>-2</stp>
        <stp/>
        <stp/>
        <stp/>
        <stp/>
        <stp>T</stp>
        <tr r="Z8" s="1"/>
      </tp>
      <tp>
        <v>0</v>
        <stp/>
        <stp>StudyData</stp>
        <stp>AlgOrdBidVol(SUBMINUTE((NGE),5,Regular),1,0)</stp>
        <stp>Bar</stp>
        <stp/>
        <stp>Open</stp>
        <stp>5</stp>
        <stp>-58</stp>
        <stp/>
        <stp/>
        <stp/>
        <stp/>
        <stp>T</stp>
        <tr r="AE64" s="1"/>
        <tr r="AE64" s="1"/>
      </tp>
      <tp>
        <v>0</v>
        <stp/>
        <stp>StudyData</stp>
        <stp>AlgOrdBidVol(SUBMINUTE((NGE),5,Regular),1,0)</stp>
        <stp>Bar</stp>
        <stp/>
        <stp>Open</stp>
        <stp>5</stp>
        <stp>-48</stp>
        <stp/>
        <stp/>
        <stp/>
        <stp/>
        <stp>T</stp>
        <tr r="AE54" s="1"/>
        <tr r="AE54" s="1"/>
      </tp>
      <tp>
        <v>0</v>
        <stp/>
        <stp>StudyData</stp>
        <stp>AlgOrdBidVol(SUBMINUTE((NGE),5,Regular),1,0)</stp>
        <stp>Bar</stp>
        <stp/>
        <stp>Open</stp>
        <stp>5</stp>
        <stp>-18</stp>
        <stp/>
        <stp/>
        <stp/>
        <stp/>
        <stp>T</stp>
        <tr r="AE24" s="1"/>
        <tr r="AE24" s="1"/>
      </tp>
      <tp>
        <v>0</v>
        <stp/>
        <stp>StudyData</stp>
        <stp>AlgOrdBidVol(SUBMINUTE((NGE),5,Regular),1,0)</stp>
        <stp>Bar</stp>
        <stp/>
        <stp>Open</stp>
        <stp>5</stp>
        <stp>-38</stp>
        <stp/>
        <stp/>
        <stp/>
        <stp/>
        <stp>T</stp>
        <tr r="AE44" s="1"/>
        <tr r="AE44" s="1"/>
      </tp>
      <tp>
        <v>0</v>
        <stp/>
        <stp>StudyData</stp>
        <stp>AlgOrdBidVol(SUBMINUTE((NGE),5,Regular),1,0)</stp>
        <stp>Bar</stp>
        <stp/>
        <stp>Open</stp>
        <stp>5</stp>
        <stp>-28</stp>
        <stp/>
        <stp/>
        <stp/>
        <stp/>
        <stp>T</stp>
        <tr r="AE34" s="1"/>
        <tr r="AE34" s="1"/>
      </tp>
      <tp>
        <v>0</v>
        <stp/>
        <stp>StudyData</stp>
        <stp>AlgOrdBidVol(SUBMINUTE((NGE),1,Regular),1,0)</stp>
        <stp>Bar</stp>
        <stp/>
        <stp>Open</stp>
        <stp>5</stp>
        <stp>-58</stp>
        <stp/>
        <stp/>
        <stp/>
        <stp/>
        <stp>T</stp>
        <tr r="E64" s="1"/>
        <tr r="E64" s="1"/>
      </tp>
      <tp>
        <v>0</v>
        <stp/>
        <stp>StudyData</stp>
        <stp>AlgOrdBidVol(SUBMINUTE((NGE),1,Regular),1,0)</stp>
        <stp>Bar</stp>
        <stp/>
        <stp>Open</stp>
        <stp>5</stp>
        <stp>-48</stp>
        <stp/>
        <stp/>
        <stp/>
        <stp/>
        <stp>T</stp>
        <tr r="E54" s="1"/>
        <tr r="E54" s="1"/>
      </tp>
      <tp>
        <v>0</v>
        <stp/>
        <stp>StudyData</stp>
        <stp>AlgOrdBidVol(SUBMINUTE((NGE),1,Regular),1,0)</stp>
        <stp>Bar</stp>
        <stp/>
        <stp>Open</stp>
        <stp>5</stp>
        <stp>-18</stp>
        <stp/>
        <stp/>
        <stp/>
        <stp/>
        <stp>T</stp>
        <tr r="E24" s="1"/>
        <tr r="E24" s="1"/>
      </tp>
      <tp>
        <v>0</v>
        <stp/>
        <stp>StudyData</stp>
        <stp>AlgOrdBidVol(SUBMINUTE((NGE),1,Regular),1,0)</stp>
        <stp>Bar</stp>
        <stp/>
        <stp>Open</stp>
        <stp>5</stp>
        <stp>-38</stp>
        <stp/>
        <stp/>
        <stp/>
        <stp/>
        <stp>T</stp>
        <tr r="E44" s="1"/>
        <tr r="E44" s="1"/>
      </tp>
      <tp>
        <v>0</v>
        <stp/>
        <stp>StudyData</stp>
        <stp>AlgOrdBidVol(SUBMINUTE((NGE),1,Regular),1,0)</stp>
        <stp>Bar</stp>
        <stp/>
        <stp>Open</stp>
        <stp>5</stp>
        <stp>-28</stp>
        <stp/>
        <stp/>
        <stp/>
        <stp/>
        <stp>T</stp>
        <tr r="E34" s="1"/>
        <tr r="E34" s="1"/>
      </tp>
      <tp>
        <v>19</v>
        <stp/>
        <stp>StudyData</stp>
        <stp>BAVolCr.BidVol^(SUBMINUTE((NGE),5,Regular),5,0)</stp>
        <stp>Bar</stp>
        <stp/>
        <stp>Open</stp>
        <stp>5</stp>
        <stp>-42</stp>
        <stp/>
        <stp/>
        <stp/>
        <stp/>
        <stp>T</stp>
        <tr r="AG48" s="1"/>
      </tp>
      <tp>
        <v>19</v>
        <stp/>
        <stp>StudyData</stp>
        <stp>BAVolCr.BidVol^(SUBMINUTE((NGE),5,Regular),5,0)</stp>
        <stp>Bar</stp>
        <stp/>
        <stp>Open</stp>
        <stp>5</stp>
        <stp>-52</stp>
        <stp/>
        <stp/>
        <stp/>
        <stp/>
        <stp>T</stp>
        <tr r="AG58" s="1"/>
      </tp>
      <tp>
        <v>13</v>
        <stp/>
        <stp>StudyData</stp>
        <stp>BAVolCr.BidVol^(SUBMINUTE((NGE),5,Regular),5,0)</stp>
        <stp>Bar</stp>
        <stp/>
        <stp>Open</stp>
        <stp>5</stp>
        <stp>-22</stp>
        <stp/>
        <stp/>
        <stp/>
        <stp/>
        <stp>T</stp>
        <tr r="AG28" s="1"/>
      </tp>
      <tp>
        <v>49</v>
        <stp/>
        <stp>StudyData</stp>
        <stp>BAVolCr.BidVol^(SUBMINUTE((NGE),5,Regular),5,0)</stp>
        <stp>Bar</stp>
        <stp/>
        <stp>Open</stp>
        <stp>5</stp>
        <stp>-32</stp>
        <stp/>
        <stp/>
        <stp/>
        <stp/>
        <stp>T</stp>
        <tr r="AG38" s="1"/>
      </tp>
      <tp>
        <v>62</v>
        <stp/>
        <stp>StudyData</stp>
        <stp>BAVolCr.BidVol^(SUBMINUTE((NGE),5,Regular),5,0)</stp>
        <stp>Bar</stp>
        <stp/>
        <stp>Open</stp>
        <stp>5</stp>
        <stp>-12</stp>
        <stp/>
        <stp/>
        <stp/>
        <stp/>
        <stp>T</stp>
        <tr r="AG18" s="1"/>
      </tp>
      <tp>
        <v>0</v>
        <stp/>
        <stp>StudyData</stp>
        <stp>AlgOrdBidVol(SUBMINUTE((NGE),5,Regular),1,0)</stp>
        <stp>Bar</stp>
        <stp/>
        <stp>Open</stp>
        <stp>5</stp>
        <stp>-57</stp>
        <stp/>
        <stp/>
        <stp/>
        <stp/>
        <stp>T</stp>
        <tr r="AE63" s="1"/>
        <tr r="AE63" s="1"/>
      </tp>
      <tp>
        <v>0</v>
        <stp/>
        <stp>StudyData</stp>
        <stp>AlgOrdBidVol(SUBMINUTE((NGE),5,Regular),1,0)</stp>
        <stp>Bar</stp>
        <stp/>
        <stp>Open</stp>
        <stp>5</stp>
        <stp>-47</stp>
        <stp/>
        <stp/>
        <stp/>
        <stp/>
        <stp>T</stp>
        <tr r="AE53" s="1"/>
        <tr r="AE53" s="1"/>
      </tp>
      <tp>
        <v>0</v>
        <stp/>
        <stp>StudyData</stp>
        <stp>AlgOrdBidVol(SUBMINUTE((NGE),5,Regular),1,0)</stp>
        <stp>Bar</stp>
        <stp/>
        <stp>Open</stp>
        <stp>5</stp>
        <stp>-17</stp>
        <stp/>
        <stp/>
        <stp/>
        <stp/>
        <stp>T</stp>
        <tr r="AE23" s="1"/>
        <tr r="AE23" s="1"/>
      </tp>
      <tp>
        <v>0</v>
        <stp/>
        <stp>StudyData</stp>
        <stp>AlgOrdBidVol(SUBMINUTE((NGE),5,Regular),1,0)</stp>
        <stp>Bar</stp>
        <stp/>
        <stp>Open</stp>
        <stp>5</stp>
        <stp>-37</stp>
        <stp/>
        <stp/>
        <stp/>
        <stp/>
        <stp>T</stp>
        <tr r="AE43" s="1"/>
        <tr r="AE43" s="1"/>
      </tp>
      <tp>
        <v>0</v>
        <stp/>
        <stp>StudyData</stp>
        <stp>AlgOrdBidVol(SUBMINUTE((NGE),5,Regular),1,0)</stp>
        <stp>Bar</stp>
        <stp/>
        <stp>Open</stp>
        <stp>5</stp>
        <stp>-27</stp>
        <stp/>
        <stp/>
        <stp/>
        <stp/>
        <stp>T</stp>
        <tr r="AE33" s="1"/>
        <tr r="AE33" s="1"/>
      </tp>
      <tp>
        <v>0</v>
        <stp/>
        <stp>StudyData</stp>
        <stp>AlgOrdBidVol(SUBMINUTE((NGE),1,Regular),1,0)</stp>
        <stp>Bar</stp>
        <stp/>
        <stp>Open</stp>
        <stp>5</stp>
        <stp>-57</stp>
        <stp/>
        <stp/>
        <stp/>
        <stp/>
        <stp>T</stp>
        <tr r="E63" s="1"/>
        <tr r="E63" s="1"/>
      </tp>
      <tp>
        <v>0</v>
        <stp/>
        <stp>StudyData</stp>
        <stp>AlgOrdBidVol(SUBMINUTE((NGE),1,Regular),1,0)</stp>
        <stp>Bar</stp>
        <stp/>
        <stp>Open</stp>
        <stp>5</stp>
        <stp>-47</stp>
        <stp/>
        <stp/>
        <stp/>
        <stp/>
        <stp>T</stp>
        <tr r="E53" s="1"/>
        <tr r="E53" s="1"/>
      </tp>
      <tp>
        <v>0</v>
        <stp/>
        <stp>StudyData</stp>
        <stp>AlgOrdBidVol(SUBMINUTE((NGE),1,Regular),1,0)</stp>
        <stp>Bar</stp>
        <stp/>
        <stp>Open</stp>
        <stp>5</stp>
        <stp>-17</stp>
        <stp/>
        <stp/>
        <stp/>
        <stp/>
        <stp>T</stp>
        <tr r="E23" s="1"/>
        <tr r="E23" s="1"/>
      </tp>
      <tp>
        <v>0</v>
        <stp/>
        <stp>StudyData</stp>
        <stp>AlgOrdBidVol(SUBMINUTE((NGE),1,Regular),1,0)</stp>
        <stp>Bar</stp>
        <stp/>
        <stp>Open</stp>
        <stp>5</stp>
        <stp>-37</stp>
        <stp/>
        <stp/>
        <stp/>
        <stp/>
        <stp>T</stp>
        <tr r="E43" s="1"/>
        <tr r="E43" s="1"/>
      </tp>
      <tp>
        <v>0</v>
        <stp/>
        <stp>StudyData</stp>
        <stp>AlgOrdBidVol(SUBMINUTE((NGE),1,Regular),1,0)</stp>
        <stp>Bar</stp>
        <stp/>
        <stp>Open</stp>
        <stp>5</stp>
        <stp>-27</stp>
        <stp/>
        <stp/>
        <stp/>
        <stp/>
        <stp>T</stp>
        <tr r="E33" s="1"/>
        <tr r="E33" s="1"/>
      </tp>
      <tp>
        <v>10</v>
        <stp/>
        <stp>StudyData</stp>
        <stp>BAVolCr.BidVol^(SUBMINUTE((NGE),5,Regular),5,0)</stp>
        <stp>Bar</stp>
        <stp/>
        <stp>Open</stp>
        <stp>5</stp>
        <stp>-43</stp>
        <stp/>
        <stp/>
        <stp/>
        <stp/>
        <stp>T</stp>
        <tr r="AG49" s="1"/>
      </tp>
      <tp>
        <v>16</v>
        <stp/>
        <stp>StudyData</stp>
        <stp>BAVolCr.BidVol^(SUBMINUTE((NGE),5,Regular),5,0)</stp>
        <stp>Bar</stp>
        <stp/>
        <stp>Open</stp>
        <stp>5</stp>
        <stp>-53</stp>
        <stp/>
        <stp/>
        <stp/>
        <stp/>
        <stp>T</stp>
        <tr r="AG59" s="1"/>
      </tp>
      <tp>
        <v>9</v>
        <stp/>
        <stp>StudyData</stp>
        <stp>BAVolCr.BidVol^(SUBMINUTE((NGE),5,Regular),5,0)</stp>
        <stp>Bar</stp>
        <stp/>
        <stp>Open</stp>
        <stp>5</stp>
        <stp>-23</stp>
        <stp/>
        <stp/>
        <stp/>
        <stp/>
        <stp>T</stp>
        <tr r="AG29" s="1"/>
      </tp>
      <tp>
        <v>46</v>
        <stp/>
        <stp>StudyData</stp>
        <stp>BAVolCr.BidVol^(SUBMINUTE((NGE),5,Regular),5,0)</stp>
        <stp>Bar</stp>
        <stp/>
        <stp>Open</stp>
        <stp>5</stp>
        <stp>-33</stp>
        <stp/>
        <stp/>
        <stp/>
        <stp/>
        <stp>T</stp>
        <tr r="AG39" s="1"/>
      </tp>
      <tp>
        <v>58</v>
        <stp/>
        <stp>StudyData</stp>
        <stp>BAVolCr.BidVol^(SUBMINUTE((NGE),5,Regular),5,0)</stp>
        <stp>Bar</stp>
        <stp/>
        <stp>Open</stp>
        <stp>5</stp>
        <stp>-13</stp>
        <stp/>
        <stp/>
        <stp/>
        <stp/>
        <stp>T</stp>
        <tr r="AG19" s="1"/>
      </tp>
      <tp>
        <v>0</v>
        <stp/>
        <stp>StudyData</stp>
        <stp>AlgOrdBidVol(SUBMINUTE((NGE),5,Regular),1,0)</stp>
        <stp>Bar</stp>
        <stp/>
        <stp>Open</stp>
        <stp>5</stp>
        <stp>-56</stp>
        <stp/>
        <stp/>
        <stp/>
        <stp/>
        <stp>T</stp>
        <tr r="AE62" s="1"/>
        <tr r="AE62" s="1"/>
      </tp>
      <tp>
        <v>0</v>
        <stp/>
        <stp>StudyData</stp>
        <stp>AlgOrdBidVol(SUBMINUTE((NGE),5,Regular),1,0)</stp>
        <stp>Bar</stp>
        <stp/>
        <stp>Open</stp>
        <stp>5</stp>
        <stp>-46</stp>
        <stp/>
        <stp/>
        <stp/>
        <stp/>
        <stp>T</stp>
        <tr r="AE52" s="1"/>
        <tr r="AE52" s="1"/>
      </tp>
      <tp>
        <v>0</v>
        <stp/>
        <stp>StudyData</stp>
        <stp>AlgOrdBidVol(SUBMINUTE((NGE),5,Regular),1,0)</stp>
        <stp>Bar</stp>
        <stp/>
        <stp>Open</stp>
        <stp>5</stp>
        <stp>-16</stp>
        <stp/>
        <stp/>
        <stp/>
        <stp/>
        <stp>T</stp>
        <tr r="AE22" s="1"/>
        <tr r="AE22" s="1"/>
      </tp>
      <tp>
        <v>0</v>
        <stp/>
        <stp>StudyData</stp>
        <stp>AlgOrdBidVol(SUBMINUTE((NGE),5,Regular),1,0)</stp>
        <stp>Bar</stp>
        <stp/>
        <stp>Open</stp>
        <stp>5</stp>
        <stp>-36</stp>
        <stp/>
        <stp/>
        <stp/>
        <stp/>
        <stp>T</stp>
        <tr r="AE42" s="1"/>
        <tr r="AE42" s="1"/>
      </tp>
      <tp>
        <v>0</v>
        <stp/>
        <stp>StudyData</stp>
        <stp>AlgOrdBidVol(SUBMINUTE((NGE),5,Regular),1,0)</stp>
        <stp>Bar</stp>
        <stp/>
        <stp>Open</stp>
        <stp>5</stp>
        <stp>-26</stp>
        <stp/>
        <stp/>
        <stp/>
        <stp/>
        <stp>T</stp>
        <tr r="AE32" s="1"/>
        <tr r="AE32" s="1"/>
      </tp>
      <tp>
        <v>0</v>
        <stp/>
        <stp>StudyData</stp>
        <stp>AlgOrdBidVol(SUBMINUTE((NGE),1,Regular),1,0)</stp>
        <stp>Bar</stp>
        <stp/>
        <stp>Open</stp>
        <stp>5</stp>
        <stp>-56</stp>
        <stp/>
        <stp/>
        <stp/>
        <stp/>
        <stp>T</stp>
        <tr r="E62" s="1"/>
        <tr r="E62" s="1"/>
      </tp>
      <tp>
        <v>0</v>
        <stp/>
        <stp>StudyData</stp>
        <stp>AlgOrdBidVol(SUBMINUTE((NGE),1,Regular),1,0)</stp>
        <stp>Bar</stp>
        <stp/>
        <stp>Open</stp>
        <stp>5</stp>
        <stp>-46</stp>
        <stp/>
        <stp/>
        <stp/>
        <stp/>
        <stp>T</stp>
        <tr r="E52" s="1"/>
        <tr r="E52" s="1"/>
      </tp>
      <tp>
        <v>0</v>
        <stp/>
        <stp>StudyData</stp>
        <stp>AlgOrdBidVol(SUBMINUTE((NGE),1,Regular),1,0)</stp>
        <stp>Bar</stp>
        <stp/>
        <stp>Open</stp>
        <stp>5</stp>
        <stp>-16</stp>
        <stp/>
        <stp/>
        <stp/>
        <stp/>
        <stp>T</stp>
        <tr r="E22" s="1"/>
        <tr r="E22" s="1"/>
      </tp>
      <tp>
        <v>0</v>
        <stp/>
        <stp>StudyData</stp>
        <stp>AlgOrdBidVol(SUBMINUTE((NGE),1,Regular),1,0)</stp>
        <stp>Bar</stp>
        <stp/>
        <stp>Open</stp>
        <stp>5</stp>
        <stp>-36</stp>
        <stp/>
        <stp/>
        <stp/>
        <stp/>
        <stp>T</stp>
        <tr r="E42" s="1"/>
        <tr r="E42" s="1"/>
      </tp>
      <tp>
        <v>0</v>
        <stp/>
        <stp>StudyData</stp>
        <stp>AlgOrdBidVol(SUBMINUTE((NGE),1,Regular),1,0)</stp>
        <stp>Bar</stp>
        <stp/>
        <stp>Open</stp>
        <stp>5</stp>
        <stp>-26</stp>
        <stp/>
        <stp/>
        <stp/>
        <stp/>
        <stp>T</stp>
        <tr r="E32" s="1"/>
        <tr r="E32" s="1"/>
      </tp>
      <tp>
        <v>22</v>
        <stp/>
        <stp>StudyData</stp>
        <stp>BAVolCr.BidVol^(SUBMINUTE((NGE),5,Regular),5,0)</stp>
        <stp>Bar</stp>
        <stp/>
        <stp>Open</stp>
        <stp>5</stp>
        <stp>-60</stp>
        <stp/>
        <stp/>
        <stp/>
        <stp/>
        <stp>T</stp>
        <tr r="AG66" s="1"/>
      </tp>
      <tp>
        <v>27</v>
        <stp/>
        <stp>StudyData</stp>
        <stp>BAVolCr.BidVol^(SUBMINUTE((NGE),5,Regular),5,0)</stp>
        <stp>Bar</stp>
        <stp/>
        <stp>Open</stp>
        <stp>5</stp>
        <stp>-40</stp>
        <stp/>
        <stp/>
        <stp/>
        <stp/>
        <stp>T</stp>
        <tr r="AG46" s="1"/>
      </tp>
      <tp>
        <v>45</v>
        <stp/>
        <stp>StudyData</stp>
        <stp>BAVolCr.BidVol^(SUBMINUTE((NGE),5,Regular),5,0)</stp>
        <stp>Bar</stp>
        <stp/>
        <stp>Open</stp>
        <stp>5</stp>
        <stp>-50</stp>
        <stp/>
        <stp/>
        <stp/>
        <stp/>
        <stp>T</stp>
        <tr r="AG56" s="1"/>
      </tp>
      <tp>
        <v>42</v>
        <stp/>
        <stp>StudyData</stp>
        <stp>BAVolCr.BidVol^(SUBMINUTE((NGE),5,Regular),5,0)</stp>
        <stp>Bar</stp>
        <stp/>
        <stp>Open</stp>
        <stp>5</stp>
        <stp>-20</stp>
        <stp/>
        <stp/>
        <stp/>
        <stp/>
        <stp>T</stp>
        <tr r="AG26" s="1"/>
      </tp>
      <tp>
        <v>34</v>
        <stp/>
        <stp>StudyData</stp>
        <stp>BAVolCr.BidVol^(SUBMINUTE((NGE),5,Regular),5,0)</stp>
        <stp>Bar</stp>
        <stp/>
        <stp>Open</stp>
        <stp>5</stp>
        <stp>-30</stp>
        <stp/>
        <stp/>
        <stp/>
        <stp/>
        <stp>T</stp>
        <tr r="AG36" s="1"/>
      </tp>
      <tp>
        <v>60</v>
        <stp/>
        <stp>StudyData</stp>
        <stp>BAVolCr.BidVol^(SUBMINUTE((NGE),5,Regular),5,0)</stp>
        <stp>Bar</stp>
        <stp/>
        <stp>Open</stp>
        <stp>5</stp>
        <stp>-10</stp>
        <stp/>
        <stp/>
        <stp/>
        <stp/>
        <stp>T</stp>
        <tr r="AG16" s="1"/>
      </tp>
      <tp>
        <v>0</v>
        <stp/>
        <stp>StudyData</stp>
        <stp>AlgOrdBidVol(SUBMINUTE((NGE),5,Regular),1,0)</stp>
        <stp>Bar</stp>
        <stp/>
        <stp>Open</stp>
        <stp>5</stp>
        <stp>-55</stp>
        <stp/>
        <stp/>
        <stp/>
        <stp/>
        <stp>T</stp>
        <tr r="AE61" s="1"/>
        <tr r="AE61" s="1"/>
      </tp>
      <tp>
        <v>0</v>
        <stp/>
        <stp>StudyData</stp>
        <stp>AlgOrdBidVol(SUBMINUTE((NGE),5,Regular),1,0)</stp>
        <stp>Bar</stp>
        <stp/>
        <stp>Open</stp>
        <stp>5</stp>
        <stp>-45</stp>
        <stp/>
        <stp/>
        <stp/>
        <stp/>
        <stp>T</stp>
        <tr r="AE51" s="1"/>
        <tr r="AE51" s="1"/>
      </tp>
      <tp>
        <v>0</v>
        <stp/>
        <stp>StudyData</stp>
        <stp>AlgOrdBidVol(SUBMINUTE((NGE),5,Regular),1,0)</stp>
        <stp>Bar</stp>
        <stp/>
        <stp>Open</stp>
        <stp>5</stp>
        <stp>-15</stp>
        <stp/>
        <stp/>
        <stp/>
        <stp/>
        <stp>T</stp>
        <tr r="AE21" s="1"/>
        <tr r="AE21" s="1"/>
      </tp>
      <tp>
        <v>0</v>
        <stp/>
        <stp>StudyData</stp>
        <stp>AlgOrdBidVol(SUBMINUTE((NGE),5,Regular),1,0)</stp>
        <stp>Bar</stp>
        <stp/>
        <stp>Open</stp>
        <stp>5</stp>
        <stp>-35</stp>
        <stp/>
        <stp/>
        <stp/>
        <stp/>
        <stp>T</stp>
        <tr r="AE41" s="1"/>
        <tr r="AE41" s="1"/>
      </tp>
      <tp>
        <v>0</v>
        <stp/>
        <stp>StudyData</stp>
        <stp>AlgOrdBidVol(SUBMINUTE((NGE),5,Regular),1,0)</stp>
        <stp>Bar</stp>
        <stp/>
        <stp>Open</stp>
        <stp>5</stp>
        <stp>-25</stp>
        <stp/>
        <stp/>
        <stp/>
        <stp/>
        <stp>T</stp>
        <tr r="AE31" s="1"/>
        <tr r="AE31" s="1"/>
      </tp>
      <tp>
        <v>0</v>
        <stp/>
        <stp>StudyData</stp>
        <stp>AlgOrdBidVol(SUBMINUTE((NGE),1,Regular),1,0)</stp>
        <stp>Bar</stp>
        <stp/>
        <stp>Open</stp>
        <stp>5</stp>
        <stp>-55</stp>
        <stp/>
        <stp/>
        <stp/>
        <stp/>
        <stp>T</stp>
        <tr r="E61" s="1"/>
        <tr r="E61" s="1"/>
      </tp>
      <tp>
        <v>0</v>
        <stp/>
        <stp>StudyData</stp>
        <stp>AlgOrdBidVol(SUBMINUTE((NGE),1,Regular),1,0)</stp>
        <stp>Bar</stp>
        <stp/>
        <stp>Open</stp>
        <stp>5</stp>
        <stp>-45</stp>
        <stp/>
        <stp/>
        <stp/>
        <stp/>
        <stp>T</stp>
        <tr r="E51" s="1"/>
        <tr r="E51" s="1"/>
      </tp>
      <tp>
        <v>0</v>
        <stp/>
        <stp>StudyData</stp>
        <stp>AlgOrdBidVol(SUBMINUTE((NGE),1,Regular),1,0)</stp>
        <stp>Bar</stp>
        <stp/>
        <stp>Open</stp>
        <stp>5</stp>
        <stp>-15</stp>
        <stp/>
        <stp/>
        <stp/>
        <stp/>
        <stp>T</stp>
        <tr r="E21" s="1"/>
        <tr r="E21" s="1"/>
      </tp>
      <tp>
        <v>0</v>
        <stp/>
        <stp>StudyData</stp>
        <stp>AlgOrdBidVol(SUBMINUTE((NGE),1,Regular),1,0)</stp>
        <stp>Bar</stp>
        <stp/>
        <stp>Open</stp>
        <stp>5</stp>
        <stp>-35</stp>
        <stp/>
        <stp/>
        <stp/>
        <stp/>
        <stp>T</stp>
        <tr r="E41" s="1"/>
        <tr r="E41" s="1"/>
      </tp>
      <tp>
        <v>0</v>
        <stp/>
        <stp>StudyData</stp>
        <stp>AlgOrdBidVol(SUBMINUTE((NGE),1,Regular),1,0)</stp>
        <stp>Bar</stp>
        <stp/>
        <stp>Open</stp>
        <stp>5</stp>
        <stp>-25</stp>
        <stp/>
        <stp/>
        <stp/>
        <stp/>
        <stp>T</stp>
        <tr r="E31" s="1"/>
        <tr r="E31" s="1"/>
      </tp>
      <tp>
        <v>1.7010000000000001</v>
        <stp/>
        <stp>StudyData</stp>
        <stp>SUBMINUTE((NGE),5,FillGap)</stp>
        <stp>Bar</stp>
        <stp/>
        <stp>Close</stp>
        <stp>5</stp>
        <stp>0</stp>
        <stp/>
        <stp/>
        <stp/>
        <stp/>
        <stp>T</stp>
        <tr r="AD6" s="1"/>
        <tr r="AD6" s="1"/>
      </tp>
      <tp>
        <v>26</v>
        <stp/>
        <stp>StudyData</stp>
        <stp>BAVolCr.BidVol^(SUBMINUTE((NGE),5,Regular),5,0)</stp>
        <stp>Bar</stp>
        <stp/>
        <stp>Open</stp>
        <stp>5</stp>
        <stp>-41</stp>
        <stp/>
        <stp/>
        <stp/>
        <stp/>
        <stp>T</stp>
        <tr r="AG47" s="1"/>
      </tp>
      <tp>
        <v>18</v>
        <stp/>
        <stp>StudyData</stp>
        <stp>BAVolCr.BidVol^(SUBMINUTE((NGE),5,Regular),5,0)</stp>
        <stp>Bar</stp>
        <stp/>
        <stp>Open</stp>
        <stp>5</stp>
        <stp>-51</stp>
        <stp/>
        <stp/>
        <stp/>
        <stp/>
        <stp>T</stp>
        <tr r="AG57" s="1"/>
      </tp>
      <tp>
        <v>32</v>
        <stp/>
        <stp>StudyData</stp>
        <stp>BAVolCr.BidVol^(SUBMINUTE((NGE),5,Regular),5,0)</stp>
        <stp>Bar</stp>
        <stp/>
        <stp>Open</stp>
        <stp>5</stp>
        <stp>-21</stp>
        <stp/>
        <stp/>
        <stp/>
        <stp/>
        <stp>T</stp>
        <tr r="AG27" s="1"/>
      </tp>
      <tp>
        <v>50</v>
        <stp/>
        <stp>StudyData</stp>
        <stp>BAVolCr.BidVol^(SUBMINUTE((NGE),5,Regular),5,0)</stp>
        <stp>Bar</stp>
        <stp/>
        <stp>Open</stp>
        <stp>5</stp>
        <stp>-31</stp>
        <stp/>
        <stp/>
        <stp/>
        <stp/>
        <stp>T</stp>
        <tr r="AG37" s="1"/>
      </tp>
      <tp>
        <v>0</v>
        <stp/>
        <stp>StudyData</stp>
        <stp>AlgOrdBidVol(SUBMINUTE((NGE),5,Regular),1,0)</stp>
        <stp>Bar</stp>
        <stp/>
        <stp>Open</stp>
        <stp>5</stp>
        <stp>-54</stp>
        <stp/>
        <stp/>
        <stp/>
        <stp/>
        <stp>T</stp>
        <tr r="AE60" s="1"/>
        <tr r="AE60" s="1"/>
      </tp>
      <tp>
        <v>0</v>
        <stp/>
        <stp>StudyData</stp>
        <stp>AlgOrdBidVol(SUBMINUTE((NGE),5,Regular),1,0)</stp>
        <stp>Bar</stp>
        <stp/>
        <stp>Open</stp>
        <stp>5</stp>
        <stp>-44</stp>
        <stp/>
        <stp/>
        <stp/>
        <stp/>
        <stp>T</stp>
        <tr r="AE50" s="1"/>
        <tr r="AE50" s="1"/>
      </tp>
      <tp>
        <v>0</v>
        <stp/>
        <stp>StudyData</stp>
        <stp>AlgOrdBidVol(SUBMINUTE((NGE),5,Regular),1,0)</stp>
        <stp>Bar</stp>
        <stp/>
        <stp>Open</stp>
        <stp>5</stp>
        <stp>-14</stp>
        <stp/>
        <stp/>
        <stp/>
        <stp/>
        <stp>T</stp>
        <tr r="AE20" s="1"/>
        <tr r="AE20" s="1"/>
      </tp>
      <tp>
        <v>1</v>
        <stp/>
        <stp>StudyData</stp>
        <stp>AlgOrdBidVol(SUBMINUTE((NGE),5,Regular),1,0)</stp>
        <stp>Bar</stp>
        <stp/>
        <stp>Open</stp>
        <stp>5</stp>
        <stp>-34</stp>
        <stp/>
        <stp/>
        <stp/>
        <stp/>
        <stp>T</stp>
        <tr r="AE40" s="1"/>
        <tr r="AE40" s="1"/>
      </tp>
      <tp>
        <v>0</v>
        <stp/>
        <stp>StudyData</stp>
        <stp>AlgOrdBidVol(SUBMINUTE((NGE),5,Regular),1,0)</stp>
        <stp>Bar</stp>
        <stp/>
        <stp>Open</stp>
        <stp>5</stp>
        <stp>-24</stp>
        <stp/>
        <stp/>
        <stp/>
        <stp/>
        <stp>T</stp>
        <tr r="AE30" s="1"/>
        <tr r="AE30" s="1"/>
      </tp>
      <tp>
        <v>0</v>
        <stp/>
        <stp>StudyData</stp>
        <stp>AlgOrdBidVol(SUBMINUTE((NGE),1,Regular),1,0)</stp>
        <stp>Bar</stp>
        <stp/>
        <stp>Open</stp>
        <stp>5</stp>
        <stp>-54</stp>
        <stp/>
        <stp/>
        <stp/>
        <stp/>
        <stp>T</stp>
        <tr r="E60" s="1"/>
        <tr r="E60" s="1"/>
      </tp>
      <tp>
        <v>0</v>
        <stp/>
        <stp>StudyData</stp>
        <stp>AlgOrdBidVol(SUBMINUTE((NGE),1,Regular),1,0)</stp>
        <stp>Bar</stp>
        <stp/>
        <stp>Open</stp>
        <stp>5</stp>
        <stp>-44</stp>
        <stp/>
        <stp/>
        <stp/>
        <stp/>
        <stp>T</stp>
        <tr r="E50" s="1"/>
        <tr r="E50" s="1"/>
      </tp>
      <tp>
        <v>0</v>
        <stp/>
        <stp>StudyData</stp>
        <stp>AlgOrdBidVol(SUBMINUTE((NGE),1,Regular),1,0)</stp>
        <stp>Bar</stp>
        <stp/>
        <stp>Open</stp>
        <stp>5</stp>
        <stp>-14</stp>
        <stp/>
        <stp/>
        <stp/>
        <stp/>
        <stp>T</stp>
        <tr r="E20" s="1"/>
        <tr r="E20" s="1"/>
      </tp>
      <tp>
        <v>0</v>
        <stp/>
        <stp>StudyData</stp>
        <stp>AlgOrdBidVol(SUBMINUTE((NGE),1,Regular),1,0)</stp>
        <stp>Bar</stp>
        <stp/>
        <stp>Open</stp>
        <stp>5</stp>
        <stp>-34</stp>
        <stp/>
        <stp/>
        <stp/>
        <stp/>
        <stp>T</stp>
        <tr r="E40" s="1"/>
        <tr r="E40" s="1"/>
      </tp>
      <tp>
        <v>0</v>
        <stp/>
        <stp>StudyData</stp>
        <stp>AlgOrdBidVol(SUBMINUTE((NGE),1,Regular),1,0)</stp>
        <stp>Bar</stp>
        <stp/>
        <stp>Open</stp>
        <stp>5</stp>
        <stp>-24</stp>
        <stp/>
        <stp/>
        <stp/>
        <stp/>
        <stp>T</stp>
        <tr r="E30" s="1"/>
        <tr r="E30" s="1"/>
      </tp>
      <tp>
        <v>13</v>
        <stp/>
        <stp>StudyData</stp>
        <stp>BAVolCr.AskVol^(SUBMINUTE((NGE),5,Regular),5,0)</stp>
        <stp>Bar</stp>
        <stp/>
        <stp>Open</stp>
        <stp>5</stp>
        <stp>-49</stp>
        <stp/>
        <stp/>
        <stp/>
        <stp/>
        <stp>T</stp>
        <tr r="AH55" s="1"/>
      </tp>
      <tp>
        <v>9</v>
        <stp/>
        <stp>StudyData</stp>
        <stp>BAVolCr.AskVol^(SUBMINUTE((NGE),5,Regular),5,0)</stp>
        <stp>Bar</stp>
        <stp/>
        <stp>Open</stp>
        <stp>5</stp>
        <stp>-59</stp>
        <stp/>
        <stp/>
        <stp/>
        <stp/>
        <stp>T</stp>
        <tr r="AH65" s="1"/>
      </tp>
      <tp>
        <v>99</v>
        <stp/>
        <stp>StudyData</stp>
        <stp>BAVolCr.AskVol^(SUBMINUTE((NGE),5,Regular),5,0)</stp>
        <stp>Bar</stp>
        <stp/>
        <stp>Open</stp>
        <stp>5</stp>
        <stp>-19</stp>
        <stp/>
        <stp/>
        <stp/>
        <stp/>
        <stp>T</stp>
        <tr r="AH25" s="1"/>
      </tp>
      <tp>
        <v>13</v>
        <stp/>
        <stp>StudyData</stp>
        <stp>BAVolCr.AskVol^(SUBMINUTE((NGE),5,Regular),5,0)</stp>
        <stp>Bar</stp>
        <stp/>
        <stp>Open</stp>
        <stp>5</stp>
        <stp>-29</stp>
        <stp/>
        <stp/>
        <stp/>
        <stp/>
        <stp>T</stp>
        <tr r="AH35" s="1"/>
      </tp>
      <tp>
        <v>2</v>
        <stp/>
        <stp>StudyData</stp>
        <stp>BAVolCr.AskVol^(SUBMINUTE((NGE),5,Regular),5,0)</stp>
        <stp>Bar</stp>
        <stp/>
        <stp>Open</stp>
        <stp>5</stp>
        <stp>-39</stp>
        <stp/>
        <stp/>
        <stp/>
        <stp/>
        <stp>T</stp>
        <tr r="AH45" s="1"/>
      </tp>
      <tp>
        <v>50</v>
        <stp/>
        <stp>StudyData</stp>
        <stp>BAVolCr.BidVol^(SUBMINUTE((NGE),5,Regular),5,0)</stp>
        <stp>Bar</stp>
        <stp/>
        <stp>Open</stp>
        <stp>5</stp>
        <stp>-46</stp>
        <stp/>
        <stp/>
        <stp/>
        <stp/>
        <stp>T</stp>
        <tr r="AG52" s="1"/>
      </tp>
      <tp>
        <v>20</v>
        <stp/>
        <stp>StudyData</stp>
        <stp>BAVolCr.BidVol^(SUBMINUTE((NGE),5,Regular),5,0)</stp>
        <stp>Bar</stp>
        <stp/>
        <stp>Open</stp>
        <stp>5</stp>
        <stp>-56</stp>
        <stp/>
        <stp/>
        <stp/>
        <stp/>
        <stp>T</stp>
        <tr r="AG62" s="1"/>
      </tp>
      <tp>
        <v>5</v>
        <stp/>
        <stp>StudyData</stp>
        <stp>BAVolCr.BidVol^(SUBMINUTE((NGE),5,Regular),5,0)</stp>
        <stp>Bar</stp>
        <stp/>
        <stp>Open</stp>
        <stp>5</stp>
        <stp>-26</stp>
        <stp/>
        <stp/>
        <stp/>
        <stp/>
        <stp>T</stp>
        <tr r="AG32" s="1"/>
      </tp>
      <tp>
        <v>8</v>
        <stp/>
        <stp>StudyData</stp>
        <stp>BAVolCr.BidVol^(SUBMINUTE((NGE),5,Regular),5,0)</stp>
        <stp>Bar</stp>
        <stp/>
        <stp>Open</stp>
        <stp>5</stp>
        <stp>-36</stp>
        <stp/>
        <stp/>
        <stp/>
        <stp/>
        <stp>T</stp>
        <tr r="AG42" s="1"/>
      </tp>
      <tp>
        <v>20</v>
        <stp/>
        <stp>StudyData</stp>
        <stp>BAVolCr.BidVol^(SUBMINUTE((NGE),5,Regular),5,0)</stp>
        <stp>Bar</stp>
        <stp/>
        <stp>Open</stp>
        <stp>5</stp>
        <stp>-16</stp>
        <stp/>
        <stp/>
        <stp/>
        <stp/>
        <stp>T</stp>
        <tr r="AG22" s="1"/>
      </tp>
      <tp>
        <v>37</v>
        <stp/>
        <stp>StudyData</stp>
        <stp>BAVolCr.AskVol^(SUBMINUTE((NGE),1,Regular),5,0)</stp>
        <stp>Bar</stp>
        <stp/>
        <stp>Open</stp>
        <stp>5</stp>
        <stp>-49</stp>
        <stp/>
        <stp/>
        <stp/>
        <stp/>
        <stp>T</stp>
        <tr r="H55" s="1"/>
      </tp>
      <tp>
        <v>27</v>
        <stp/>
        <stp>StudyData</stp>
        <stp>BAVolCr.AskVol^(SUBMINUTE((NGE),1,Regular),5,0)</stp>
        <stp>Bar</stp>
        <stp/>
        <stp>Open</stp>
        <stp>5</stp>
        <stp>-59</stp>
        <stp/>
        <stp/>
        <stp/>
        <stp/>
        <stp>T</stp>
        <tr r="H65" s="1"/>
      </tp>
      <tp>
        <v>3</v>
        <stp/>
        <stp>StudyData</stp>
        <stp>BAVolCr.AskVol^(SUBMINUTE((NGE),1,Regular),5,0)</stp>
        <stp>Bar</stp>
        <stp/>
        <stp>Open</stp>
        <stp>5</stp>
        <stp>-19</stp>
        <stp/>
        <stp/>
        <stp/>
        <stp/>
        <stp>T</stp>
        <tr r="H25" s="1"/>
      </tp>
      <tp>
        <v>10</v>
        <stp/>
        <stp>StudyData</stp>
        <stp>BAVolCr.AskVol^(SUBMINUTE((NGE),1,Regular),5,0)</stp>
        <stp>Bar</stp>
        <stp/>
        <stp>Open</stp>
        <stp>5</stp>
        <stp>-29</stp>
        <stp/>
        <stp/>
        <stp/>
        <stp/>
        <stp>T</stp>
        <tr r="H35" s="1"/>
      </tp>
      <tp>
        <v>10</v>
        <stp/>
        <stp>StudyData</stp>
        <stp>BAVolCr.AskVol^(SUBMINUTE((NGE),1,Regular),5,0)</stp>
        <stp>Bar</stp>
        <stp/>
        <stp>Open</stp>
        <stp>5</stp>
        <stp>-39</stp>
        <stp/>
        <stp/>
        <stp/>
        <stp/>
        <stp>T</stp>
        <tr r="H45" s="1"/>
      </tp>
      <tp>
        <v>42436.552569444444</v>
        <stp/>
        <stp>StudyData</stp>
        <stp>SUBMINUTE((NGE),1,Regular)</stp>
        <stp>FG</stp>
        <stp/>
        <stp>Time</stp>
        <stp>5</stp>
        <stp>-9</stp>
        <stp/>
        <stp/>
        <stp/>
        <stp/>
        <stp>T</stp>
        <tr r="B15" s="1"/>
      </tp>
      <tp>
        <v>42436.552141203705</v>
        <stp/>
        <stp>StudyData</stp>
        <stp>SUBMINUTE((NGE),5,Regular)</stp>
        <stp>FG</stp>
        <stp/>
        <stp>Time</stp>
        <stp>5</stp>
        <stp>-9</stp>
        <stp/>
        <stp/>
        <stp/>
        <stp/>
        <stp>T</stp>
        <tr r="Z15" s="1"/>
      </tp>
      <tp>
        <v>0</v>
        <stp/>
        <stp>StudyData</stp>
        <stp>AlgOrdBidVol(SUBMINUTE((NGE),5,Regular),1,0)</stp>
        <stp>Bar</stp>
        <stp/>
        <stp>Open</stp>
        <stp>5</stp>
        <stp>-53</stp>
        <stp/>
        <stp/>
        <stp/>
        <stp/>
        <stp>T</stp>
        <tr r="AE59" s="1"/>
        <tr r="AE59" s="1"/>
      </tp>
      <tp>
        <v>0</v>
        <stp/>
        <stp>StudyData</stp>
        <stp>AlgOrdBidVol(SUBMINUTE((NGE),5,Regular),1,0)</stp>
        <stp>Bar</stp>
        <stp/>
        <stp>Open</stp>
        <stp>5</stp>
        <stp>-43</stp>
        <stp/>
        <stp/>
        <stp/>
        <stp/>
        <stp>T</stp>
        <tr r="AE49" s="1"/>
        <tr r="AE49" s="1"/>
      </tp>
      <tp>
        <v>0</v>
        <stp/>
        <stp>StudyData</stp>
        <stp>AlgOrdBidVol(SUBMINUTE((NGE),5,Regular),1,0)</stp>
        <stp>Bar</stp>
        <stp/>
        <stp>Open</stp>
        <stp>5</stp>
        <stp>-13</stp>
        <stp/>
        <stp/>
        <stp/>
        <stp/>
        <stp>T</stp>
        <tr r="AE19" s="1"/>
        <tr r="AE19" s="1"/>
      </tp>
      <tp>
        <v>0</v>
        <stp/>
        <stp>StudyData</stp>
        <stp>AlgOrdBidVol(SUBMINUTE((NGE),5,Regular),1,0)</stp>
        <stp>Bar</stp>
        <stp/>
        <stp>Open</stp>
        <stp>5</stp>
        <stp>-33</stp>
        <stp/>
        <stp/>
        <stp/>
        <stp/>
        <stp>T</stp>
        <tr r="AE39" s="1"/>
        <tr r="AE39" s="1"/>
      </tp>
      <tp>
        <v>0</v>
        <stp/>
        <stp>StudyData</stp>
        <stp>AlgOrdBidVol(SUBMINUTE((NGE),5,Regular),1,0)</stp>
        <stp>Bar</stp>
        <stp/>
        <stp>Open</stp>
        <stp>5</stp>
        <stp>-23</stp>
        <stp/>
        <stp/>
        <stp/>
        <stp/>
        <stp>T</stp>
        <tr r="AE29" s="1"/>
        <tr r="AE29" s="1"/>
      </tp>
      <tp>
        <v>0</v>
        <stp/>
        <stp>StudyData</stp>
        <stp>AlgOrdBidVol(SUBMINUTE((NGE),1,Regular),1,0)</stp>
        <stp>Bar</stp>
        <stp/>
        <stp>Open</stp>
        <stp>5</stp>
        <stp>-53</stp>
        <stp/>
        <stp/>
        <stp/>
        <stp/>
        <stp>T</stp>
        <tr r="E59" s="1"/>
        <tr r="E59" s="1"/>
      </tp>
      <tp>
        <v>0</v>
        <stp/>
        <stp>StudyData</stp>
        <stp>AlgOrdBidVol(SUBMINUTE((NGE),1,Regular),1,0)</stp>
        <stp>Bar</stp>
        <stp/>
        <stp>Open</stp>
        <stp>5</stp>
        <stp>-43</stp>
        <stp/>
        <stp/>
        <stp/>
        <stp/>
        <stp>T</stp>
        <tr r="E49" s="1"/>
        <tr r="E49" s="1"/>
      </tp>
      <tp>
        <v>0</v>
        <stp/>
        <stp>StudyData</stp>
        <stp>AlgOrdBidVol(SUBMINUTE((NGE),1,Regular),1,0)</stp>
        <stp>Bar</stp>
        <stp/>
        <stp>Open</stp>
        <stp>5</stp>
        <stp>-13</stp>
        <stp/>
        <stp/>
        <stp/>
        <stp/>
        <stp>T</stp>
        <tr r="E19" s="1"/>
        <tr r="E19" s="1"/>
      </tp>
      <tp>
        <v>0</v>
        <stp/>
        <stp>StudyData</stp>
        <stp>AlgOrdBidVol(SUBMINUTE((NGE),1,Regular),1,0)</stp>
        <stp>Bar</stp>
        <stp/>
        <stp>Open</stp>
        <stp>5</stp>
        <stp>-33</stp>
        <stp/>
        <stp/>
        <stp/>
        <stp/>
        <stp>T</stp>
        <tr r="E39" s="1"/>
        <tr r="E39" s="1"/>
      </tp>
      <tp>
        <v>0</v>
        <stp/>
        <stp>StudyData</stp>
        <stp>AlgOrdBidVol(SUBMINUTE((NGE),1,Regular),1,0)</stp>
        <stp>Bar</stp>
        <stp/>
        <stp>Open</stp>
        <stp>5</stp>
        <stp>-23</stp>
        <stp/>
        <stp/>
        <stp/>
        <stp/>
        <stp>T</stp>
        <tr r="E29" s="1"/>
        <tr r="E29" s="1"/>
      </tp>
      <tp>
        <v>22</v>
        <stp/>
        <stp>StudyData</stp>
        <stp>BAVolCr.AskVol^(SUBMINUTE((NGE),5,Regular),5,0)</stp>
        <stp>Bar</stp>
        <stp/>
        <stp>Open</stp>
        <stp>5</stp>
        <stp>-48</stp>
        <stp/>
        <stp/>
        <stp/>
        <stp/>
        <stp>T</stp>
        <tr r="AH54" s="1"/>
      </tp>
      <tp>
        <v>25</v>
        <stp/>
        <stp>StudyData</stp>
        <stp>BAVolCr.AskVol^(SUBMINUTE((NGE),5,Regular),5,0)</stp>
        <stp>Bar</stp>
        <stp/>
        <stp>Open</stp>
        <stp>5</stp>
        <stp>-58</stp>
        <stp/>
        <stp/>
        <stp/>
        <stp/>
        <stp>T</stp>
        <tr r="AH64" s="1"/>
      </tp>
      <tp>
        <v>99</v>
        <stp/>
        <stp>StudyData</stp>
        <stp>BAVolCr.AskVol^(SUBMINUTE((NGE),5,Regular),5,0)</stp>
        <stp>Bar</stp>
        <stp/>
        <stp>Open</stp>
        <stp>5</stp>
        <stp>-18</stp>
        <stp/>
        <stp/>
        <stp/>
        <stp/>
        <stp>T</stp>
        <tr r="AH24" s="1"/>
      </tp>
      <tp>
        <v>23</v>
        <stp/>
        <stp>StudyData</stp>
        <stp>BAVolCr.AskVol^(SUBMINUTE((NGE),5,Regular),5,0)</stp>
        <stp>Bar</stp>
        <stp/>
        <stp>Open</stp>
        <stp>5</stp>
        <stp>-28</stp>
        <stp/>
        <stp/>
        <stp/>
        <stp/>
        <stp>T</stp>
        <tr r="AH34" s="1"/>
      </tp>
      <tp>
        <v>3</v>
        <stp/>
        <stp>StudyData</stp>
        <stp>BAVolCr.AskVol^(SUBMINUTE((NGE),5,Regular),5,0)</stp>
        <stp>Bar</stp>
        <stp/>
        <stp>Open</stp>
        <stp>5</stp>
        <stp>-38</stp>
        <stp/>
        <stp/>
        <stp/>
        <stp/>
        <stp>T</stp>
        <tr r="AH44" s="1"/>
      </tp>
      <tp>
        <v>48</v>
        <stp/>
        <stp>StudyData</stp>
        <stp>BAVolCr.BidVol^(SUBMINUTE((NGE),5,Regular),5,0)</stp>
        <stp>Bar</stp>
        <stp/>
        <stp>Open</stp>
        <stp>5</stp>
        <stp>-47</stp>
        <stp/>
        <stp/>
        <stp/>
        <stp/>
        <stp>T</stp>
        <tr r="AG53" s="1"/>
      </tp>
      <tp>
        <v>24</v>
        <stp/>
        <stp>StudyData</stp>
        <stp>BAVolCr.BidVol^(SUBMINUTE((NGE),5,Regular),5,0)</stp>
        <stp>Bar</stp>
        <stp/>
        <stp>Open</stp>
        <stp>5</stp>
        <stp>-57</stp>
        <stp/>
        <stp/>
        <stp/>
        <stp/>
        <stp>T</stp>
        <tr r="AG63" s="1"/>
      </tp>
      <tp>
        <v>6</v>
        <stp/>
        <stp>StudyData</stp>
        <stp>BAVolCr.BidVol^(SUBMINUTE((NGE),5,Regular),5,0)</stp>
        <stp>Bar</stp>
        <stp/>
        <stp>Open</stp>
        <stp>5</stp>
        <stp>-27</stp>
        <stp/>
        <stp/>
        <stp/>
        <stp/>
        <stp>T</stp>
        <tr r="AG33" s="1"/>
      </tp>
      <tp>
        <v>15</v>
        <stp/>
        <stp>StudyData</stp>
        <stp>BAVolCr.BidVol^(SUBMINUTE((NGE),5,Regular),5,0)</stp>
        <stp>Bar</stp>
        <stp/>
        <stp>Open</stp>
        <stp>5</stp>
        <stp>-37</stp>
        <stp/>
        <stp/>
        <stp/>
        <stp/>
        <stp>T</stp>
        <tr r="AG43" s="1"/>
      </tp>
      <tp>
        <v>40</v>
        <stp/>
        <stp>StudyData</stp>
        <stp>BAVolCr.BidVol^(SUBMINUTE((NGE),5,Regular),5,0)</stp>
        <stp>Bar</stp>
        <stp/>
        <stp>Open</stp>
        <stp>5</stp>
        <stp>-17</stp>
        <stp/>
        <stp/>
        <stp/>
        <stp/>
        <stp>T</stp>
        <tr r="AG23" s="1"/>
      </tp>
      <tp>
        <v>38</v>
        <stp/>
        <stp>StudyData</stp>
        <stp>BAVolCr.AskVol^(SUBMINUTE((NGE),1,Regular),5,0)</stp>
        <stp>Bar</stp>
        <stp/>
        <stp>Open</stp>
        <stp>5</stp>
        <stp>-48</stp>
        <stp/>
        <stp/>
        <stp/>
        <stp/>
        <stp>T</stp>
        <tr r="H54" s="1"/>
      </tp>
      <tp>
        <v>26</v>
        <stp/>
        <stp>StudyData</stp>
        <stp>BAVolCr.AskVol^(SUBMINUTE((NGE),1,Regular),5,0)</stp>
        <stp>Bar</stp>
        <stp/>
        <stp>Open</stp>
        <stp>5</stp>
        <stp>-58</stp>
        <stp/>
        <stp/>
        <stp/>
        <stp/>
        <stp>T</stp>
        <tr r="H64" s="1"/>
      </tp>
      <tp>
        <v>2</v>
        <stp/>
        <stp>StudyData</stp>
        <stp>BAVolCr.AskVol^(SUBMINUTE((NGE),1,Regular),5,0)</stp>
        <stp>Bar</stp>
        <stp/>
        <stp>Open</stp>
        <stp>5</stp>
        <stp>-18</stp>
        <stp/>
        <stp/>
        <stp/>
        <stp/>
        <stp>T</stp>
        <tr r="H24" s="1"/>
      </tp>
      <tp>
        <v>10</v>
        <stp/>
        <stp>StudyData</stp>
        <stp>BAVolCr.AskVol^(SUBMINUTE((NGE),1,Regular),5,0)</stp>
        <stp>Bar</stp>
        <stp/>
        <stp>Open</stp>
        <stp>5</stp>
        <stp>-28</stp>
        <stp/>
        <stp/>
        <stp/>
        <stp/>
        <stp>T</stp>
        <tr r="H34" s="1"/>
      </tp>
      <tp>
        <v>10</v>
        <stp/>
        <stp>StudyData</stp>
        <stp>BAVolCr.AskVol^(SUBMINUTE((NGE),1,Regular),5,0)</stp>
        <stp>Bar</stp>
        <stp/>
        <stp>Open</stp>
        <stp>5</stp>
        <stp>-38</stp>
        <stp/>
        <stp/>
        <stp/>
        <stp/>
        <stp>T</stp>
        <tr r="H44" s="1"/>
      </tp>
      <tp>
        <v>42436.552581018521</v>
        <stp/>
        <stp>StudyData</stp>
        <stp>SUBMINUTE((NGE),1,Regular)</stp>
        <stp>FG</stp>
        <stp/>
        <stp>Time</stp>
        <stp>5</stp>
        <stp>-8</stp>
        <stp/>
        <stp/>
        <stp/>
        <stp/>
        <stp>T</stp>
        <tr r="B14" s="1"/>
      </tp>
      <tp>
        <v>42436.552199074074</v>
        <stp/>
        <stp>StudyData</stp>
        <stp>SUBMINUTE((NGE),5,Regular)</stp>
        <stp>FG</stp>
        <stp/>
        <stp>Time</stp>
        <stp>5</stp>
        <stp>-8</stp>
        <stp/>
        <stp/>
        <stp/>
        <stp/>
        <stp>T</stp>
        <tr r="Z14" s="1"/>
      </tp>
      <tp>
        <v>0</v>
        <stp/>
        <stp>StudyData</stp>
        <stp>AlgOrdBidVol(SUBMINUTE((NGE),5,Regular),1,0)</stp>
        <stp>Bar</stp>
        <stp/>
        <stp>Open</stp>
        <stp>5</stp>
        <stp>-52</stp>
        <stp/>
        <stp/>
        <stp/>
        <stp/>
        <stp>T</stp>
        <tr r="AE58" s="1"/>
        <tr r="AE58" s="1"/>
      </tp>
      <tp>
        <v>5</v>
        <stp/>
        <stp>StudyData</stp>
        <stp>AlgOrdBidVol(SUBMINUTE((NGE),5,Regular),1,0)</stp>
        <stp>Bar</stp>
        <stp/>
        <stp>Open</stp>
        <stp>5</stp>
        <stp>-42</stp>
        <stp/>
        <stp/>
        <stp/>
        <stp/>
        <stp>T</stp>
        <tr r="AE48" s="1"/>
        <tr r="AE48" s="1"/>
      </tp>
      <tp>
        <v>15</v>
        <stp/>
        <stp>StudyData</stp>
        <stp>AlgOrdBidVol(SUBMINUTE((NGE),5,Regular),1,0)</stp>
        <stp>Bar</stp>
        <stp/>
        <stp>Open</stp>
        <stp>5</stp>
        <stp>-12</stp>
        <stp/>
        <stp/>
        <stp/>
        <stp/>
        <stp>T</stp>
        <tr r="AE18" s="1"/>
        <tr r="AE18" s="1"/>
      </tp>
      <tp>
        <v>0</v>
        <stp/>
        <stp>StudyData</stp>
        <stp>AlgOrdBidVol(SUBMINUTE((NGE),5,Regular),1,0)</stp>
        <stp>Bar</stp>
        <stp/>
        <stp>Open</stp>
        <stp>5</stp>
        <stp>-32</stp>
        <stp/>
        <stp/>
        <stp/>
        <stp/>
        <stp>T</stp>
        <tr r="AE38" s="1"/>
        <tr r="AE38" s="1"/>
      </tp>
      <tp>
        <v>0</v>
        <stp/>
        <stp>StudyData</stp>
        <stp>AlgOrdBidVol(SUBMINUTE((NGE),5,Regular),1,0)</stp>
        <stp>Bar</stp>
        <stp/>
        <stp>Open</stp>
        <stp>5</stp>
        <stp>-22</stp>
        <stp/>
        <stp/>
        <stp/>
        <stp/>
        <stp>T</stp>
        <tr r="AE28" s="1"/>
        <tr r="AE28" s="1"/>
      </tp>
      <tp>
        <v>0</v>
        <stp/>
        <stp>StudyData</stp>
        <stp>AlgOrdBidVol(SUBMINUTE((NGE),1,Regular),1,0)</stp>
        <stp>Bar</stp>
        <stp/>
        <stp>Open</stp>
        <stp>5</stp>
        <stp>-52</stp>
        <stp/>
        <stp/>
        <stp/>
        <stp/>
        <stp>T</stp>
        <tr r="E58" s="1"/>
        <tr r="E58" s="1"/>
      </tp>
      <tp>
        <v>0</v>
        <stp/>
        <stp>StudyData</stp>
        <stp>AlgOrdBidVol(SUBMINUTE((NGE),1,Regular),1,0)</stp>
        <stp>Bar</stp>
        <stp/>
        <stp>Open</stp>
        <stp>5</stp>
        <stp>-42</stp>
        <stp/>
        <stp/>
        <stp/>
        <stp/>
        <stp>T</stp>
        <tr r="E48" s="1"/>
        <tr r="E48" s="1"/>
      </tp>
      <tp>
        <v>0</v>
        <stp/>
        <stp>StudyData</stp>
        <stp>AlgOrdBidVol(SUBMINUTE((NGE),1,Regular),1,0)</stp>
        <stp>Bar</stp>
        <stp/>
        <stp>Open</stp>
        <stp>5</stp>
        <stp>-12</stp>
        <stp/>
        <stp/>
        <stp/>
        <stp/>
        <stp>T</stp>
        <tr r="E18" s="1"/>
        <tr r="E18" s="1"/>
      </tp>
      <tp>
        <v>0</v>
        <stp/>
        <stp>StudyData</stp>
        <stp>AlgOrdBidVol(SUBMINUTE((NGE),1,Regular),1,0)</stp>
        <stp>Bar</stp>
        <stp/>
        <stp>Open</stp>
        <stp>5</stp>
        <stp>-32</stp>
        <stp/>
        <stp/>
        <stp/>
        <stp/>
        <stp>T</stp>
        <tr r="E38" s="1"/>
        <tr r="E38" s="1"/>
      </tp>
      <tp>
        <v>0</v>
        <stp/>
        <stp>StudyData</stp>
        <stp>AlgOrdBidVol(SUBMINUTE((NGE),1,Regular),1,0)</stp>
        <stp>Bar</stp>
        <stp/>
        <stp>Open</stp>
        <stp>5</stp>
        <stp>-22</stp>
        <stp/>
        <stp/>
        <stp/>
        <stp/>
        <stp>T</stp>
        <tr r="E28" s="1"/>
        <tr r="E28" s="1"/>
      </tp>
      <tp>
        <v>19</v>
        <stp/>
        <stp>StudyData</stp>
        <stp>BAVolCr.BidVol^(SUBMINUTE((NGE),5,Regular),5,0)</stp>
        <stp>Bar</stp>
        <stp/>
        <stp>Open</stp>
        <stp>5</stp>
        <stp>-44</stp>
        <stp/>
        <stp/>
        <stp/>
        <stp/>
        <stp>T</stp>
        <tr r="AG50" s="1"/>
      </tp>
      <tp>
        <v>14</v>
        <stp/>
        <stp>StudyData</stp>
        <stp>BAVolCr.BidVol^(SUBMINUTE((NGE),5,Regular),5,0)</stp>
        <stp>Bar</stp>
        <stp/>
        <stp>Open</stp>
        <stp>5</stp>
        <stp>-54</stp>
        <stp/>
        <stp/>
        <stp/>
        <stp/>
        <stp>T</stp>
        <tr r="AG60" s="1"/>
      </tp>
      <tp>
        <v>7</v>
        <stp/>
        <stp>StudyData</stp>
        <stp>BAVolCr.BidVol^(SUBMINUTE((NGE),5,Regular),5,0)</stp>
        <stp>Bar</stp>
        <stp/>
        <stp>Open</stp>
        <stp>5</stp>
        <stp>-24</stp>
        <stp/>
        <stp/>
        <stp/>
        <stp/>
        <stp>T</stp>
        <tr r="AG30" s="1"/>
      </tp>
      <tp>
        <v>35</v>
        <stp/>
        <stp>StudyData</stp>
        <stp>BAVolCr.BidVol^(SUBMINUTE((NGE),5,Regular),5,0)</stp>
        <stp>Bar</stp>
        <stp/>
        <stp>Open</stp>
        <stp>5</stp>
        <stp>-34</stp>
        <stp/>
        <stp/>
        <stp/>
        <stp/>
        <stp>T</stp>
        <tr r="AG40" s="1"/>
      </tp>
      <tp>
        <v>60</v>
        <stp/>
        <stp>StudyData</stp>
        <stp>BAVolCr.BidVol^(SUBMINUTE((NGE),5,Regular),5,0)</stp>
        <stp>Bar</stp>
        <stp/>
        <stp>Open</stp>
        <stp>5</stp>
        <stp>-14</stp>
        <stp/>
        <stp/>
        <stp/>
        <stp/>
        <stp>T</stp>
        <tr r="AG20" s="1"/>
      </tp>
      <tp>
        <v>0</v>
        <stp/>
        <stp>StudyData</stp>
        <stp>AlgOrdBidVol(SUBMINUTE((NGE),5,Regular),1,0)</stp>
        <stp>Bar</stp>
        <stp/>
        <stp>Open</stp>
        <stp>5</stp>
        <stp>-51</stp>
        <stp/>
        <stp/>
        <stp/>
        <stp/>
        <stp>T</stp>
        <tr r="AE57" s="1"/>
        <tr r="AE57" s="1"/>
      </tp>
      <tp>
        <v>0</v>
        <stp/>
        <stp>StudyData</stp>
        <stp>AlgOrdBidVol(SUBMINUTE((NGE),5,Regular),1,0)</stp>
        <stp>Bar</stp>
        <stp/>
        <stp>Open</stp>
        <stp>5</stp>
        <stp>-41</stp>
        <stp/>
        <stp/>
        <stp/>
        <stp/>
        <stp>T</stp>
        <tr r="AE47" s="1"/>
        <tr r="AE47" s="1"/>
      </tp>
      <tp>
        <v>0</v>
        <stp/>
        <stp>StudyData</stp>
        <stp>AlgOrdBidVol(SUBMINUTE((NGE),5,Regular),1,0)</stp>
        <stp>Bar</stp>
        <stp/>
        <stp>Open</stp>
        <stp>5</stp>
        <stp>-11</stp>
        <stp/>
        <stp/>
        <stp/>
        <stp/>
        <stp>T</stp>
        <tr r="AE17" s="1"/>
        <tr r="AE17" s="1"/>
      </tp>
      <tp>
        <v>0</v>
        <stp/>
        <stp>StudyData</stp>
        <stp>AlgOrdBidVol(SUBMINUTE((NGE),5,Regular),1,0)</stp>
        <stp>Bar</stp>
        <stp/>
        <stp>Open</stp>
        <stp>5</stp>
        <stp>-31</stp>
        <stp/>
        <stp/>
        <stp/>
        <stp/>
        <stp>T</stp>
        <tr r="AE37" s="1"/>
        <tr r="AE37" s="1"/>
      </tp>
      <tp>
        <v>1</v>
        <stp/>
        <stp>StudyData</stp>
        <stp>AlgOrdBidVol(SUBMINUTE((NGE),5,Regular),1,0)</stp>
        <stp>Bar</stp>
        <stp/>
        <stp>Open</stp>
        <stp>5</stp>
        <stp>-21</stp>
        <stp/>
        <stp/>
        <stp/>
        <stp/>
        <stp>T</stp>
        <tr r="AE27" s="1"/>
        <tr r="AE27" s="1"/>
      </tp>
      <tp>
        <v>0</v>
        <stp/>
        <stp>StudyData</stp>
        <stp>AlgOrdBidVol(SUBMINUTE((NGE),1,Regular),1,0)</stp>
        <stp>Bar</stp>
        <stp/>
        <stp>Open</stp>
        <stp>5</stp>
        <stp>-51</stp>
        <stp/>
        <stp/>
        <stp/>
        <stp/>
        <stp>T</stp>
        <tr r="E57" s="1"/>
        <tr r="E57" s="1"/>
      </tp>
      <tp>
        <v>0</v>
        <stp/>
        <stp>StudyData</stp>
        <stp>AlgOrdBidVol(SUBMINUTE((NGE),1,Regular),1,0)</stp>
        <stp>Bar</stp>
        <stp/>
        <stp>Open</stp>
        <stp>5</stp>
        <stp>-41</stp>
        <stp/>
        <stp/>
        <stp/>
        <stp/>
        <stp>T</stp>
        <tr r="E47" s="1"/>
        <tr r="E47" s="1"/>
      </tp>
      <tp>
        <v>0</v>
        <stp/>
        <stp>StudyData</stp>
        <stp>AlgOrdBidVol(SUBMINUTE((NGE),1,Regular),1,0)</stp>
        <stp>Bar</stp>
        <stp/>
        <stp>Open</stp>
        <stp>5</stp>
        <stp>-11</stp>
        <stp/>
        <stp/>
        <stp/>
        <stp/>
        <stp>T</stp>
        <tr r="E17" s="1"/>
        <tr r="E17" s="1"/>
      </tp>
      <tp>
        <v>0</v>
        <stp/>
        <stp>StudyData</stp>
        <stp>AlgOrdBidVol(SUBMINUTE((NGE),1,Regular),1,0)</stp>
        <stp>Bar</stp>
        <stp/>
        <stp>Open</stp>
        <stp>5</stp>
        <stp>-31</stp>
        <stp/>
        <stp/>
        <stp/>
        <stp/>
        <stp>T</stp>
        <tr r="E37" s="1"/>
        <tr r="E37" s="1"/>
      </tp>
      <tp>
        <v>0</v>
        <stp/>
        <stp>StudyData</stp>
        <stp>AlgOrdBidVol(SUBMINUTE((NGE),1,Regular),1,0)</stp>
        <stp>Bar</stp>
        <stp/>
        <stp>Open</stp>
        <stp>5</stp>
        <stp>-21</stp>
        <stp/>
        <stp/>
        <stp/>
        <stp/>
        <stp>T</stp>
        <tr r="E27" s="1"/>
        <tr r="E27" s="1"/>
      </tp>
      <tp>
        <v>1.7010000000000001</v>
        <stp/>
        <stp>StudyData</stp>
        <stp>SUBMINUTE((NGE),1,FillGap)</stp>
        <stp>Bar</stp>
        <stp/>
        <stp>Close</stp>
        <stp>5</stp>
        <stp>0</stp>
        <stp/>
        <stp/>
        <stp/>
        <stp/>
        <stp>T</stp>
        <tr r="C6" s="1"/>
        <tr r="C6" s="1"/>
      </tp>
      <tp>
        <v>18</v>
        <stp/>
        <stp>StudyData</stp>
        <stp>BAVolCr.BidVol^(SUBMINUTE((NGE),5,Regular),5,0)</stp>
        <stp>Bar</stp>
        <stp/>
        <stp>Open</stp>
        <stp>5</stp>
        <stp>-45</stp>
        <stp/>
        <stp/>
        <stp/>
        <stp/>
        <stp>T</stp>
        <tr r="AG51" s="1"/>
      </tp>
      <tp>
        <v>24</v>
        <stp/>
        <stp>StudyData</stp>
        <stp>BAVolCr.BidVol^(SUBMINUTE((NGE),5,Regular),5,0)</stp>
        <stp>Bar</stp>
        <stp/>
        <stp>Open</stp>
        <stp>5</stp>
        <stp>-55</stp>
        <stp/>
        <stp/>
        <stp/>
        <stp/>
        <stp>T</stp>
        <tr r="AG61" s="1"/>
      </tp>
      <tp>
        <v>5</v>
        <stp/>
        <stp>StudyData</stp>
        <stp>BAVolCr.BidVol^(SUBMINUTE((NGE),5,Regular),5,0)</stp>
        <stp>Bar</stp>
        <stp/>
        <stp>Open</stp>
        <stp>5</stp>
        <stp>-25</stp>
        <stp/>
        <stp/>
        <stp/>
        <stp/>
        <stp>T</stp>
        <tr r="AG31" s="1"/>
      </tp>
      <tp>
        <v>22</v>
        <stp/>
        <stp>StudyData</stp>
        <stp>BAVolCr.BidVol^(SUBMINUTE((NGE),5,Regular),5,0)</stp>
        <stp>Bar</stp>
        <stp/>
        <stp>Open</stp>
        <stp>5</stp>
        <stp>-35</stp>
        <stp/>
        <stp/>
        <stp/>
        <stp/>
        <stp>T</stp>
        <tr r="AG41" s="1"/>
      </tp>
      <tp>
        <v>36</v>
        <stp/>
        <stp>StudyData</stp>
        <stp>BAVolCr.BidVol^(SUBMINUTE((NGE),5,Regular),5,0)</stp>
        <stp>Bar</stp>
        <stp/>
        <stp>Open</stp>
        <stp>5</stp>
        <stp>-15</stp>
        <stp/>
        <stp/>
        <stp/>
        <stp/>
        <stp>T</stp>
        <tr r="AG21" s="1"/>
      </tp>
      <tp>
        <v>15</v>
        <stp/>
        <stp>StudyData</stp>
        <stp>AlgOrdBidVol(SUBMINUTE((NGE),5,Regular),1,0)</stp>
        <stp>Bar</stp>
        <stp/>
        <stp>Open</stp>
        <stp>5</stp>
        <stp>-50</stp>
        <stp/>
        <stp/>
        <stp/>
        <stp/>
        <stp>T</stp>
        <tr r="AE56" s="1"/>
        <tr r="AE56" s="1"/>
      </tp>
      <tp>
        <v>0</v>
        <stp/>
        <stp>StudyData</stp>
        <stp>AlgOrdBidVol(SUBMINUTE((NGE),5,Regular),1,0)</stp>
        <stp>Bar</stp>
        <stp/>
        <stp>Open</stp>
        <stp>5</stp>
        <stp>-40</stp>
        <stp/>
        <stp/>
        <stp/>
        <stp/>
        <stp>T</stp>
        <tr r="AE46" s="1"/>
        <tr r="AE46" s="1"/>
      </tp>
      <tp>
        <v>2</v>
        <stp/>
        <stp>StudyData</stp>
        <stp>AlgOrdBidVol(SUBMINUTE((NGE),5,Regular),1,0)</stp>
        <stp>Bar</stp>
        <stp/>
        <stp>Open</stp>
        <stp>5</stp>
        <stp>-60</stp>
        <stp/>
        <stp/>
        <stp/>
        <stp/>
        <stp>T</stp>
        <tr r="AE66" s="1"/>
        <tr r="AE66" s="1"/>
      </tp>
      <tp>
        <v>0</v>
        <stp/>
        <stp>StudyData</stp>
        <stp>AlgOrdBidVol(SUBMINUTE((NGE),5,Regular),1,0)</stp>
        <stp>Bar</stp>
        <stp/>
        <stp>Open</stp>
        <stp>5</stp>
        <stp>-10</stp>
        <stp/>
        <stp/>
        <stp/>
        <stp/>
        <stp>T</stp>
        <tr r="AE16" s="1"/>
        <tr r="AE16" s="1"/>
      </tp>
      <tp>
        <v>0</v>
        <stp/>
        <stp>StudyData</stp>
        <stp>AlgOrdBidVol(SUBMINUTE((NGE),5,Regular),1,0)</stp>
        <stp>Bar</stp>
        <stp/>
        <stp>Open</stp>
        <stp>5</stp>
        <stp>-30</stp>
        <stp/>
        <stp/>
        <stp/>
        <stp/>
        <stp>T</stp>
        <tr r="AE36" s="1"/>
        <tr r="AE36" s="1"/>
      </tp>
      <tp>
        <v>0</v>
        <stp/>
        <stp>StudyData</stp>
        <stp>AlgOrdBidVol(SUBMINUTE((NGE),5,Regular),1,0)</stp>
        <stp>Bar</stp>
        <stp/>
        <stp>Open</stp>
        <stp>5</stp>
        <stp>-20</stp>
        <stp/>
        <stp/>
        <stp/>
        <stp/>
        <stp>T</stp>
        <tr r="AE26" s="1"/>
        <tr r="AE26" s="1"/>
      </tp>
      <tp>
        <v>0</v>
        <stp/>
        <stp>StudyData</stp>
        <stp>AlgOrdBidVol(SUBMINUTE((NGE),1,Regular),1,0)</stp>
        <stp>Bar</stp>
        <stp/>
        <stp>Open</stp>
        <stp>5</stp>
        <stp>-50</stp>
        <stp/>
        <stp/>
        <stp/>
        <stp/>
        <stp>T</stp>
        <tr r="E56" s="1"/>
        <tr r="E56" s="1"/>
      </tp>
      <tp>
        <v>0</v>
        <stp/>
        <stp>StudyData</stp>
        <stp>AlgOrdBidVol(SUBMINUTE((NGE),1,Regular),1,0)</stp>
        <stp>Bar</stp>
        <stp/>
        <stp>Open</stp>
        <stp>5</stp>
        <stp>-40</stp>
        <stp/>
        <stp/>
        <stp/>
        <stp/>
        <stp>T</stp>
        <tr r="E46" s="1"/>
        <tr r="E46" s="1"/>
      </tp>
      <tp>
        <v>15</v>
        <stp/>
        <stp>StudyData</stp>
        <stp>AlgOrdBidVol(SUBMINUTE((NGE),1,Regular),1,0)</stp>
        <stp>Bar</stp>
        <stp/>
        <stp>Open</stp>
        <stp>5</stp>
        <stp>-60</stp>
        <stp/>
        <stp/>
        <stp/>
        <stp/>
        <stp>T</stp>
        <tr r="E66" s="1"/>
        <tr r="E66" s="1"/>
      </tp>
      <tp>
        <v>0</v>
        <stp/>
        <stp>StudyData</stp>
        <stp>AlgOrdBidVol(SUBMINUTE((NGE),1,Regular),1,0)</stp>
        <stp>Bar</stp>
        <stp/>
        <stp>Open</stp>
        <stp>5</stp>
        <stp>-10</stp>
        <stp/>
        <stp/>
        <stp/>
        <stp/>
        <stp>T</stp>
        <tr r="E16" s="1"/>
        <tr r="E16" s="1"/>
      </tp>
      <tp>
        <v>0</v>
        <stp/>
        <stp>StudyData</stp>
        <stp>AlgOrdBidVol(SUBMINUTE((NGE),1,Regular),1,0)</stp>
        <stp>Bar</stp>
        <stp/>
        <stp>Open</stp>
        <stp>5</stp>
        <stp>-30</stp>
        <stp/>
        <stp/>
        <stp/>
        <stp/>
        <stp>T</stp>
        <tr r="E36" s="1"/>
        <tr r="E36" s="1"/>
      </tp>
      <tp>
        <v>0</v>
        <stp/>
        <stp>StudyData</stp>
        <stp>AlgOrdBidVol(SUBMINUTE((NGE),1,Regular),1,0)</stp>
        <stp>Bar</stp>
        <stp/>
        <stp>Open</stp>
        <stp>5</stp>
        <stp>-20</stp>
        <stp/>
        <stp/>
        <stp/>
        <stp/>
        <stp>T</stp>
        <tr r="E26" s="1"/>
        <tr r="E26" s="1"/>
      </tp>
    </main>
  </volType>
</volTypes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volatileDependencies" Target="volatileDependencie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"/>
          <c:y val="0.10123375824517361"/>
          <c:w val="0.86596692440884415"/>
          <c:h val="0.870778207489314"/>
        </c:manualLayout>
      </c:layout>
      <c:lineChart>
        <c:grouping val="standard"/>
        <c:varyColors val="0"/>
        <c:ser>
          <c:idx val="0"/>
          <c:order val="0"/>
          <c:spPr>
            <a:ln w="127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Sheet1!$B$6:$B$66</c:f>
              <c:numCache>
                <c:formatCode>h:mm:ss;@</c:formatCode>
                <c:ptCount val="61"/>
                <c:pt idx="0">
                  <c:v>42436.552673611113</c:v>
                </c:pt>
                <c:pt idx="1">
                  <c:v>42436.552662037036</c:v>
                </c:pt>
                <c:pt idx="2">
                  <c:v>42436.552650462967</c:v>
                </c:pt>
                <c:pt idx="3">
                  <c:v>42436.55263888889</c:v>
                </c:pt>
                <c:pt idx="4">
                  <c:v>42436.552627314821</c:v>
                </c:pt>
                <c:pt idx="5">
                  <c:v>42436.552615740744</c:v>
                </c:pt>
                <c:pt idx="6">
                  <c:v>42436.552604166667</c:v>
                </c:pt>
                <c:pt idx="7">
                  <c:v>42436.552592592598</c:v>
                </c:pt>
                <c:pt idx="8">
                  <c:v>42436.552581018521</c:v>
                </c:pt>
                <c:pt idx="9">
                  <c:v>42436.552569444444</c:v>
                </c:pt>
                <c:pt idx="10">
                  <c:v>42436.552557870375</c:v>
                </c:pt>
                <c:pt idx="11">
                  <c:v>42436.552546296298</c:v>
                </c:pt>
                <c:pt idx="12">
                  <c:v>42436.552534722221</c:v>
                </c:pt>
                <c:pt idx="13">
                  <c:v>42436.552523148152</c:v>
                </c:pt>
                <c:pt idx="14">
                  <c:v>42436.552511574075</c:v>
                </c:pt>
                <c:pt idx="15">
                  <c:v>42436.552500000005</c:v>
                </c:pt>
                <c:pt idx="16">
                  <c:v>42436.552488425928</c:v>
                </c:pt>
                <c:pt idx="17">
                  <c:v>42436.552476851852</c:v>
                </c:pt>
                <c:pt idx="18">
                  <c:v>42436.552465277782</c:v>
                </c:pt>
                <c:pt idx="19">
                  <c:v>42436.552453703705</c:v>
                </c:pt>
                <c:pt idx="20">
                  <c:v>42436.552442129629</c:v>
                </c:pt>
                <c:pt idx="21">
                  <c:v>42436.552430555559</c:v>
                </c:pt>
                <c:pt idx="22">
                  <c:v>42436.552418981482</c:v>
                </c:pt>
                <c:pt idx="23">
                  <c:v>42436.552407407413</c:v>
                </c:pt>
                <c:pt idx="24">
                  <c:v>42436.552395833336</c:v>
                </c:pt>
                <c:pt idx="25">
                  <c:v>42436.552384259259</c:v>
                </c:pt>
                <c:pt idx="26">
                  <c:v>42436.55237268519</c:v>
                </c:pt>
                <c:pt idx="27">
                  <c:v>42436.552361111113</c:v>
                </c:pt>
                <c:pt idx="28">
                  <c:v>42436.552349537036</c:v>
                </c:pt>
                <c:pt idx="29">
                  <c:v>42436.552337962967</c:v>
                </c:pt>
                <c:pt idx="30">
                  <c:v>42436.55232638889</c:v>
                </c:pt>
                <c:pt idx="31">
                  <c:v>42436.55231481482</c:v>
                </c:pt>
                <c:pt idx="32">
                  <c:v>42436.552303240744</c:v>
                </c:pt>
                <c:pt idx="33">
                  <c:v>42436.552291666667</c:v>
                </c:pt>
                <c:pt idx="34">
                  <c:v>42436.552280092597</c:v>
                </c:pt>
                <c:pt idx="35">
                  <c:v>42436.552268518521</c:v>
                </c:pt>
                <c:pt idx="36">
                  <c:v>42436.552256944444</c:v>
                </c:pt>
                <c:pt idx="37">
                  <c:v>42436.552245370374</c:v>
                </c:pt>
                <c:pt idx="38">
                  <c:v>42436.552233796298</c:v>
                </c:pt>
                <c:pt idx="39">
                  <c:v>42436.552222222228</c:v>
                </c:pt>
                <c:pt idx="40">
                  <c:v>42436.552210648151</c:v>
                </c:pt>
                <c:pt idx="41">
                  <c:v>42436.552199074074</c:v>
                </c:pt>
                <c:pt idx="42">
                  <c:v>42436.552187500005</c:v>
                </c:pt>
                <c:pt idx="43">
                  <c:v>42436.552175925928</c:v>
                </c:pt>
                <c:pt idx="44">
                  <c:v>42436.552164351851</c:v>
                </c:pt>
                <c:pt idx="45">
                  <c:v>42436.552152777782</c:v>
                </c:pt>
                <c:pt idx="46">
                  <c:v>42436.552141203705</c:v>
                </c:pt>
                <c:pt idx="47">
                  <c:v>42436.552129629636</c:v>
                </c:pt>
                <c:pt idx="48">
                  <c:v>42436.552118055559</c:v>
                </c:pt>
                <c:pt idx="49">
                  <c:v>42436.552106481482</c:v>
                </c:pt>
                <c:pt idx="50">
                  <c:v>42436.552094907413</c:v>
                </c:pt>
                <c:pt idx="51">
                  <c:v>42436.552083333336</c:v>
                </c:pt>
                <c:pt idx="52">
                  <c:v>42436.552071759259</c:v>
                </c:pt>
                <c:pt idx="53">
                  <c:v>42436.552060185182</c:v>
                </c:pt>
                <c:pt idx="54">
                  <c:v>42436.552048611113</c:v>
                </c:pt>
                <c:pt idx="55">
                  <c:v>42436.552037037036</c:v>
                </c:pt>
                <c:pt idx="56">
                  <c:v>42436.552025462966</c:v>
                </c:pt>
                <c:pt idx="57">
                  <c:v>42436.55201388889</c:v>
                </c:pt>
                <c:pt idx="58">
                  <c:v>42436.552002314813</c:v>
                </c:pt>
                <c:pt idx="59">
                  <c:v>42436.551990740743</c:v>
                </c:pt>
                <c:pt idx="60">
                  <c:v>42436.551979166667</c:v>
                </c:pt>
              </c:numCache>
            </c:numRef>
          </c:cat>
          <c:val>
            <c:numRef>
              <c:f>Sheet1!$C$6:$C$67</c:f>
              <c:numCache>
                <c:formatCode>0.000</c:formatCode>
                <c:ptCount val="62"/>
                <c:pt idx="0">
                  <c:v>1.7010000000000001</c:v>
                </c:pt>
                <c:pt idx="1">
                  <c:v>1.7010000000000001</c:v>
                </c:pt>
                <c:pt idx="2">
                  <c:v>1.7010000000000001</c:v>
                </c:pt>
                <c:pt idx="3">
                  <c:v>1.7010000000000001</c:v>
                </c:pt>
                <c:pt idx="4">
                  <c:v>1.7</c:v>
                </c:pt>
                <c:pt idx="5">
                  <c:v>1.7</c:v>
                </c:pt>
                <c:pt idx="6">
                  <c:v>1.7</c:v>
                </c:pt>
                <c:pt idx="7">
                  <c:v>1.7</c:v>
                </c:pt>
                <c:pt idx="8">
                  <c:v>1.7</c:v>
                </c:pt>
                <c:pt idx="9">
                  <c:v>1.7</c:v>
                </c:pt>
                <c:pt idx="10">
                  <c:v>1.7</c:v>
                </c:pt>
                <c:pt idx="11">
                  <c:v>1.7</c:v>
                </c:pt>
                <c:pt idx="12">
                  <c:v>1.7</c:v>
                </c:pt>
                <c:pt idx="13">
                  <c:v>1.7</c:v>
                </c:pt>
                <c:pt idx="14">
                  <c:v>1.7</c:v>
                </c:pt>
                <c:pt idx="15">
                  <c:v>1.7</c:v>
                </c:pt>
                <c:pt idx="16">
                  <c:v>1.7</c:v>
                </c:pt>
                <c:pt idx="17">
                  <c:v>1.7</c:v>
                </c:pt>
                <c:pt idx="18">
                  <c:v>1.7</c:v>
                </c:pt>
                <c:pt idx="19">
                  <c:v>1.7</c:v>
                </c:pt>
                <c:pt idx="20">
                  <c:v>1.7</c:v>
                </c:pt>
                <c:pt idx="21">
                  <c:v>1.7010000000000001</c:v>
                </c:pt>
                <c:pt idx="22">
                  <c:v>1.7010000000000001</c:v>
                </c:pt>
                <c:pt idx="23">
                  <c:v>1.7010000000000001</c:v>
                </c:pt>
                <c:pt idx="24">
                  <c:v>1.7010000000000001</c:v>
                </c:pt>
                <c:pt idx="25">
                  <c:v>1.7010000000000001</c:v>
                </c:pt>
                <c:pt idx="26">
                  <c:v>1.7010000000000001</c:v>
                </c:pt>
                <c:pt idx="27">
                  <c:v>1.7010000000000001</c:v>
                </c:pt>
                <c:pt idx="28">
                  <c:v>1.7010000000000001</c:v>
                </c:pt>
                <c:pt idx="29">
                  <c:v>1.7010000000000001</c:v>
                </c:pt>
                <c:pt idx="30">
                  <c:v>1.7010000000000001</c:v>
                </c:pt>
                <c:pt idx="31">
                  <c:v>1.7010000000000001</c:v>
                </c:pt>
                <c:pt idx="32">
                  <c:v>1.7010000000000001</c:v>
                </c:pt>
                <c:pt idx="33">
                  <c:v>1.7010000000000001</c:v>
                </c:pt>
                <c:pt idx="34">
                  <c:v>1.7010000000000001</c:v>
                </c:pt>
                <c:pt idx="35">
                  <c:v>1.7010000000000001</c:v>
                </c:pt>
                <c:pt idx="36">
                  <c:v>1.7010000000000001</c:v>
                </c:pt>
                <c:pt idx="37">
                  <c:v>1.7010000000000001</c:v>
                </c:pt>
                <c:pt idx="38">
                  <c:v>1.7010000000000001</c:v>
                </c:pt>
                <c:pt idx="39">
                  <c:v>1.7010000000000001</c:v>
                </c:pt>
                <c:pt idx="40">
                  <c:v>1.7010000000000001</c:v>
                </c:pt>
                <c:pt idx="41">
                  <c:v>1.7010000000000001</c:v>
                </c:pt>
                <c:pt idx="42">
                  <c:v>1.7010000000000001</c:v>
                </c:pt>
                <c:pt idx="43">
                  <c:v>1.7010000000000001</c:v>
                </c:pt>
                <c:pt idx="44">
                  <c:v>1.7</c:v>
                </c:pt>
                <c:pt idx="45">
                  <c:v>1.7</c:v>
                </c:pt>
                <c:pt idx="46">
                  <c:v>1.7</c:v>
                </c:pt>
                <c:pt idx="47">
                  <c:v>1.7010000000000001</c:v>
                </c:pt>
                <c:pt idx="48">
                  <c:v>1.7010000000000001</c:v>
                </c:pt>
                <c:pt idx="49">
                  <c:v>1.7</c:v>
                </c:pt>
                <c:pt idx="50">
                  <c:v>1.7</c:v>
                </c:pt>
                <c:pt idx="51">
                  <c:v>1.7</c:v>
                </c:pt>
                <c:pt idx="52">
                  <c:v>1.7</c:v>
                </c:pt>
                <c:pt idx="53">
                  <c:v>1.7</c:v>
                </c:pt>
                <c:pt idx="54">
                  <c:v>1.6990000000000001</c:v>
                </c:pt>
                <c:pt idx="55">
                  <c:v>1.6990000000000001</c:v>
                </c:pt>
                <c:pt idx="56">
                  <c:v>1.6990000000000001</c:v>
                </c:pt>
                <c:pt idx="57">
                  <c:v>1.6990000000000001</c:v>
                </c:pt>
                <c:pt idx="58">
                  <c:v>1.6990000000000001</c:v>
                </c:pt>
                <c:pt idx="59">
                  <c:v>1.6990000000000001</c:v>
                </c:pt>
                <c:pt idx="60">
                  <c:v>1.6990000000000001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04446688"/>
        <c:axId val="804434928"/>
      </c:lineChart>
      <c:catAx>
        <c:axId val="804446688"/>
        <c:scaling>
          <c:orientation val="maxMin"/>
        </c:scaling>
        <c:delete val="1"/>
        <c:axPos val="b"/>
        <c:numFmt formatCode="h:mm:ss;@" sourceLinked="1"/>
        <c:majorTickMark val="none"/>
        <c:minorTickMark val="none"/>
        <c:tickLblPos val="nextTo"/>
        <c:crossAx val="804434928"/>
        <c:crosses val="autoZero"/>
        <c:auto val="1"/>
        <c:lblAlgn val="ctr"/>
        <c:lblOffset val="100"/>
        <c:tickLblSkip val="10"/>
        <c:noMultiLvlLbl val="0"/>
      </c:catAx>
      <c:valAx>
        <c:axId val="804434928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rgbClr val="002060"/>
              </a:solidFill>
              <a:prstDash val="sysDot"/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low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8044466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tockChart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none"/>
          </c:marker>
          <c:val>
            <c:numRef>
              <c:f>Sheet1!$AA$6:$AA$66</c:f>
              <c:numCache>
                <c:formatCode>0.00</c:formatCode>
                <c:ptCount val="61"/>
                <c:pt idx="0">
                  <c:v>1.7010000000000001</c:v>
                </c:pt>
                <c:pt idx="1">
                  <c:v>1.7</c:v>
                </c:pt>
                <c:pt idx="2">
                  <c:v>1.7</c:v>
                </c:pt>
                <c:pt idx="3">
                  <c:v>1.7</c:v>
                </c:pt>
                <c:pt idx="4">
                  <c:v>1.7</c:v>
                </c:pt>
                <c:pt idx="5">
                  <c:v>1.7010000000000001</c:v>
                </c:pt>
                <c:pt idx="6">
                  <c:v>1.7010000000000001</c:v>
                </c:pt>
                <c:pt idx="7">
                  <c:v>1.7010000000000001</c:v>
                </c:pt>
                <c:pt idx="8">
                  <c:v>1.7010000000000001</c:v>
                </c:pt>
                <c:pt idx="9">
                  <c:v>1.7010000000000001</c:v>
                </c:pt>
                <c:pt idx="10">
                  <c:v>1.7</c:v>
                </c:pt>
                <c:pt idx="11">
                  <c:v>1.7</c:v>
                </c:pt>
                <c:pt idx="12">
                  <c:v>1.7</c:v>
                </c:pt>
                <c:pt idx="13">
                  <c:v>1.7</c:v>
                </c:pt>
                <c:pt idx="14">
                  <c:v>1.7</c:v>
                </c:pt>
                <c:pt idx="15">
                  <c:v>1.698</c:v>
                </c:pt>
                <c:pt idx="16">
                  <c:v>1.6970000000000001</c:v>
                </c:pt>
                <c:pt idx="17">
                  <c:v>1.6970000000000001</c:v>
                </c:pt>
                <c:pt idx="18">
                  <c:v>1.6970000000000001</c:v>
                </c:pt>
                <c:pt idx="19">
                  <c:v>1.6970000000000001</c:v>
                </c:pt>
                <c:pt idx="20">
                  <c:v>1.6970000000000001</c:v>
                </c:pt>
                <c:pt idx="21">
                  <c:v>1.6970000000000001</c:v>
                </c:pt>
                <c:pt idx="22">
                  <c:v>1.6950000000000001</c:v>
                </c:pt>
                <c:pt idx="23">
                  <c:v>1.694</c:v>
                </c:pt>
                <c:pt idx="24">
                  <c:v>1.694</c:v>
                </c:pt>
                <c:pt idx="25">
                  <c:v>1.694</c:v>
                </c:pt>
                <c:pt idx="26">
                  <c:v>1.694</c:v>
                </c:pt>
                <c:pt idx="27">
                  <c:v>1.694</c:v>
                </c:pt>
                <c:pt idx="28">
                  <c:v>1.694</c:v>
                </c:pt>
                <c:pt idx="29">
                  <c:v>1.6930000000000001</c:v>
                </c:pt>
                <c:pt idx="30">
                  <c:v>1.6930000000000001</c:v>
                </c:pt>
                <c:pt idx="31">
                  <c:v>1.6930000000000001</c:v>
                </c:pt>
                <c:pt idx="32">
                  <c:v>1.6930000000000001</c:v>
                </c:pt>
                <c:pt idx="33">
                  <c:v>1.694</c:v>
                </c:pt>
                <c:pt idx="34">
                  <c:v>1.694</c:v>
                </c:pt>
                <c:pt idx="35">
                  <c:v>1.6930000000000001</c:v>
                </c:pt>
                <c:pt idx="36">
                  <c:v>1.6930000000000001</c:v>
                </c:pt>
                <c:pt idx="37">
                  <c:v>1.6919999999999999</c:v>
                </c:pt>
                <c:pt idx="38">
                  <c:v>1.6930000000000001</c:v>
                </c:pt>
                <c:pt idx="39">
                  <c:v>1.6930000000000001</c:v>
                </c:pt>
                <c:pt idx="40">
                  <c:v>1.6919999999999999</c:v>
                </c:pt>
                <c:pt idx="41">
                  <c:v>1.6910000000000001</c:v>
                </c:pt>
                <c:pt idx="42">
                  <c:v>1.6919999999999999</c:v>
                </c:pt>
                <c:pt idx="43">
                  <c:v>1.6919999999999999</c:v>
                </c:pt>
                <c:pt idx="44">
                  <c:v>1.6930000000000001</c:v>
                </c:pt>
                <c:pt idx="45">
                  <c:v>1.6919999999999999</c:v>
                </c:pt>
                <c:pt idx="46">
                  <c:v>1.6930000000000001</c:v>
                </c:pt>
                <c:pt idx="47">
                  <c:v>1.6919999999999999</c:v>
                </c:pt>
                <c:pt idx="48">
                  <c:v>1.6919999999999999</c:v>
                </c:pt>
                <c:pt idx="49">
                  <c:v>1.6919999999999999</c:v>
                </c:pt>
                <c:pt idx="50">
                  <c:v>1.6919999999999999</c:v>
                </c:pt>
                <c:pt idx="51">
                  <c:v>1.6930000000000001</c:v>
                </c:pt>
                <c:pt idx="52">
                  <c:v>1.6919999999999999</c:v>
                </c:pt>
                <c:pt idx="53">
                  <c:v>1.6919999999999999</c:v>
                </c:pt>
                <c:pt idx="54">
                  <c:v>1.6919999999999999</c:v>
                </c:pt>
                <c:pt idx="55">
                  <c:v>1.6930000000000001</c:v>
                </c:pt>
                <c:pt idx="56">
                  <c:v>1.6919999999999999</c:v>
                </c:pt>
                <c:pt idx="57">
                  <c:v>1.6919999999999999</c:v>
                </c:pt>
                <c:pt idx="58">
                  <c:v>1.6930000000000001</c:v>
                </c:pt>
                <c:pt idx="59">
                  <c:v>1.6930000000000001</c:v>
                </c:pt>
                <c:pt idx="60">
                  <c:v>1.694</c:v>
                </c:pt>
              </c:numCache>
            </c:numRef>
          </c:val>
          <c:smooth val="0"/>
        </c:ser>
        <c:ser>
          <c:idx val="1"/>
          <c:order val="1"/>
          <c:spPr>
            <a:ln w="19050" cap="rnd">
              <a:noFill/>
              <a:round/>
            </a:ln>
            <a:effectLst/>
          </c:spPr>
          <c:marker>
            <c:symbol val="none"/>
          </c:marker>
          <c:val>
            <c:numRef>
              <c:f>Sheet1!$AB$6:$AB$66</c:f>
              <c:numCache>
                <c:formatCode>0.00</c:formatCode>
                <c:ptCount val="61"/>
                <c:pt idx="0">
                  <c:v>1.7010000000000001</c:v>
                </c:pt>
                <c:pt idx="1">
                  <c:v>1.7010000000000001</c:v>
                </c:pt>
                <c:pt idx="2">
                  <c:v>1.7</c:v>
                </c:pt>
                <c:pt idx="3">
                  <c:v>1.7</c:v>
                </c:pt>
                <c:pt idx="4">
                  <c:v>1.7</c:v>
                </c:pt>
                <c:pt idx="5">
                  <c:v>1.7010000000000001</c:v>
                </c:pt>
                <c:pt idx="6">
                  <c:v>1.7010000000000001</c:v>
                </c:pt>
                <c:pt idx="7">
                  <c:v>1.7010000000000001</c:v>
                </c:pt>
                <c:pt idx="8">
                  <c:v>1.7010000000000001</c:v>
                </c:pt>
                <c:pt idx="9">
                  <c:v>1.7010000000000001</c:v>
                </c:pt>
                <c:pt idx="10">
                  <c:v>1.7010000000000001</c:v>
                </c:pt>
                <c:pt idx="11">
                  <c:v>1.7</c:v>
                </c:pt>
                <c:pt idx="12">
                  <c:v>1.7</c:v>
                </c:pt>
                <c:pt idx="13">
                  <c:v>1.7</c:v>
                </c:pt>
                <c:pt idx="14">
                  <c:v>1.7</c:v>
                </c:pt>
                <c:pt idx="15">
                  <c:v>1.7</c:v>
                </c:pt>
                <c:pt idx="16">
                  <c:v>1.6970000000000001</c:v>
                </c:pt>
                <c:pt idx="17">
                  <c:v>1.6970000000000001</c:v>
                </c:pt>
                <c:pt idx="18">
                  <c:v>1.6970000000000001</c:v>
                </c:pt>
                <c:pt idx="19">
                  <c:v>1.6970000000000001</c:v>
                </c:pt>
                <c:pt idx="20">
                  <c:v>1.6970000000000001</c:v>
                </c:pt>
                <c:pt idx="21">
                  <c:v>1.6970000000000001</c:v>
                </c:pt>
                <c:pt idx="22">
                  <c:v>1.698</c:v>
                </c:pt>
                <c:pt idx="23">
                  <c:v>1.694</c:v>
                </c:pt>
                <c:pt idx="24">
                  <c:v>1.694</c:v>
                </c:pt>
                <c:pt idx="25">
                  <c:v>1.694</c:v>
                </c:pt>
                <c:pt idx="26">
                  <c:v>1.694</c:v>
                </c:pt>
                <c:pt idx="27">
                  <c:v>1.694</c:v>
                </c:pt>
                <c:pt idx="28">
                  <c:v>1.694</c:v>
                </c:pt>
                <c:pt idx="29">
                  <c:v>1.6930000000000001</c:v>
                </c:pt>
                <c:pt idx="30">
                  <c:v>1.6930000000000001</c:v>
                </c:pt>
                <c:pt idx="31">
                  <c:v>1.6930000000000001</c:v>
                </c:pt>
                <c:pt idx="32">
                  <c:v>1.694</c:v>
                </c:pt>
                <c:pt idx="33">
                  <c:v>1.694</c:v>
                </c:pt>
                <c:pt idx="34">
                  <c:v>1.6950000000000001</c:v>
                </c:pt>
                <c:pt idx="35">
                  <c:v>1.6930000000000001</c:v>
                </c:pt>
                <c:pt idx="36">
                  <c:v>1.6930000000000001</c:v>
                </c:pt>
                <c:pt idx="37">
                  <c:v>1.6930000000000001</c:v>
                </c:pt>
                <c:pt idx="38">
                  <c:v>1.6930000000000001</c:v>
                </c:pt>
                <c:pt idx="39">
                  <c:v>1.6930000000000001</c:v>
                </c:pt>
                <c:pt idx="40">
                  <c:v>1.6930000000000001</c:v>
                </c:pt>
                <c:pt idx="41">
                  <c:v>1.6910000000000001</c:v>
                </c:pt>
                <c:pt idx="42">
                  <c:v>1.6919999999999999</c:v>
                </c:pt>
                <c:pt idx="43">
                  <c:v>1.6919999999999999</c:v>
                </c:pt>
                <c:pt idx="44">
                  <c:v>1.6930000000000001</c:v>
                </c:pt>
                <c:pt idx="45">
                  <c:v>1.6930000000000001</c:v>
                </c:pt>
                <c:pt idx="46">
                  <c:v>1.6930000000000001</c:v>
                </c:pt>
                <c:pt idx="47">
                  <c:v>1.6919999999999999</c:v>
                </c:pt>
                <c:pt idx="48">
                  <c:v>1.6919999999999999</c:v>
                </c:pt>
                <c:pt idx="49">
                  <c:v>1.6919999999999999</c:v>
                </c:pt>
                <c:pt idx="50">
                  <c:v>1.6919999999999999</c:v>
                </c:pt>
                <c:pt idx="51">
                  <c:v>1.6930000000000001</c:v>
                </c:pt>
                <c:pt idx="52">
                  <c:v>1.6919999999999999</c:v>
                </c:pt>
                <c:pt idx="53">
                  <c:v>1.6919999999999999</c:v>
                </c:pt>
                <c:pt idx="54">
                  <c:v>1.6919999999999999</c:v>
                </c:pt>
                <c:pt idx="55">
                  <c:v>1.6930000000000001</c:v>
                </c:pt>
                <c:pt idx="56">
                  <c:v>1.6919999999999999</c:v>
                </c:pt>
                <c:pt idx="57">
                  <c:v>1.6919999999999999</c:v>
                </c:pt>
                <c:pt idx="58">
                  <c:v>1.6930000000000001</c:v>
                </c:pt>
                <c:pt idx="59">
                  <c:v>1.6930000000000001</c:v>
                </c:pt>
                <c:pt idx="60">
                  <c:v>1.694</c:v>
                </c:pt>
              </c:numCache>
            </c:numRef>
          </c:val>
          <c:smooth val="0"/>
        </c:ser>
        <c:ser>
          <c:idx val="2"/>
          <c:order val="2"/>
          <c:spPr>
            <a:ln w="19050" cap="rnd">
              <a:noFill/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poly"/>
            <c:order val="4"/>
            <c:dispRSqr val="0"/>
            <c:dispEq val="0"/>
          </c:trendline>
          <c:val>
            <c:numRef>
              <c:f>Sheet1!$AC$6:$AC$66</c:f>
              <c:numCache>
                <c:formatCode>0.00</c:formatCode>
                <c:ptCount val="61"/>
                <c:pt idx="0">
                  <c:v>1.7010000000000001</c:v>
                </c:pt>
                <c:pt idx="1">
                  <c:v>1.7</c:v>
                </c:pt>
                <c:pt idx="2">
                  <c:v>1.7</c:v>
                </c:pt>
                <c:pt idx="3">
                  <c:v>1.7</c:v>
                </c:pt>
                <c:pt idx="4">
                  <c:v>1.7</c:v>
                </c:pt>
                <c:pt idx="5">
                  <c:v>1.7010000000000001</c:v>
                </c:pt>
                <c:pt idx="6">
                  <c:v>1.7010000000000001</c:v>
                </c:pt>
                <c:pt idx="7">
                  <c:v>1.7010000000000001</c:v>
                </c:pt>
                <c:pt idx="8">
                  <c:v>1.7010000000000001</c:v>
                </c:pt>
                <c:pt idx="9">
                  <c:v>1.7010000000000001</c:v>
                </c:pt>
                <c:pt idx="10">
                  <c:v>1.7</c:v>
                </c:pt>
                <c:pt idx="11">
                  <c:v>1.7</c:v>
                </c:pt>
                <c:pt idx="12">
                  <c:v>1.6990000000000001</c:v>
                </c:pt>
                <c:pt idx="13">
                  <c:v>1.7</c:v>
                </c:pt>
                <c:pt idx="14">
                  <c:v>1.7</c:v>
                </c:pt>
                <c:pt idx="15">
                  <c:v>1.698</c:v>
                </c:pt>
                <c:pt idx="16">
                  <c:v>1.6970000000000001</c:v>
                </c:pt>
                <c:pt idx="17">
                  <c:v>1.6970000000000001</c:v>
                </c:pt>
                <c:pt idx="18">
                  <c:v>1.6970000000000001</c:v>
                </c:pt>
                <c:pt idx="19">
                  <c:v>1.6970000000000001</c:v>
                </c:pt>
                <c:pt idx="20">
                  <c:v>1.6970000000000001</c:v>
                </c:pt>
                <c:pt idx="21">
                  <c:v>1.696</c:v>
                </c:pt>
                <c:pt idx="22">
                  <c:v>1.6950000000000001</c:v>
                </c:pt>
                <c:pt idx="23">
                  <c:v>1.694</c:v>
                </c:pt>
                <c:pt idx="24">
                  <c:v>1.694</c:v>
                </c:pt>
                <c:pt idx="25">
                  <c:v>1.694</c:v>
                </c:pt>
                <c:pt idx="26">
                  <c:v>1.694</c:v>
                </c:pt>
                <c:pt idx="27">
                  <c:v>1.694</c:v>
                </c:pt>
                <c:pt idx="28">
                  <c:v>1.694</c:v>
                </c:pt>
                <c:pt idx="29">
                  <c:v>1.6930000000000001</c:v>
                </c:pt>
                <c:pt idx="30">
                  <c:v>1.6930000000000001</c:v>
                </c:pt>
                <c:pt idx="31">
                  <c:v>1.6930000000000001</c:v>
                </c:pt>
                <c:pt idx="32">
                  <c:v>1.6930000000000001</c:v>
                </c:pt>
                <c:pt idx="33">
                  <c:v>1.6930000000000001</c:v>
                </c:pt>
                <c:pt idx="34">
                  <c:v>1.694</c:v>
                </c:pt>
                <c:pt idx="35">
                  <c:v>1.6930000000000001</c:v>
                </c:pt>
                <c:pt idx="36">
                  <c:v>1.6930000000000001</c:v>
                </c:pt>
                <c:pt idx="37">
                  <c:v>1.6919999999999999</c:v>
                </c:pt>
                <c:pt idx="38">
                  <c:v>1.6930000000000001</c:v>
                </c:pt>
                <c:pt idx="39">
                  <c:v>1.6919999999999999</c:v>
                </c:pt>
                <c:pt idx="40">
                  <c:v>1.6919999999999999</c:v>
                </c:pt>
                <c:pt idx="41">
                  <c:v>1.6910000000000001</c:v>
                </c:pt>
                <c:pt idx="42">
                  <c:v>1.6910000000000001</c:v>
                </c:pt>
                <c:pt idx="43">
                  <c:v>1.6919999999999999</c:v>
                </c:pt>
                <c:pt idx="44">
                  <c:v>1.6930000000000001</c:v>
                </c:pt>
                <c:pt idx="45">
                  <c:v>1.6919999999999999</c:v>
                </c:pt>
                <c:pt idx="46">
                  <c:v>1.6919999999999999</c:v>
                </c:pt>
                <c:pt idx="47">
                  <c:v>1.6919999999999999</c:v>
                </c:pt>
                <c:pt idx="48">
                  <c:v>1.6919999999999999</c:v>
                </c:pt>
                <c:pt idx="49">
                  <c:v>1.6910000000000001</c:v>
                </c:pt>
                <c:pt idx="50">
                  <c:v>1.6919999999999999</c:v>
                </c:pt>
                <c:pt idx="51">
                  <c:v>1.6930000000000001</c:v>
                </c:pt>
                <c:pt idx="52">
                  <c:v>1.6919999999999999</c:v>
                </c:pt>
                <c:pt idx="53">
                  <c:v>1.6919999999999999</c:v>
                </c:pt>
                <c:pt idx="54">
                  <c:v>1.6919999999999999</c:v>
                </c:pt>
                <c:pt idx="55">
                  <c:v>1.6919999999999999</c:v>
                </c:pt>
                <c:pt idx="56">
                  <c:v>1.6919999999999999</c:v>
                </c:pt>
                <c:pt idx="57">
                  <c:v>1.6919999999999999</c:v>
                </c:pt>
                <c:pt idx="58">
                  <c:v>1.6919999999999999</c:v>
                </c:pt>
                <c:pt idx="59">
                  <c:v>1.6919999999999999</c:v>
                </c:pt>
                <c:pt idx="60">
                  <c:v>1.6930000000000001</c:v>
                </c:pt>
              </c:numCache>
            </c:numRef>
          </c:val>
          <c:smooth val="0"/>
        </c:ser>
        <c:ser>
          <c:idx val="3"/>
          <c:order val="3"/>
          <c:spPr>
            <a:ln w="12700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val>
            <c:numRef>
              <c:f>Sheet1!$AD$6:$AD$66</c:f>
              <c:numCache>
                <c:formatCode>0.000</c:formatCode>
                <c:ptCount val="61"/>
                <c:pt idx="0">
                  <c:v>1.7010000000000001</c:v>
                </c:pt>
                <c:pt idx="1">
                  <c:v>1.7010000000000001</c:v>
                </c:pt>
                <c:pt idx="2">
                  <c:v>1.7</c:v>
                </c:pt>
                <c:pt idx="3">
                  <c:v>1.7</c:v>
                </c:pt>
                <c:pt idx="4">
                  <c:v>1.7</c:v>
                </c:pt>
                <c:pt idx="5">
                  <c:v>1.7010000000000001</c:v>
                </c:pt>
                <c:pt idx="6">
                  <c:v>1.7010000000000001</c:v>
                </c:pt>
                <c:pt idx="7">
                  <c:v>1.7010000000000001</c:v>
                </c:pt>
                <c:pt idx="8">
                  <c:v>1.7010000000000001</c:v>
                </c:pt>
                <c:pt idx="9">
                  <c:v>1.7010000000000001</c:v>
                </c:pt>
                <c:pt idx="10">
                  <c:v>1.7010000000000001</c:v>
                </c:pt>
                <c:pt idx="11">
                  <c:v>1.7</c:v>
                </c:pt>
                <c:pt idx="12">
                  <c:v>1.6990000000000001</c:v>
                </c:pt>
                <c:pt idx="13">
                  <c:v>1.7</c:v>
                </c:pt>
                <c:pt idx="14">
                  <c:v>1.7</c:v>
                </c:pt>
                <c:pt idx="15">
                  <c:v>1.7</c:v>
                </c:pt>
                <c:pt idx="16">
                  <c:v>1.6970000000000001</c:v>
                </c:pt>
                <c:pt idx="17">
                  <c:v>1.6970000000000001</c:v>
                </c:pt>
                <c:pt idx="18">
                  <c:v>1.6970000000000001</c:v>
                </c:pt>
                <c:pt idx="19">
                  <c:v>1.6970000000000001</c:v>
                </c:pt>
                <c:pt idx="20">
                  <c:v>1.6970000000000001</c:v>
                </c:pt>
                <c:pt idx="21">
                  <c:v>1.6970000000000001</c:v>
                </c:pt>
                <c:pt idx="22">
                  <c:v>1.6970000000000001</c:v>
                </c:pt>
                <c:pt idx="23">
                  <c:v>1.694</c:v>
                </c:pt>
                <c:pt idx="24">
                  <c:v>1.694</c:v>
                </c:pt>
                <c:pt idx="25">
                  <c:v>1.694</c:v>
                </c:pt>
                <c:pt idx="26">
                  <c:v>1.694</c:v>
                </c:pt>
                <c:pt idx="27">
                  <c:v>1.694</c:v>
                </c:pt>
                <c:pt idx="28">
                  <c:v>1.694</c:v>
                </c:pt>
                <c:pt idx="29">
                  <c:v>1.6930000000000001</c:v>
                </c:pt>
                <c:pt idx="30">
                  <c:v>1.6930000000000001</c:v>
                </c:pt>
                <c:pt idx="31">
                  <c:v>1.6930000000000001</c:v>
                </c:pt>
                <c:pt idx="32">
                  <c:v>1.694</c:v>
                </c:pt>
                <c:pt idx="33">
                  <c:v>1.6930000000000001</c:v>
                </c:pt>
                <c:pt idx="34">
                  <c:v>1.694</c:v>
                </c:pt>
                <c:pt idx="35">
                  <c:v>1.6930000000000001</c:v>
                </c:pt>
                <c:pt idx="36">
                  <c:v>1.6930000000000001</c:v>
                </c:pt>
                <c:pt idx="37">
                  <c:v>1.6930000000000001</c:v>
                </c:pt>
                <c:pt idx="38">
                  <c:v>1.6930000000000001</c:v>
                </c:pt>
                <c:pt idx="39">
                  <c:v>1.6919999999999999</c:v>
                </c:pt>
                <c:pt idx="40">
                  <c:v>1.6919999999999999</c:v>
                </c:pt>
                <c:pt idx="41">
                  <c:v>1.6910000000000001</c:v>
                </c:pt>
                <c:pt idx="42">
                  <c:v>1.6910000000000001</c:v>
                </c:pt>
                <c:pt idx="43">
                  <c:v>1.6919999999999999</c:v>
                </c:pt>
                <c:pt idx="44">
                  <c:v>1.6930000000000001</c:v>
                </c:pt>
                <c:pt idx="45">
                  <c:v>1.6930000000000001</c:v>
                </c:pt>
                <c:pt idx="46">
                  <c:v>1.6919999999999999</c:v>
                </c:pt>
                <c:pt idx="47">
                  <c:v>1.6919999999999999</c:v>
                </c:pt>
                <c:pt idx="48">
                  <c:v>1.6919999999999999</c:v>
                </c:pt>
                <c:pt idx="49">
                  <c:v>1.6919999999999999</c:v>
                </c:pt>
                <c:pt idx="50">
                  <c:v>1.6919999999999999</c:v>
                </c:pt>
                <c:pt idx="51">
                  <c:v>1.6930000000000001</c:v>
                </c:pt>
                <c:pt idx="52">
                  <c:v>1.6919999999999999</c:v>
                </c:pt>
                <c:pt idx="53">
                  <c:v>1.6919999999999999</c:v>
                </c:pt>
                <c:pt idx="54">
                  <c:v>1.6919999999999999</c:v>
                </c:pt>
                <c:pt idx="55">
                  <c:v>1.6919999999999999</c:v>
                </c:pt>
                <c:pt idx="56">
                  <c:v>1.6919999999999999</c:v>
                </c:pt>
                <c:pt idx="57">
                  <c:v>1.6919999999999999</c:v>
                </c:pt>
                <c:pt idx="58">
                  <c:v>1.6930000000000001</c:v>
                </c:pt>
                <c:pt idx="59">
                  <c:v>1.6919999999999999</c:v>
                </c:pt>
                <c:pt idx="60">
                  <c:v>1.6930000000000001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9525" cap="flat" cmpd="sng" algn="ctr">
              <a:solidFill>
                <a:srgbClr val="00B0F0"/>
              </a:solidFill>
              <a:round/>
            </a:ln>
            <a:effectLst/>
          </c:spPr>
        </c:hiLowLines>
        <c:upDownBars>
          <c:gapWidth val="150"/>
          <c:upBars>
            <c:spPr>
              <a:gradFill flip="none" rotWithShape="1">
                <a:gsLst>
                  <a:gs pos="0">
                    <a:schemeClr val="accent4">
                      <a:lumMod val="0"/>
                      <a:lumOff val="100000"/>
                    </a:schemeClr>
                  </a:gs>
                  <a:gs pos="0">
                    <a:srgbClr val="FFFF00"/>
                  </a:gs>
                  <a:gs pos="56000">
                    <a:schemeClr val="accent4">
                      <a:lumMod val="100000"/>
                    </a:schemeClr>
                  </a:gs>
                </a:gsLst>
                <a:path path="circle">
                  <a:fillToRect t="100000" r="100000"/>
                </a:path>
                <a:tileRect l="-100000" b="-100000"/>
              </a:gradFill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upBars>
          <c:downBars>
            <c:spPr>
              <a:gradFill flip="none" rotWithShape="1">
                <a:gsLst>
                  <a:gs pos="0">
                    <a:schemeClr val="accent4">
                      <a:lumMod val="0"/>
                      <a:lumOff val="100000"/>
                    </a:schemeClr>
                  </a:gs>
                  <a:gs pos="0">
                    <a:schemeClr val="accent2">
                      <a:lumMod val="75000"/>
                    </a:schemeClr>
                  </a:gs>
                  <a:gs pos="56000">
                    <a:srgbClr val="FF0000"/>
                  </a:gs>
                </a:gsLst>
                <a:path path="circle">
                  <a:fillToRect t="100000" r="100000"/>
                </a:path>
                <a:tileRect l="-100000" b="-100000"/>
              </a:gradFill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downBars>
        </c:upDownBars>
        <c:axId val="804433248"/>
        <c:axId val="804451728"/>
      </c:stockChart>
      <c:catAx>
        <c:axId val="804433248"/>
        <c:scaling>
          <c:orientation val="maxMin"/>
        </c:scaling>
        <c:delete val="1"/>
        <c:axPos val="b"/>
        <c:majorTickMark val="none"/>
        <c:minorTickMark val="none"/>
        <c:tickLblPos val="nextTo"/>
        <c:crossAx val="804451728"/>
        <c:crosses val="autoZero"/>
        <c:auto val="1"/>
        <c:lblAlgn val="ctr"/>
        <c:lblOffset val="100"/>
        <c:noMultiLvlLbl val="0"/>
      </c:catAx>
      <c:valAx>
        <c:axId val="804451728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rgbClr val="002060"/>
              </a:solidFill>
              <a:prstDash val="sysDot"/>
              <a:round/>
            </a:ln>
            <a:effectLst/>
          </c:spPr>
        </c:majorGridlines>
        <c:numFmt formatCode="0.0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8044332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900"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2868391451068619E-2"/>
          <c:y val="5.0925925925925923E-2"/>
          <c:w val="0.87768803313648291"/>
          <c:h val="0.79596010498687664"/>
        </c:manualLayout>
      </c:layout>
      <c:lineChart>
        <c:grouping val="standard"/>
        <c:varyColors val="0"/>
        <c:ser>
          <c:idx val="0"/>
          <c:order val="0"/>
          <c:spPr>
            <a:ln w="952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Sheet1!$Z$6:$Z$66</c:f>
              <c:numCache>
                <c:formatCode>h:mm:ss;@</c:formatCode>
                <c:ptCount val="61"/>
                <c:pt idx="0">
                  <c:v>42436.552662037036</c:v>
                </c:pt>
                <c:pt idx="1">
                  <c:v>42436.552604166667</c:v>
                </c:pt>
                <c:pt idx="2">
                  <c:v>42436.552546296298</c:v>
                </c:pt>
                <c:pt idx="3">
                  <c:v>42436.552488425928</c:v>
                </c:pt>
                <c:pt idx="4">
                  <c:v>42436.552430555559</c:v>
                </c:pt>
                <c:pt idx="5">
                  <c:v>42436.55237268519</c:v>
                </c:pt>
                <c:pt idx="6">
                  <c:v>42436.55231481482</c:v>
                </c:pt>
                <c:pt idx="7">
                  <c:v>42436.552256944444</c:v>
                </c:pt>
                <c:pt idx="8">
                  <c:v>42436.552199074074</c:v>
                </c:pt>
                <c:pt idx="9">
                  <c:v>42436.552141203705</c:v>
                </c:pt>
                <c:pt idx="10">
                  <c:v>42436.552083333336</c:v>
                </c:pt>
                <c:pt idx="11">
                  <c:v>42436.552025462966</c:v>
                </c:pt>
                <c:pt idx="12">
                  <c:v>42436.55196759259</c:v>
                </c:pt>
                <c:pt idx="13">
                  <c:v>42436.55190972222</c:v>
                </c:pt>
                <c:pt idx="14">
                  <c:v>42436.551851851851</c:v>
                </c:pt>
                <c:pt idx="15">
                  <c:v>42436.551793981482</c:v>
                </c:pt>
                <c:pt idx="16">
                  <c:v>42436.551736111112</c:v>
                </c:pt>
                <c:pt idx="17">
                  <c:v>42436.551678240743</c:v>
                </c:pt>
                <c:pt idx="18">
                  <c:v>42436.551620370374</c:v>
                </c:pt>
                <c:pt idx="19">
                  <c:v>42436.551562499997</c:v>
                </c:pt>
                <c:pt idx="20">
                  <c:v>42436.551504629628</c:v>
                </c:pt>
                <c:pt idx="21">
                  <c:v>42436.551446759258</c:v>
                </c:pt>
                <c:pt idx="22">
                  <c:v>42436.551388888889</c:v>
                </c:pt>
                <c:pt idx="23">
                  <c:v>42436.55133101852</c:v>
                </c:pt>
                <c:pt idx="24">
                  <c:v>42436.551273148143</c:v>
                </c:pt>
                <c:pt idx="25">
                  <c:v>42436.551215277774</c:v>
                </c:pt>
                <c:pt idx="26">
                  <c:v>42436.551157407404</c:v>
                </c:pt>
                <c:pt idx="27">
                  <c:v>42436.551099537035</c:v>
                </c:pt>
                <c:pt idx="28">
                  <c:v>42436.551041666666</c:v>
                </c:pt>
                <c:pt idx="29">
                  <c:v>42436.550983796296</c:v>
                </c:pt>
                <c:pt idx="30">
                  <c:v>42436.550925925927</c:v>
                </c:pt>
                <c:pt idx="31">
                  <c:v>42436.55086805555</c:v>
                </c:pt>
                <c:pt idx="32">
                  <c:v>42436.550810185181</c:v>
                </c:pt>
                <c:pt idx="33">
                  <c:v>42436.550752314812</c:v>
                </c:pt>
                <c:pt idx="34">
                  <c:v>42436.550694444442</c:v>
                </c:pt>
                <c:pt idx="35">
                  <c:v>42436.55063657408</c:v>
                </c:pt>
                <c:pt idx="36">
                  <c:v>42436.550578703704</c:v>
                </c:pt>
                <c:pt idx="37">
                  <c:v>42436.550520833334</c:v>
                </c:pt>
                <c:pt idx="38">
                  <c:v>42436.550462962965</c:v>
                </c:pt>
                <c:pt idx="39">
                  <c:v>42436.550405092596</c:v>
                </c:pt>
                <c:pt idx="40">
                  <c:v>42436.550347222226</c:v>
                </c:pt>
                <c:pt idx="41">
                  <c:v>42436.550289351857</c:v>
                </c:pt>
                <c:pt idx="42">
                  <c:v>42436.550231481488</c:v>
                </c:pt>
                <c:pt idx="43">
                  <c:v>42436.550173611111</c:v>
                </c:pt>
                <c:pt idx="44">
                  <c:v>42436.550115740742</c:v>
                </c:pt>
                <c:pt idx="45">
                  <c:v>42436.550057870372</c:v>
                </c:pt>
                <c:pt idx="46">
                  <c:v>42436.55</c:v>
                </c:pt>
                <c:pt idx="47">
                  <c:v>42436.549942129634</c:v>
                </c:pt>
                <c:pt idx="48">
                  <c:v>42436.549884259257</c:v>
                </c:pt>
                <c:pt idx="49">
                  <c:v>42436.549826388888</c:v>
                </c:pt>
                <c:pt idx="50">
                  <c:v>42436.549768518518</c:v>
                </c:pt>
                <c:pt idx="51">
                  <c:v>42436.549710648149</c:v>
                </c:pt>
                <c:pt idx="52">
                  <c:v>42436.54965277778</c:v>
                </c:pt>
                <c:pt idx="53">
                  <c:v>42436.54959490741</c:v>
                </c:pt>
                <c:pt idx="54">
                  <c:v>42436.549537037041</c:v>
                </c:pt>
                <c:pt idx="55">
                  <c:v>42436.549479166664</c:v>
                </c:pt>
                <c:pt idx="56">
                  <c:v>42436.549421296295</c:v>
                </c:pt>
                <c:pt idx="57">
                  <c:v>42436.549363425926</c:v>
                </c:pt>
                <c:pt idx="58">
                  <c:v>42436.549305555556</c:v>
                </c:pt>
                <c:pt idx="59">
                  <c:v>42436.549247685187</c:v>
                </c:pt>
                <c:pt idx="60">
                  <c:v>42436.54918981481</c:v>
                </c:pt>
              </c:numCache>
            </c:numRef>
          </c:cat>
          <c:val>
            <c:numRef>
              <c:f>Sheet1!$AG$6:$AG$66</c:f>
              <c:numCache>
                <c:formatCode>General</c:formatCode>
                <c:ptCount val="61"/>
                <c:pt idx="0">
                  <c:v>5</c:v>
                </c:pt>
                <c:pt idx="1">
                  <c:v>4</c:v>
                </c:pt>
                <c:pt idx="2">
                  <c:v>3</c:v>
                </c:pt>
                <c:pt idx="3">
                  <c:v>2</c:v>
                </c:pt>
                <c:pt idx="4">
                  <c:v>1</c:v>
                </c:pt>
                <c:pt idx="5">
                  <c:v>0</c:v>
                </c:pt>
                <c:pt idx="6">
                  <c:v>33</c:v>
                </c:pt>
                <c:pt idx="7">
                  <c:v>33</c:v>
                </c:pt>
                <c:pt idx="8">
                  <c:v>38</c:v>
                </c:pt>
                <c:pt idx="9">
                  <c:v>38</c:v>
                </c:pt>
                <c:pt idx="10">
                  <c:v>60</c:v>
                </c:pt>
                <c:pt idx="12">
                  <c:v>62</c:v>
                </c:pt>
                <c:pt idx="13">
                  <c:v>58</c:v>
                </c:pt>
                <c:pt idx="14">
                  <c:v>60</c:v>
                </c:pt>
                <c:pt idx="15">
                  <c:v>36</c:v>
                </c:pt>
                <c:pt idx="16">
                  <c:v>20</c:v>
                </c:pt>
                <c:pt idx="17">
                  <c:v>40</c:v>
                </c:pt>
                <c:pt idx="18">
                  <c:v>44</c:v>
                </c:pt>
                <c:pt idx="19">
                  <c:v>44</c:v>
                </c:pt>
                <c:pt idx="20">
                  <c:v>42</c:v>
                </c:pt>
                <c:pt idx="21">
                  <c:v>32</c:v>
                </c:pt>
                <c:pt idx="22">
                  <c:v>13</c:v>
                </c:pt>
                <c:pt idx="23">
                  <c:v>9</c:v>
                </c:pt>
                <c:pt idx="24">
                  <c:v>7</c:v>
                </c:pt>
                <c:pt idx="25">
                  <c:v>5</c:v>
                </c:pt>
                <c:pt idx="26">
                  <c:v>5</c:v>
                </c:pt>
                <c:pt idx="27">
                  <c:v>6</c:v>
                </c:pt>
                <c:pt idx="28">
                  <c:v>9</c:v>
                </c:pt>
                <c:pt idx="29">
                  <c:v>20</c:v>
                </c:pt>
                <c:pt idx="30">
                  <c:v>34</c:v>
                </c:pt>
                <c:pt idx="31">
                  <c:v>50</c:v>
                </c:pt>
                <c:pt idx="32">
                  <c:v>49</c:v>
                </c:pt>
                <c:pt idx="33">
                  <c:v>46</c:v>
                </c:pt>
                <c:pt idx="34">
                  <c:v>35</c:v>
                </c:pt>
                <c:pt idx="35">
                  <c:v>22</c:v>
                </c:pt>
                <c:pt idx="36">
                  <c:v>8</c:v>
                </c:pt>
                <c:pt idx="37">
                  <c:v>15</c:v>
                </c:pt>
                <c:pt idx="38">
                  <c:v>23</c:v>
                </c:pt>
                <c:pt idx="39">
                  <c:v>25</c:v>
                </c:pt>
                <c:pt idx="40">
                  <c:v>27</c:v>
                </c:pt>
                <c:pt idx="41">
                  <c:v>26</c:v>
                </c:pt>
                <c:pt idx="42">
                  <c:v>19</c:v>
                </c:pt>
                <c:pt idx="43">
                  <c:v>10</c:v>
                </c:pt>
                <c:pt idx="44">
                  <c:v>19</c:v>
                </c:pt>
                <c:pt idx="45">
                  <c:v>18</c:v>
                </c:pt>
                <c:pt idx="46">
                  <c:v>50</c:v>
                </c:pt>
                <c:pt idx="47">
                  <c:v>48</c:v>
                </c:pt>
                <c:pt idx="48">
                  <c:v>52</c:v>
                </c:pt>
                <c:pt idx="49">
                  <c:v>44</c:v>
                </c:pt>
                <c:pt idx="50">
                  <c:v>45</c:v>
                </c:pt>
                <c:pt idx="51">
                  <c:v>18</c:v>
                </c:pt>
                <c:pt idx="52">
                  <c:v>19</c:v>
                </c:pt>
                <c:pt idx="53">
                  <c:v>16</c:v>
                </c:pt>
                <c:pt idx="54">
                  <c:v>14</c:v>
                </c:pt>
                <c:pt idx="55">
                  <c:v>24</c:v>
                </c:pt>
                <c:pt idx="56">
                  <c:v>20</c:v>
                </c:pt>
                <c:pt idx="57">
                  <c:v>24</c:v>
                </c:pt>
                <c:pt idx="58">
                  <c:v>27</c:v>
                </c:pt>
                <c:pt idx="59">
                  <c:v>33</c:v>
                </c:pt>
                <c:pt idx="60">
                  <c:v>22</c:v>
                </c:pt>
              </c:numCache>
            </c:numRef>
          </c:val>
          <c:smooth val="0"/>
        </c:ser>
        <c:ser>
          <c:idx val="1"/>
          <c:order val="1"/>
          <c:spPr>
            <a:ln w="952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numRef>
              <c:f>Sheet1!$Z$6:$Z$66</c:f>
              <c:numCache>
                <c:formatCode>h:mm:ss;@</c:formatCode>
                <c:ptCount val="61"/>
                <c:pt idx="0">
                  <c:v>42436.552662037036</c:v>
                </c:pt>
                <c:pt idx="1">
                  <c:v>42436.552604166667</c:v>
                </c:pt>
                <c:pt idx="2">
                  <c:v>42436.552546296298</c:v>
                </c:pt>
                <c:pt idx="3">
                  <c:v>42436.552488425928</c:v>
                </c:pt>
                <c:pt idx="4">
                  <c:v>42436.552430555559</c:v>
                </c:pt>
                <c:pt idx="5">
                  <c:v>42436.55237268519</c:v>
                </c:pt>
                <c:pt idx="6">
                  <c:v>42436.55231481482</c:v>
                </c:pt>
                <c:pt idx="7">
                  <c:v>42436.552256944444</c:v>
                </c:pt>
                <c:pt idx="8">
                  <c:v>42436.552199074074</c:v>
                </c:pt>
                <c:pt idx="9">
                  <c:v>42436.552141203705</c:v>
                </c:pt>
                <c:pt idx="10">
                  <c:v>42436.552083333336</c:v>
                </c:pt>
                <c:pt idx="11">
                  <c:v>42436.552025462966</c:v>
                </c:pt>
                <c:pt idx="12">
                  <c:v>42436.55196759259</c:v>
                </c:pt>
                <c:pt idx="13">
                  <c:v>42436.55190972222</c:v>
                </c:pt>
                <c:pt idx="14">
                  <c:v>42436.551851851851</c:v>
                </c:pt>
                <c:pt idx="15">
                  <c:v>42436.551793981482</c:v>
                </c:pt>
                <c:pt idx="16">
                  <c:v>42436.551736111112</c:v>
                </c:pt>
                <c:pt idx="17">
                  <c:v>42436.551678240743</c:v>
                </c:pt>
                <c:pt idx="18">
                  <c:v>42436.551620370374</c:v>
                </c:pt>
                <c:pt idx="19">
                  <c:v>42436.551562499997</c:v>
                </c:pt>
                <c:pt idx="20">
                  <c:v>42436.551504629628</c:v>
                </c:pt>
                <c:pt idx="21">
                  <c:v>42436.551446759258</c:v>
                </c:pt>
                <c:pt idx="22">
                  <c:v>42436.551388888889</c:v>
                </c:pt>
                <c:pt idx="23">
                  <c:v>42436.55133101852</c:v>
                </c:pt>
                <c:pt idx="24">
                  <c:v>42436.551273148143</c:v>
                </c:pt>
                <c:pt idx="25">
                  <c:v>42436.551215277774</c:v>
                </c:pt>
                <c:pt idx="26">
                  <c:v>42436.551157407404</c:v>
                </c:pt>
                <c:pt idx="27">
                  <c:v>42436.551099537035</c:v>
                </c:pt>
                <c:pt idx="28">
                  <c:v>42436.551041666666</c:v>
                </c:pt>
                <c:pt idx="29">
                  <c:v>42436.550983796296</c:v>
                </c:pt>
                <c:pt idx="30">
                  <c:v>42436.550925925927</c:v>
                </c:pt>
                <c:pt idx="31">
                  <c:v>42436.55086805555</c:v>
                </c:pt>
                <c:pt idx="32">
                  <c:v>42436.550810185181</c:v>
                </c:pt>
                <c:pt idx="33">
                  <c:v>42436.550752314812</c:v>
                </c:pt>
                <c:pt idx="34">
                  <c:v>42436.550694444442</c:v>
                </c:pt>
                <c:pt idx="35">
                  <c:v>42436.55063657408</c:v>
                </c:pt>
                <c:pt idx="36">
                  <c:v>42436.550578703704</c:v>
                </c:pt>
                <c:pt idx="37">
                  <c:v>42436.550520833334</c:v>
                </c:pt>
                <c:pt idx="38">
                  <c:v>42436.550462962965</c:v>
                </c:pt>
                <c:pt idx="39">
                  <c:v>42436.550405092596</c:v>
                </c:pt>
                <c:pt idx="40">
                  <c:v>42436.550347222226</c:v>
                </c:pt>
                <c:pt idx="41">
                  <c:v>42436.550289351857</c:v>
                </c:pt>
                <c:pt idx="42">
                  <c:v>42436.550231481488</c:v>
                </c:pt>
                <c:pt idx="43">
                  <c:v>42436.550173611111</c:v>
                </c:pt>
                <c:pt idx="44">
                  <c:v>42436.550115740742</c:v>
                </c:pt>
                <c:pt idx="45">
                  <c:v>42436.550057870372</c:v>
                </c:pt>
                <c:pt idx="46">
                  <c:v>42436.55</c:v>
                </c:pt>
                <c:pt idx="47">
                  <c:v>42436.549942129634</c:v>
                </c:pt>
                <c:pt idx="48">
                  <c:v>42436.549884259257</c:v>
                </c:pt>
                <c:pt idx="49">
                  <c:v>42436.549826388888</c:v>
                </c:pt>
                <c:pt idx="50">
                  <c:v>42436.549768518518</c:v>
                </c:pt>
                <c:pt idx="51">
                  <c:v>42436.549710648149</c:v>
                </c:pt>
                <c:pt idx="52">
                  <c:v>42436.54965277778</c:v>
                </c:pt>
                <c:pt idx="53">
                  <c:v>42436.54959490741</c:v>
                </c:pt>
                <c:pt idx="54">
                  <c:v>42436.549537037041</c:v>
                </c:pt>
                <c:pt idx="55">
                  <c:v>42436.549479166664</c:v>
                </c:pt>
                <c:pt idx="56">
                  <c:v>42436.549421296295</c:v>
                </c:pt>
                <c:pt idx="57">
                  <c:v>42436.549363425926</c:v>
                </c:pt>
                <c:pt idx="58">
                  <c:v>42436.549305555556</c:v>
                </c:pt>
                <c:pt idx="59">
                  <c:v>42436.549247685187</c:v>
                </c:pt>
                <c:pt idx="60">
                  <c:v>42436.54918981481</c:v>
                </c:pt>
              </c:numCache>
            </c:numRef>
          </c:cat>
          <c:val>
            <c:numRef>
              <c:f>Sheet1!$AH$6:$AH$66</c:f>
              <c:numCache>
                <c:formatCode>General</c:formatCode>
                <c:ptCount val="61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52</c:v>
                </c:pt>
                <c:pt idx="7">
                  <c:v>53</c:v>
                </c:pt>
                <c:pt idx="8">
                  <c:v>57</c:v>
                </c:pt>
                <c:pt idx="9">
                  <c:v>76</c:v>
                </c:pt>
                <c:pt idx="10">
                  <c:v>140</c:v>
                </c:pt>
                <c:pt idx="11">
                  <c:v>162</c:v>
                </c:pt>
                <c:pt idx="12">
                  <c:v>159</c:v>
                </c:pt>
                <c:pt idx="13">
                  <c:v>153</c:v>
                </c:pt>
                <c:pt idx="14">
                  <c:v>132</c:v>
                </c:pt>
                <c:pt idx="15">
                  <c:v>66</c:v>
                </c:pt>
                <c:pt idx="16">
                  <c:v>5</c:v>
                </c:pt>
                <c:pt idx="17">
                  <c:v>16</c:v>
                </c:pt>
                <c:pt idx="18">
                  <c:v>99</c:v>
                </c:pt>
                <c:pt idx="19">
                  <c:v>99</c:v>
                </c:pt>
                <c:pt idx="20">
                  <c:v>99</c:v>
                </c:pt>
                <c:pt idx="21">
                  <c:v>94</c:v>
                </c:pt>
                <c:pt idx="22">
                  <c:v>83</c:v>
                </c:pt>
                <c:pt idx="23">
                  <c:v>1</c:v>
                </c:pt>
                <c:pt idx="24">
                  <c:v>11</c:v>
                </c:pt>
                <c:pt idx="25">
                  <c:v>14</c:v>
                </c:pt>
                <c:pt idx="26">
                  <c:v>20</c:v>
                </c:pt>
                <c:pt idx="27">
                  <c:v>21</c:v>
                </c:pt>
                <c:pt idx="28">
                  <c:v>23</c:v>
                </c:pt>
                <c:pt idx="29">
                  <c:v>13</c:v>
                </c:pt>
                <c:pt idx="30">
                  <c:v>23</c:v>
                </c:pt>
                <c:pt idx="31">
                  <c:v>17</c:v>
                </c:pt>
                <c:pt idx="32">
                  <c:v>40</c:v>
                </c:pt>
                <c:pt idx="33">
                  <c:v>42</c:v>
                </c:pt>
                <c:pt idx="34">
                  <c:v>43</c:v>
                </c:pt>
                <c:pt idx="35">
                  <c:v>31</c:v>
                </c:pt>
                <c:pt idx="36">
                  <c:v>32</c:v>
                </c:pt>
                <c:pt idx="37">
                  <c:v>8</c:v>
                </c:pt>
                <c:pt idx="38">
                  <c:v>3</c:v>
                </c:pt>
                <c:pt idx="39">
                  <c:v>2</c:v>
                </c:pt>
                <c:pt idx="40">
                  <c:v>2</c:v>
                </c:pt>
                <c:pt idx="41">
                  <c:v>2</c:v>
                </c:pt>
                <c:pt idx="42">
                  <c:v>4</c:v>
                </c:pt>
                <c:pt idx="43">
                  <c:v>21</c:v>
                </c:pt>
                <c:pt idx="44">
                  <c:v>30</c:v>
                </c:pt>
                <c:pt idx="45">
                  <c:v>40</c:v>
                </c:pt>
                <c:pt idx="46">
                  <c:v>40</c:v>
                </c:pt>
                <c:pt idx="47">
                  <c:v>39</c:v>
                </c:pt>
                <c:pt idx="48">
                  <c:v>22</c:v>
                </c:pt>
                <c:pt idx="49">
                  <c:v>13</c:v>
                </c:pt>
                <c:pt idx="50">
                  <c:v>2</c:v>
                </c:pt>
                <c:pt idx="51">
                  <c:v>17</c:v>
                </c:pt>
                <c:pt idx="52">
                  <c:v>16</c:v>
                </c:pt>
                <c:pt idx="53">
                  <c:v>16</c:v>
                </c:pt>
                <c:pt idx="54">
                  <c:v>32</c:v>
                </c:pt>
                <c:pt idx="55">
                  <c:v>32</c:v>
                </c:pt>
                <c:pt idx="56">
                  <c:v>22</c:v>
                </c:pt>
                <c:pt idx="57">
                  <c:v>25</c:v>
                </c:pt>
                <c:pt idx="58">
                  <c:v>25</c:v>
                </c:pt>
                <c:pt idx="59">
                  <c:v>9</c:v>
                </c:pt>
                <c:pt idx="60">
                  <c:v>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04434368"/>
        <c:axId val="804433808"/>
      </c:lineChart>
      <c:catAx>
        <c:axId val="804434368"/>
        <c:scaling>
          <c:orientation val="maxMin"/>
        </c:scaling>
        <c:delete val="0"/>
        <c:axPos val="b"/>
        <c:numFmt formatCode="h:mm:ss;@" sourceLinked="1"/>
        <c:majorTickMark val="none"/>
        <c:minorTickMark val="none"/>
        <c:tickLblPos val="nextTo"/>
        <c:spPr>
          <a:noFill/>
          <a:ln w="9525" cap="flat" cmpd="sng" algn="ctr">
            <a:solidFill>
              <a:srgbClr val="00206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804433808"/>
        <c:crosses val="autoZero"/>
        <c:auto val="1"/>
        <c:lblAlgn val="ctr"/>
        <c:lblOffset val="100"/>
        <c:tickLblSkip val="10"/>
        <c:tickMarkSkip val="20"/>
        <c:noMultiLvlLbl val="0"/>
      </c:catAx>
      <c:valAx>
        <c:axId val="804433808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rgbClr val="002060"/>
              </a:solidFill>
              <a:prstDash val="sysDot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8044343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565691212614739E-2"/>
          <c:y val="6.2903770692029834E-2"/>
          <c:w val="0.8756992434769183"/>
          <c:h val="0.8416746864975212"/>
        </c:manualLayout>
      </c:layout>
      <c:lineChart>
        <c:grouping val="standard"/>
        <c:varyColors val="0"/>
        <c:ser>
          <c:idx val="0"/>
          <c:order val="0"/>
          <c:spPr>
            <a:ln w="952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Sheet1!$B$6:$B$66</c:f>
              <c:numCache>
                <c:formatCode>h:mm:ss;@</c:formatCode>
                <c:ptCount val="61"/>
                <c:pt idx="0">
                  <c:v>42436.552673611113</c:v>
                </c:pt>
                <c:pt idx="1">
                  <c:v>42436.552662037036</c:v>
                </c:pt>
                <c:pt idx="2">
                  <c:v>42436.552650462967</c:v>
                </c:pt>
                <c:pt idx="3">
                  <c:v>42436.55263888889</c:v>
                </c:pt>
                <c:pt idx="4">
                  <c:v>42436.552627314821</c:v>
                </c:pt>
                <c:pt idx="5">
                  <c:v>42436.552615740744</c:v>
                </c:pt>
                <c:pt idx="6">
                  <c:v>42436.552604166667</c:v>
                </c:pt>
                <c:pt idx="7">
                  <c:v>42436.552592592598</c:v>
                </c:pt>
                <c:pt idx="8">
                  <c:v>42436.552581018521</c:v>
                </c:pt>
                <c:pt idx="9">
                  <c:v>42436.552569444444</c:v>
                </c:pt>
                <c:pt idx="10">
                  <c:v>42436.552557870375</c:v>
                </c:pt>
                <c:pt idx="11">
                  <c:v>42436.552546296298</c:v>
                </c:pt>
                <c:pt idx="12">
                  <c:v>42436.552534722221</c:v>
                </c:pt>
                <c:pt idx="13">
                  <c:v>42436.552523148152</c:v>
                </c:pt>
                <c:pt idx="14">
                  <c:v>42436.552511574075</c:v>
                </c:pt>
                <c:pt idx="15">
                  <c:v>42436.552500000005</c:v>
                </c:pt>
                <c:pt idx="16">
                  <c:v>42436.552488425928</c:v>
                </c:pt>
                <c:pt idx="17">
                  <c:v>42436.552476851852</c:v>
                </c:pt>
                <c:pt idx="18">
                  <c:v>42436.552465277782</c:v>
                </c:pt>
                <c:pt idx="19">
                  <c:v>42436.552453703705</c:v>
                </c:pt>
                <c:pt idx="20">
                  <c:v>42436.552442129629</c:v>
                </c:pt>
                <c:pt idx="21">
                  <c:v>42436.552430555559</c:v>
                </c:pt>
                <c:pt idx="22">
                  <c:v>42436.552418981482</c:v>
                </c:pt>
                <c:pt idx="23">
                  <c:v>42436.552407407413</c:v>
                </c:pt>
                <c:pt idx="24">
                  <c:v>42436.552395833336</c:v>
                </c:pt>
                <c:pt idx="25">
                  <c:v>42436.552384259259</c:v>
                </c:pt>
                <c:pt idx="26">
                  <c:v>42436.55237268519</c:v>
                </c:pt>
                <c:pt idx="27">
                  <c:v>42436.552361111113</c:v>
                </c:pt>
                <c:pt idx="28">
                  <c:v>42436.552349537036</c:v>
                </c:pt>
                <c:pt idx="29">
                  <c:v>42436.552337962967</c:v>
                </c:pt>
                <c:pt idx="30">
                  <c:v>42436.55232638889</c:v>
                </c:pt>
                <c:pt idx="31">
                  <c:v>42436.55231481482</c:v>
                </c:pt>
                <c:pt idx="32">
                  <c:v>42436.552303240744</c:v>
                </c:pt>
                <c:pt idx="33">
                  <c:v>42436.552291666667</c:v>
                </c:pt>
                <c:pt idx="34">
                  <c:v>42436.552280092597</c:v>
                </c:pt>
                <c:pt idx="35">
                  <c:v>42436.552268518521</c:v>
                </c:pt>
                <c:pt idx="36">
                  <c:v>42436.552256944444</c:v>
                </c:pt>
                <c:pt idx="37">
                  <c:v>42436.552245370374</c:v>
                </c:pt>
                <c:pt idx="38">
                  <c:v>42436.552233796298</c:v>
                </c:pt>
                <c:pt idx="39">
                  <c:v>42436.552222222228</c:v>
                </c:pt>
                <c:pt idx="40">
                  <c:v>42436.552210648151</c:v>
                </c:pt>
                <c:pt idx="41">
                  <c:v>42436.552199074074</c:v>
                </c:pt>
                <c:pt idx="42">
                  <c:v>42436.552187500005</c:v>
                </c:pt>
                <c:pt idx="43">
                  <c:v>42436.552175925928</c:v>
                </c:pt>
                <c:pt idx="44">
                  <c:v>42436.552164351851</c:v>
                </c:pt>
                <c:pt idx="45">
                  <c:v>42436.552152777782</c:v>
                </c:pt>
                <c:pt idx="46">
                  <c:v>42436.552141203705</c:v>
                </c:pt>
                <c:pt idx="47">
                  <c:v>42436.552129629636</c:v>
                </c:pt>
                <c:pt idx="48">
                  <c:v>42436.552118055559</c:v>
                </c:pt>
                <c:pt idx="49">
                  <c:v>42436.552106481482</c:v>
                </c:pt>
                <c:pt idx="50">
                  <c:v>42436.552094907413</c:v>
                </c:pt>
                <c:pt idx="51">
                  <c:v>42436.552083333336</c:v>
                </c:pt>
                <c:pt idx="52">
                  <c:v>42436.552071759259</c:v>
                </c:pt>
                <c:pt idx="53">
                  <c:v>42436.552060185182</c:v>
                </c:pt>
                <c:pt idx="54">
                  <c:v>42436.552048611113</c:v>
                </c:pt>
                <c:pt idx="55">
                  <c:v>42436.552037037036</c:v>
                </c:pt>
                <c:pt idx="56">
                  <c:v>42436.552025462966</c:v>
                </c:pt>
                <c:pt idx="57">
                  <c:v>42436.55201388889</c:v>
                </c:pt>
                <c:pt idx="58">
                  <c:v>42436.552002314813</c:v>
                </c:pt>
                <c:pt idx="59">
                  <c:v>42436.551990740743</c:v>
                </c:pt>
                <c:pt idx="60">
                  <c:v>42436.551979166667</c:v>
                </c:pt>
              </c:numCache>
            </c:numRef>
          </c:cat>
          <c:val>
            <c:numRef>
              <c:f>Sheet1!$G$6:$G$66</c:f>
              <c:numCache>
                <c:formatCode>General</c:formatCode>
                <c:ptCount val="6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5</c:v>
                </c:pt>
                <c:pt idx="6">
                  <c:v>5</c:v>
                </c:pt>
                <c:pt idx="7">
                  <c:v>5</c:v>
                </c:pt>
                <c:pt idx="8">
                  <c:v>5</c:v>
                </c:pt>
                <c:pt idx="9">
                  <c:v>5</c:v>
                </c:pt>
                <c:pt idx="10">
                  <c:v>5</c:v>
                </c:pt>
                <c:pt idx="11">
                  <c:v>5</c:v>
                </c:pt>
                <c:pt idx="12">
                  <c:v>5</c:v>
                </c:pt>
                <c:pt idx="13">
                  <c:v>5</c:v>
                </c:pt>
                <c:pt idx="14">
                  <c:v>5</c:v>
                </c:pt>
                <c:pt idx="15">
                  <c:v>5</c:v>
                </c:pt>
                <c:pt idx="16">
                  <c:v>5</c:v>
                </c:pt>
                <c:pt idx="17">
                  <c:v>4</c:v>
                </c:pt>
                <c:pt idx="18">
                  <c:v>3</c:v>
                </c:pt>
                <c:pt idx="19">
                  <c:v>2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6</c:v>
                </c:pt>
                <c:pt idx="41">
                  <c:v>12</c:v>
                </c:pt>
                <c:pt idx="42">
                  <c:v>18</c:v>
                </c:pt>
                <c:pt idx="43">
                  <c:v>24</c:v>
                </c:pt>
                <c:pt idx="44">
                  <c:v>24</c:v>
                </c:pt>
                <c:pt idx="45">
                  <c:v>45</c:v>
                </c:pt>
                <c:pt idx="46">
                  <c:v>66</c:v>
                </c:pt>
                <c:pt idx="47">
                  <c:v>54</c:v>
                </c:pt>
                <c:pt idx="48">
                  <c:v>54</c:v>
                </c:pt>
                <c:pt idx="49">
                  <c:v>54</c:v>
                </c:pt>
                <c:pt idx="50">
                  <c:v>32</c:v>
                </c:pt>
                <c:pt idx="51">
                  <c:v>10</c:v>
                </c:pt>
                <c:pt idx="52">
                  <c:v>15</c:v>
                </c:pt>
                <c:pt idx="53">
                  <c:v>20</c:v>
                </c:pt>
                <c:pt idx="54">
                  <c:v>25</c:v>
                </c:pt>
                <c:pt idx="55">
                  <c:v>25</c:v>
                </c:pt>
                <c:pt idx="56">
                  <c:v>25</c:v>
                </c:pt>
                <c:pt idx="57">
                  <c:v>20</c:v>
                </c:pt>
                <c:pt idx="58">
                  <c:v>15</c:v>
                </c:pt>
                <c:pt idx="59">
                  <c:v>10</c:v>
                </c:pt>
                <c:pt idx="60">
                  <c:v>5</c:v>
                </c:pt>
              </c:numCache>
            </c:numRef>
          </c:val>
          <c:smooth val="0"/>
        </c:ser>
        <c:ser>
          <c:idx val="1"/>
          <c:order val="1"/>
          <c:spPr>
            <a:ln w="952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numRef>
              <c:f>Sheet1!$B$6:$B$66</c:f>
              <c:numCache>
                <c:formatCode>h:mm:ss;@</c:formatCode>
                <c:ptCount val="61"/>
                <c:pt idx="0">
                  <c:v>42436.552673611113</c:v>
                </c:pt>
                <c:pt idx="1">
                  <c:v>42436.552662037036</c:v>
                </c:pt>
                <c:pt idx="2">
                  <c:v>42436.552650462967</c:v>
                </c:pt>
                <c:pt idx="3">
                  <c:v>42436.55263888889</c:v>
                </c:pt>
                <c:pt idx="4">
                  <c:v>42436.552627314821</c:v>
                </c:pt>
                <c:pt idx="5">
                  <c:v>42436.552615740744</c:v>
                </c:pt>
                <c:pt idx="6">
                  <c:v>42436.552604166667</c:v>
                </c:pt>
                <c:pt idx="7">
                  <c:v>42436.552592592598</c:v>
                </c:pt>
                <c:pt idx="8">
                  <c:v>42436.552581018521</c:v>
                </c:pt>
                <c:pt idx="9">
                  <c:v>42436.552569444444</c:v>
                </c:pt>
                <c:pt idx="10">
                  <c:v>42436.552557870375</c:v>
                </c:pt>
                <c:pt idx="11">
                  <c:v>42436.552546296298</c:v>
                </c:pt>
                <c:pt idx="12">
                  <c:v>42436.552534722221</c:v>
                </c:pt>
                <c:pt idx="13">
                  <c:v>42436.552523148152</c:v>
                </c:pt>
                <c:pt idx="14">
                  <c:v>42436.552511574075</c:v>
                </c:pt>
                <c:pt idx="15">
                  <c:v>42436.552500000005</c:v>
                </c:pt>
                <c:pt idx="16">
                  <c:v>42436.552488425928</c:v>
                </c:pt>
                <c:pt idx="17">
                  <c:v>42436.552476851852</c:v>
                </c:pt>
                <c:pt idx="18">
                  <c:v>42436.552465277782</c:v>
                </c:pt>
                <c:pt idx="19">
                  <c:v>42436.552453703705</c:v>
                </c:pt>
                <c:pt idx="20">
                  <c:v>42436.552442129629</c:v>
                </c:pt>
                <c:pt idx="21">
                  <c:v>42436.552430555559</c:v>
                </c:pt>
                <c:pt idx="22">
                  <c:v>42436.552418981482</c:v>
                </c:pt>
                <c:pt idx="23">
                  <c:v>42436.552407407413</c:v>
                </c:pt>
                <c:pt idx="24">
                  <c:v>42436.552395833336</c:v>
                </c:pt>
                <c:pt idx="25">
                  <c:v>42436.552384259259</c:v>
                </c:pt>
                <c:pt idx="26">
                  <c:v>42436.55237268519</c:v>
                </c:pt>
                <c:pt idx="27">
                  <c:v>42436.552361111113</c:v>
                </c:pt>
                <c:pt idx="28">
                  <c:v>42436.552349537036</c:v>
                </c:pt>
                <c:pt idx="29">
                  <c:v>42436.552337962967</c:v>
                </c:pt>
                <c:pt idx="30">
                  <c:v>42436.55232638889</c:v>
                </c:pt>
                <c:pt idx="31">
                  <c:v>42436.55231481482</c:v>
                </c:pt>
                <c:pt idx="32">
                  <c:v>42436.552303240744</c:v>
                </c:pt>
                <c:pt idx="33">
                  <c:v>42436.552291666667</c:v>
                </c:pt>
                <c:pt idx="34">
                  <c:v>42436.552280092597</c:v>
                </c:pt>
                <c:pt idx="35">
                  <c:v>42436.552268518521</c:v>
                </c:pt>
                <c:pt idx="36">
                  <c:v>42436.552256944444</c:v>
                </c:pt>
                <c:pt idx="37">
                  <c:v>42436.552245370374</c:v>
                </c:pt>
                <c:pt idx="38">
                  <c:v>42436.552233796298</c:v>
                </c:pt>
                <c:pt idx="39">
                  <c:v>42436.552222222228</c:v>
                </c:pt>
                <c:pt idx="40">
                  <c:v>42436.552210648151</c:v>
                </c:pt>
                <c:pt idx="41">
                  <c:v>42436.552199074074</c:v>
                </c:pt>
                <c:pt idx="42">
                  <c:v>42436.552187500005</c:v>
                </c:pt>
                <c:pt idx="43">
                  <c:v>42436.552175925928</c:v>
                </c:pt>
                <c:pt idx="44">
                  <c:v>42436.552164351851</c:v>
                </c:pt>
                <c:pt idx="45">
                  <c:v>42436.552152777782</c:v>
                </c:pt>
                <c:pt idx="46">
                  <c:v>42436.552141203705</c:v>
                </c:pt>
                <c:pt idx="47">
                  <c:v>42436.552129629636</c:v>
                </c:pt>
                <c:pt idx="48">
                  <c:v>42436.552118055559</c:v>
                </c:pt>
                <c:pt idx="49">
                  <c:v>42436.552106481482</c:v>
                </c:pt>
                <c:pt idx="50">
                  <c:v>42436.552094907413</c:v>
                </c:pt>
                <c:pt idx="51">
                  <c:v>42436.552083333336</c:v>
                </c:pt>
                <c:pt idx="52">
                  <c:v>42436.552071759259</c:v>
                </c:pt>
                <c:pt idx="53">
                  <c:v>42436.552060185182</c:v>
                </c:pt>
                <c:pt idx="54">
                  <c:v>42436.552048611113</c:v>
                </c:pt>
                <c:pt idx="55">
                  <c:v>42436.552037037036</c:v>
                </c:pt>
                <c:pt idx="56">
                  <c:v>42436.552025462966</c:v>
                </c:pt>
                <c:pt idx="57">
                  <c:v>42436.55201388889</c:v>
                </c:pt>
                <c:pt idx="58">
                  <c:v>42436.552002314813</c:v>
                </c:pt>
                <c:pt idx="59">
                  <c:v>42436.551990740743</c:v>
                </c:pt>
                <c:pt idx="60">
                  <c:v>42436.551979166667</c:v>
                </c:pt>
              </c:numCache>
            </c:numRef>
          </c:cat>
          <c:val>
            <c:numRef>
              <c:f>Sheet1!$H$6:$H$66</c:f>
              <c:numCache>
                <c:formatCode>General</c:formatCode>
                <c:ptCount val="61"/>
                <c:pt idx="0">
                  <c:v>4</c:v>
                </c:pt>
                <c:pt idx="1">
                  <c:v>3</c:v>
                </c:pt>
                <c:pt idx="2">
                  <c:v>2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2</c:v>
                </c:pt>
                <c:pt idx="19">
                  <c:v>3</c:v>
                </c:pt>
                <c:pt idx="20">
                  <c:v>4</c:v>
                </c:pt>
                <c:pt idx="21">
                  <c:v>6</c:v>
                </c:pt>
                <c:pt idx="22">
                  <c:v>7</c:v>
                </c:pt>
                <c:pt idx="23">
                  <c:v>8</c:v>
                </c:pt>
                <c:pt idx="24">
                  <c:v>9</c:v>
                </c:pt>
                <c:pt idx="25">
                  <c:v>10</c:v>
                </c:pt>
                <c:pt idx="26">
                  <c:v>10</c:v>
                </c:pt>
                <c:pt idx="27">
                  <c:v>10</c:v>
                </c:pt>
                <c:pt idx="28">
                  <c:v>10</c:v>
                </c:pt>
                <c:pt idx="29">
                  <c:v>10</c:v>
                </c:pt>
                <c:pt idx="30">
                  <c:v>10</c:v>
                </c:pt>
                <c:pt idx="31">
                  <c:v>10</c:v>
                </c:pt>
                <c:pt idx="32">
                  <c:v>10</c:v>
                </c:pt>
                <c:pt idx="33">
                  <c:v>10</c:v>
                </c:pt>
                <c:pt idx="34">
                  <c:v>10</c:v>
                </c:pt>
                <c:pt idx="35">
                  <c:v>10</c:v>
                </c:pt>
                <c:pt idx="36">
                  <c:v>10</c:v>
                </c:pt>
                <c:pt idx="37">
                  <c:v>10</c:v>
                </c:pt>
                <c:pt idx="38">
                  <c:v>10</c:v>
                </c:pt>
                <c:pt idx="39">
                  <c:v>10</c:v>
                </c:pt>
                <c:pt idx="40">
                  <c:v>26</c:v>
                </c:pt>
                <c:pt idx="41">
                  <c:v>42</c:v>
                </c:pt>
                <c:pt idx="42">
                  <c:v>58</c:v>
                </c:pt>
                <c:pt idx="43">
                  <c:v>74</c:v>
                </c:pt>
                <c:pt idx="44">
                  <c:v>74</c:v>
                </c:pt>
                <c:pt idx="45">
                  <c:v>66</c:v>
                </c:pt>
                <c:pt idx="46">
                  <c:v>58</c:v>
                </c:pt>
                <c:pt idx="47">
                  <c:v>54</c:v>
                </c:pt>
                <c:pt idx="48">
                  <c:v>38</c:v>
                </c:pt>
                <c:pt idx="49">
                  <c:v>37</c:v>
                </c:pt>
                <c:pt idx="50">
                  <c:v>27</c:v>
                </c:pt>
                <c:pt idx="51">
                  <c:v>17</c:v>
                </c:pt>
                <c:pt idx="52">
                  <c:v>3</c:v>
                </c:pt>
                <c:pt idx="53">
                  <c:v>1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6</c:v>
                </c:pt>
                <c:pt idx="58">
                  <c:v>26</c:v>
                </c:pt>
                <c:pt idx="59">
                  <c:v>27</c:v>
                </c:pt>
                <c:pt idx="60">
                  <c:v>28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04448928"/>
        <c:axId val="804430448"/>
      </c:lineChart>
      <c:catAx>
        <c:axId val="804448928"/>
        <c:scaling>
          <c:orientation val="maxMin"/>
        </c:scaling>
        <c:delete val="0"/>
        <c:axPos val="b"/>
        <c:numFmt formatCode="h:mm:ss;@" sourceLinked="1"/>
        <c:majorTickMark val="none"/>
        <c:minorTickMark val="none"/>
        <c:tickLblPos val="nextTo"/>
        <c:spPr>
          <a:noFill/>
          <a:ln w="9525" cap="flat" cmpd="sng" algn="ctr">
            <a:solidFill>
              <a:srgbClr val="00206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804430448"/>
        <c:crosses val="autoZero"/>
        <c:auto val="1"/>
        <c:lblAlgn val="ctr"/>
        <c:lblOffset val="100"/>
        <c:tickLblSkip val="10"/>
        <c:tickMarkSkip val="20"/>
        <c:noMultiLvlLbl val="0"/>
      </c:catAx>
      <c:valAx>
        <c:axId val="804430448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rgbClr val="002060"/>
              </a:solidFill>
              <a:prstDash val="sysDot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8044489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900"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4545454545454545E-2"/>
          <c:y val="5.9139784946236562E-2"/>
          <c:w val="0.88198730613218801"/>
          <c:h val="0.88172043010752688"/>
        </c:manualLayout>
      </c:layout>
      <c:stockChart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numRef>
              <c:f>Sheet1!$AK$6:$AK$66</c:f>
              <c:numCache>
                <c:formatCode>h:mm;@</c:formatCode>
                <c:ptCount val="61"/>
                <c:pt idx="0">
                  <c:v>42436.552083333336</c:v>
                </c:pt>
                <c:pt idx="1">
                  <c:v>42436.551388888889</c:v>
                </c:pt>
                <c:pt idx="2">
                  <c:v>42436.550694444442</c:v>
                </c:pt>
                <c:pt idx="3">
                  <c:v>42436.55</c:v>
                </c:pt>
                <c:pt idx="4">
                  <c:v>42436.549305555556</c:v>
                </c:pt>
                <c:pt idx="5">
                  <c:v>42436.548611111109</c:v>
                </c:pt>
                <c:pt idx="6">
                  <c:v>42436.54791666667</c:v>
                </c:pt>
                <c:pt idx="7">
                  <c:v>42436.547222222223</c:v>
                </c:pt>
                <c:pt idx="8">
                  <c:v>42436.546527777777</c:v>
                </c:pt>
                <c:pt idx="9">
                  <c:v>42436.54583333333</c:v>
                </c:pt>
                <c:pt idx="10">
                  <c:v>42436.545138888891</c:v>
                </c:pt>
                <c:pt idx="11">
                  <c:v>42436.544444444444</c:v>
                </c:pt>
                <c:pt idx="12">
                  <c:v>42436.543749999997</c:v>
                </c:pt>
                <c:pt idx="13">
                  <c:v>42436.543055555558</c:v>
                </c:pt>
                <c:pt idx="14">
                  <c:v>42436.542361111111</c:v>
                </c:pt>
                <c:pt idx="15">
                  <c:v>42436.541666666664</c:v>
                </c:pt>
                <c:pt idx="16">
                  <c:v>42436.540972222225</c:v>
                </c:pt>
                <c:pt idx="17">
                  <c:v>42436.540277777778</c:v>
                </c:pt>
                <c:pt idx="18">
                  <c:v>42436.539583333331</c:v>
                </c:pt>
                <c:pt idx="19">
                  <c:v>42436.538888888892</c:v>
                </c:pt>
                <c:pt idx="20">
                  <c:v>42436.538194444445</c:v>
                </c:pt>
                <c:pt idx="21">
                  <c:v>42436.537499999999</c:v>
                </c:pt>
                <c:pt idx="22">
                  <c:v>42436.536805555559</c:v>
                </c:pt>
                <c:pt idx="23">
                  <c:v>42436.536111111112</c:v>
                </c:pt>
                <c:pt idx="24">
                  <c:v>42436.535416666666</c:v>
                </c:pt>
                <c:pt idx="25">
                  <c:v>42436.534722222219</c:v>
                </c:pt>
                <c:pt idx="26">
                  <c:v>42436.53402777778</c:v>
                </c:pt>
                <c:pt idx="27">
                  <c:v>42436.533333333333</c:v>
                </c:pt>
                <c:pt idx="28">
                  <c:v>42436.532638888886</c:v>
                </c:pt>
                <c:pt idx="29">
                  <c:v>42436.531944444447</c:v>
                </c:pt>
                <c:pt idx="30">
                  <c:v>42436.53125</c:v>
                </c:pt>
                <c:pt idx="31">
                  <c:v>42436.530555555553</c:v>
                </c:pt>
                <c:pt idx="32">
                  <c:v>42436.529861111114</c:v>
                </c:pt>
                <c:pt idx="33">
                  <c:v>42436.529166666667</c:v>
                </c:pt>
                <c:pt idx="34">
                  <c:v>42436.52847222222</c:v>
                </c:pt>
                <c:pt idx="35">
                  <c:v>42436.527777777781</c:v>
                </c:pt>
                <c:pt idx="36">
                  <c:v>42436.527083333334</c:v>
                </c:pt>
                <c:pt idx="37">
                  <c:v>42436.526388888888</c:v>
                </c:pt>
                <c:pt idx="38">
                  <c:v>42436.525694444441</c:v>
                </c:pt>
                <c:pt idx="39">
                  <c:v>42436.525000000001</c:v>
                </c:pt>
                <c:pt idx="40">
                  <c:v>42436.524305555555</c:v>
                </c:pt>
                <c:pt idx="41">
                  <c:v>42436.523611111108</c:v>
                </c:pt>
                <c:pt idx="42">
                  <c:v>42436.522916666669</c:v>
                </c:pt>
                <c:pt idx="43">
                  <c:v>42436.522222222222</c:v>
                </c:pt>
                <c:pt idx="44">
                  <c:v>42436.521527777775</c:v>
                </c:pt>
                <c:pt idx="45">
                  <c:v>42436.520833333336</c:v>
                </c:pt>
                <c:pt idx="46">
                  <c:v>42436.520138888889</c:v>
                </c:pt>
                <c:pt idx="47">
                  <c:v>42436.519444444442</c:v>
                </c:pt>
                <c:pt idx="48">
                  <c:v>42436.518750000003</c:v>
                </c:pt>
                <c:pt idx="49">
                  <c:v>42436.518055555556</c:v>
                </c:pt>
                <c:pt idx="50">
                  <c:v>42436.517361111109</c:v>
                </c:pt>
                <c:pt idx="51">
                  <c:v>42436.51666666667</c:v>
                </c:pt>
                <c:pt idx="52">
                  <c:v>42436.515972222223</c:v>
                </c:pt>
                <c:pt idx="53">
                  <c:v>42436.515277777777</c:v>
                </c:pt>
                <c:pt idx="54">
                  <c:v>42436.51458333333</c:v>
                </c:pt>
                <c:pt idx="55">
                  <c:v>42436.513888888891</c:v>
                </c:pt>
                <c:pt idx="56">
                  <c:v>42436.513194444444</c:v>
                </c:pt>
                <c:pt idx="57">
                  <c:v>42436.512499999997</c:v>
                </c:pt>
                <c:pt idx="58">
                  <c:v>42436.511805555558</c:v>
                </c:pt>
                <c:pt idx="59">
                  <c:v>42436.511111111111</c:v>
                </c:pt>
                <c:pt idx="60">
                  <c:v>42436.510416666664</c:v>
                </c:pt>
              </c:numCache>
            </c:numRef>
          </c:cat>
          <c:val>
            <c:numRef>
              <c:f>Sheet1!$AL$6:$AL$66</c:f>
              <c:numCache>
                <c:formatCode>0.00</c:formatCode>
                <c:ptCount val="61"/>
                <c:pt idx="0">
                  <c:v>1.7</c:v>
                </c:pt>
                <c:pt idx="1">
                  <c:v>1.6950000000000001</c:v>
                </c:pt>
                <c:pt idx="2">
                  <c:v>1.694</c:v>
                </c:pt>
                <c:pt idx="3">
                  <c:v>1.6930000000000001</c:v>
                </c:pt>
                <c:pt idx="4">
                  <c:v>1.6930000000000001</c:v>
                </c:pt>
                <c:pt idx="5">
                  <c:v>1.696</c:v>
                </c:pt>
                <c:pt idx="6">
                  <c:v>1.6990000000000001</c:v>
                </c:pt>
                <c:pt idx="7">
                  <c:v>1.6990000000000001</c:v>
                </c:pt>
                <c:pt idx="8">
                  <c:v>1.7</c:v>
                </c:pt>
                <c:pt idx="9">
                  <c:v>1.7010000000000001</c:v>
                </c:pt>
                <c:pt idx="10">
                  <c:v>1.6990000000000001</c:v>
                </c:pt>
                <c:pt idx="11">
                  <c:v>1.6990000000000001</c:v>
                </c:pt>
                <c:pt idx="12">
                  <c:v>1.698</c:v>
                </c:pt>
                <c:pt idx="13">
                  <c:v>1.6970000000000001</c:v>
                </c:pt>
                <c:pt idx="14">
                  <c:v>1.6970000000000001</c:v>
                </c:pt>
                <c:pt idx="15">
                  <c:v>1.6970000000000001</c:v>
                </c:pt>
                <c:pt idx="16">
                  <c:v>1.696</c:v>
                </c:pt>
                <c:pt idx="17">
                  <c:v>1.6970000000000001</c:v>
                </c:pt>
                <c:pt idx="18">
                  <c:v>1.6970000000000001</c:v>
                </c:pt>
                <c:pt idx="19">
                  <c:v>1.698</c:v>
                </c:pt>
                <c:pt idx="20">
                  <c:v>1.696</c:v>
                </c:pt>
                <c:pt idx="21">
                  <c:v>1.6970000000000001</c:v>
                </c:pt>
                <c:pt idx="22">
                  <c:v>1.6970000000000001</c:v>
                </c:pt>
                <c:pt idx="23">
                  <c:v>1.6950000000000001</c:v>
                </c:pt>
                <c:pt idx="24">
                  <c:v>1.6950000000000001</c:v>
                </c:pt>
                <c:pt idx="25">
                  <c:v>1.6950000000000001</c:v>
                </c:pt>
                <c:pt idx="26">
                  <c:v>1.6930000000000001</c:v>
                </c:pt>
                <c:pt idx="27">
                  <c:v>1.694</c:v>
                </c:pt>
                <c:pt idx="28">
                  <c:v>1.694</c:v>
                </c:pt>
                <c:pt idx="29">
                  <c:v>1.696</c:v>
                </c:pt>
                <c:pt idx="30">
                  <c:v>1.6930000000000001</c:v>
                </c:pt>
                <c:pt idx="31">
                  <c:v>1.696</c:v>
                </c:pt>
                <c:pt idx="32">
                  <c:v>1.6930000000000001</c:v>
                </c:pt>
                <c:pt idx="33">
                  <c:v>1.694</c:v>
                </c:pt>
                <c:pt idx="34">
                  <c:v>1.6919999999999999</c:v>
                </c:pt>
                <c:pt idx="35">
                  <c:v>1.6890000000000001</c:v>
                </c:pt>
                <c:pt idx="36">
                  <c:v>1.6919999999999999</c:v>
                </c:pt>
                <c:pt idx="37">
                  <c:v>1.6930000000000001</c:v>
                </c:pt>
                <c:pt idx="38">
                  <c:v>1.6919999999999999</c:v>
                </c:pt>
                <c:pt idx="39">
                  <c:v>1.6910000000000001</c:v>
                </c:pt>
                <c:pt idx="40">
                  <c:v>1.6950000000000001</c:v>
                </c:pt>
                <c:pt idx="41">
                  <c:v>1.7010000000000001</c:v>
                </c:pt>
                <c:pt idx="42">
                  <c:v>1.704</c:v>
                </c:pt>
                <c:pt idx="43">
                  <c:v>1.7050000000000001</c:v>
                </c:pt>
                <c:pt idx="44">
                  <c:v>1.704</c:v>
                </c:pt>
                <c:pt idx="45">
                  <c:v>1.7070000000000001</c:v>
                </c:pt>
                <c:pt idx="46">
                  <c:v>1.71</c:v>
                </c:pt>
                <c:pt idx="47">
                  <c:v>1.71</c:v>
                </c:pt>
                <c:pt idx="48">
                  <c:v>1.71</c:v>
                </c:pt>
                <c:pt idx="49">
                  <c:v>1.7070000000000001</c:v>
                </c:pt>
                <c:pt idx="50">
                  <c:v>1.7070000000000001</c:v>
                </c:pt>
                <c:pt idx="51">
                  <c:v>1.7090000000000001</c:v>
                </c:pt>
                <c:pt idx="52">
                  <c:v>1.7110000000000001</c:v>
                </c:pt>
                <c:pt idx="53">
                  <c:v>1.7110000000000001</c:v>
                </c:pt>
                <c:pt idx="54">
                  <c:v>1.7150000000000001</c:v>
                </c:pt>
                <c:pt idx="55">
                  <c:v>1.716</c:v>
                </c:pt>
                <c:pt idx="56">
                  <c:v>1.716</c:v>
                </c:pt>
                <c:pt idx="57">
                  <c:v>1.716</c:v>
                </c:pt>
                <c:pt idx="58">
                  <c:v>1.718</c:v>
                </c:pt>
                <c:pt idx="59">
                  <c:v>1.7190000000000001</c:v>
                </c:pt>
                <c:pt idx="60">
                  <c:v>1.7190000000000001</c:v>
                </c:pt>
              </c:numCache>
            </c:numRef>
          </c:val>
          <c:smooth val="0"/>
        </c:ser>
        <c:ser>
          <c:idx val="1"/>
          <c:order val="1"/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numRef>
              <c:f>Sheet1!$AK$6:$AK$66</c:f>
              <c:numCache>
                <c:formatCode>h:mm;@</c:formatCode>
                <c:ptCount val="61"/>
                <c:pt idx="0">
                  <c:v>42436.552083333336</c:v>
                </c:pt>
                <c:pt idx="1">
                  <c:v>42436.551388888889</c:v>
                </c:pt>
                <c:pt idx="2">
                  <c:v>42436.550694444442</c:v>
                </c:pt>
                <c:pt idx="3">
                  <c:v>42436.55</c:v>
                </c:pt>
                <c:pt idx="4">
                  <c:v>42436.549305555556</c:v>
                </c:pt>
                <c:pt idx="5">
                  <c:v>42436.548611111109</c:v>
                </c:pt>
                <c:pt idx="6">
                  <c:v>42436.54791666667</c:v>
                </c:pt>
                <c:pt idx="7">
                  <c:v>42436.547222222223</c:v>
                </c:pt>
                <c:pt idx="8">
                  <c:v>42436.546527777777</c:v>
                </c:pt>
                <c:pt idx="9">
                  <c:v>42436.54583333333</c:v>
                </c:pt>
                <c:pt idx="10">
                  <c:v>42436.545138888891</c:v>
                </c:pt>
                <c:pt idx="11">
                  <c:v>42436.544444444444</c:v>
                </c:pt>
                <c:pt idx="12">
                  <c:v>42436.543749999997</c:v>
                </c:pt>
                <c:pt idx="13">
                  <c:v>42436.543055555558</c:v>
                </c:pt>
                <c:pt idx="14">
                  <c:v>42436.542361111111</c:v>
                </c:pt>
                <c:pt idx="15">
                  <c:v>42436.541666666664</c:v>
                </c:pt>
                <c:pt idx="16">
                  <c:v>42436.540972222225</c:v>
                </c:pt>
                <c:pt idx="17">
                  <c:v>42436.540277777778</c:v>
                </c:pt>
                <c:pt idx="18">
                  <c:v>42436.539583333331</c:v>
                </c:pt>
                <c:pt idx="19">
                  <c:v>42436.538888888892</c:v>
                </c:pt>
                <c:pt idx="20">
                  <c:v>42436.538194444445</c:v>
                </c:pt>
                <c:pt idx="21">
                  <c:v>42436.537499999999</c:v>
                </c:pt>
                <c:pt idx="22">
                  <c:v>42436.536805555559</c:v>
                </c:pt>
                <c:pt idx="23">
                  <c:v>42436.536111111112</c:v>
                </c:pt>
                <c:pt idx="24">
                  <c:v>42436.535416666666</c:v>
                </c:pt>
                <c:pt idx="25">
                  <c:v>42436.534722222219</c:v>
                </c:pt>
                <c:pt idx="26">
                  <c:v>42436.53402777778</c:v>
                </c:pt>
                <c:pt idx="27">
                  <c:v>42436.533333333333</c:v>
                </c:pt>
                <c:pt idx="28">
                  <c:v>42436.532638888886</c:v>
                </c:pt>
                <c:pt idx="29">
                  <c:v>42436.531944444447</c:v>
                </c:pt>
                <c:pt idx="30">
                  <c:v>42436.53125</c:v>
                </c:pt>
                <c:pt idx="31">
                  <c:v>42436.530555555553</c:v>
                </c:pt>
                <c:pt idx="32">
                  <c:v>42436.529861111114</c:v>
                </c:pt>
                <c:pt idx="33">
                  <c:v>42436.529166666667</c:v>
                </c:pt>
                <c:pt idx="34">
                  <c:v>42436.52847222222</c:v>
                </c:pt>
                <c:pt idx="35">
                  <c:v>42436.527777777781</c:v>
                </c:pt>
                <c:pt idx="36">
                  <c:v>42436.527083333334</c:v>
                </c:pt>
                <c:pt idx="37">
                  <c:v>42436.526388888888</c:v>
                </c:pt>
                <c:pt idx="38">
                  <c:v>42436.525694444441</c:v>
                </c:pt>
                <c:pt idx="39">
                  <c:v>42436.525000000001</c:v>
                </c:pt>
                <c:pt idx="40">
                  <c:v>42436.524305555555</c:v>
                </c:pt>
                <c:pt idx="41">
                  <c:v>42436.523611111108</c:v>
                </c:pt>
                <c:pt idx="42">
                  <c:v>42436.522916666669</c:v>
                </c:pt>
                <c:pt idx="43">
                  <c:v>42436.522222222222</c:v>
                </c:pt>
                <c:pt idx="44">
                  <c:v>42436.521527777775</c:v>
                </c:pt>
                <c:pt idx="45">
                  <c:v>42436.520833333336</c:v>
                </c:pt>
                <c:pt idx="46">
                  <c:v>42436.520138888889</c:v>
                </c:pt>
                <c:pt idx="47">
                  <c:v>42436.519444444442</c:v>
                </c:pt>
                <c:pt idx="48">
                  <c:v>42436.518750000003</c:v>
                </c:pt>
                <c:pt idx="49">
                  <c:v>42436.518055555556</c:v>
                </c:pt>
                <c:pt idx="50">
                  <c:v>42436.517361111109</c:v>
                </c:pt>
                <c:pt idx="51">
                  <c:v>42436.51666666667</c:v>
                </c:pt>
                <c:pt idx="52">
                  <c:v>42436.515972222223</c:v>
                </c:pt>
                <c:pt idx="53">
                  <c:v>42436.515277777777</c:v>
                </c:pt>
                <c:pt idx="54">
                  <c:v>42436.51458333333</c:v>
                </c:pt>
                <c:pt idx="55">
                  <c:v>42436.513888888891</c:v>
                </c:pt>
                <c:pt idx="56">
                  <c:v>42436.513194444444</c:v>
                </c:pt>
                <c:pt idx="57">
                  <c:v>42436.512499999997</c:v>
                </c:pt>
                <c:pt idx="58">
                  <c:v>42436.511805555558</c:v>
                </c:pt>
                <c:pt idx="59">
                  <c:v>42436.511111111111</c:v>
                </c:pt>
                <c:pt idx="60">
                  <c:v>42436.510416666664</c:v>
                </c:pt>
              </c:numCache>
            </c:numRef>
          </c:cat>
          <c:val>
            <c:numRef>
              <c:f>Sheet1!$AM$6:$AM$66</c:f>
              <c:numCache>
                <c:formatCode>0.00</c:formatCode>
                <c:ptCount val="61"/>
                <c:pt idx="0">
                  <c:v>1.7010000000000001</c:v>
                </c:pt>
                <c:pt idx="1">
                  <c:v>1.7</c:v>
                </c:pt>
                <c:pt idx="2">
                  <c:v>1.6950000000000001</c:v>
                </c:pt>
                <c:pt idx="3">
                  <c:v>1.6930000000000001</c:v>
                </c:pt>
                <c:pt idx="4">
                  <c:v>1.6930000000000001</c:v>
                </c:pt>
                <c:pt idx="5">
                  <c:v>1.696</c:v>
                </c:pt>
                <c:pt idx="6">
                  <c:v>1.6990000000000001</c:v>
                </c:pt>
                <c:pt idx="7">
                  <c:v>1.7</c:v>
                </c:pt>
                <c:pt idx="8">
                  <c:v>1.7</c:v>
                </c:pt>
                <c:pt idx="9">
                  <c:v>1.702</c:v>
                </c:pt>
                <c:pt idx="10">
                  <c:v>1.7</c:v>
                </c:pt>
                <c:pt idx="11">
                  <c:v>1.7</c:v>
                </c:pt>
                <c:pt idx="12">
                  <c:v>1.7010000000000001</c:v>
                </c:pt>
                <c:pt idx="13">
                  <c:v>1.6970000000000001</c:v>
                </c:pt>
                <c:pt idx="14">
                  <c:v>1.6970000000000001</c:v>
                </c:pt>
                <c:pt idx="15">
                  <c:v>1.698</c:v>
                </c:pt>
                <c:pt idx="16">
                  <c:v>1.6970000000000001</c:v>
                </c:pt>
                <c:pt idx="17">
                  <c:v>1.6970000000000001</c:v>
                </c:pt>
                <c:pt idx="18">
                  <c:v>1.6970000000000001</c:v>
                </c:pt>
                <c:pt idx="19">
                  <c:v>1.698</c:v>
                </c:pt>
                <c:pt idx="20">
                  <c:v>1.698</c:v>
                </c:pt>
                <c:pt idx="21">
                  <c:v>1.6970000000000001</c:v>
                </c:pt>
                <c:pt idx="22">
                  <c:v>1.6970000000000001</c:v>
                </c:pt>
                <c:pt idx="23">
                  <c:v>1.6970000000000001</c:v>
                </c:pt>
                <c:pt idx="24">
                  <c:v>1.696</c:v>
                </c:pt>
                <c:pt idx="25">
                  <c:v>1.6950000000000001</c:v>
                </c:pt>
                <c:pt idx="26">
                  <c:v>1.696</c:v>
                </c:pt>
                <c:pt idx="27">
                  <c:v>1.694</c:v>
                </c:pt>
                <c:pt idx="28">
                  <c:v>1.6950000000000001</c:v>
                </c:pt>
                <c:pt idx="29">
                  <c:v>1.696</c:v>
                </c:pt>
                <c:pt idx="30">
                  <c:v>1.696</c:v>
                </c:pt>
                <c:pt idx="31">
                  <c:v>1.696</c:v>
                </c:pt>
                <c:pt idx="32">
                  <c:v>1.6970000000000001</c:v>
                </c:pt>
                <c:pt idx="33">
                  <c:v>1.694</c:v>
                </c:pt>
                <c:pt idx="34">
                  <c:v>1.694</c:v>
                </c:pt>
                <c:pt idx="35">
                  <c:v>1.694</c:v>
                </c:pt>
                <c:pt idx="36">
                  <c:v>1.6919999999999999</c:v>
                </c:pt>
                <c:pt idx="37">
                  <c:v>1.6950000000000001</c:v>
                </c:pt>
                <c:pt idx="38">
                  <c:v>1.6950000000000001</c:v>
                </c:pt>
                <c:pt idx="39">
                  <c:v>1.6919999999999999</c:v>
                </c:pt>
                <c:pt idx="40">
                  <c:v>1.6950000000000001</c:v>
                </c:pt>
                <c:pt idx="41">
                  <c:v>1.7010000000000001</c:v>
                </c:pt>
                <c:pt idx="42">
                  <c:v>1.704</c:v>
                </c:pt>
                <c:pt idx="43">
                  <c:v>1.7050000000000001</c:v>
                </c:pt>
                <c:pt idx="44">
                  <c:v>1.706</c:v>
                </c:pt>
                <c:pt idx="45">
                  <c:v>1.7070000000000001</c:v>
                </c:pt>
                <c:pt idx="46">
                  <c:v>1.71</c:v>
                </c:pt>
                <c:pt idx="47">
                  <c:v>1.712</c:v>
                </c:pt>
                <c:pt idx="48">
                  <c:v>1.712</c:v>
                </c:pt>
                <c:pt idx="49">
                  <c:v>1.71</c:v>
                </c:pt>
                <c:pt idx="50">
                  <c:v>1.7070000000000001</c:v>
                </c:pt>
                <c:pt idx="51">
                  <c:v>1.7090000000000001</c:v>
                </c:pt>
                <c:pt idx="52">
                  <c:v>1.7110000000000001</c:v>
                </c:pt>
                <c:pt idx="53">
                  <c:v>1.7110000000000001</c:v>
                </c:pt>
                <c:pt idx="54">
                  <c:v>1.716</c:v>
                </c:pt>
                <c:pt idx="55">
                  <c:v>1.7170000000000001</c:v>
                </c:pt>
                <c:pt idx="56">
                  <c:v>1.718</c:v>
                </c:pt>
                <c:pt idx="57">
                  <c:v>1.7170000000000001</c:v>
                </c:pt>
                <c:pt idx="58">
                  <c:v>1.718</c:v>
                </c:pt>
                <c:pt idx="59">
                  <c:v>1.7190000000000001</c:v>
                </c:pt>
                <c:pt idx="60">
                  <c:v>1.7190000000000001</c:v>
                </c:pt>
              </c:numCache>
            </c:numRef>
          </c:val>
          <c:smooth val="0"/>
        </c:ser>
        <c:ser>
          <c:idx val="2"/>
          <c:order val="2"/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numRef>
              <c:f>Sheet1!$AK$6:$AK$66</c:f>
              <c:numCache>
                <c:formatCode>h:mm;@</c:formatCode>
                <c:ptCount val="61"/>
                <c:pt idx="0">
                  <c:v>42436.552083333336</c:v>
                </c:pt>
                <c:pt idx="1">
                  <c:v>42436.551388888889</c:v>
                </c:pt>
                <c:pt idx="2">
                  <c:v>42436.550694444442</c:v>
                </c:pt>
                <c:pt idx="3">
                  <c:v>42436.55</c:v>
                </c:pt>
                <c:pt idx="4">
                  <c:v>42436.549305555556</c:v>
                </c:pt>
                <c:pt idx="5">
                  <c:v>42436.548611111109</c:v>
                </c:pt>
                <c:pt idx="6">
                  <c:v>42436.54791666667</c:v>
                </c:pt>
                <c:pt idx="7">
                  <c:v>42436.547222222223</c:v>
                </c:pt>
                <c:pt idx="8">
                  <c:v>42436.546527777777</c:v>
                </c:pt>
                <c:pt idx="9">
                  <c:v>42436.54583333333</c:v>
                </c:pt>
                <c:pt idx="10">
                  <c:v>42436.545138888891</c:v>
                </c:pt>
                <c:pt idx="11">
                  <c:v>42436.544444444444</c:v>
                </c:pt>
                <c:pt idx="12">
                  <c:v>42436.543749999997</c:v>
                </c:pt>
                <c:pt idx="13">
                  <c:v>42436.543055555558</c:v>
                </c:pt>
                <c:pt idx="14">
                  <c:v>42436.542361111111</c:v>
                </c:pt>
                <c:pt idx="15">
                  <c:v>42436.541666666664</c:v>
                </c:pt>
                <c:pt idx="16">
                  <c:v>42436.540972222225</c:v>
                </c:pt>
                <c:pt idx="17">
                  <c:v>42436.540277777778</c:v>
                </c:pt>
                <c:pt idx="18">
                  <c:v>42436.539583333331</c:v>
                </c:pt>
                <c:pt idx="19">
                  <c:v>42436.538888888892</c:v>
                </c:pt>
                <c:pt idx="20">
                  <c:v>42436.538194444445</c:v>
                </c:pt>
                <c:pt idx="21">
                  <c:v>42436.537499999999</c:v>
                </c:pt>
                <c:pt idx="22">
                  <c:v>42436.536805555559</c:v>
                </c:pt>
                <c:pt idx="23">
                  <c:v>42436.536111111112</c:v>
                </c:pt>
                <c:pt idx="24">
                  <c:v>42436.535416666666</c:v>
                </c:pt>
                <c:pt idx="25">
                  <c:v>42436.534722222219</c:v>
                </c:pt>
                <c:pt idx="26">
                  <c:v>42436.53402777778</c:v>
                </c:pt>
                <c:pt idx="27">
                  <c:v>42436.533333333333</c:v>
                </c:pt>
                <c:pt idx="28">
                  <c:v>42436.532638888886</c:v>
                </c:pt>
                <c:pt idx="29">
                  <c:v>42436.531944444447</c:v>
                </c:pt>
                <c:pt idx="30">
                  <c:v>42436.53125</c:v>
                </c:pt>
                <c:pt idx="31">
                  <c:v>42436.530555555553</c:v>
                </c:pt>
                <c:pt idx="32">
                  <c:v>42436.529861111114</c:v>
                </c:pt>
                <c:pt idx="33">
                  <c:v>42436.529166666667</c:v>
                </c:pt>
                <c:pt idx="34">
                  <c:v>42436.52847222222</c:v>
                </c:pt>
                <c:pt idx="35">
                  <c:v>42436.527777777781</c:v>
                </c:pt>
                <c:pt idx="36">
                  <c:v>42436.527083333334</c:v>
                </c:pt>
                <c:pt idx="37">
                  <c:v>42436.526388888888</c:v>
                </c:pt>
                <c:pt idx="38">
                  <c:v>42436.525694444441</c:v>
                </c:pt>
                <c:pt idx="39">
                  <c:v>42436.525000000001</c:v>
                </c:pt>
                <c:pt idx="40">
                  <c:v>42436.524305555555</c:v>
                </c:pt>
                <c:pt idx="41">
                  <c:v>42436.523611111108</c:v>
                </c:pt>
                <c:pt idx="42">
                  <c:v>42436.522916666669</c:v>
                </c:pt>
                <c:pt idx="43">
                  <c:v>42436.522222222222</c:v>
                </c:pt>
                <c:pt idx="44">
                  <c:v>42436.521527777775</c:v>
                </c:pt>
                <c:pt idx="45">
                  <c:v>42436.520833333336</c:v>
                </c:pt>
                <c:pt idx="46">
                  <c:v>42436.520138888889</c:v>
                </c:pt>
                <c:pt idx="47">
                  <c:v>42436.519444444442</c:v>
                </c:pt>
                <c:pt idx="48">
                  <c:v>42436.518750000003</c:v>
                </c:pt>
                <c:pt idx="49">
                  <c:v>42436.518055555556</c:v>
                </c:pt>
                <c:pt idx="50">
                  <c:v>42436.517361111109</c:v>
                </c:pt>
                <c:pt idx="51">
                  <c:v>42436.51666666667</c:v>
                </c:pt>
                <c:pt idx="52">
                  <c:v>42436.515972222223</c:v>
                </c:pt>
                <c:pt idx="53">
                  <c:v>42436.515277777777</c:v>
                </c:pt>
                <c:pt idx="54">
                  <c:v>42436.51458333333</c:v>
                </c:pt>
                <c:pt idx="55">
                  <c:v>42436.513888888891</c:v>
                </c:pt>
                <c:pt idx="56">
                  <c:v>42436.513194444444</c:v>
                </c:pt>
                <c:pt idx="57">
                  <c:v>42436.512499999997</c:v>
                </c:pt>
                <c:pt idx="58">
                  <c:v>42436.511805555558</c:v>
                </c:pt>
                <c:pt idx="59">
                  <c:v>42436.511111111111</c:v>
                </c:pt>
                <c:pt idx="60">
                  <c:v>42436.510416666664</c:v>
                </c:pt>
              </c:numCache>
            </c:numRef>
          </c:cat>
          <c:val>
            <c:numRef>
              <c:f>Sheet1!$AN$6:$AN$66</c:f>
              <c:numCache>
                <c:formatCode>0.00</c:formatCode>
                <c:ptCount val="61"/>
                <c:pt idx="0">
                  <c:v>1.7</c:v>
                </c:pt>
                <c:pt idx="1">
                  <c:v>1.6950000000000001</c:v>
                </c:pt>
                <c:pt idx="2">
                  <c:v>1.6930000000000001</c:v>
                </c:pt>
                <c:pt idx="3">
                  <c:v>1.6910000000000001</c:v>
                </c:pt>
                <c:pt idx="4">
                  <c:v>1.6910000000000001</c:v>
                </c:pt>
                <c:pt idx="5">
                  <c:v>1.6919999999999999</c:v>
                </c:pt>
                <c:pt idx="6">
                  <c:v>1.696</c:v>
                </c:pt>
                <c:pt idx="7">
                  <c:v>1.6990000000000001</c:v>
                </c:pt>
                <c:pt idx="8">
                  <c:v>1.6990000000000001</c:v>
                </c:pt>
                <c:pt idx="9">
                  <c:v>1.6990000000000001</c:v>
                </c:pt>
                <c:pt idx="10">
                  <c:v>1.6990000000000001</c:v>
                </c:pt>
                <c:pt idx="11">
                  <c:v>1.6990000000000001</c:v>
                </c:pt>
                <c:pt idx="12">
                  <c:v>1.698</c:v>
                </c:pt>
                <c:pt idx="13">
                  <c:v>1.6970000000000001</c:v>
                </c:pt>
                <c:pt idx="14">
                  <c:v>1.6970000000000001</c:v>
                </c:pt>
                <c:pt idx="15">
                  <c:v>1.696</c:v>
                </c:pt>
                <c:pt idx="16">
                  <c:v>1.696</c:v>
                </c:pt>
                <c:pt idx="17">
                  <c:v>1.696</c:v>
                </c:pt>
                <c:pt idx="18">
                  <c:v>1.696</c:v>
                </c:pt>
                <c:pt idx="19">
                  <c:v>1.6970000000000001</c:v>
                </c:pt>
                <c:pt idx="20">
                  <c:v>1.696</c:v>
                </c:pt>
                <c:pt idx="21">
                  <c:v>1.696</c:v>
                </c:pt>
                <c:pt idx="22">
                  <c:v>1.6970000000000001</c:v>
                </c:pt>
                <c:pt idx="23">
                  <c:v>1.6950000000000001</c:v>
                </c:pt>
                <c:pt idx="24">
                  <c:v>1.6950000000000001</c:v>
                </c:pt>
                <c:pt idx="25">
                  <c:v>1.694</c:v>
                </c:pt>
                <c:pt idx="26">
                  <c:v>1.6930000000000001</c:v>
                </c:pt>
                <c:pt idx="27">
                  <c:v>1.6930000000000001</c:v>
                </c:pt>
                <c:pt idx="28">
                  <c:v>1.694</c:v>
                </c:pt>
                <c:pt idx="29">
                  <c:v>1.694</c:v>
                </c:pt>
                <c:pt idx="30">
                  <c:v>1.6930000000000001</c:v>
                </c:pt>
                <c:pt idx="31">
                  <c:v>1.6930000000000001</c:v>
                </c:pt>
                <c:pt idx="32">
                  <c:v>1.6930000000000001</c:v>
                </c:pt>
                <c:pt idx="33">
                  <c:v>1.6919999999999999</c:v>
                </c:pt>
                <c:pt idx="34">
                  <c:v>1.69</c:v>
                </c:pt>
                <c:pt idx="35">
                  <c:v>1.6879999999999999</c:v>
                </c:pt>
                <c:pt idx="36">
                  <c:v>1.6870000000000001</c:v>
                </c:pt>
                <c:pt idx="37">
                  <c:v>1.6919999999999999</c:v>
                </c:pt>
                <c:pt idx="38">
                  <c:v>1.6910000000000001</c:v>
                </c:pt>
                <c:pt idx="39">
                  <c:v>1.69</c:v>
                </c:pt>
                <c:pt idx="40">
                  <c:v>1.69</c:v>
                </c:pt>
                <c:pt idx="41">
                  <c:v>1.694</c:v>
                </c:pt>
                <c:pt idx="42">
                  <c:v>1.7010000000000001</c:v>
                </c:pt>
                <c:pt idx="43">
                  <c:v>1.704</c:v>
                </c:pt>
                <c:pt idx="44">
                  <c:v>1.704</c:v>
                </c:pt>
                <c:pt idx="45">
                  <c:v>1.7050000000000001</c:v>
                </c:pt>
                <c:pt idx="46">
                  <c:v>1.708</c:v>
                </c:pt>
                <c:pt idx="47">
                  <c:v>1.71</c:v>
                </c:pt>
                <c:pt idx="48">
                  <c:v>1.71</c:v>
                </c:pt>
                <c:pt idx="49">
                  <c:v>1.706</c:v>
                </c:pt>
                <c:pt idx="50">
                  <c:v>1.704</c:v>
                </c:pt>
                <c:pt idx="51">
                  <c:v>1.706</c:v>
                </c:pt>
                <c:pt idx="52">
                  <c:v>1.7090000000000001</c:v>
                </c:pt>
                <c:pt idx="53">
                  <c:v>1.7090000000000001</c:v>
                </c:pt>
                <c:pt idx="54">
                  <c:v>1.7090000000000001</c:v>
                </c:pt>
                <c:pt idx="55">
                  <c:v>1.714</c:v>
                </c:pt>
                <c:pt idx="56">
                  <c:v>1.716</c:v>
                </c:pt>
                <c:pt idx="57">
                  <c:v>1.716</c:v>
                </c:pt>
                <c:pt idx="58">
                  <c:v>1.7170000000000001</c:v>
                </c:pt>
                <c:pt idx="59">
                  <c:v>1.718</c:v>
                </c:pt>
                <c:pt idx="60">
                  <c:v>1.718</c:v>
                </c:pt>
              </c:numCache>
            </c:numRef>
          </c:val>
          <c:smooth val="0"/>
        </c:ser>
        <c:ser>
          <c:idx val="3"/>
          <c:order val="3"/>
          <c:spPr>
            <a:ln w="25400" cap="rnd">
              <a:noFill/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4"/>
                </a:solidFill>
                <a:prstDash val="sysDot"/>
              </a:ln>
              <a:effectLst/>
            </c:spPr>
            <c:trendlineType val="poly"/>
            <c:order val="4"/>
            <c:dispRSqr val="0"/>
            <c:dispEq val="0"/>
          </c:trendline>
          <c:cat>
            <c:numRef>
              <c:f>Sheet1!$AK$6:$AK$66</c:f>
              <c:numCache>
                <c:formatCode>h:mm;@</c:formatCode>
                <c:ptCount val="61"/>
                <c:pt idx="0">
                  <c:v>42436.552083333336</c:v>
                </c:pt>
                <c:pt idx="1">
                  <c:v>42436.551388888889</c:v>
                </c:pt>
                <c:pt idx="2">
                  <c:v>42436.550694444442</c:v>
                </c:pt>
                <c:pt idx="3">
                  <c:v>42436.55</c:v>
                </c:pt>
                <c:pt idx="4">
                  <c:v>42436.549305555556</c:v>
                </c:pt>
                <c:pt idx="5">
                  <c:v>42436.548611111109</c:v>
                </c:pt>
                <c:pt idx="6">
                  <c:v>42436.54791666667</c:v>
                </c:pt>
                <c:pt idx="7">
                  <c:v>42436.547222222223</c:v>
                </c:pt>
                <c:pt idx="8">
                  <c:v>42436.546527777777</c:v>
                </c:pt>
                <c:pt idx="9">
                  <c:v>42436.54583333333</c:v>
                </c:pt>
                <c:pt idx="10">
                  <c:v>42436.545138888891</c:v>
                </c:pt>
                <c:pt idx="11">
                  <c:v>42436.544444444444</c:v>
                </c:pt>
                <c:pt idx="12">
                  <c:v>42436.543749999997</c:v>
                </c:pt>
                <c:pt idx="13">
                  <c:v>42436.543055555558</c:v>
                </c:pt>
                <c:pt idx="14">
                  <c:v>42436.542361111111</c:v>
                </c:pt>
                <c:pt idx="15">
                  <c:v>42436.541666666664</c:v>
                </c:pt>
                <c:pt idx="16">
                  <c:v>42436.540972222225</c:v>
                </c:pt>
                <c:pt idx="17">
                  <c:v>42436.540277777778</c:v>
                </c:pt>
                <c:pt idx="18">
                  <c:v>42436.539583333331</c:v>
                </c:pt>
                <c:pt idx="19">
                  <c:v>42436.538888888892</c:v>
                </c:pt>
                <c:pt idx="20">
                  <c:v>42436.538194444445</c:v>
                </c:pt>
                <c:pt idx="21">
                  <c:v>42436.537499999999</c:v>
                </c:pt>
                <c:pt idx="22">
                  <c:v>42436.536805555559</c:v>
                </c:pt>
                <c:pt idx="23">
                  <c:v>42436.536111111112</c:v>
                </c:pt>
                <c:pt idx="24">
                  <c:v>42436.535416666666</c:v>
                </c:pt>
                <c:pt idx="25">
                  <c:v>42436.534722222219</c:v>
                </c:pt>
                <c:pt idx="26">
                  <c:v>42436.53402777778</c:v>
                </c:pt>
                <c:pt idx="27">
                  <c:v>42436.533333333333</c:v>
                </c:pt>
                <c:pt idx="28">
                  <c:v>42436.532638888886</c:v>
                </c:pt>
                <c:pt idx="29">
                  <c:v>42436.531944444447</c:v>
                </c:pt>
                <c:pt idx="30">
                  <c:v>42436.53125</c:v>
                </c:pt>
                <c:pt idx="31">
                  <c:v>42436.530555555553</c:v>
                </c:pt>
                <c:pt idx="32">
                  <c:v>42436.529861111114</c:v>
                </c:pt>
                <c:pt idx="33">
                  <c:v>42436.529166666667</c:v>
                </c:pt>
                <c:pt idx="34">
                  <c:v>42436.52847222222</c:v>
                </c:pt>
                <c:pt idx="35">
                  <c:v>42436.527777777781</c:v>
                </c:pt>
                <c:pt idx="36">
                  <c:v>42436.527083333334</c:v>
                </c:pt>
                <c:pt idx="37">
                  <c:v>42436.526388888888</c:v>
                </c:pt>
                <c:pt idx="38">
                  <c:v>42436.525694444441</c:v>
                </c:pt>
                <c:pt idx="39">
                  <c:v>42436.525000000001</c:v>
                </c:pt>
                <c:pt idx="40">
                  <c:v>42436.524305555555</c:v>
                </c:pt>
                <c:pt idx="41">
                  <c:v>42436.523611111108</c:v>
                </c:pt>
                <c:pt idx="42">
                  <c:v>42436.522916666669</c:v>
                </c:pt>
                <c:pt idx="43">
                  <c:v>42436.522222222222</c:v>
                </c:pt>
                <c:pt idx="44">
                  <c:v>42436.521527777775</c:v>
                </c:pt>
                <c:pt idx="45">
                  <c:v>42436.520833333336</c:v>
                </c:pt>
                <c:pt idx="46">
                  <c:v>42436.520138888889</c:v>
                </c:pt>
                <c:pt idx="47">
                  <c:v>42436.519444444442</c:v>
                </c:pt>
                <c:pt idx="48">
                  <c:v>42436.518750000003</c:v>
                </c:pt>
                <c:pt idx="49">
                  <c:v>42436.518055555556</c:v>
                </c:pt>
                <c:pt idx="50">
                  <c:v>42436.517361111109</c:v>
                </c:pt>
                <c:pt idx="51">
                  <c:v>42436.51666666667</c:v>
                </c:pt>
                <c:pt idx="52">
                  <c:v>42436.515972222223</c:v>
                </c:pt>
                <c:pt idx="53">
                  <c:v>42436.515277777777</c:v>
                </c:pt>
                <c:pt idx="54">
                  <c:v>42436.51458333333</c:v>
                </c:pt>
                <c:pt idx="55">
                  <c:v>42436.513888888891</c:v>
                </c:pt>
                <c:pt idx="56">
                  <c:v>42436.513194444444</c:v>
                </c:pt>
                <c:pt idx="57">
                  <c:v>42436.512499999997</c:v>
                </c:pt>
                <c:pt idx="58">
                  <c:v>42436.511805555558</c:v>
                </c:pt>
                <c:pt idx="59">
                  <c:v>42436.511111111111</c:v>
                </c:pt>
                <c:pt idx="60">
                  <c:v>42436.510416666664</c:v>
                </c:pt>
              </c:numCache>
            </c:numRef>
          </c:cat>
          <c:val>
            <c:numRef>
              <c:f>Sheet1!$AO$6:$AO$66</c:f>
              <c:numCache>
                <c:formatCode>0.000</c:formatCode>
                <c:ptCount val="61"/>
                <c:pt idx="0">
                  <c:v>1.7010000000000001</c:v>
                </c:pt>
                <c:pt idx="1">
                  <c:v>1.7</c:v>
                </c:pt>
                <c:pt idx="2">
                  <c:v>1.694</c:v>
                </c:pt>
                <c:pt idx="3">
                  <c:v>1.6930000000000001</c:v>
                </c:pt>
                <c:pt idx="4">
                  <c:v>1.6919999999999999</c:v>
                </c:pt>
                <c:pt idx="5">
                  <c:v>1.6919999999999999</c:v>
                </c:pt>
                <c:pt idx="6">
                  <c:v>1.696</c:v>
                </c:pt>
                <c:pt idx="7">
                  <c:v>1.6990000000000001</c:v>
                </c:pt>
                <c:pt idx="8">
                  <c:v>1.6990000000000001</c:v>
                </c:pt>
                <c:pt idx="9">
                  <c:v>1.7</c:v>
                </c:pt>
                <c:pt idx="10">
                  <c:v>1.7</c:v>
                </c:pt>
                <c:pt idx="11">
                  <c:v>1.6990000000000001</c:v>
                </c:pt>
                <c:pt idx="12">
                  <c:v>1.7</c:v>
                </c:pt>
                <c:pt idx="13">
                  <c:v>1.6970000000000001</c:v>
                </c:pt>
                <c:pt idx="14">
                  <c:v>1.6970000000000001</c:v>
                </c:pt>
                <c:pt idx="15">
                  <c:v>1.698</c:v>
                </c:pt>
                <c:pt idx="16">
                  <c:v>1.6970000000000001</c:v>
                </c:pt>
                <c:pt idx="17">
                  <c:v>1.696</c:v>
                </c:pt>
                <c:pt idx="18">
                  <c:v>1.6970000000000001</c:v>
                </c:pt>
                <c:pt idx="19">
                  <c:v>1.6970000000000001</c:v>
                </c:pt>
                <c:pt idx="20">
                  <c:v>1.698</c:v>
                </c:pt>
                <c:pt idx="21">
                  <c:v>1.696</c:v>
                </c:pt>
                <c:pt idx="22">
                  <c:v>1.6970000000000001</c:v>
                </c:pt>
                <c:pt idx="23">
                  <c:v>1.6970000000000001</c:v>
                </c:pt>
                <c:pt idx="24">
                  <c:v>1.696</c:v>
                </c:pt>
                <c:pt idx="25">
                  <c:v>1.6950000000000001</c:v>
                </c:pt>
                <c:pt idx="26">
                  <c:v>1.6950000000000001</c:v>
                </c:pt>
                <c:pt idx="27">
                  <c:v>1.6930000000000001</c:v>
                </c:pt>
                <c:pt idx="28">
                  <c:v>1.6950000000000001</c:v>
                </c:pt>
                <c:pt idx="29">
                  <c:v>1.6950000000000001</c:v>
                </c:pt>
                <c:pt idx="30">
                  <c:v>1.696</c:v>
                </c:pt>
                <c:pt idx="31">
                  <c:v>1.694</c:v>
                </c:pt>
                <c:pt idx="32">
                  <c:v>1.696</c:v>
                </c:pt>
                <c:pt idx="33">
                  <c:v>1.6930000000000001</c:v>
                </c:pt>
                <c:pt idx="34">
                  <c:v>1.6930000000000001</c:v>
                </c:pt>
                <c:pt idx="35">
                  <c:v>1.6930000000000001</c:v>
                </c:pt>
                <c:pt idx="36">
                  <c:v>1.69</c:v>
                </c:pt>
                <c:pt idx="37">
                  <c:v>1.6919999999999999</c:v>
                </c:pt>
                <c:pt idx="38">
                  <c:v>1.6930000000000001</c:v>
                </c:pt>
                <c:pt idx="39">
                  <c:v>1.6910000000000001</c:v>
                </c:pt>
                <c:pt idx="40">
                  <c:v>1.6910000000000001</c:v>
                </c:pt>
                <c:pt idx="41">
                  <c:v>1.6950000000000001</c:v>
                </c:pt>
                <c:pt idx="42">
                  <c:v>1.7010000000000001</c:v>
                </c:pt>
                <c:pt idx="43">
                  <c:v>1.7050000000000001</c:v>
                </c:pt>
                <c:pt idx="44">
                  <c:v>1.7050000000000001</c:v>
                </c:pt>
                <c:pt idx="45">
                  <c:v>1.7050000000000001</c:v>
                </c:pt>
                <c:pt idx="46">
                  <c:v>1.708</c:v>
                </c:pt>
                <c:pt idx="47">
                  <c:v>1.71</c:v>
                </c:pt>
                <c:pt idx="48">
                  <c:v>1.71</c:v>
                </c:pt>
                <c:pt idx="49">
                  <c:v>1.71</c:v>
                </c:pt>
                <c:pt idx="50">
                  <c:v>1.706</c:v>
                </c:pt>
                <c:pt idx="51">
                  <c:v>1.7070000000000001</c:v>
                </c:pt>
                <c:pt idx="52">
                  <c:v>1.7090000000000001</c:v>
                </c:pt>
                <c:pt idx="53">
                  <c:v>1.7110000000000001</c:v>
                </c:pt>
                <c:pt idx="54">
                  <c:v>1.7110000000000001</c:v>
                </c:pt>
                <c:pt idx="55">
                  <c:v>1.7150000000000001</c:v>
                </c:pt>
                <c:pt idx="56">
                  <c:v>1.7170000000000001</c:v>
                </c:pt>
                <c:pt idx="57">
                  <c:v>1.7170000000000001</c:v>
                </c:pt>
                <c:pt idx="58">
                  <c:v>1.7170000000000001</c:v>
                </c:pt>
                <c:pt idx="59">
                  <c:v>1.718</c:v>
                </c:pt>
                <c:pt idx="60">
                  <c:v>1.7190000000000001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9525" cap="flat" cmpd="sng" algn="ctr">
              <a:solidFill>
                <a:srgbClr val="00B0F0"/>
              </a:solidFill>
              <a:round/>
            </a:ln>
            <a:effectLst/>
          </c:spPr>
        </c:hiLowLines>
        <c:upDownBars>
          <c:gapWidth val="150"/>
          <c:upBars>
            <c:spPr>
              <a:gradFill flip="none" rotWithShape="1">
                <a:gsLst>
                  <a:gs pos="0">
                    <a:schemeClr val="accent4">
                      <a:lumMod val="0"/>
                      <a:lumOff val="100000"/>
                    </a:schemeClr>
                  </a:gs>
                  <a:gs pos="0">
                    <a:srgbClr val="FFFF00"/>
                  </a:gs>
                  <a:gs pos="56000">
                    <a:schemeClr val="accent4">
                      <a:lumMod val="100000"/>
                    </a:schemeClr>
                  </a:gs>
                </a:gsLst>
                <a:path path="circle">
                  <a:fillToRect t="100000" r="100000"/>
                </a:path>
                <a:tileRect l="-100000" b="-100000"/>
              </a:gradFill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upBars>
          <c:downBars>
            <c:spPr>
              <a:gradFill flip="none" rotWithShape="1">
                <a:gsLst>
                  <a:gs pos="0">
                    <a:schemeClr val="accent4">
                      <a:lumMod val="0"/>
                      <a:lumOff val="100000"/>
                    </a:schemeClr>
                  </a:gs>
                  <a:gs pos="0">
                    <a:schemeClr val="accent2">
                      <a:lumMod val="75000"/>
                    </a:schemeClr>
                  </a:gs>
                  <a:gs pos="56000">
                    <a:srgbClr val="FF0000"/>
                  </a:gs>
                </a:gsLst>
                <a:path path="circle">
                  <a:fillToRect t="100000" r="100000"/>
                </a:path>
                <a:tileRect l="-100000" b="-100000"/>
              </a:gradFill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downBars>
        </c:upDownBars>
        <c:axId val="804452288"/>
        <c:axId val="804450048"/>
      </c:stockChart>
      <c:catAx>
        <c:axId val="804452288"/>
        <c:scaling>
          <c:orientation val="maxMin"/>
        </c:scaling>
        <c:delete val="1"/>
        <c:axPos val="b"/>
        <c:numFmt formatCode="h:mm;@" sourceLinked="1"/>
        <c:majorTickMark val="none"/>
        <c:minorTickMark val="none"/>
        <c:tickLblPos val="nextTo"/>
        <c:crossAx val="804450048"/>
        <c:crosses val="autoZero"/>
        <c:auto val="1"/>
        <c:lblAlgn val="ctr"/>
        <c:lblOffset val="100"/>
        <c:noMultiLvlLbl val="0"/>
      </c:catAx>
      <c:valAx>
        <c:axId val="804450048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rgbClr val="002060"/>
              </a:solidFill>
              <a:prstDash val="sysDot"/>
              <a:round/>
            </a:ln>
            <a:effectLst/>
          </c:spPr>
        </c:majorGridlines>
        <c:numFmt formatCode="0.0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8044522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900"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198514819793867E-2"/>
          <c:y val="5.0925925925925923E-2"/>
          <c:w val="0.87283706844336761"/>
          <c:h val="0.79596010498687664"/>
        </c:manualLayout>
      </c:layout>
      <c:lineChart>
        <c:grouping val="standard"/>
        <c:varyColors val="0"/>
        <c:ser>
          <c:idx val="0"/>
          <c:order val="0"/>
          <c:spPr>
            <a:ln w="952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numRef>
              <c:f>Sheet1!$BL$6:$BL$66</c:f>
              <c:numCache>
                <c:formatCode>h:mm;@</c:formatCode>
                <c:ptCount val="61"/>
                <c:pt idx="0">
                  <c:v>42436.552083333336</c:v>
                </c:pt>
                <c:pt idx="1">
                  <c:v>42436.548611111109</c:v>
                </c:pt>
                <c:pt idx="2">
                  <c:v>42436.545138888891</c:v>
                </c:pt>
                <c:pt idx="3">
                  <c:v>42436.541666666664</c:v>
                </c:pt>
                <c:pt idx="4">
                  <c:v>42436.538194444445</c:v>
                </c:pt>
                <c:pt idx="5">
                  <c:v>42436.534722222219</c:v>
                </c:pt>
                <c:pt idx="6">
                  <c:v>42436.53125</c:v>
                </c:pt>
                <c:pt idx="7">
                  <c:v>42436.527777777781</c:v>
                </c:pt>
                <c:pt idx="8">
                  <c:v>42436.524305555555</c:v>
                </c:pt>
                <c:pt idx="9">
                  <c:v>42436.520833333336</c:v>
                </c:pt>
                <c:pt idx="10">
                  <c:v>42436.517361111109</c:v>
                </c:pt>
                <c:pt idx="11">
                  <c:v>42436.513888888891</c:v>
                </c:pt>
                <c:pt idx="12">
                  <c:v>42436.510416666664</c:v>
                </c:pt>
                <c:pt idx="13">
                  <c:v>42436.506944444445</c:v>
                </c:pt>
                <c:pt idx="14">
                  <c:v>42436.503472222219</c:v>
                </c:pt>
                <c:pt idx="15">
                  <c:v>42436.5</c:v>
                </c:pt>
                <c:pt idx="16">
                  <c:v>42436.496527777781</c:v>
                </c:pt>
                <c:pt idx="17">
                  <c:v>42436.493055555555</c:v>
                </c:pt>
                <c:pt idx="18">
                  <c:v>42436.489583333336</c:v>
                </c:pt>
                <c:pt idx="19">
                  <c:v>42436.486111111109</c:v>
                </c:pt>
                <c:pt idx="20">
                  <c:v>42436.482638888891</c:v>
                </c:pt>
                <c:pt idx="21">
                  <c:v>42436.479166666664</c:v>
                </c:pt>
                <c:pt idx="22">
                  <c:v>42436.475694444445</c:v>
                </c:pt>
                <c:pt idx="23">
                  <c:v>42436.472222222219</c:v>
                </c:pt>
                <c:pt idx="24">
                  <c:v>42436.46875</c:v>
                </c:pt>
                <c:pt idx="25">
                  <c:v>42436.465277777781</c:v>
                </c:pt>
                <c:pt idx="26">
                  <c:v>42436.461805555555</c:v>
                </c:pt>
                <c:pt idx="27">
                  <c:v>42436.458333333336</c:v>
                </c:pt>
                <c:pt idx="28">
                  <c:v>42436.454861111109</c:v>
                </c:pt>
                <c:pt idx="29">
                  <c:v>42436.451388888891</c:v>
                </c:pt>
                <c:pt idx="30">
                  <c:v>42436.447916666664</c:v>
                </c:pt>
                <c:pt idx="31">
                  <c:v>42436.444444444445</c:v>
                </c:pt>
                <c:pt idx="32">
                  <c:v>42436.440972222219</c:v>
                </c:pt>
                <c:pt idx="33">
                  <c:v>42436.4375</c:v>
                </c:pt>
                <c:pt idx="34">
                  <c:v>42436.434027777781</c:v>
                </c:pt>
                <c:pt idx="35">
                  <c:v>42436.430555555555</c:v>
                </c:pt>
                <c:pt idx="36">
                  <c:v>42436.427083333336</c:v>
                </c:pt>
                <c:pt idx="37">
                  <c:v>42436.423611111109</c:v>
                </c:pt>
                <c:pt idx="38">
                  <c:v>42436.420138888891</c:v>
                </c:pt>
                <c:pt idx="39">
                  <c:v>42436.416666666664</c:v>
                </c:pt>
                <c:pt idx="40">
                  <c:v>42436.413194444445</c:v>
                </c:pt>
                <c:pt idx="41">
                  <c:v>42436.409722222219</c:v>
                </c:pt>
                <c:pt idx="42">
                  <c:v>42436.40625</c:v>
                </c:pt>
                <c:pt idx="43">
                  <c:v>42436.402777777781</c:v>
                </c:pt>
                <c:pt idx="44">
                  <c:v>42436.399305555555</c:v>
                </c:pt>
                <c:pt idx="45">
                  <c:v>42436.395833333336</c:v>
                </c:pt>
                <c:pt idx="46">
                  <c:v>42436.392361111109</c:v>
                </c:pt>
                <c:pt idx="47">
                  <c:v>42436.388888888891</c:v>
                </c:pt>
                <c:pt idx="48">
                  <c:v>42436.385416666664</c:v>
                </c:pt>
                <c:pt idx="49">
                  <c:v>42436.381944444445</c:v>
                </c:pt>
                <c:pt idx="50">
                  <c:v>42436.378472222219</c:v>
                </c:pt>
                <c:pt idx="51">
                  <c:v>42436.375</c:v>
                </c:pt>
                <c:pt idx="52">
                  <c:v>42436.371527777781</c:v>
                </c:pt>
                <c:pt idx="53">
                  <c:v>42436.368055555555</c:v>
                </c:pt>
                <c:pt idx="54">
                  <c:v>42436.364583333336</c:v>
                </c:pt>
                <c:pt idx="55">
                  <c:v>42436.361111111109</c:v>
                </c:pt>
                <c:pt idx="56">
                  <c:v>42436.357638888891</c:v>
                </c:pt>
                <c:pt idx="57">
                  <c:v>42436.354166666664</c:v>
                </c:pt>
                <c:pt idx="58">
                  <c:v>42436.350694444445</c:v>
                </c:pt>
                <c:pt idx="59">
                  <c:v>42436.347222222219</c:v>
                </c:pt>
                <c:pt idx="60">
                  <c:v>42436.34375</c:v>
                </c:pt>
              </c:numCache>
            </c:numRef>
          </c:cat>
          <c:val>
            <c:numRef>
              <c:f>Sheet1!$BS$6:$BS$66</c:f>
              <c:numCache>
                <c:formatCode>General</c:formatCode>
                <c:ptCount val="61"/>
                <c:pt idx="0">
                  <c:v>1413</c:v>
                </c:pt>
                <c:pt idx="1">
                  <c:v>2024</c:v>
                </c:pt>
                <c:pt idx="2">
                  <c:v>1891</c:v>
                </c:pt>
                <c:pt idx="3">
                  <c:v>2122.5</c:v>
                </c:pt>
                <c:pt idx="4">
                  <c:v>3212.5</c:v>
                </c:pt>
                <c:pt idx="5">
                  <c:v>3910</c:v>
                </c:pt>
                <c:pt idx="6">
                  <c:v>3741</c:v>
                </c:pt>
                <c:pt idx="7">
                  <c:v>4270</c:v>
                </c:pt>
                <c:pt idx="8">
                  <c:v>3870.5</c:v>
                </c:pt>
                <c:pt idx="9">
                  <c:v>2814.5</c:v>
                </c:pt>
                <c:pt idx="10">
                  <c:v>1780.5</c:v>
                </c:pt>
                <c:pt idx="11">
                  <c:v>1627</c:v>
                </c:pt>
                <c:pt idx="12">
                  <c:v>1006</c:v>
                </c:pt>
                <c:pt idx="13">
                  <c:v>1063</c:v>
                </c:pt>
                <c:pt idx="14">
                  <c:v>1008</c:v>
                </c:pt>
                <c:pt idx="15">
                  <c:v>1234</c:v>
                </c:pt>
                <c:pt idx="16">
                  <c:v>1097.5</c:v>
                </c:pt>
                <c:pt idx="17">
                  <c:v>1062.5</c:v>
                </c:pt>
                <c:pt idx="18">
                  <c:v>1008</c:v>
                </c:pt>
                <c:pt idx="19">
                  <c:v>1070</c:v>
                </c:pt>
                <c:pt idx="20">
                  <c:v>973</c:v>
                </c:pt>
                <c:pt idx="21">
                  <c:v>1038</c:v>
                </c:pt>
                <c:pt idx="22">
                  <c:v>1255.5</c:v>
                </c:pt>
                <c:pt idx="23">
                  <c:v>1639</c:v>
                </c:pt>
                <c:pt idx="24">
                  <c:v>1649</c:v>
                </c:pt>
                <c:pt idx="25">
                  <c:v>1927.5</c:v>
                </c:pt>
                <c:pt idx="26">
                  <c:v>2048</c:v>
                </c:pt>
                <c:pt idx="27">
                  <c:v>2306.5</c:v>
                </c:pt>
                <c:pt idx="28">
                  <c:v>2495.5</c:v>
                </c:pt>
                <c:pt idx="29">
                  <c:v>2562.5</c:v>
                </c:pt>
                <c:pt idx="30">
                  <c:v>2333.5</c:v>
                </c:pt>
                <c:pt idx="31">
                  <c:v>2309</c:v>
                </c:pt>
                <c:pt idx="32">
                  <c:v>2706.5</c:v>
                </c:pt>
                <c:pt idx="33">
                  <c:v>2730.5</c:v>
                </c:pt>
                <c:pt idx="34">
                  <c:v>2971</c:v>
                </c:pt>
                <c:pt idx="35">
                  <c:v>3119</c:v>
                </c:pt>
                <c:pt idx="36">
                  <c:v>3116</c:v>
                </c:pt>
                <c:pt idx="37">
                  <c:v>2688.5</c:v>
                </c:pt>
                <c:pt idx="38">
                  <c:v>2305</c:v>
                </c:pt>
                <c:pt idx="39">
                  <c:v>2660.5</c:v>
                </c:pt>
                <c:pt idx="40">
                  <c:v>3045</c:v>
                </c:pt>
                <c:pt idx="41">
                  <c:v>3406</c:v>
                </c:pt>
                <c:pt idx="42">
                  <c:v>4187.5</c:v>
                </c:pt>
                <c:pt idx="43">
                  <c:v>4910</c:v>
                </c:pt>
                <c:pt idx="44">
                  <c:v>5494</c:v>
                </c:pt>
                <c:pt idx="45">
                  <c:v>5336.5</c:v>
                </c:pt>
                <c:pt idx="46">
                  <c:v>5640</c:v>
                </c:pt>
                <c:pt idx="47">
                  <c:v>5496</c:v>
                </c:pt>
                <c:pt idx="48">
                  <c:v>7194</c:v>
                </c:pt>
                <c:pt idx="49">
                  <c:v>7032</c:v>
                </c:pt>
                <c:pt idx="50">
                  <c:v>6810</c:v>
                </c:pt>
                <c:pt idx="51">
                  <c:v>6257</c:v>
                </c:pt>
                <c:pt idx="52">
                  <c:v>5409</c:v>
                </c:pt>
                <c:pt idx="53">
                  <c:v>2903.5</c:v>
                </c:pt>
                <c:pt idx="54">
                  <c:v>1738.5</c:v>
                </c:pt>
                <c:pt idx="55">
                  <c:v>1658.5</c:v>
                </c:pt>
                <c:pt idx="56">
                  <c:v>1524.5</c:v>
                </c:pt>
                <c:pt idx="57">
                  <c:v>1991</c:v>
                </c:pt>
                <c:pt idx="58">
                  <c:v>2340.5</c:v>
                </c:pt>
                <c:pt idx="59">
                  <c:v>2618.5</c:v>
                </c:pt>
                <c:pt idx="60">
                  <c:v>2505</c:v>
                </c:pt>
              </c:numCache>
            </c:numRef>
          </c:val>
          <c:smooth val="0"/>
        </c:ser>
        <c:ser>
          <c:idx val="1"/>
          <c:order val="1"/>
          <c:spPr>
            <a:ln w="952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Sheet1!$BL$6:$BL$66</c:f>
              <c:numCache>
                <c:formatCode>h:mm;@</c:formatCode>
                <c:ptCount val="61"/>
                <c:pt idx="0">
                  <c:v>42436.552083333336</c:v>
                </c:pt>
                <c:pt idx="1">
                  <c:v>42436.548611111109</c:v>
                </c:pt>
                <c:pt idx="2">
                  <c:v>42436.545138888891</c:v>
                </c:pt>
                <c:pt idx="3">
                  <c:v>42436.541666666664</c:v>
                </c:pt>
                <c:pt idx="4">
                  <c:v>42436.538194444445</c:v>
                </c:pt>
                <c:pt idx="5">
                  <c:v>42436.534722222219</c:v>
                </c:pt>
                <c:pt idx="6">
                  <c:v>42436.53125</c:v>
                </c:pt>
                <c:pt idx="7">
                  <c:v>42436.527777777781</c:v>
                </c:pt>
                <c:pt idx="8">
                  <c:v>42436.524305555555</c:v>
                </c:pt>
                <c:pt idx="9">
                  <c:v>42436.520833333336</c:v>
                </c:pt>
                <c:pt idx="10">
                  <c:v>42436.517361111109</c:v>
                </c:pt>
                <c:pt idx="11">
                  <c:v>42436.513888888891</c:v>
                </c:pt>
                <c:pt idx="12">
                  <c:v>42436.510416666664</c:v>
                </c:pt>
                <c:pt idx="13">
                  <c:v>42436.506944444445</c:v>
                </c:pt>
                <c:pt idx="14">
                  <c:v>42436.503472222219</c:v>
                </c:pt>
                <c:pt idx="15">
                  <c:v>42436.5</c:v>
                </c:pt>
                <c:pt idx="16">
                  <c:v>42436.496527777781</c:v>
                </c:pt>
                <c:pt idx="17">
                  <c:v>42436.493055555555</c:v>
                </c:pt>
                <c:pt idx="18">
                  <c:v>42436.489583333336</c:v>
                </c:pt>
                <c:pt idx="19">
                  <c:v>42436.486111111109</c:v>
                </c:pt>
                <c:pt idx="20">
                  <c:v>42436.482638888891</c:v>
                </c:pt>
                <c:pt idx="21">
                  <c:v>42436.479166666664</c:v>
                </c:pt>
                <c:pt idx="22">
                  <c:v>42436.475694444445</c:v>
                </c:pt>
                <c:pt idx="23">
                  <c:v>42436.472222222219</c:v>
                </c:pt>
                <c:pt idx="24">
                  <c:v>42436.46875</c:v>
                </c:pt>
                <c:pt idx="25">
                  <c:v>42436.465277777781</c:v>
                </c:pt>
                <c:pt idx="26">
                  <c:v>42436.461805555555</c:v>
                </c:pt>
                <c:pt idx="27">
                  <c:v>42436.458333333336</c:v>
                </c:pt>
                <c:pt idx="28">
                  <c:v>42436.454861111109</c:v>
                </c:pt>
                <c:pt idx="29">
                  <c:v>42436.451388888891</c:v>
                </c:pt>
                <c:pt idx="30">
                  <c:v>42436.447916666664</c:v>
                </c:pt>
                <c:pt idx="31">
                  <c:v>42436.444444444445</c:v>
                </c:pt>
                <c:pt idx="32">
                  <c:v>42436.440972222219</c:v>
                </c:pt>
                <c:pt idx="33">
                  <c:v>42436.4375</c:v>
                </c:pt>
                <c:pt idx="34">
                  <c:v>42436.434027777781</c:v>
                </c:pt>
                <c:pt idx="35">
                  <c:v>42436.430555555555</c:v>
                </c:pt>
                <c:pt idx="36">
                  <c:v>42436.427083333336</c:v>
                </c:pt>
                <c:pt idx="37">
                  <c:v>42436.423611111109</c:v>
                </c:pt>
                <c:pt idx="38">
                  <c:v>42436.420138888891</c:v>
                </c:pt>
                <c:pt idx="39">
                  <c:v>42436.416666666664</c:v>
                </c:pt>
                <c:pt idx="40">
                  <c:v>42436.413194444445</c:v>
                </c:pt>
                <c:pt idx="41">
                  <c:v>42436.409722222219</c:v>
                </c:pt>
                <c:pt idx="42">
                  <c:v>42436.40625</c:v>
                </c:pt>
                <c:pt idx="43">
                  <c:v>42436.402777777781</c:v>
                </c:pt>
                <c:pt idx="44">
                  <c:v>42436.399305555555</c:v>
                </c:pt>
                <c:pt idx="45">
                  <c:v>42436.395833333336</c:v>
                </c:pt>
                <c:pt idx="46">
                  <c:v>42436.392361111109</c:v>
                </c:pt>
                <c:pt idx="47">
                  <c:v>42436.388888888891</c:v>
                </c:pt>
                <c:pt idx="48">
                  <c:v>42436.385416666664</c:v>
                </c:pt>
                <c:pt idx="49">
                  <c:v>42436.381944444445</c:v>
                </c:pt>
                <c:pt idx="50">
                  <c:v>42436.378472222219</c:v>
                </c:pt>
                <c:pt idx="51">
                  <c:v>42436.375</c:v>
                </c:pt>
                <c:pt idx="52">
                  <c:v>42436.371527777781</c:v>
                </c:pt>
                <c:pt idx="53">
                  <c:v>42436.368055555555</c:v>
                </c:pt>
                <c:pt idx="54">
                  <c:v>42436.364583333336</c:v>
                </c:pt>
                <c:pt idx="55">
                  <c:v>42436.361111111109</c:v>
                </c:pt>
                <c:pt idx="56">
                  <c:v>42436.357638888891</c:v>
                </c:pt>
                <c:pt idx="57">
                  <c:v>42436.354166666664</c:v>
                </c:pt>
                <c:pt idx="58">
                  <c:v>42436.350694444445</c:v>
                </c:pt>
                <c:pt idx="59">
                  <c:v>42436.347222222219</c:v>
                </c:pt>
                <c:pt idx="60">
                  <c:v>42436.34375</c:v>
                </c:pt>
              </c:numCache>
            </c:numRef>
          </c:cat>
          <c:val>
            <c:numRef>
              <c:f>Sheet1!$BT$6:$BT$66</c:f>
              <c:numCache>
                <c:formatCode>General</c:formatCode>
                <c:ptCount val="61"/>
                <c:pt idx="0">
                  <c:v>1194</c:v>
                </c:pt>
                <c:pt idx="1">
                  <c:v>1461</c:v>
                </c:pt>
                <c:pt idx="2">
                  <c:v>1283</c:v>
                </c:pt>
                <c:pt idx="3">
                  <c:v>1800.5</c:v>
                </c:pt>
                <c:pt idx="4">
                  <c:v>2714.5</c:v>
                </c:pt>
                <c:pt idx="5">
                  <c:v>3194</c:v>
                </c:pt>
                <c:pt idx="6">
                  <c:v>3483</c:v>
                </c:pt>
                <c:pt idx="7">
                  <c:v>4005</c:v>
                </c:pt>
                <c:pt idx="8">
                  <c:v>3257.5</c:v>
                </c:pt>
                <c:pt idx="9">
                  <c:v>2195.5</c:v>
                </c:pt>
                <c:pt idx="10">
                  <c:v>1830.5</c:v>
                </c:pt>
                <c:pt idx="11">
                  <c:v>1339</c:v>
                </c:pt>
                <c:pt idx="12">
                  <c:v>773</c:v>
                </c:pt>
                <c:pt idx="13">
                  <c:v>828</c:v>
                </c:pt>
                <c:pt idx="14">
                  <c:v>875</c:v>
                </c:pt>
                <c:pt idx="15">
                  <c:v>809</c:v>
                </c:pt>
                <c:pt idx="16">
                  <c:v>875.5</c:v>
                </c:pt>
                <c:pt idx="17">
                  <c:v>983.5</c:v>
                </c:pt>
                <c:pt idx="18">
                  <c:v>1023</c:v>
                </c:pt>
                <c:pt idx="19">
                  <c:v>1079</c:v>
                </c:pt>
                <c:pt idx="20">
                  <c:v>1082</c:v>
                </c:pt>
                <c:pt idx="21">
                  <c:v>1245</c:v>
                </c:pt>
                <c:pt idx="22">
                  <c:v>1246.5</c:v>
                </c:pt>
                <c:pt idx="23">
                  <c:v>1492</c:v>
                </c:pt>
                <c:pt idx="24">
                  <c:v>1460</c:v>
                </c:pt>
                <c:pt idx="25">
                  <c:v>1752.5</c:v>
                </c:pt>
                <c:pt idx="26">
                  <c:v>2288</c:v>
                </c:pt>
                <c:pt idx="27">
                  <c:v>2390.5</c:v>
                </c:pt>
                <c:pt idx="28">
                  <c:v>3115.5</c:v>
                </c:pt>
                <c:pt idx="29">
                  <c:v>3655.5</c:v>
                </c:pt>
                <c:pt idx="30">
                  <c:v>3883.5</c:v>
                </c:pt>
                <c:pt idx="31">
                  <c:v>3422</c:v>
                </c:pt>
                <c:pt idx="32">
                  <c:v>3789.5</c:v>
                </c:pt>
                <c:pt idx="33">
                  <c:v>3073.5</c:v>
                </c:pt>
                <c:pt idx="34">
                  <c:v>2726</c:v>
                </c:pt>
                <c:pt idx="35">
                  <c:v>2542</c:v>
                </c:pt>
                <c:pt idx="36">
                  <c:v>2468</c:v>
                </c:pt>
                <c:pt idx="37">
                  <c:v>2124.5</c:v>
                </c:pt>
                <c:pt idx="38">
                  <c:v>2042</c:v>
                </c:pt>
                <c:pt idx="39">
                  <c:v>2202.5</c:v>
                </c:pt>
                <c:pt idx="40">
                  <c:v>2267</c:v>
                </c:pt>
                <c:pt idx="41">
                  <c:v>2493</c:v>
                </c:pt>
                <c:pt idx="42">
                  <c:v>3027.5</c:v>
                </c:pt>
                <c:pt idx="43">
                  <c:v>4667</c:v>
                </c:pt>
                <c:pt idx="44">
                  <c:v>5658</c:v>
                </c:pt>
                <c:pt idx="45">
                  <c:v>6405.5</c:v>
                </c:pt>
                <c:pt idx="46">
                  <c:v>6369</c:v>
                </c:pt>
                <c:pt idx="47">
                  <c:v>6990</c:v>
                </c:pt>
                <c:pt idx="48">
                  <c:v>7864</c:v>
                </c:pt>
                <c:pt idx="49">
                  <c:v>8478</c:v>
                </c:pt>
                <c:pt idx="50">
                  <c:v>7892</c:v>
                </c:pt>
                <c:pt idx="51">
                  <c:v>7911</c:v>
                </c:pt>
                <c:pt idx="52">
                  <c:v>6867</c:v>
                </c:pt>
                <c:pt idx="53">
                  <c:v>4231.5</c:v>
                </c:pt>
                <c:pt idx="54">
                  <c:v>2552.5</c:v>
                </c:pt>
                <c:pt idx="55">
                  <c:v>2157.5</c:v>
                </c:pt>
                <c:pt idx="56">
                  <c:v>1857.5</c:v>
                </c:pt>
                <c:pt idx="57">
                  <c:v>2481</c:v>
                </c:pt>
                <c:pt idx="58">
                  <c:v>2567.5</c:v>
                </c:pt>
                <c:pt idx="59">
                  <c:v>2945.5</c:v>
                </c:pt>
                <c:pt idx="60">
                  <c:v>2863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04447248"/>
        <c:axId val="804447808"/>
      </c:lineChart>
      <c:catAx>
        <c:axId val="804447248"/>
        <c:scaling>
          <c:orientation val="maxMin"/>
        </c:scaling>
        <c:delete val="0"/>
        <c:axPos val="b"/>
        <c:numFmt formatCode="h:mm;@" sourceLinked="1"/>
        <c:majorTickMark val="none"/>
        <c:minorTickMark val="none"/>
        <c:tickLblPos val="nextTo"/>
        <c:spPr>
          <a:noFill/>
          <a:ln w="9525" cap="flat" cmpd="sng" algn="ctr">
            <a:solidFill>
              <a:srgbClr val="00206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804447808"/>
        <c:crosses val="autoZero"/>
        <c:auto val="1"/>
        <c:lblAlgn val="ctr"/>
        <c:lblOffset val="100"/>
        <c:tickLblSkip val="10"/>
        <c:tickMarkSkip val="20"/>
        <c:noMultiLvlLbl val="0"/>
      </c:catAx>
      <c:valAx>
        <c:axId val="804447808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rgbClr val="002060"/>
              </a:solidFill>
              <a:prstDash val="sysDot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8044472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1629890523238793E-2"/>
          <c:y val="5.0925925925925923E-2"/>
          <c:w val="0.89103639884486985"/>
          <c:h val="0.8416746864975212"/>
        </c:manualLayout>
      </c:layout>
      <c:lineChart>
        <c:grouping val="standard"/>
        <c:varyColors val="0"/>
        <c:ser>
          <c:idx val="0"/>
          <c:order val="0"/>
          <c:spPr>
            <a:ln w="952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Sheet1!$AK$6:$AK$66</c:f>
              <c:numCache>
                <c:formatCode>h:mm;@</c:formatCode>
                <c:ptCount val="61"/>
                <c:pt idx="0">
                  <c:v>42436.552083333336</c:v>
                </c:pt>
                <c:pt idx="1">
                  <c:v>42436.551388888889</c:v>
                </c:pt>
                <c:pt idx="2">
                  <c:v>42436.550694444442</c:v>
                </c:pt>
                <c:pt idx="3">
                  <c:v>42436.55</c:v>
                </c:pt>
                <c:pt idx="4">
                  <c:v>42436.549305555556</c:v>
                </c:pt>
                <c:pt idx="5">
                  <c:v>42436.548611111109</c:v>
                </c:pt>
                <c:pt idx="6">
                  <c:v>42436.54791666667</c:v>
                </c:pt>
                <c:pt idx="7">
                  <c:v>42436.547222222223</c:v>
                </c:pt>
                <c:pt idx="8">
                  <c:v>42436.546527777777</c:v>
                </c:pt>
                <c:pt idx="9">
                  <c:v>42436.54583333333</c:v>
                </c:pt>
                <c:pt idx="10">
                  <c:v>42436.545138888891</c:v>
                </c:pt>
                <c:pt idx="11">
                  <c:v>42436.544444444444</c:v>
                </c:pt>
                <c:pt idx="12">
                  <c:v>42436.543749999997</c:v>
                </c:pt>
                <c:pt idx="13">
                  <c:v>42436.543055555558</c:v>
                </c:pt>
                <c:pt idx="14">
                  <c:v>42436.542361111111</c:v>
                </c:pt>
                <c:pt idx="15">
                  <c:v>42436.541666666664</c:v>
                </c:pt>
                <c:pt idx="16">
                  <c:v>42436.540972222225</c:v>
                </c:pt>
                <c:pt idx="17">
                  <c:v>42436.540277777778</c:v>
                </c:pt>
                <c:pt idx="18">
                  <c:v>42436.539583333331</c:v>
                </c:pt>
                <c:pt idx="19">
                  <c:v>42436.538888888892</c:v>
                </c:pt>
                <c:pt idx="20">
                  <c:v>42436.538194444445</c:v>
                </c:pt>
                <c:pt idx="21">
                  <c:v>42436.537499999999</c:v>
                </c:pt>
                <c:pt idx="22">
                  <c:v>42436.536805555559</c:v>
                </c:pt>
                <c:pt idx="23">
                  <c:v>42436.536111111112</c:v>
                </c:pt>
                <c:pt idx="24">
                  <c:v>42436.535416666666</c:v>
                </c:pt>
                <c:pt idx="25">
                  <c:v>42436.534722222219</c:v>
                </c:pt>
                <c:pt idx="26">
                  <c:v>42436.53402777778</c:v>
                </c:pt>
                <c:pt idx="27">
                  <c:v>42436.533333333333</c:v>
                </c:pt>
                <c:pt idx="28">
                  <c:v>42436.532638888886</c:v>
                </c:pt>
                <c:pt idx="29">
                  <c:v>42436.531944444447</c:v>
                </c:pt>
                <c:pt idx="30">
                  <c:v>42436.53125</c:v>
                </c:pt>
                <c:pt idx="31">
                  <c:v>42436.530555555553</c:v>
                </c:pt>
                <c:pt idx="32">
                  <c:v>42436.529861111114</c:v>
                </c:pt>
                <c:pt idx="33">
                  <c:v>42436.529166666667</c:v>
                </c:pt>
                <c:pt idx="34">
                  <c:v>42436.52847222222</c:v>
                </c:pt>
                <c:pt idx="35">
                  <c:v>42436.527777777781</c:v>
                </c:pt>
                <c:pt idx="36">
                  <c:v>42436.527083333334</c:v>
                </c:pt>
                <c:pt idx="37">
                  <c:v>42436.526388888888</c:v>
                </c:pt>
                <c:pt idx="38">
                  <c:v>42436.525694444441</c:v>
                </c:pt>
                <c:pt idx="39">
                  <c:v>42436.525000000001</c:v>
                </c:pt>
                <c:pt idx="40">
                  <c:v>42436.524305555555</c:v>
                </c:pt>
                <c:pt idx="41">
                  <c:v>42436.523611111108</c:v>
                </c:pt>
                <c:pt idx="42">
                  <c:v>42436.522916666669</c:v>
                </c:pt>
                <c:pt idx="43">
                  <c:v>42436.522222222222</c:v>
                </c:pt>
                <c:pt idx="44">
                  <c:v>42436.521527777775</c:v>
                </c:pt>
                <c:pt idx="45">
                  <c:v>42436.520833333336</c:v>
                </c:pt>
                <c:pt idx="46">
                  <c:v>42436.520138888889</c:v>
                </c:pt>
                <c:pt idx="47">
                  <c:v>42436.519444444442</c:v>
                </c:pt>
                <c:pt idx="48">
                  <c:v>42436.518750000003</c:v>
                </c:pt>
                <c:pt idx="49">
                  <c:v>42436.518055555556</c:v>
                </c:pt>
                <c:pt idx="50">
                  <c:v>42436.517361111109</c:v>
                </c:pt>
                <c:pt idx="51">
                  <c:v>42436.51666666667</c:v>
                </c:pt>
                <c:pt idx="52">
                  <c:v>42436.515972222223</c:v>
                </c:pt>
                <c:pt idx="53">
                  <c:v>42436.515277777777</c:v>
                </c:pt>
                <c:pt idx="54">
                  <c:v>42436.51458333333</c:v>
                </c:pt>
                <c:pt idx="55">
                  <c:v>42436.513888888891</c:v>
                </c:pt>
                <c:pt idx="56">
                  <c:v>42436.513194444444</c:v>
                </c:pt>
                <c:pt idx="57">
                  <c:v>42436.512499999997</c:v>
                </c:pt>
                <c:pt idx="58">
                  <c:v>42436.511805555558</c:v>
                </c:pt>
                <c:pt idx="59">
                  <c:v>42436.511111111111</c:v>
                </c:pt>
                <c:pt idx="60">
                  <c:v>42436.510416666664</c:v>
                </c:pt>
              </c:numCache>
            </c:numRef>
          </c:cat>
          <c:val>
            <c:numRef>
              <c:f>Sheet1!$AR$6:$AR$66</c:f>
              <c:numCache>
                <c:formatCode>General</c:formatCode>
                <c:ptCount val="61"/>
                <c:pt idx="0">
                  <c:v>259</c:v>
                </c:pt>
                <c:pt idx="1">
                  <c:v>358</c:v>
                </c:pt>
                <c:pt idx="2">
                  <c:v>352</c:v>
                </c:pt>
                <c:pt idx="3">
                  <c:v>335</c:v>
                </c:pt>
                <c:pt idx="4">
                  <c:v>354</c:v>
                </c:pt>
                <c:pt idx="5">
                  <c:v>368</c:v>
                </c:pt>
                <c:pt idx="6">
                  <c:v>278</c:v>
                </c:pt>
                <c:pt idx="7">
                  <c:v>322</c:v>
                </c:pt>
                <c:pt idx="8">
                  <c:v>402</c:v>
                </c:pt>
                <c:pt idx="9">
                  <c:v>344</c:v>
                </c:pt>
                <c:pt idx="10">
                  <c:v>276</c:v>
                </c:pt>
                <c:pt idx="11">
                  <c:v>250</c:v>
                </c:pt>
                <c:pt idx="12">
                  <c:v>202</c:v>
                </c:pt>
                <c:pt idx="13">
                  <c:v>199</c:v>
                </c:pt>
                <c:pt idx="14">
                  <c:v>269</c:v>
                </c:pt>
                <c:pt idx="15">
                  <c:v>262</c:v>
                </c:pt>
                <c:pt idx="16">
                  <c:v>492</c:v>
                </c:pt>
                <c:pt idx="17">
                  <c:v>1000</c:v>
                </c:pt>
                <c:pt idx="18">
                  <c:v>901</c:v>
                </c:pt>
                <c:pt idx="19">
                  <c:v>834</c:v>
                </c:pt>
                <c:pt idx="20">
                  <c:v>871</c:v>
                </c:pt>
                <c:pt idx="21">
                  <c:v>646</c:v>
                </c:pt>
                <c:pt idx="22">
                  <c:v>105</c:v>
                </c:pt>
                <c:pt idx="23">
                  <c:v>136</c:v>
                </c:pt>
                <c:pt idx="24">
                  <c:v>184</c:v>
                </c:pt>
                <c:pt idx="25">
                  <c:v>180</c:v>
                </c:pt>
                <c:pt idx="26">
                  <c:v>225</c:v>
                </c:pt>
                <c:pt idx="27">
                  <c:v>264</c:v>
                </c:pt>
                <c:pt idx="28">
                  <c:v>322</c:v>
                </c:pt>
                <c:pt idx="29">
                  <c:v>366</c:v>
                </c:pt>
                <c:pt idx="30">
                  <c:v>441</c:v>
                </c:pt>
                <c:pt idx="31">
                  <c:v>509.5</c:v>
                </c:pt>
                <c:pt idx="32">
                  <c:v>975.5</c:v>
                </c:pt>
                <c:pt idx="33">
                  <c:v>958.5</c:v>
                </c:pt>
                <c:pt idx="34">
                  <c:v>922.5</c:v>
                </c:pt>
                <c:pt idx="35">
                  <c:v>918.5</c:v>
                </c:pt>
                <c:pt idx="36">
                  <c:v>1340</c:v>
                </c:pt>
                <c:pt idx="37">
                  <c:v>1549.5</c:v>
                </c:pt>
                <c:pt idx="38">
                  <c:v>1680.5</c:v>
                </c:pt>
                <c:pt idx="39">
                  <c:v>1645.5</c:v>
                </c:pt>
                <c:pt idx="40">
                  <c:v>1598.5</c:v>
                </c:pt>
                <c:pt idx="41">
                  <c:v>1189.5</c:v>
                </c:pt>
                <c:pt idx="42">
                  <c:v>488</c:v>
                </c:pt>
                <c:pt idx="43">
                  <c:v>307</c:v>
                </c:pt>
                <c:pt idx="44">
                  <c:v>367</c:v>
                </c:pt>
                <c:pt idx="45">
                  <c:v>380</c:v>
                </c:pt>
                <c:pt idx="46">
                  <c:v>477</c:v>
                </c:pt>
                <c:pt idx="47">
                  <c:v>543</c:v>
                </c:pt>
                <c:pt idx="48">
                  <c:v>610</c:v>
                </c:pt>
                <c:pt idx="49">
                  <c:v>635</c:v>
                </c:pt>
                <c:pt idx="50">
                  <c:v>885</c:v>
                </c:pt>
                <c:pt idx="51">
                  <c:v>754</c:v>
                </c:pt>
                <c:pt idx="52">
                  <c:v>686</c:v>
                </c:pt>
                <c:pt idx="53">
                  <c:v>603</c:v>
                </c:pt>
                <c:pt idx="54">
                  <c:v>508</c:v>
                </c:pt>
                <c:pt idx="55">
                  <c:v>222</c:v>
                </c:pt>
                <c:pt idx="56">
                  <c:v>110</c:v>
                </c:pt>
                <c:pt idx="57">
                  <c:v>110</c:v>
                </c:pt>
                <c:pt idx="58">
                  <c:v>129</c:v>
                </c:pt>
                <c:pt idx="59">
                  <c:v>196</c:v>
                </c:pt>
                <c:pt idx="60">
                  <c:v>216</c:v>
                </c:pt>
              </c:numCache>
            </c:numRef>
          </c:val>
          <c:smooth val="0"/>
        </c:ser>
        <c:ser>
          <c:idx val="1"/>
          <c:order val="1"/>
          <c:spPr>
            <a:ln w="952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numRef>
              <c:f>Sheet1!$AK$6:$AK$66</c:f>
              <c:numCache>
                <c:formatCode>h:mm;@</c:formatCode>
                <c:ptCount val="61"/>
                <c:pt idx="0">
                  <c:v>42436.552083333336</c:v>
                </c:pt>
                <c:pt idx="1">
                  <c:v>42436.551388888889</c:v>
                </c:pt>
                <c:pt idx="2">
                  <c:v>42436.550694444442</c:v>
                </c:pt>
                <c:pt idx="3">
                  <c:v>42436.55</c:v>
                </c:pt>
                <c:pt idx="4">
                  <c:v>42436.549305555556</c:v>
                </c:pt>
                <c:pt idx="5">
                  <c:v>42436.548611111109</c:v>
                </c:pt>
                <c:pt idx="6">
                  <c:v>42436.54791666667</c:v>
                </c:pt>
                <c:pt idx="7">
                  <c:v>42436.547222222223</c:v>
                </c:pt>
                <c:pt idx="8">
                  <c:v>42436.546527777777</c:v>
                </c:pt>
                <c:pt idx="9">
                  <c:v>42436.54583333333</c:v>
                </c:pt>
                <c:pt idx="10">
                  <c:v>42436.545138888891</c:v>
                </c:pt>
                <c:pt idx="11">
                  <c:v>42436.544444444444</c:v>
                </c:pt>
                <c:pt idx="12">
                  <c:v>42436.543749999997</c:v>
                </c:pt>
                <c:pt idx="13">
                  <c:v>42436.543055555558</c:v>
                </c:pt>
                <c:pt idx="14">
                  <c:v>42436.542361111111</c:v>
                </c:pt>
                <c:pt idx="15">
                  <c:v>42436.541666666664</c:v>
                </c:pt>
                <c:pt idx="16">
                  <c:v>42436.540972222225</c:v>
                </c:pt>
                <c:pt idx="17">
                  <c:v>42436.540277777778</c:v>
                </c:pt>
                <c:pt idx="18">
                  <c:v>42436.539583333331</c:v>
                </c:pt>
                <c:pt idx="19">
                  <c:v>42436.538888888892</c:v>
                </c:pt>
                <c:pt idx="20">
                  <c:v>42436.538194444445</c:v>
                </c:pt>
                <c:pt idx="21">
                  <c:v>42436.537499999999</c:v>
                </c:pt>
                <c:pt idx="22">
                  <c:v>42436.536805555559</c:v>
                </c:pt>
                <c:pt idx="23">
                  <c:v>42436.536111111112</c:v>
                </c:pt>
                <c:pt idx="24">
                  <c:v>42436.535416666666</c:v>
                </c:pt>
                <c:pt idx="25">
                  <c:v>42436.534722222219</c:v>
                </c:pt>
                <c:pt idx="26">
                  <c:v>42436.53402777778</c:v>
                </c:pt>
                <c:pt idx="27">
                  <c:v>42436.533333333333</c:v>
                </c:pt>
                <c:pt idx="28">
                  <c:v>42436.532638888886</c:v>
                </c:pt>
                <c:pt idx="29">
                  <c:v>42436.531944444447</c:v>
                </c:pt>
                <c:pt idx="30">
                  <c:v>42436.53125</c:v>
                </c:pt>
                <c:pt idx="31">
                  <c:v>42436.530555555553</c:v>
                </c:pt>
                <c:pt idx="32">
                  <c:v>42436.529861111114</c:v>
                </c:pt>
                <c:pt idx="33">
                  <c:v>42436.529166666667</c:v>
                </c:pt>
                <c:pt idx="34">
                  <c:v>42436.52847222222</c:v>
                </c:pt>
                <c:pt idx="35">
                  <c:v>42436.527777777781</c:v>
                </c:pt>
                <c:pt idx="36">
                  <c:v>42436.527083333334</c:v>
                </c:pt>
                <c:pt idx="37">
                  <c:v>42436.526388888888</c:v>
                </c:pt>
                <c:pt idx="38">
                  <c:v>42436.525694444441</c:v>
                </c:pt>
                <c:pt idx="39">
                  <c:v>42436.525000000001</c:v>
                </c:pt>
                <c:pt idx="40">
                  <c:v>42436.524305555555</c:v>
                </c:pt>
                <c:pt idx="41">
                  <c:v>42436.523611111108</c:v>
                </c:pt>
                <c:pt idx="42">
                  <c:v>42436.522916666669</c:v>
                </c:pt>
                <c:pt idx="43">
                  <c:v>42436.522222222222</c:v>
                </c:pt>
                <c:pt idx="44">
                  <c:v>42436.521527777775</c:v>
                </c:pt>
                <c:pt idx="45">
                  <c:v>42436.520833333336</c:v>
                </c:pt>
                <c:pt idx="46">
                  <c:v>42436.520138888889</c:v>
                </c:pt>
                <c:pt idx="47">
                  <c:v>42436.519444444442</c:v>
                </c:pt>
                <c:pt idx="48">
                  <c:v>42436.518750000003</c:v>
                </c:pt>
                <c:pt idx="49">
                  <c:v>42436.518055555556</c:v>
                </c:pt>
                <c:pt idx="50">
                  <c:v>42436.517361111109</c:v>
                </c:pt>
                <c:pt idx="51">
                  <c:v>42436.51666666667</c:v>
                </c:pt>
                <c:pt idx="52">
                  <c:v>42436.515972222223</c:v>
                </c:pt>
                <c:pt idx="53">
                  <c:v>42436.515277777777</c:v>
                </c:pt>
                <c:pt idx="54">
                  <c:v>42436.51458333333</c:v>
                </c:pt>
                <c:pt idx="55">
                  <c:v>42436.513888888891</c:v>
                </c:pt>
                <c:pt idx="56">
                  <c:v>42436.513194444444</c:v>
                </c:pt>
                <c:pt idx="57">
                  <c:v>42436.512499999997</c:v>
                </c:pt>
                <c:pt idx="58">
                  <c:v>42436.511805555558</c:v>
                </c:pt>
                <c:pt idx="59">
                  <c:v>42436.511111111111</c:v>
                </c:pt>
                <c:pt idx="60">
                  <c:v>42436.510416666664</c:v>
                </c:pt>
              </c:numCache>
            </c:numRef>
          </c:cat>
          <c:val>
            <c:numRef>
              <c:f>Sheet1!$AS$6:$AS$66</c:f>
              <c:numCache>
                <c:formatCode>General</c:formatCode>
                <c:ptCount val="61"/>
                <c:pt idx="0">
                  <c:v>387</c:v>
                </c:pt>
                <c:pt idx="1">
                  <c:v>381</c:v>
                </c:pt>
                <c:pt idx="2">
                  <c:v>219</c:v>
                </c:pt>
                <c:pt idx="3">
                  <c:v>197</c:v>
                </c:pt>
                <c:pt idx="4">
                  <c:v>250</c:v>
                </c:pt>
                <c:pt idx="5">
                  <c:v>305</c:v>
                </c:pt>
                <c:pt idx="6">
                  <c:v>357</c:v>
                </c:pt>
                <c:pt idx="7">
                  <c:v>362</c:v>
                </c:pt>
                <c:pt idx="8">
                  <c:v>531</c:v>
                </c:pt>
                <c:pt idx="9">
                  <c:v>485</c:v>
                </c:pt>
                <c:pt idx="10">
                  <c:v>401</c:v>
                </c:pt>
                <c:pt idx="11">
                  <c:v>348</c:v>
                </c:pt>
                <c:pt idx="12">
                  <c:v>312</c:v>
                </c:pt>
                <c:pt idx="13">
                  <c:v>128</c:v>
                </c:pt>
                <c:pt idx="14">
                  <c:v>125</c:v>
                </c:pt>
                <c:pt idx="15">
                  <c:v>91</c:v>
                </c:pt>
                <c:pt idx="16">
                  <c:v>143</c:v>
                </c:pt>
                <c:pt idx="17">
                  <c:v>232</c:v>
                </c:pt>
                <c:pt idx="18">
                  <c:v>298</c:v>
                </c:pt>
                <c:pt idx="19">
                  <c:v>341</c:v>
                </c:pt>
                <c:pt idx="20">
                  <c:v>397</c:v>
                </c:pt>
                <c:pt idx="21">
                  <c:v>316</c:v>
                </c:pt>
                <c:pt idx="22">
                  <c:v>280</c:v>
                </c:pt>
                <c:pt idx="23">
                  <c:v>224</c:v>
                </c:pt>
                <c:pt idx="24">
                  <c:v>171</c:v>
                </c:pt>
                <c:pt idx="25">
                  <c:v>150</c:v>
                </c:pt>
                <c:pt idx="26">
                  <c:v>203</c:v>
                </c:pt>
                <c:pt idx="27">
                  <c:v>220</c:v>
                </c:pt>
                <c:pt idx="28">
                  <c:v>542</c:v>
                </c:pt>
                <c:pt idx="29">
                  <c:v>642</c:v>
                </c:pt>
                <c:pt idx="30">
                  <c:v>707</c:v>
                </c:pt>
                <c:pt idx="31">
                  <c:v>874.5</c:v>
                </c:pt>
                <c:pt idx="32">
                  <c:v>936.5</c:v>
                </c:pt>
                <c:pt idx="33">
                  <c:v>685.5</c:v>
                </c:pt>
                <c:pt idx="34">
                  <c:v>721.5</c:v>
                </c:pt>
                <c:pt idx="35">
                  <c:v>802.5</c:v>
                </c:pt>
                <c:pt idx="36">
                  <c:v>1178</c:v>
                </c:pt>
                <c:pt idx="37">
                  <c:v>1459.5</c:v>
                </c:pt>
                <c:pt idx="38">
                  <c:v>1405.5</c:v>
                </c:pt>
                <c:pt idx="39">
                  <c:v>1242.5</c:v>
                </c:pt>
                <c:pt idx="40">
                  <c:v>1119.5</c:v>
                </c:pt>
                <c:pt idx="41">
                  <c:v>622.5</c:v>
                </c:pt>
                <c:pt idx="42">
                  <c:v>226</c:v>
                </c:pt>
                <c:pt idx="43">
                  <c:v>263</c:v>
                </c:pt>
                <c:pt idx="44">
                  <c:v>365</c:v>
                </c:pt>
                <c:pt idx="45">
                  <c:v>591</c:v>
                </c:pt>
                <c:pt idx="46">
                  <c:v>605</c:v>
                </c:pt>
                <c:pt idx="47">
                  <c:v>676</c:v>
                </c:pt>
                <c:pt idx="48">
                  <c:v>696</c:v>
                </c:pt>
                <c:pt idx="49">
                  <c:v>768</c:v>
                </c:pt>
                <c:pt idx="50">
                  <c:v>806</c:v>
                </c:pt>
                <c:pt idx="51">
                  <c:v>725</c:v>
                </c:pt>
                <c:pt idx="52">
                  <c:v>676</c:v>
                </c:pt>
                <c:pt idx="53">
                  <c:v>604</c:v>
                </c:pt>
                <c:pt idx="54">
                  <c:v>495</c:v>
                </c:pt>
                <c:pt idx="55">
                  <c:v>166</c:v>
                </c:pt>
                <c:pt idx="56">
                  <c:v>127</c:v>
                </c:pt>
                <c:pt idx="57">
                  <c:v>93</c:v>
                </c:pt>
                <c:pt idx="58">
                  <c:v>87</c:v>
                </c:pt>
                <c:pt idx="59">
                  <c:v>53</c:v>
                </c:pt>
                <c:pt idx="60">
                  <c:v>67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64376400"/>
        <c:axId val="1064375840"/>
      </c:lineChart>
      <c:catAx>
        <c:axId val="1064376400"/>
        <c:scaling>
          <c:orientation val="maxMin"/>
        </c:scaling>
        <c:delete val="0"/>
        <c:axPos val="b"/>
        <c:numFmt formatCode="h:mm;@" sourceLinked="1"/>
        <c:majorTickMark val="none"/>
        <c:minorTickMark val="none"/>
        <c:tickLblPos val="nextTo"/>
        <c:spPr>
          <a:noFill/>
          <a:ln w="9525" cap="flat" cmpd="sng" algn="ctr">
            <a:solidFill>
              <a:srgbClr val="00206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1064375840"/>
        <c:crosses val="autoZero"/>
        <c:auto val="1"/>
        <c:lblAlgn val="ctr"/>
        <c:lblOffset val="100"/>
        <c:tickLblSkip val="10"/>
        <c:tickMarkSkip val="20"/>
        <c:noMultiLvlLbl val="0"/>
      </c:catAx>
      <c:valAx>
        <c:axId val="1064375840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rgbClr val="002060"/>
              </a:solidFill>
              <a:prstDash val="sysDot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10643764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900"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2.1319734362063802E-2"/>
          <c:w val="0.87827610834359993"/>
          <c:h val="0.90156599552572703"/>
        </c:manualLayout>
      </c:layout>
      <c:stockChart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numRef>
              <c:f>Sheet1!$BL$6:$BL$66</c:f>
              <c:numCache>
                <c:formatCode>h:mm;@</c:formatCode>
                <c:ptCount val="61"/>
                <c:pt idx="0">
                  <c:v>42436.552083333336</c:v>
                </c:pt>
                <c:pt idx="1">
                  <c:v>42436.548611111109</c:v>
                </c:pt>
                <c:pt idx="2">
                  <c:v>42436.545138888891</c:v>
                </c:pt>
                <c:pt idx="3">
                  <c:v>42436.541666666664</c:v>
                </c:pt>
                <c:pt idx="4">
                  <c:v>42436.538194444445</c:v>
                </c:pt>
                <c:pt idx="5">
                  <c:v>42436.534722222219</c:v>
                </c:pt>
                <c:pt idx="6">
                  <c:v>42436.53125</c:v>
                </c:pt>
                <c:pt idx="7">
                  <c:v>42436.527777777781</c:v>
                </c:pt>
                <c:pt idx="8">
                  <c:v>42436.524305555555</c:v>
                </c:pt>
                <c:pt idx="9">
                  <c:v>42436.520833333336</c:v>
                </c:pt>
                <c:pt idx="10">
                  <c:v>42436.517361111109</c:v>
                </c:pt>
                <c:pt idx="11">
                  <c:v>42436.513888888891</c:v>
                </c:pt>
                <c:pt idx="12">
                  <c:v>42436.510416666664</c:v>
                </c:pt>
                <c:pt idx="13">
                  <c:v>42436.506944444445</c:v>
                </c:pt>
                <c:pt idx="14">
                  <c:v>42436.503472222219</c:v>
                </c:pt>
                <c:pt idx="15">
                  <c:v>42436.5</c:v>
                </c:pt>
                <c:pt idx="16">
                  <c:v>42436.496527777781</c:v>
                </c:pt>
                <c:pt idx="17">
                  <c:v>42436.493055555555</c:v>
                </c:pt>
                <c:pt idx="18">
                  <c:v>42436.489583333336</c:v>
                </c:pt>
                <c:pt idx="19">
                  <c:v>42436.486111111109</c:v>
                </c:pt>
                <c:pt idx="20">
                  <c:v>42436.482638888891</c:v>
                </c:pt>
                <c:pt idx="21">
                  <c:v>42436.479166666664</c:v>
                </c:pt>
                <c:pt idx="22">
                  <c:v>42436.475694444445</c:v>
                </c:pt>
                <c:pt idx="23">
                  <c:v>42436.472222222219</c:v>
                </c:pt>
                <c:pt idx="24">
                  <c:v>42436.46875</c:v>
                </c:pt>
                <c:pt idx="25">
                  <c:v>42436.465277777781</c:v>
                </c:pt>
                <c:pt idx="26">
                  <c:v>42436.461805555555</c:v>
                </c:pt>
                <c:pt idx="27">
                  <c:v>42436.458333333336</c:v>
                </c:pt>
                <c:pt idx="28">
                  <c:v>42436.454861111109</c:v>
                </c:pt>
                <c:pt idx="29">
                  <c:v>42436.451388888891</c:v>
                </c:pt>
                <c:pt idx="30">
                  <c:v>42436.447916666664</c:v>
                </c:pt>
                <c:pt idx="31">
                  <c:v>42436.444444444445</c:v>
                </c:pt>
                <c:pt idx="32">
                  <c:v>42436.440972222219</c:v>
                </c:pt>
                <c:pt idx="33">
                  <c:v>42436.4375</c:v>
                </c:pt>
                <c:pt idx="34">
                  <c:v>42436.434027777781</c:v>
                </c:pt>
                <c:pt idx="35">
                  <c:v>42436.430555555555</c:v>
                </c:pt>
                <c:pt idx="36">
                  <c:v>42436.427083333336</c:v>
                </c:pt>
                <c:pt idx="37">
                  <c:v>42436.423611111109</c:v>
                </c:pt>
                <c:pt idx="38">
                  <c:v>42436.420138888891</c:v>
                </c:pt>
                <c:pt idx="39">
                  <c:v>42436.416666666664</c:v>
                </c:pt>
                <c:pt idx="40">
                  <c:v>42436.413194444445</c:v>
                </c:pt>
                <c:pt idx="41">
                  <c:v>42436.409722222219</c:v>
                </c:pt>
                <c:pt idx="42">
                  <c:v>42436.40625</c:v>
                </c:pt>
                <c:pt idx="43">
                  <c:v>42436.402777777781</c:v>
                </c:pt>
                <c:pt idx="44">
                  <c:v>42436.399305555555</c:v>
                </c:pt>
                <c:pt idx="45">
                  <c:v>42436.395833333336</c:v>
                </c:pt>
                <c:pt idx="46">
                  <c:v>42436.392361111109</c:v>
                </c:pt>
                <c:pt idx="47">
                  <c:v>42436.388888888891</c:v>
                </c:pt>
                <c:pt idx="48">
                  <c:v>42436.385416666664</c:v>
                </c:pt>
                <c:pt idx="49">
                  <c:v>42436.381944444445</c:v>
                </c:pt>
                <c:pt idx="50">
                  <c:v>42436.378472222219</c:v>
                </c:pt>
                <c:pt idx="51">
                  <c:v>42436.375</c:v>
                </c:pt>
                <c:pt idx="52">
                  <c:v>42436.371527777781</c:v>
                </c:pt>
                <c:pt idx="53">
                  <c:v>42436.368055555555</c:v>
                </c:pt>
                <c:pt idx="54">
                  <c:v>42436.364583333336</c:v>
                </c:pt>
                <c:pt idx="55">
                  <c:v>42436.361111111109</c:v>
                </c:pt>
                <c:pt idx="56">
                  <c:v>42436.357638888891</c:v>
                </c:pt>
                <c:pt idx="57">
                  <c:v>42436.354166666664</c:v>
                </c:pt>
                <c:pt idx="58">
                  <c:v>42436.350694444445</c:v>
                </c:pt>
                <c:pt idx="59">
                  <c:v>42436.347222222219</c:v>
                </c:pt>
                <c:pt idx="60">
                  <c:v>42436.34375</c:v>
                </c:pt>
              </c:numCache>
            </c:numRef>
          </c:cat>
          <c:val>
            <c:numRef>
              <c:f>Sheet1!$BM$6:$BM$66</c:f>
              <c:numCache>
                <c:formatCode>0.00</c:formatCode>
                <c:ptCount val="61"/>
                <c:pt idx="0">
                  <c:v>1.7</c:v>
                </c:pt>
                <c:pt idx="1">
                  <c:v>1.696</c:v>
                </c:pt>
                <c:pt idx="2">
                  <c:v>1.6990000000000001</c:v>
                </c:pt>
                <c:pt idx="3">
                  <c:v>1.6970000000000001</c:v>
                </c:pt>
                <c:pt idx="4">
                  <c:v>1.696</c:v>
                </c:pt>
                <c:pt idx="5">
                  <c:v>1.6950000000000001</c:v>
                </c:pt>
                <c:pt idx="6">
                  <c:v>1.6930000000000001</c:v>
                </c:pt>
                <c:pt idx="7">
                  <c:v>1.6890000000000001</c:v>
                </c:pt>
                <c:pt idx="8">
                  <c:v>1.6950000000000001</c:v>
                </c:pt>
                <c:pt idx="9">
                  <c:v>1.7070000000000001</c:v>
                </c:pt>
                <c:pt idx="10">
                  <c:v>1.7070000000000001</c:v>
                </c:pt>
                <c:pt idx="11">
                  <c:v>1.716</c:v>
                </c:pt>
                <c:pt idx="12">
                  <c:v>1.7190000000000001</c:v>
                </c:pt>
                <c:pt idx="13">
                  <c:v>1.724</c:v>
                </c:pt>
                <c:pt idx="14">
                  <c:v>1.7170000000000001</c:v>
                </c:pt>
                <c:pt idx="15">
                  <c:v>1.7230000000000001</c:v>
                </c:pt>
                <c:pt idx="16">
                  <c:v>1.7190000000000001</c:v>
                </c:pt>
                <c:pt idx="17">
                  <c:v>1.72</c:v>
                </c:pt>
                <c:pt idx="18">
                  <c:v>1.7210000000000001</c:v>
                </c:pt>
                <c:pt idx="19">
                  <c:v>1.724</c:v>
                </c:pt>
                <c:pt idx="20">
                  <c:v>1.7270000000000001</c:v>
                </c:pt>
                <c:pt idx="21">
                  <c:v>1.728</c:v>
                </c:pt>
                <c:pt idx="22">
                  <c:v>1.7210000000000001</c:v>
                </c:pt>
                <c:pt idx="23">
                  <c:v>1.724</c:v>
                </c:pt>
                <c:pt idx="24">
                  <c:v>1.7290000000000001</c:v>
                </c:pt>
                <c:pt idx="25">
                  <c:v>1.7330000000000001</c:v>
                </c:pt>
                <c:pt idx="26">
                  <c:v>1.7310000000000001</c:v>
                </c:pt>
                <c:pt idx="27">
                  <c:v>1.7270000000000001</c:v>
                </c:pt>
                <c:pt idx="28">
                  <c:v>1.7290000000000001</c:v>
                </c:pt>
                <c:pt idx="29">
                  <c:v>1.7350000000000001</c:v>
                </c:pt>
                <c:pt idx="30">
                  <c:v>1.734</c:v>
                </c:pt>
                <c:pt idx="31">
                  <c:v>1.734</c:v>
                </c:pt>
                <c:pt idx="32">
                  <c:v>1.728</c:v>
                </c:pt>
                <c:pt idx="33">
                  <c:v>1.7190000000000001</c:v>
                </c:pt>
                <c:pt idx="34">
                  <c:v>1.712</c:v>
                </c:pt>
                <c:pt idx="35">
                  <c:v>1.7090000000000001</c:v>
                </c:pt>
                <c:pt idx="36">
                  <c:v>1.71</c:v>
                </c:pt>
                <c:pt idx="37">
                  <c:v>1.7170000000000001</c:v>
                </c:pt>
                <c:pt idx="38">
                  <c:v>1.7270000000000001</c:v>
                </c:pt>
                <c:pt idx="39">
                  <c:v>1.722</c:v>
                </c:pt>
                <c:pt idx="40">
                  <c:v>1.718</c:v>
                </c:pt>
                <c:pt idx="41">
                  <c:v>1.7250000000000001</c:v>
                </c:pt>
                <c:pt idx="42">
                  <c:v>1.72</c:v>
                </c:pt>
                <c:pt idx="43">
                  <c:v>1.72</c:v>
                </c:pt>
                <c:pt idx="44">
                  <c:v>1.7270000000000001</c:v>
                </c:pt>
                <c:pt idx="45">
                  <c:v>1.7190000000000001</c:v>
                </c:pt>
                <c:pt idx="46">
                  <c:v>1.728</c:v>
                </c:pt>
                <c:pt idx="47">
                  <c:v>1.7170000000000001</c:v>
                </c:pt>
                <c:pt idx="48">
                  <c:v>1.716</c:v>
                </c:pt>
                <c:pt idx="49">
                  <c:v>1.7050000000000001</c:v>
                </c:pt>
                <c:pt idx="50">
                  <c:v>1.706</c:v>
                </c:pt>
                <c:pt idx="51">
                  <c:v>1.7050000000000001</c:v>
                </c:pt>
                <c:pt idx="52">
                  <c:v>1.696</c:v>
                </c:pt>
                <c:pt idx="53">
                  <c:v>1.675</c:v>
                </c:pt>
                <c:pt idx="54">
                  <c:v>1.663</c:v>
                </c:pt>
                <c:pt idx="55">
                  <c:v>1.661</c:v>
                </c:pt>
                <c:pt idx="56">
                  <c:v>1.6619999999999999</c:v>
                </c:pt>
                <c:pt idx="57">
                  <c:v>1.6659999999999999</c:v>
                </c:pt>
                <c:pt idx="58">
                  <c:v>1.661</c:v>
                </c:pt>
                <c:pt idx="59">
                  <c:v>1.669</c:v>
                </c:pt>
                <c:pt idx="60">
                  <c:v>1.671</c:v>
                </c:pt>
              </c:numCache>
            </c:numRef>
          </c:val>
          <c:smooth val="0"/>
        </c:ser>
        <c:ser>
          <c:idx val="1"/>
          <c:order val="1"/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numRef>
              <c:f>Sheet1!$BL$6:$BL$66</c:f>
              <c:numCache>
                <c:formatCode>h:mm;@</c:formatCode>
                <c:ptCount val="61"/>
                <c:pt idx="0">
                  <c:v>42436.552083333336</c:v>
                </c:pt>
                <c:pt idx="1">
                  <c:v>42436.548611111109</c:v>
                </c:pt>
                <c:pt idx="2">
                  <c:v>42436.545138888891</c:v>
                </c:pt>
                <c:pt idx="3">
                  <c:v>42436.541666666664</c:v>
                </c:pt>
                <c:pt idx="4">
                  <c:v>42436.538194444445</c:v>
                </c:pt>
                <c:pt idx="5">
                  <c:v>42436.534722222219</c:v>
                </c:pt>
                <c:pt idx="6">
                  <c:v>42436.53125</c:v>
                </c:pt>
                <c:pt idx="7">
                  <c:v>42436.527777777781</c:v>
                </c:pt>
                <c:pt idx="8">
                  <c:v>42436.524305555555</c:v>
                </c:pt>
                <c:pt idx="9">
                  <c:v>42436.520833333336</c:v>
                </c:pt>
                <c:pt idx="10">
                  <c:v>42436.517361111109</c:v>
                </c:pt>
                <c:pt idx="11">
                  <c:v>42436.513888888891</c:v>
                </c:pt>
                <c:pt idx="12">
                  <c:v>42436.510416666664</c:v>
                </c:pt>
                <c:pt idx="13">
                  <c:v>42436.506944444445</c:v>
                </c:pt>
                <c:pt idx="14">
                  <c:v>42436.503472222219</c:v>
                </c:pt>
                <c:pt idx="15">
                  <c:v>42436.5</c:v>
                </c:pt>
                <c:pt idx="16">
                  <c:v>42436.496527777781</c:v>
                </c:pt>
                <c:pt idx="17">
                  <c:v>42436.493055555555</c:v>
                </c:pt>
                <c:pt idx="18">
                  <c:v>42436.489583333336</c:v>
                </c:pt>
                <c:pt idx="19">
                  <c:v>42436.486111111109</c:v>
                </c:pt>
                <c:pt idx="20">
                  <c:v>42436.482638888891</c:v>
                </c:pt>
                <c:pt idx="21">
                  <c:v>42436.479166666664</c:v>
                </c:pt>
                <c:pt idx="22">
                  <c:v>42436.475694444445</c:v>
                </c:pt>
                <c:pt idx="23">
                  <c:v>42436.472222222219</c:v>
                </c:pt>
                <c:pt idx="24">
                  <c:v>42436.46875</c:v>
                </c:pt>
                <c:pt idx="25">
                  <c:v>42436.465277777781</c:v>
                </c:pt>
                <c:pt idx="26">
                  <c:v>42436.461805555555</c:v>
                </c:pt>
                <c:pt idx="27">
                  <c:v>42436.458333333336</c:v>
                </c:pt>
                <c:pt idx="28">
                  <c:v>42436.454861111109</c:v>
                </c:pt>
                <c:pt idx="29">
                  <c:v>42436.451388888891</c:v>
                </c:pt>
                <c:pt idx="30">
                  <c:v>42436.447916666664</c:v>
                </c:pt>
                <c:pt idx="31">
                  <c:v>42436.444444444445</c:v>
                </c:pt>
                <c:pt idx="32">
                  <c:v>42436.440972222219</c:v>
                </c:pt>
                <c:pt idx="33">
                  <c:v>42436.4375</c:v>
                </c:pt>
                <c:pt idx="34">
                  <c:v>42436.434027777781</c:v>
                </c:pt>
                <c:pt idx="35">
                  <c:v>42436.430555555555</c:v>
                </c:pt>
                <c:pt idx="36">
                  <c:v>42436.427083333336</c:v>
                </c:pt>
                <c:pt idx="37">
                  <c:v>42436.423611111109</c:v>
                </c:pt>
                <c:pt idx="38">
                  <c:v>42436.420138888891</c:v>
                </c:pt>
                <c:pt idx="39">
                  <c:v>42436.416666666664</c:v>
                </c:pt>
                <c:pt idx="40">
                  <c:v>42436.413194444445</c:v>
                </c:pt>
                <c:pt idx="41">
                  <c:v>42436.409722222219</c:v>
                </c:pt>
                <c:pt idx="42">
                  <c:v>42436.40625</c:v>
                </c:pt>
                <c:pt idx="43">
                  <c:v>42436.402777777781</c:v>
                </c:pt>
                <c:pt idx="44">
                  <c:v>42436.399305555555</c:v>
                </c:pt>
                <c:pt idx="45">
                  <c:v>42436.395833333336</c:v>
                </c:pt>
                <c:pt idx="46">
                  <c:v>42436.392361111109</c:v>
                </c:pt>
                <c:pt idx="47">
                  <c:v>42436.388888888891</c:v>
                </c:pt>
                <c:pt idx="48">
                  <c:v>42436.385416666664</c:v>
                </c:pt>
                <c:pt idx="49">
                  <c:v>42436.381944444445</c:v>
                </c:pt>
                <c:pt idx="50">
                  <c:v>42436.378472222219</c:v>
                </c:pt>
                <c:pt idx="51">
                  <c:v>42436.375</c:v>
                </c:pt>
                <c:pt idx="52">
                  <c:v>42436.371527777781</c:v>
                </c:pt>
                <c:pt idx="53">
                  <c:v>42436.368055555555</c:v>
                </c:pt>
                <c:pt idx="54">
                  <c:v>42436.364583333336</c:v>
                </c:pt>
                <c:pt idx="55">
                  <c:v>42436.361111111109</c:v>
                </c:pt>
                <c:pt idx="56">
                  <c:v>42436.357638888891</c:v>
                </c:pt>
                <c:pt idx="57">
                  <c:v>42436.354166666664</c:v>
                </c:pt>
                <c:pt idx="58">
                  <c:v>42436.350694444445</c:v>
                </c:pt>
                <c:pt idx="59">
                  <c:v>42436.347222222219</c:v>
                </c:pt>
                <c:pt idx="60">
                  <c:v>42436.34375</c:v>
                </c:pt>
              </c:numCache>
            </c:numRef>
          </c:cat>
          <c:val>
            <c:numRef>
              <c:f>Sheet1!$BN$6:$BN$66</c:f>
              <c:numCache>
                <c:formatCode>0.00</c:formatCode>
                <c:ptCount val="61"/>
                <c:pt idx="0">
                  <c:v>1.7010000000000001</c:v>
                </c:pt>
                <c:pt idx="1">
                  <c:v>1.7</c:v>
                </c:pt>
                <c:pt idx="2">
                  <c:v>1.702</c:v>
                </c:pt>
                <c:pt idx="3">
                  <c:v>1.7010000000000001</c:v>
                </c:pt>
                <c:pt idx="4">
                  <c:v>1.698</c:v>
                </c:pt>
                <c:pt idx="5">
                  <c:v>1.6970000000000001</c:v>
                </c:pt>
                <c:pt idx="6">
                  <c:v>1.696</c:v>
                </c:pt>
                <c:pt idx="7">
                  <c:v>1.6970000000000001</c:v>
                </c:pt>
                <c:pt idx="8">
                  <c:v>1.6950000000000001</c:v>
                </c:pt>
                <c:pt idx="9">
                  <c:v>1.7070000000000001</c:v>
                </c:pt>
                <c:pt idx="10">
                  <c:v>1.712</c:v>
                </c:pt>
                <c:pt idx="11">
                  <c:v>1.7170000000000001</c:v>
                </c:pt>
                <c:pt idx="12">
                  <c:v>1.7190000000000001</c:v>
                </c:pt>
                <c:pt idx="13">
                  <c:v>1.724</c:v>
                </c:pt>
                <c:pt idx="14">
                  <c:v>1.724</c:v>
                </c:pt>
                <c:pt idx="15">
                  <c:v>1.7230000000000001</c:v>
                </c:pt>
                <c:pt idx="16">
                  <c:v>1.7250000000000001</c:v>
                </c:pt>
                <c:pt idx="17">
                  <c:v>1.7230000000000001</c:v>
                </c:pt>
                <c:pt idx="18">
                  <c:v>1.7210000000000001</c:v>
                </c:pt>
                <c:pt idx="19">
                  <c:v>1.724</c:v>
                </c:pt>
                <c:pt idx="20">
                  <c:v>1.7270000000000001</c:v>
                </c:pt>
                <c:pt idx="21">
                  <c:v>1.73</c:v>
                </c:pt>
                <c:pt idx="22">
                  <c:v>1.728</c:v>
                </c:pt>
                <c:pt idx="23">
                  <c:v>1.728</c:v>
                </c:pt>
                <c:pt idx="24">
                  <c:v>1.73</c:v>
                </c:pt>
                <c:pt idx="25">
                  <c:v>1.7350000000000001</c:v>
                </c:pt>
                <c:pt idx="26">
                  <c:v>1.734</c:v>
                </c:pt>
                <c:pt idx="27">
                  <c:v>1.732</c:v>
                </c:pt>
                <c:pt idx="28">
                  <c:v>1.732</c:v>
                </c:pt>
                <c:pt idx="29">
                  <c:v>1.7350000000000001</c:v>
                </c:pt>
                <c:pt idx="30">
                  <c:v>1.74</c:v>
                </c:pt>
                <c:pt idx="31">
                  <c:v>1.736</c:v>
                </c:pt>
                <c:pt idx="32">
                  <c:v>1.736</c:v>
                </c:pt>
                <c:pt idx="33">
                  <c:v>1.7290000000000001</c:v>
                </c:pt>
                <c:pt idx="34">
                  <c:v>1.7230000000000001</c:v>
                </c:pt>
                <c:pt idx="35">
                  <c:v>1.7130000000000001</c:v>
                </c:pt>
                <c:pt idx="36">
                  <c:v>1.7110000000000001</c:v>
                </c:pt>
                <c:pt idx="37">
                  <c:v>1.718</c:v>
                </c:pt>
                <c:pt idx="38">
                  <c:v>1.7270000000000001</c:v>
                </c:pt>
                <c:pt idx="39">
                  <c:v>1.7270000000000001</c:v>
                </c:pt>
                <c:pt idx="40">
                  <c:v>1.724</c:v>
                </c:pt>
                <c:pt idx="41">
                  <c:v>1.7250000000000001</c:v>
                </c:pt>
                <c:pt idx="42">
                  <c:v>1.726</c:v>
                </c:pt>
                <c:pt idx="43">
                  <c:v>1.7210000000000001</c:v>
                </c:pt>
                <c:pt idx="44">
                  <c:v>1.7290000000000001</c:v>
                </c:pt>
                <c:pt idx="45">
                  <c:v>1.7270000000000001</c:v>
                </c:pt>
                <c:pt idx="46">
                  <c:v>1.734</c:v>
                </c:pt>
                <c:pt idx="47">
                  <c:v>1.734</c:v>
                </c:pt>
                <c:pt idx="48">
                  <c:v>1.7270000000000001</c:v>
                </c:pt>
                <c:pt idx="49">
                  <c:v>1.716</c:v>
                </c:pt>
                <c:pt idx="50">
                  <c:v>1.71</c:v>
                </c:pt>
                <c:pt idx="51">
                  <c:v>1.7190000000000001</c:v>
                </c:pt>
                <c:pt idx="52">
                  <c:v>1.7250000000000001</c:v>
                </c:pt>
                <c:pt idx="53">
                  <c:v>1.698</c:v>
                </c:pt>
                <c:pt idx="54">
                  <c:v>1.6759999999999999</c:v>
                </c:pt>
                <c:pt idx="55">
                  <c:v>1.669</c:v>
                </c:pt>
                <c:pt idx="56">
                  <c:v>1.663</c:v>
                </c:pt>
                <c:pt idx="57">
                  <c:v>1.667</c:v>
                </c:pt>
                <c:pt idx="58">
                  <c:v>1.6659999999999999</c:v>
                </c:pt>
                <c:pt idx="59">
                  <c:v>1.67</c:v>
                </c:pt>
                <c:pt idx="60">
                  <c:v>1.6719999999999999</c:v>
                </c:pt>
              </c:numCache>
            </c:numRef>
          </c:val>
          <c:smooth val="0"/>
        </c:ser>
        <c:ser>
          <c:idx val="2"/>
          <c:order val="2"/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numRef>
              <c:f>Sheet1!$BL$6:$BL$66</c:f>
              <c:numCache>
                <c:formatCode>h:mm;@</c:formatCode>
                <c:ptCount val="61"/>
                <c:pt idx="0">
                  <c:v>42436.552083333336</c:v>
                </c:pt>
                <c:pt idx="1">
                  <c:v>42436.548611111109</c:v>
                </c:pt>
                <c:pt idx="2">
                  <c:v>42436.545138888891</c:v>
                </c:pt>
                <c:pt idx="3">
                  <c:v>42436.541666666664</c:v>
                </c:pt>
                <c:pt idx="4">
                  <c:v>42436.538194444445</c:v>
                </c:pt>
                <c:pt idx="5">
                  <c:v>42436.534722222219</c:v>
                </c:pt>
                <c:pt idx="6">
                  <c:v>42436.53125</c:v>
                </c:pt>
                <c:pt idx="7">
                  <c:v>42436.527777777781</c:v>
                </c:pt>
                <c:pt idx="8">
                  <c:v>42436.524305555555</c:v>
                </c:pt>
                <c:pt idx="9">
                  <c:v>42436.520833333336</c:v>
                </c:pt>
                <c:pt idx="10">
                  <c:v>42436.517361111109</c:v>
                </c:pt>
                <c:pt idx="11">
                  <c:v>42436.513888888891</c:v>
                </c:pt>
                <c:pt idx="12">
                  <c:v>42436.510416666664</c:v>
                </c:pt>
                <c:pt idx="13">
                  <c:v>42436.506944444445</c:v>
                </c:pt>
                <c:pt idx="14">
                  <c:v>42436.503472222219</c:v>
                </c:pt>
                <c:pt idx="15">
                  <c:v>42436.5</c:v>
                </c:pt>
                <c:pt idx="16">
                  <c:v>42436.496527777781</c:v>
                </c:pt>
                <c:pt idx="17">
                  <c:v>42436.493055555555</c:v>
                </c:pt>
                <c:pt idx="18">
                  <c:v>42436.489583333336</c:v>
                </c:pt>
                <c:pt idx="19">
                  <c:v>42436.486111111109</c:v>
                </c:pt>
                <c:pt idx="20">
                  <c:v>42436.482638888891</c:v>
                </c:pt>
                <c:pt idx="21">
                  <c:v>42436.479166666664</c:v>
                </c:pt>
                <c:pt idx="22">
                  <c:v>42436.475694444445</c:v>
                </c:pt>
                <c:pt idx="23">
                  <c:v>42436.472222222219</c:v>
                </c:pt>
                <c:pt idx="24">
                  <c:v>42436.46875</c:v>
                </c:pt>
                <c:pt idx="25">
                  <c:v>42436.465277777781</c:v>
                </c:pt>
                <c:pt idx="26">
                  <c:v>42436.461805555555</c:v>
                </c:pt>
                <c:pt idx="27">
                  <c:v>42436.458333333336</c:v>
                </c:pt>
                <c:pt idx="28">
                  <c:v>42436.454861111109</c:v>
                </c:pt>
                <c:pt idx="29">
                  <c:v>42436.451388888891</c:v>
                </c:pt>
                <c:pt idx="30">
                  <c:v>42436.447916666664</c:v>
                </c:pt>
                <c:pt idx="31">
                  <c:v>42436.444444444445</c:v>
                </c:pt>
                <c:pt idx="32">
                  <c:v>42436.440972222219</c:v>
                </c:pt>
                <c:pt idx="33">
                  <c:v>42436.4375</c:v>
                </c:pt>
                <c:pt idx="34">
                  <c:v>42436.434027777781</c:v>
                </c:pt>
                <c:pt idx="35">
                  <c:v>42436.430555555555</c:v>
                </c:pt>
                <c:pt idx="36">
                  <c:v>42436.427083333336</c:v>
                </c:pt>
                <c:pt idx="37">
                  <c:v>42436.423611111109</c:v>
                </c:pt>
                <c:pt idx="38">
                  <c:v>42436.420138888891</c:v>
                </c:pt>
                <c:pt idx="39">
                  <c:v>42436.416666666664</c:v>
                </c:pt>
                <c:pt idx="40">
                  <c:v>42436.413194444445</c:v>
                </c:pt>
                <c:pt idx="41">
                  <c:v>42436.409722222219</c:v>
                </c:pt>
                <c:pt idx="42">
                  <c:v>42436.40625</c:v>
                </c:pt>
                <c:pt idx="43">
                  <c:v>42436.402777777781</c:v>
                </c:pt>
                <c:pt idx="44">
                  <c:v>42436.399305555555</c:v>
                </c:pt>
                <c:pt idx="45">
                  <c:v>42436.395833333336</c:v>
                </c:pt>
                <c:pt idx="46">
                  <c:v>42436.392361111109</c:v>
                </c:pt>
                <c:pt idx="47">
                  <c:v>42436.388888888891</c:v>
                </c:pt>
                <c:pt idx="48">
                  <c:v>42436.385416666664</c:v>
                </c:pt>
                <c:pt idx="49">
                  <c:v>42436.381944444445</c:v>
                </c:pt>
                <c:pt idx="50">
                  <c:v>42436.378472222219</c:v>
                </c:pt>
                <c:pt idx="51">
                  <c:v>42436.375</c:v>
                </c:pt>
                <c:pt idx="52">
                  <c:v>42436.371527777781</c:v>
                </c:pt>
                <c:pt idx="53">
                  <c:v>42436.368055555555</c:v>
                </c:pt>
                <c:pt idx="54">
                  <c:v>42436.364583333336</c:v>
                </c:pt>
                <c:pt idx="55">
                  <c:v>42436.361111111109</c:v>
                </c:pt>
                <c:pt idx="56">
                  <c:v>42436.357638888891</c:v>
                </c:pt>
                <c:pt idx="57">
                  <c:v>42436.354166666664</c:v>
                </c:pt>
                <c:pt idx="58">
                  <c:v>42436.350694444445</c:v>
                </c:pt>
                <c:pt idx="59">
                  <c:v>42436.347222222219</c:v>
                </c:pt>
                <c:pt idx="60">
                  <c:v>42436.34375</c:v>
                </c:pt>
              </c:numCache>
            </c:numRef>
          </c:cat>
          <c:val>
            <c:numRef>
              <c:f>Sheet1!$BO$6:$BO$66</c:f>
              <c:numCache>
                <c:formatCode>0.00</c:formatCode>
                <c:ptCount val="61"/>
                <c:pt idx="0">
                  <c:v>1.7</c:v>
                </c:pt>
                <c:pt idx="1">
                  <c:v>1.6910000000000001</c:v>
                </c:pt>
                <c:pt idx="2">
                  <c:v>1.696</c:v>
                </c:pt>
                <c:pt idx="3">
                  <c:v>1.696</c:v>
                </c:pt>
                <c:pt idx="4">
                  <c:v>1.696</c:v>
                </c:pt>
                <c:pt idx="5">
                  <c:v>1.694</c:v>
                </c:pt>
                <c:pt idx="6">
                  <c:v>1.6930000000000001</c:v>
                </c:pt>
                <c:pt idx="7">
                  <c:v>1.6879999999999999</c:v>
                </c:pt>
                <c:pt idx="8">
                  <c:v>1.6870000000000001</c:v>
                </c:pt>
                <c:pt idx="9">
                  <c:v>1.694</c:v>
                </c:pt>
                <c:pt idx="10">
                  <c:v>1.704</c:v>
                </c:pt>
                <c:pt idx="11">
                  <c:v>1.706</c:v>
                </c:pt>
                <c:pt idx="12">
                  <c:v>1.716</c:v>
                </c:pt>
                <c:pt idx="13">
                  <c:v>1.7190000000000001</c:v>
                </c:pt>
                <c:pt idx="14">
                  <c:v>1.7170000000000001</c:v>
                </c:pt>
                <c:pt idx="15">
                  <c:v>1.7170000000000001</c:v>
                </c:pt>
                <c:pt idx="16">
                  <c:v>1.7190000000000001</c:v>
                </c:pt>
                <c:pt idx="17">
                  <c:v>1.72</c:v>
                </c:pt>
                <c:pt idx="18">
                  <c:v>1.718</c:v>
                </c:pt>
                <c:pt idx="19">
                  <c:v>1.718</c:v>
                </c:pt>
                <c:pt idx="20">
                  <c:v>1.7230000000000001</c:v>
                </c:pt>
                <c:pt idx="21">
                  <c:v>1.726</c:v>
                </c:pt>
                <c:pt idx="22">
                  <c:v>1.7210000000000001</c:v>
                </c:pt>
                <c:pt idx="23">
                  <c:v>1.7210000000000001</c:v>
                </c:pt>
                <c:pt idx="24">
                  <c:v>1.724</c:v>
                </c:pt>
                <c:pt idx="25">
                  <c:v>1.728</c:v>
                </c:pt>
                <c:pt idx="26">
                  <c:v>1.7290000000000001</c:v>
                </c:pt>
                <c:pt idx="27">
                  <c:v>1.724</c:v>
                </c:pt>
                <c:pt idx="28">
                  <c:v>1.7270000000000001</c:v>
                </c:pt>
                <c:pt idx="29">
                  <c:v>1.726</c:v>
                </c:pt>
                <c:pt idx="30">
                  <c:v>1.7330000000000001</c:v>
                </c:pt>
                <c:pt idx="31">
                  <c:v>1.732</c:v>
                </c:pt>
                <c:pt idx="32">
                  <c:v>1.726</c:v>
                </c:pt>
                <c:pt idx="33">
                  <c:v>1.7190000000000001</c:v>
                </c:pt>
                <c:pt idx="34">
                  <c:v>1.7110000000000001</c:v>
                </c:pt>
                <c:pt idx="35">
                  <c:v>1.708</c:v>
                </c:pt>
                <c:pt idx="36">
                  <c:v>1.7030000000000001</c:v>
                </c:pt>
                <c:pt idx="37">
                  <c:v>1.7090000000000001</c:v>
                </c:pt>
                <c:pt idx="38">
                  <c:v>1.7150000000000001</c:v>
                </c:pt>
                <c:pt idx="39">
                  <c:v>1.722</c:v>
                </c:pt>
                <c:pt idx="40">
                  <c:v>1.718</c:v>
                </c:pt>
                <c:pt idx="41">
                  <c:v>1.7130000000000001</c:v>
                </c:pt>
                <c:pt idx="42">
                  <c:v>1.72</c:v>
                </c:pt>
                <c:pt idx="43">
                  <c:v>1.714</c:v>
                </c:pt>
                <c:pt idx="44">
                  <c:v>1.718</c:v>
                </c:pt>
                <c:pt idx="45">
                  <c:v>1.718</c:v>
                </c:pt>
                <c:pt idx="46">
                  <c:v>1.7170000000000001</c:v>
                </c:pt>
                <c:pt idx="47">
                  <c:v>1.714</c:v>
                </c:pt>
                <c:pt idx="48">
                  <c:v>1.7150000000000001</c:v>
                </c:pt>
                <c:pt idx="49">
                  <c:v>1.704</c:v>
                </c:pt>
                <c:pt idx="50">
                  <c:v>1.7030000000000001</c:v>
                </c:pt>
                <c:pt idx="51">
                  <c:v>1.7050000000000001</c:v>
                </c:pt>
                <c:pt idx="52">
                  <c:v>1.6950000000000001</c:v>
                </c:pt>
                <c:pt idx="53">
                  <c:v>1.6739999999999999</c:v>
                </c:pt>
                <c:pt idx="54">
                  <c:v>1.663</c:v>
                </c:pt>
                <c:pt idx="55">
                  <c:v>1.661</c:v>
                </c:pt>
                <c:pt idx="56">
                  <c:v>1.6579999999999999</c:v>
                </c:pt>
                <c:pt idx="57">
                  <c:v>1.6619999999999999</c:v>
                </c:pt>
                <c:pt idx="58">
                  <c:v>1.6579999999999999</c:v>
                </c:pt>
                <c:pt idx="59">
                  <c:v>1.659</c:v>
                </c:pt>
                <c:pt idx="60">
                  <c:v>1.665</c:v>
                </c:pt>
              </c:numCache>
            </c:numRef>
          </c:val>
          <c:smooth val="0"/>
        </c:ser>
        <c:ser>
          <c:idx val="3"/>
          <c:order val="3"/>
          <c:spPr>
            <a:ln w="25400" cap="rnd">
              <a:noFill/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4"/>
                </a:solidFill>
                <a:prstDash val="sysDot"/>
              </a:ln>
              <a:effectLst/>
            </c:spPr>
            <c:trendlineType val="poly"/>
            <c:order val="4"/>
            <c:dispRSqr val="0"/>
            <c:dispEq val="0"/>
          </c:trendline>
          <c:cat>
            <c:numRef>
              <c:f>Sheet1!$BL$6:$BL$66</c:f>
              <c:numCache>
                <c:formatCode>h:mm;@</c:formatCode>
                <c:ptCount val="61"/>
                <c:pt idx="0">
                  <c:v>42436.552083333336</c:v>
                </c:pt>
                <c:pt idx="1">
                  <c:v>42436.548611111109</c:v>
                </c:pt>
                <c:pt idx="2">
                  <c:v>42436.545138888891</c:v>
                </c:pt>
                <c:pt idx="3">
                  <c:v>42436.541666666664</c:v>
                </c:pt>
                <c:pt idx="4">
                  <c:v>42436.538194444445</c:v>
                </c:pt>
                <c:pt idx="5">
                  <c:v>42436.534722222219</c:v>
                </c:pt>
                <c:pt idx="6">
                  <c:v>42436.53125</c:v>
                </c:pt>
                <c:pt idx="7">
                  <c:v>42436.527777777781</c:v>
                </c:pt>
                <c:pt idx="8">
                  <c:v>42436.524305555555</c:v>
                </c:pt>
                <c:pt idx="9">
                  <c:v>42436.520833333336</c:v>
                </c:pt>
                <c:pt idx="10">
                  <c:v>42436.517361111109</c:v>
                </c:pt>
                <c:pt idx="11">
                  <c:v>42436.513888888891</c:v>
                </c:pt>
                <c:pt idx="12">
                  <c:v>42436.510416666664</c:v>
                </c:pt>
                <c:pt idx="13">
                  <c:v>42436.506944444445</c:v>
                </c:pt>
                <c:pt idx="14">
                  <c:v>42436.503472222219</c:v>
                </c:pt>
                <c:pt idx="15">
                  <c:v>42436.5</c:v>
                </c:pt>
                <c:pt idx="16">
                  <c:v>42436.496527777781</c:v>
                </c:pt>
                <c:pt idx="17">
                  <c:v>42436.493055555555</c:v>
                </c:pt>
                <c:pt idx="18">
                  <c:v>42436.489583333336</c:v>
                </c:pt>
                <c:pt idx="19">
                  <c:v>42436.486111111109</c:v>
                </c:pt>
                <c:pt idx="20">
                  <c:v>42436.482638888891</c:v>
                </c:pt>
                <c:pt idx="21">
                  <c:v>42436.479166666664</c:v>
                </c:pt>
                <c:pt idx="22">
                  <c:v>42436.475694444445</c:v>
                </c:pt>
                <c:pt idx="23">
                  <c:v>42436.472222222219</c:v>
                </c:pt>
                <c:pt idx="24">
                  <c:v>42436.46875</c:v>
                </c:pt>
                <c:pt idx="25">
                  <c:v>42436.465277777781</c:v>
                </c:pt>
                <c:pt idx="26">
                  <c:v>42436.461805555555</c:v>
                </c:pt>
                <c:pt idx="27">
                  <c:v>42436.458333333336</c:v>
                </c:pt>
                <c:pt idx="28">
                  <c:v>42436.454861111109</c:v>
                </c:pt>
                <c:pt idx="29">
                  <c:v>42436.451388888891</c:v>
                </c:pt>
                <c:pt idx="30">
                  <c:v>42436.447916666664</c:v>
                </c:pt>
                <c:pt idx="31">
                  <c:v>42436.444444444445</c:v>
                </c:pt>
                <c:pt idx="32">
                  <c:v>42436.440972222219</c:v>
                </c:pt>
                <c:pt idx="33">
                  <c:v>42436.4375</c:v>
                </c:pt>
                <c:pt idx="34">
                  <c:v>42436.434027777781</c:v>
                </c:pt>
                <c:pt idx="35">
                  <c:v>42436.430555555555</c:v>
                </c:pt>
                <c:pt idx="36">
                  <c:v>42436.427083333336</c:v>
                </c:pt>
                <c:pt idx="37">
                  <c:v>42436.423611111109</c:v>
                </c:pt>
                <c:pt idx="38">
                  <c:v>42436.420138888891</c:v>
                </c:pt>
                <c:pt idx="39">
                  <c:v>42436.416666666664</c:v>
                </c:pt>
                <c:pt idx="40">
                  <c:v>42436.413194444445</c:v>
                </c:pt>
                <c:pt idx="41">
                  <c:v>42436.409722222219</c:v>
                </c:pt>
                <c:pt idx="42">
                  <c:v>42436.40625</c:v>
                </c:pt>
                <c:pt idx="43">
                  <c:v>42436.402777777781</c:v>
                </c:pt>
                <c:pt idx="44">
                  <c:v>42436.399305555555</c:v>
                </c:pt>
                <c:pt idx="45">
                  <c:v>42436.395833333336</c:v>
                </c:pt>
                <c:pt idx="46">
                  <c:v>42436.392361111109</c:v>
                </c:pt>
                <c:pt idx="47">
                  <c:v>42436.388888888891</c:v>
                </c:pt>
                <c:pt idx="48">
                  <c:v>42436.385416666664</c:v>
                </c:pt>
                <c:pt idx="49">
                  <c:v>42436.381944444445</c:v>
                </c:pt>
                <c:pt idx="50">
                  <c:v>42436.378472222219</c:v>
                </c:pt>
                <c:pt idx="51">
                  <c:v>42436.375</c:v>
                </c:pt>
                <c:pt idx="52">
                  <c:v>42436.371527777781</c:v>
                </c:pt>
                <c:pt idx="53">
                  <c:v>42436.368055555555</c:v>
                </c:pt>
                <c:pt idx="54">
                  <c:v>42436.364583333336</c:v>
                </c:pt>
                <c:pt idx="55">
                  <c:v>42436.361111111109</c:v>
                </c:pt>
                <c:pt idx="56">
                  <c:v>42436.357638888891</c:v>
                </c:pt>
                <c:pt idx="57">
                  <c:v>42436.354166666664</c:v>
                </c:pt>
                <c:pt idx="58">
                  <c:v>42436.350694444445</c:v>
                </c:pt>
                <c:pt idx="59">
                  <c:v>42436.347222222219</c:v>
                </c:pt>
                <c:pt idx="60">
                  <c:v>42436.34375</c:v>
                </c:pt>
              </c:numCache>
            </c:numRef>
          </c:cat>
          <c:val>
            <c:numRef>
              <c:f>Sheet1!$BP$6:$BP$66</c:f>
              <c:numCache>
                <c:formatCode>0.000</c:formatCode>
                <c:ptCount val="61"/>
                <c:pt idx="0">
                  <c:v>1.7010000000000001</c:v>
                </c:pt>
                <c:pt idx="1">
                  <c:v>1.7</c:v>
                </c:pt>
                <c:pt idx="2">
                  <c:v>1.696</c:v>
                </c:pt>
                <c:pt idx="3">
                  <c:v>1.6990000000000001</c:v>
                </c:pt>
                <c:pt idx="4">
                  <c:v>1.6970000000000001</c:v>
                </c:pt>
                <c:pt idx="5">
                  <c:v>1.696</c:v>
                </c:pt>
                <c:pt idx="6">
                  <c:v>1.6950000000000001</c:v>
                </c:pt>
                <c:pt idx="7">
                  <c:v>1.694</c:v>
                </c:pt>
                <c:pt idx="8">
                  <c:v>1.69</c:v>
                </c:pt>
                <c:pt idx="9">
                  <c:v>1.6950000000000001</c:v>
                </c:pt>
                <c:pt idx="10">
                  <c:v>1.708</c:v>
                </c:pt>
                <c:pt idx="11">
                  <c:v>1.7070000000000001</c:v>
                </c:pt>
                <c:pt idx="12">
                  <c:v>1.7170000000000001</c:v>
                </c:pt>
                <c:pt idx="13">
                  <c:v>1.7190000000000001</c:v>
                </c:pt>
                <c:pt idx="14">
                  <c:v>1.724</c:v>
                </c:pt>
                <c:pt idx="15">
                  <c:v>1.7170000000000001</c:v>
                </c:pt>
                <c:pt idx="16">
                  <c:v>1.7230000000000001</c:v>
                </c:pt>
                <c:pt idx="17">
                  <c:v>1.72</c:v>
                </c:pt>
                <c:pt idx="18">
                  <c:v>1.72</c:v>
                </c:pt>
                <c:pt idx="19">
                  <c:v>1.72</c:v>
                </c:pt>
                <c:pt idx="20">
                  <c:v>1.724</c:v>
                </c:pt>
                <c:pt idx="21">
                  <c:v>1.726</c:v>
                </c:pt>
                <c:pt idx="22">
                  <c:v>1.728</c:v>
                </c:pt>
                <c:pt idx="23">
                  <c:v>1.7210000000000001</c:v>
                </c:pt>
                <c:pt idx="24">
                  <c:v>1.724</c:v>
                </c:pt>
                <c:pt idx="25">
                  <c:v>1.7290000000000001</c:v>
                </c:pt>
                <c:pt idx="26">
                  <c:v>1.732</c:v>
                </c:pt>
                <c:pt idx="27">
                  <c:v>1.7310000000000001</c:v>
                </c:pt>
                <c:pt idx="28">
                  <c:v>1.728</c:v>
                </c:pt>
                <c:pt idx="29">
                  <c:v>1.7290000000000001</c:v>
                </c:pt>
                <c:pt idx="30">
                  <c:v>1.7350000000000001</c:v>
                </c:pt>
                <c:pt idx="31">
                  <c:v>1.734</c:v>
                </c:pt>
                <c:pt idx="32">
                  <c:v>1.7330000000000001</c:v>
                </c:pt>
                <c:pt idx="33">
                  <c:v>1.728</c:v>
                </c:pt>
                <c:pt idx="34">
                  <c:v>1.72</c:v>
                </c:pt>
                <c:pt idx="35">
                  <c:v>1.7110000000000001</c:v>
                </c:pt>
                <c:pt idx="36">
                  <c:v>1.7090000000000001</c:v>
                </c:pt>
                <c:pt idx="37">
                  <c:v>1.71</c:v>
                </c:pt>
                <c:pt idx="38">
                  <c:v>1.7170000000000001</c:v>
                </c:pt>
                <c:pt idx="39">
                  <c:v>1.726</c:v>
                </c:pt>
                <c:pt idx="40">
                  <c:v>1.722</c:v>
                </c:pt>
                <c:pt idx="41">
                  <c:v>1.718</c:v>
                </c:pt>
                <c:pt idx="42">
                  <c:v>1.7250000000000001</c:v>
                </c:pt>
                <c:pt idx="43">
                  <c:v>1.72</c:v>
                </c:pt>
                <c:pt idx="44">
                  <c:v>1.72</c:v>
                </c:pt>
                <c:pt idx="45">
                  <c:v>1.7270000000000001</c:v>
                </c:pt>
                <c:pt idx="46">
                  <c:v>1.7190000000000001</c:v>
                </c:pt>
                <c:pt idx="47">
                  <c:v>1.728</c:v>
                </c:pt>
                <c:pt idx="48">
                  <c:v>1.718</c:v>
                </c:pt>
                <c:pt idx="49">
                  <c:v>1.716</c:v>
                </c:pt>
                <c:pt idx="50">
                  <c:v>1.704</c:v>
                </c:pt>
                <c:pt idx="51">
                  <c:v>1.7070000000000001</c:v>
                </c:pt>
                <c:pt idx="52">
                  <c:v>1.7050000000000001</c:v>
                </c:pt>
                <c:pt idx="53">
                  <c:v>1.6950000000000001</c:v>
                </c:pt>
                <c:pt idx="54">
                  <c:v>1.675</c:v>
                </c:pt>
                <c:pt idx="55">
                  <c:v>1.6619999999999999</c:v>
                </c:pt>
                <c:pt idx="56">
                  <c:v>1.661</c:v>
                </c:pt>
                <c:pt idx="57">
                  <c:v>1.6619999999999999</c:v>
                </c:pt>
                <c:pt idx="58">
                  <c:v>1.6659999999999999</c:v>
                </c:pt>
                <c:pt idx="59">
                  <c:v>1.661</c:v>
                </c:pt>
                <c:pt idx="60">
                  <c:v>1.669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9525" cap="flat" cmpd="sng" algn="ctr">
              <a:solidFill>
                <a:srgbClr val="00B0F0"/>
              </a:solidFill>
              <a:round/>
            </a:ln>
            <a:effectLst/>
          </c:spPr>
        </c:hiLowLines>
        <c:upDownBars>
          <c:gapWidth val="150"/>
          <c:upBars>
            <c:spPr>
              <a:gradFill flip="none" rotWithShape="1">
                <a:gsLst>
                  <a:gs pos="0">
                    <a:schemeClr val="accent4">
                      <a:lumMod val="0"/>
                      <a:lumOff val="100000"/>
                    </a:schemeClr>
                  </a:gs>
                  <a:gs pos="0">
                    <a:srgbClr val="FFFF00"/>
                  </a:gs>
                  <a:gs pos="56000">
                    <a:schemeClr val="accent4">
                      <a:lumMod val="100000"/>
                    </a:schemeClr>
                  </a:gs>
                </a:gsLst>
                <a:path path="circle">
                  <a:fillToRect t="100000" r="100000"/>
                </a:path>
                <a:tileRect l="-100000" b="-100000"/>
              </a:gradFill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upBars>
          <c:downBars>
            <c:spPr>
              <a:gradFill flip="none" rotWithShape="1">
                <a:gsLst>
                  <a:gs pos="0">
                    <a:schemeClr val="accent4">
                      <a:lumMod val="0"/>
                      <a:lumOff val="100000"/>
                    </a:schemeClr>
                  </a:gs>
                  <a:gs pos="0">
                    <a:schemeClr val="accent2">
                      <a:lumMod val="75000"/>
                    </a:schemeClr>
                  </a:gs>
                  <a:gs pos="56000">
                    <a:srgbClr val="FF0000"/>
                  </a:gs>
                </a:gsLst>
                <a:path path="circle">
                  <a:fillToRect t="100000" r="100000"/>
                </a:path>
                <a:tileRect l="-100000" b="-100000"/>
              </a:gradFill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downBars>
        </c:upDownBars>
        <c:axId val="1064376960"/>
        <c:axId val="1064373040"/>
      </c:stockChart>
      <c:catAx>
        <c:axId val="1064376960"/>
        <c:scaling>
          <c:orientation val="maxMin"/>
        </c:scaling>
        <c:delete val="1"/>
        <c:axPos val="b"/>
        <c:numFmt formatCode="h:mm;@" sourceLinked="1"/>
        <c:majorTickMark val="none"/>
        <c:minorTickMark val="none"/>
        <c:tickLblPos val="nextTo"/>
        <c:crossAx val="1064373040"/>
        <c:crosses val="autoZero"/>
        <c:auto val="1"/>
        <c:lblAlgn val="ctr"/>
        <c:lblOffset val="100"/>
        <c:noMultiLvlLbl val="0"/>
      </c:catAx>
      <c:valAx>
        <c:axId val="1064373040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rgbClr val="002060"/>
              </a:solidFill>
              <a:prstDash val="sysDot"/>
              <a:round/>
            </a:ln>
            <a:effectLst/>
          </c:spPr>
        </c:majorGridlines>
        <c:numFmt formatCode="0.0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10643769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900"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image" Target="../media/image2.png"/><Relationship Id="rId4" Type="http://schemas.openxmlformats.org/officeDocument/2006/relationships/chart" Target="../charts/chart4.xml"/><Relationship Id="rId9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28576</xdr:colOff>
      <xdr:row>9</xdr:row>
      <xdr:rowOff>38100</xdr:rowOff>
    </xdr:from>
    <xdr:to>
      <xdr:col>25</xdr:col>
      <xdr:colOff>47625</xdr:colOff>
      <xdr:row>24</xdr:row>
      <xdr:rowOff>57149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304799</xdr:colOff>
      <xdr:row>35</xdr:row>
      <xdr:rowOff>95250</xdr:rowOff>
    </xdr:from>
    <xdr:to>
      <xdr:col>24</xdr:col>
      <xdr:colOff>314324</xdr:colOff>
      <xdr:row>55</xdr:row>
      <xdr:rowOff>76200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295275</xdr:colOff>
      <xdr:row>55</xdr:row>
      <xdr:rowOff>19049</xdr:rowOff>
    </xdr:from>
    <xdr:to>
      <xdr:col>24</xdr:col>
      <xdr:colOff>133350</xdr:colOff>
      <xdr:row>65</xdr:row>
      <xdr:rowOff>85724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314325</xdr:colOff>
      <xdr:row>25</xdr:row>
      <xdr:rowOff>19050</xdr:rowOff>
    </xdr:from>
    <xdr:to>
      <xdr:col>24</xdr:col>
      <xdr:colOff>38100</xdr:colOff>
      <xdr:row>31</xdr:row>
      <xdr:rowOff>123825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47</xdr:col>
      <xdr:colOff>9525</xdr:colOff>
      <xdr:row>7</xdr:row>
      <xdr:rowOff>57150</xdr:rowOff>
    </xdr:from>
    <xdr:to>
      <xdr:col>62</xdr:col>
      <xdr:colOff>304800</xdr:colOff>
      <xdr:row>23</xdr:row>
      <xdr:rowOff>133350</xdr:rowOff>
    </xdr:to>
    <xdr:graphicFrame macro="">
      <xdr:nvGraphicFramePr>
        <xdr:cNvPr id="9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42</xdr:col>
      <xdr:colOff>409576</xdr:colOff>
      <xdr:row>55</xdr:row>
      <xdr:rowOff>123825</xdr:rowOff>
    </xdr:from>
    <xdr:to>
      <xdr:col>62</xdr:col>
      <xdr:colOff>142876</xdr:colOff>
      <xdr:row>65</xdr:row>
      <xdr:rowOff>85725</xdr:rowOff>
    </xdr:to>
    <xdr:graphicFrame macro="">
      <xdr:nvGraphicFramePr>
        <xdr:cNvPr id="10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19050</xdr:colOff>
      <xdr:row>25</xdr:row>
      <xdr:rowOff>19050</xdr:rowOff>
    </xdr:from>
    <xdr:to>
      <xdr:col>62</xdr:col>
      <xdr:colOff>171451</xdr:colOff>
      <xdr:row>31</xdr:row>
      <xdr:rowOff>123825</xdr:rowOff>
    </xdr:to>
    <xdr:graphicFrame macro="">
      <xdr:nvGraphicFramePr>
        <xdr:cNvPr id="11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47</xdr:col>
      <xdr:colOff>47625</xdr:colOff>
      <xdr:row>36</xdr:row>
      <xdr:rowOff>0</xdr:rowOff>
    </xdr:from>
    <xdr:to>
      <xdr:col>62</xdr:col>
      <xdr:colOff>304800</xdr:colOff>
      <xdr:row>55</xdr:row>
      <xdr:rowOff>123825</xdr:rowOff>
    </xdr:to>
    <xdr:graphicFrame macro="">
      <xdr:nvGraphicFramePr>
        <xdr:cNvPr id="12" name="Chart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1</xdr:col>
      <xdr:colOff>257175</xdr:colOff>
      <xdr:row>1</xdr:row>
      <xdr:rowOff>47625</xdr:rowOff>
    </xdr:from>
    <xdr:to>
      <xdr:col>2</xdr:col>
      <xdr:colOff>466640</xdr:colOff>
      <xdr:row>2</xdr:row>
      <xdr:rowOff>123793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23850" y="123825"/>
          <a:ext cx="676190" cy="257143"/>
        </a:xfrm>
        <a:prstGeom prst="rect">
          <a:avLst/>
        </a:prstGeom>
      </xdr:spPr>
    </xdr:pic>
    <xdr:clientData/>
  </xdr:twoCellAnchor>
  <xdr:twoCellAnchor editAs="oneCell">
    <xdr:from>
      <xdr:col>1</xdr:col>
      <xdr:colOff>257175</xdr:colOff>
      <xdr:row>1</xdr:row>
      <xdr:rowOff>47625</xdr:rowOff>
    </xdr:from>
    <xdr:to>
      <xdr:col>2</xdr:col>
      <xdr:colOff>466640</xdr:colOff>
      <xdr:row>2</xdr:row>
      <xdr:rowOff>121890</xdr:rowOff>
    </xdr:to>
    <xdr:pic>
      <xdr:nvPicPr>
        <xdr:cNvPr id="13" name="Picture 12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323850" y="123825"/>
          <a:ext cx="676190" cy="255240"/>
        </a:xfrm>
        <a:prstGeom prst="rect">
          <a:avLst/>
        </a:prstGeom>
      </xdr:spPr>
    </xdr:pic>
    <xdr:clientData/>
  </xdr:twoCellAnchor>
  <xdr:twoCellAnchor editAs="oneCell">
    <xdr:from>
      <xdr:col>68</xdr:col>
      <xdr:colOff>28575</xdr:colOff>
      <xdr:row>1</xdr:row>
      <xdr:rowOff>28575</xdr:rowOff>
    </xdr:from>
    <xdr:to>
      <xdr:col>69</xdr:col>
      <xdr:colOff>276140</xdr:colOff>
      <xdr:row>2</xdr:row>
      <xdr:rowOff>104743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6878300" y="104775"/>
          <a:ext cx="676190" cy="2571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1:BU70"/>
  <sheetViews>
    <sheetView showRowColHeaders="0" tabSelected="1" workbookViewId="0">
      <selection activeCell="AQ5" sqref="AQ5"/>
    </sheetView>
  </sheetViews>
  <sheetFormatPr defaultRowHeight="14.25" x14ac:dyDescent="0.3"/>
  <cols>
    <col min="1" max="1" width="0.875" style="1" customWidth="1"/>
    <col min="2" max="2" width="6.125" style="1" customWidth="1"/>
    <col min="3" max="3" width="7.625" style="1" customWidth="1"/>
    <col min="4" max="4" width="0.125" style="1" customWidth="1"/>
    <col min="5" max="5" width="4.625" style="1" customWidth="1"/>
    <col min="6" max="6" width="4.625" style="2" customWidth="1"/>
    <col min="7" max="7" width="0.125" style="2" customWidth="1"/>
    <col min="8" max="9" width="0.125" style="3" customWidth="1"/>
    <col min="10" max="10" width="4.625" style="4" customWidth="1"/>
    <col min="11" max="25" width="4.125" style="4" customWidth="1"/>
    <col min="26" max="26" width="6.125" style="5" customWidth="1"/>
    <col min="27" max="29" width="0.125" style="6" customWidth="1"/>
    <col min="30" max="30" width="7.625" style="1" customWidth="1"/>
    <col min="31" max="32" width="4.625" style="1" customWidth="1"/>
    <col min="33" max="33" width="0.125" style="1" customWidth="1"/>
    <col min="34" max="35" width="0.125" style="3" customWidth="1"/>
    <col min="36" max="36" width="3.625" style="3" customWidth="1"/>
    <col min="37" max="37" width="5.125" style="7" customWidth="1"/>
    <col min="38" max="40" width="0.125" style="7" customWidth="1"/>
    <col min="41" max="41" width="7.625" style="1" customWidth="1"/>
    <col min="42" max="43" width="5.625" style="1" customWidth="1"/>
    <col min="44" max="45" width="0.125" style="1" customWidth="1"/>
    <col min="46" max="46" width="0.125" style="13" customWidth="1"/>
    <col min="47" max="47" width="0.125" style="1" customWidth="1"/>
    <col min="48" max="49" width="5.625" style="1" customWidth="1"/>
    <col min="50" max="63" width="4.125" style="1" customWidth="1"/>
    <col min="64" max="64" width="5.125" style="1" customWidth="1"/>
    <col min="65" max="65" width="0.125" style="7" customWidth="1"/>
    <col min="66" max="67" width="0.125" style="1" customWidth="1"/>
    <col min="68" max="68" width="7.625" style="1" customWidth="1"/>
    <col min="69" max="70" width="5.625" style="1" customWidth="1"/>
    <col min="71" max="71" width="8.625" style="1" customWidth="1"/>
    <col min="72" max="16384" width="9" style="1"/>
  </cols>
  <sheetData>
    <row r="1" spans="2:73" ht="6" customHeight="1" x14ac:dyDescent="0.3"/>
    <row r="2" spans="2:73" ht="14.25" customHeight="1" x14ac:dyDescent="0.3">
      <c r="B2" s="66" t="str">
        <f>"CQG Globex Natural Gas Iceberg Dashboard   Net Change:  "&amp;TEXT(RTD("cqg.rtd",,"ContractData","NGE","NEtChange",,"T"),"#.000")</f>
        <v>CQG Globex Natural Gas Iceberg Dashboard   Net Change:  .034</v>
      </c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7"/>
      <c r="AD2" s="67"/>
      <c r="AE2" s="67"/>
      <c r="AF2" s="67"/>
      <c r="AG2" s="67"/>
      <c r="AH2" s="67"/>
      <c r="AI2" s="67"/>
      <c r="AJ2" s="67"/>
      <c r="AK2" s="67"/>
      <c r="AL2" s="67"/>
      <c r="AM2" s="67"/>
      <c r="AN2" s="67"/>
      <c r="AO2" s="67"/>
      <c r="AP2" s="67"/>
      <c r="AQ2" s="67"/>
      <c r="AR2" s="67"/>
      <c r="AS2" s="67"/>
      <c r="AT2" s="67"/>
      <c r="AU2" s="67"/>
      <c r="AV2" s="67"/>
      <c r="AW2" s="67"/>
      <c r="AX2" s="67"/>
      <c r="AY2" s="67"/>
      <c r="AZ2" s="67"/>
      <c r="BA2" s="67"/>
      <c r="BB2" s="67"/>
      <c r="BC2" s="67"/>
      <c r="BD2" s="67"/>
      <c r="BE2" s="67"/>
      <c r="BF2" s="67"/>
      <c r="BG2" s="67"/>
      <c r="BH2" s="67"/>
      <c r="BI2" s="67"/>
      <c r="BJ2" s="67"/>
      <c r="BK2" s="67"/>
      <c r="BL2" s="67"/>
      <c r="BM2" s="67"/>
      <c r="BN2" s="67"/>
      <c r="BO2" s="67"/>
      <c r="BP2" s="67"/>
      <c r="BQ2" s="67"/>
      <c r="BR2" s="68"/>
      <c r="BS2" s="50"/>
    </row>
    <row r="3" spans="2:73" ht="14.25" customHeight="1" x14ac:dyDescent="0.3">
      <c r="B3" s="69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  <c r="AB3" s="70"/>
      <c r="AC3" s="70"/>
      <c r="AD3" s="70"/>
      <c r="AE3" s="70"/>
      <c r="AF3" s="70"/>
      <c r="AG3" s="70"/>
      <c r="AH3" s="70"/>
      <c r="AI3" s="70"/>
      <c r="AJ3" s="70"/>
      <c r="AK3" s="70"/>
      <c r="AL3" s="70"/>
      <c r="AM3" s="70"/>
      <c r="AN3" s="70"/>
      <c r="AO3" s="70"/>
      <c r="AP3" s="70"/>
      <c r="AQ3" s="70"/>
      <c r="AR3" s="70"/>
      <c r="AS3" s="70"/>
      <c r="AT3" s="71"/>
      <c r="AU3" s="70"/>
      <c r="AV3" s="70"/>
      <c r="AW3" s="70"/>
      <c r="AX3" s="70"/>
      <c r="AY3" s="70"/>
      <c r="AZ3" s="70"/>
      <c r="BA3" s="70"/>
      <c r="BB3" s="70"/>
      <c r="BC3" s="70"/>
      <c r="BD3" s="70"/>
      <c r="BE3" s="70"/>
      <c r="BF3" s="70"/>
      <c r="BG3" s="70"/>
      <c r="BH3" s="70"/>
      <c r="BI3" s="70"/>
      <c r="BJ3" s="70"/>
      <c r="BK3" s="70"/>
      <c r="BL3" s="70"/>
      <c r="BM3" s="70"/>
      <c r="BN3" s="70"/>
      <c r="BO3" s="70"/>
      <c r="BP3" s="70"/>
      <c r="BQ3" s="70"/>
      <c r="BR3" s="72"/>
      <c r="BS3" s="50"/>
    </row>
    <row r="4" spans="2:73" ht="16.5" x14ac:dyDescent="0.3">
      <c r="B4" s="51"/>
      <c r="C4" s="35" t="s">
        <v>2</v>
      </c>
      <c r="D4" s="35"/>
      <c r="E4" s="35" t="s">
        <v>1</v>
      </c>
      <c r="F4" s="52" t="s">
        <v>0</v>
      </c>
      <c r="G4" s="1"/>
      <c r="H4" s="2"/>
      <c r="I4" s="2"/>
      <c r="J4" s="77" t="s">
        <v>22</v>
      </c>
      <c r="K4" s="77"/>
      <c r="L4" s="8"/>
      <c r="M4" s="8">
        <v>3</v>
      </c>
      <c r="N4" s="9"/>
      <c r="O4" s="10" t="str">
        <f>IF(M4=0,0,IF(M4=1,"#.0",IF(M4=2,"#.00",IF(M4=3,"#.000",IF(M4=4,"#.0000",IF(M4=5,"#.00000",IF(M4=6,"#.000000")))))))</f>
        <v>#.000</v>
      </c>
      <c r="P4" s="78" t="s">
        <v>1</v>
      </c>
      <c r="Q4" s="78"/>
      <c r="R4" s="79" t="s">
        <v>0</v>
      </c>
      <c r="S4" s="79"/>
      <c r="T4" s="80" t="str">
        <f>RTD("cqg.rtd", ,"ContractData",J4, "LongDescription",, "T")</f>
        <v>Natural Gas (Globex), Apr 16</v>
      </c>
      <c r="U4" s="80"/>
      <c r="V4" s="80"/>
      <c r="W4" s="80"/>
      <c r="X4" s="80"/>
      <c r="Y4" s="81"/>
      <c r="Z4" s="53"/>
      <c r="AA4" s="34"/>
      <c r="AB4" s="34"/>
      <c r="AC4" s="34"/>
      <c r="AD4" s="34" t="s">
        <v>2</v>
      </c>
      <c r="AE4" s="54" t="s">
        <v>1</v>
      </c>
      <c r="AF4" s="52" t="s">
        <v>0</v>
      </c>
      <c r="AG4" s="6"/>
      <c r="AH4" s="6"/>
      <c r="AI4" s="6"/>
      <c r="AJ4" s="55"/>
      <c r="AK4" s="56"/>
      <c r="AL4" s="57"/>
      <c r="AM4" s="57"/>
      <c r="AN4" s="57"/>
      <c r="AO4" s="35" t="s">
        <v>3</v>
      </c>
      <c r="AP4" s="54" t="s">
        <v>1</v>
      </c>
      <c r="AQ4" s="52" t="s">
        <v>0</v>
      </c>
      <c r="AR4" s="6"/>
      <c r="AS4" s="58"/>
      <c r="AT4" s="64"/>
      <c r="AU4" s="61"/>
      <c r="AV4" s="62"/>
      <c r="AW4" s="94" t="s">
        <v>10</v>
      </c>
      <c r="AX4" s="94"/>
      <c r="AY4" s="91">
        <f>RTD("cqg.rtd", ,"SystemInfo", "Linetime")</f>
        <v>42436.552673611113</v>
      </c>
      <c r="AZ4" s="91"/>
      <c r="BA4" s="91"/>
      <c r="BB4" s="94" t="s">
        <v>11</v>
      </c>
      <c r="BC4" s="94"/>
      <c r="BD4" s="91">
        <f>RTD("cqg.rtd", ,"SystemInfo", "Linetime")+6/24</f>
        <v>42436.802673611113</v>
      </c>
      <c r="BE4" s="91"/>
      <c r="BF4" s="91"/>
      <c r="BG4" s="94" t="s">
        <v>12</v>
      </c>
      <c r="BH4" s="94"/>
      <c r="BI4" s="91">
        <f>RTD("cqg.rtd", ,"SystemInfo", "Linetime")+14/24</f>
        <v>42437.136006944449</v>
      </c>
      <c r="BJ4" s="91"/>
      <c r="BK4" s="91"/>
      <c r="BL4" s="35"/>
      <c r="BM4" s="34"/>
      <c r="BN4" s="34"/>
      <c r="BO4" s="34"/>
      <c r="BP4" s="35" t="s">
        <v>3</v>
      </c>
      <c r="BQ4" s="54" t="s">
        <v>1</v>
      </c>
      <c r="BR4" s="52" t="s">
        <v>0</v>
      </c>
    </row>
    <row r="5" spans="2:73" ht="21.95" customHeight="1" x14ac:dyDescent="0.3">
      <c r="B5" s="101" t="s">
        <v>7</v>
      </c>
      <c r="C5" s="102"/>
      <c r="D5" s="33"/>
      <c r="E5" s="40">
        <v>5</v>
      </c>
      <c r="F5" s="43">
        <v>5</v>
      </c>
      <c r="G5" s="3"/>
      <c r="H5" s="4"/>
      <c r="I5" s="4"/>
      <c r="J5" s="82" t="str">
        <f>IF($O$4=0,RTD("cqg.rtd",,"DOMData",$J$4,"Price","-4","D"),TEXT(RTD("cqg.rtd",,"DOMData",$J$4,"Price","-4","T"),$O$4))</f>
        <v>1.697</v>
      </c>
      <c r="K5" s="83"/>
      <c r="L5" s="84" t="str">
        <f>IF($O$4=0,RTD("cqg.rtd",,"DOMData",$J$4,"Price","-3","D"),TEXT(RTD("cqg.rtd",,"DOMData",$J$4,"Price","-3","T"),$O$4))</f>
        <v>1.698</v>
      </c>
      <c r="M5" s="84"/>
      <c r="N5" s="85" t="str">
        <f>IF($O$4=0,RTD("cqg.rtd",,"DOMData",$J$4,"Price","-2","D"),TEXT(RTD("cqg.rtd",,"DOMData",$J$4,"Price","-2","T"),$O$4))</f>
        <v>1.699</v>
      </c>
      <c r="O5" s="85"/>
      <c r="P5" s="86" t="str">
        <f>IF($O$4=0,RTD("cqg.rtd",,"DOMData",$J$4,"Price","-1","D"),TEXT(RTD("cqg.rtd",,"DOMData",$J$4,"Price","-1","T"),$O$4))</f>
        <v>1.700</v>
      </c>
      <c r="Q5" s="86"/>
      <c r="R5" s="87" t="str">
        <f>IF($O$4=0,RTD("cqg.rtd",,"DOMData",$J$4,"Price","1","D"),TEXT(RTD("cqg.rtd",,"DOMData",$J$4,"Price","1","T"),$O$4))</f>
        <v>1.701</v>
      </c>
      <c r="S5" s="87"/>
      <c r="T5" s="88" t="str">
        <f>IF($O$4=0,RTD("cqg.rtd",,"DOMData",$J$4,"Price","2","D"),TEXT(RTD("cqg.rtd",,"DOMData",$J$4,"Price","2","T"),$O$4))</f>
        <v>1.702</v>
      </c>
      <c r="U5" s="88"/>
      <c r="V5" s="89" t="str">
        <f>IF($O$4=0,RTD("cqg.rtd",,"DOMData",$J$4,"Price","3","D"),TEXT(RTD("cqg.rtd",,"DOMData",$J$4,"Price","3","T"),$O$4))</f>
        <v>1.703</v>
      </c>
      <c r="W5" s="89"/>
      <c r="X5" s="90" t="str">
        <f>IF($O$4=0,RTD("cqg.rtd",,"DOMData",$J$4,"Price","4","D"),TEXT(RTD("cqg.rtd",,"DOMData",$J$4,"Price","4","T"),$O$4))</f>
        <v>1.704</v>
      </c>
      <c r="Y5" s="90"/>
      <c r="Z5" s="75" t="s">
        <v>5</v>
      </c>
      <c r="AA5" s="76"/>
      <c r="AB5" s="76"/>
      <c r="AC5" s="76"/>
      <c r="AD5" s="76"/>
      <c r="AE5" s="39">
        <v>10</v>
      </c>
      <c r="AF5" s="43">
        <v>10</v>
      </c>
      <c r="AG5" s="41"/>
      <c r="AH5" s="41"/>
      <c r="AI5" s="41"/>
      <c r="AJ5" s="42"/>
      <c r="AK5" s="101" t="s">
        <v>4</v>
      </c>
      <c r="AL5" s="102"/>
      <c r="AM5" s="102"/>
      <c r="AN5" s="102"/>
      <c r="AO5" s="102"/>
      <c r="AP5" s="39">
        <v>25</v>
      </c>
      <c r="AQ5" s="43">
        <v>25</v>
      </c>
      <c r="AR5" s="48"/>
      <c r="AS5" s="49"/>
      <c r="AT5" s="65"/>
      <c r="AU5" s="49"/>
      <c r="AV5" s="106" t="s">
        <v>13</v>
      </c>
      <c r="AW5" s="107"/>
      <c r="AX5" s="108">
        <f>RTD("cqg.rtd", ,"ContractData", "NGE", "Open",, "T")</f>
        <v>1.6280000000000001</v>
      </c>
      <c r="AY5" s="108"/>
      <c r="AZ5" s="106" t="s">
        <v>14</v>
      </c>
      <c r="BA5" s="107"/>
      <c r="BB5" s="108">
        <f>RTD("cqg.rtd", ,"ContractData", "NGE", "High",, "T")</f>
        <v>1.74</v>
      </c>
      <c r="BC5" s="108"/>
      <c r="BD5" s="106" t="s">
        <v>15</v>
      </c>
      <c r="BE5" s="107"/>
      <c r="BF5" s="108">
        <f>RTD("cqg.rtd", ,"ContractData", "NGE", "Low",, "T")</f>
        <v>1.6120000000000001</v>
      </c>
      <c r="BG5" s="108"/>
      <c r="BH5" s="106" t="s">
        <v>16</v>
      </c>
      <c r="BI5" s="107"/>
      <c r="BJ5" s="108">
        <f>RTD("cqg.rtd", ,"ContractData", "NGE", "LastPRice",, "T")</f>
        <v>1.7</v>
      </c>
      <c r="BK5" s="108"/>
      <c r="BL5" s="75" t="s">
        <v>6</v>
      </c>
      <c r="BM5" s="76"/>
      <c r="BN5" s="76"/>
      <c r="BO5" s="76"/>
      <c r="BP5" s="76"/>
      <c r="BQ5" s="39">
        <v>50</v>
      </c>
      <c r="BR5" s="43">
        <v>50</v>
      </c>
    </row>
    <row r="6" spans="2:73" ht="11.25" customHeight="1" x14ac:dyDescent="0.25">
      <c r="B6" s="14">
        <f>RTD("cqg.rtd",,"StudyData","SUBMINUTE((NGE),1,Regular)","FG",,"Time","5",D6,,,,,"T")</f>
        <v>42436.552673611113</v>
      </c>
      <c r="C6" s="109">
        <f>IF(RTD("cqg.rtd",,"StudyData","SUBMINUTE((NGE),1,FillGap)","Bar",,"Close","5",D6,,,,,"T")="",NA(),RTD("cqg.rtd",,"StudyData","SUBMINUTE((NGE),1,FillGap)","Bar",,"Close","5",D6,,,,,"T"))</f>
        <v>1.7010000000000001</v>
      </c>
      <c r="D6" s="15">
        <v>0</v>
      </c>
      <c r="E6" s="16">
        <f>IF( RTD("cqg.rtd",,"StudyData", "AlgOrdBidVol(SUBMINUTE((NGE),1,Regular),1,0)",  "Bar",, "Open", "5",D6,,,,,"T")="",0,RTD("cqg.rtd",,"StudyData", "AlgOrdBidVol(SUBMINUTE((NGE),1,Regular),1,0)",  "Bar",, "Open", "5",D6,,,,,"T"))</f>
        <v>0</v>
      </c>
      <c r="F6" s="16">
        <f xml:space="preserve"> IF(RTD("cqg.rtd",,"StudyData", "AlgOrdAskVol(SUBMINUTE((NGE),1,Regular),1,0)",  "Bar",, "Open", "5",D6,,,,,"T")="",0,RTD("cqg.rtd",,"StudyData", "AlgOrdAskVol(SUBMINUTE((NGE),1,Regular),1,0)",  "Bar",, "Open", "5",D6,,,,,"T"))</f>
        <v>0</v>
      </c>
      <c r="G6" s="21">
        <f xml:space="preserve"> RTD("cqg.rtd",,"StudyData","BAVolCr.BidVol^(SUBMINUTE((NGE),1,FillGap),5,0)",  "Bar",, "Open", "5",D6,,,,,"T")</f>
        <v>1</v>
      </c>
      <c r="H6" s="21">
        <f xml:space="preserve"> RTD("cqg.rtd",,"StudyData","BAVolCr.AskVol^(SUBMINUTE((NGE),1,Regular),5,0)",  "Bar",, "Open", "5",D6,,,,,"T")</f>
        <v>4</v>
      </c>
      <c r="I6" s="21">
        <f>IF(AND(E6&gt;$E$5,E6&gt;F6),1,IF(AND(F6&gt;$F$5,F6&gt;E6),-1,0))</f>
        <v>0</v>
      </c>
      <c r="J6" s="103">
        <f>RTD("cqg.rtd",,"DOMData",$J$4,"Volume","-4","D")</f>
        <v>26</v>
      </c>
      <c r="K6" s="73"/>
      <c r="L6" s="73">
        <f>RTD("cqg.rtd",,"DOMData",$J$4,"Volume","-3","D")</f>
        <v>71</v>
      </c>
      <c r="M6" s="73"/>
      <c r="N6" s="73">
        <f>RTD("cqg.rtd",,"DOMData",$J$4,"Volume","-2","D")</f>
        <v>28</v>
      </c>
      <c r="O6" s="73"/>
      <c r="P6" s="73">
        <f>RTD("cqg.rtd",,"DOMData",$J$4,"Volume","-1","D")</f>
        <v>44</v>
      </c>
      <c r="Q6" s="73"/>
      <c r="R6" s="73">
        <f>RTD("cqg.rtd",,"DOMData",$J$4,"Volume","1","D")</f>
        <v>25</v>
      </c>
      <c r="S6" s="73"/>
      <c r="T6" s="73">
        <f>RTD("cqg.rtd",,"DOMData",$J$4,"Volume","2","D")</f>
        <v>83</v>
      </c>
      <c r="U6" s="73"/>
      <c r="V6" s="73">
        <f>RTD("cqg.rtd",,"DOMData",$J$4,"Volume","3","D")</f>
        <v>48</v>
      </c>
      <c r="W6" s="73"/>
      <c r="X6" s="73">
        <f>RTD("cqg.rtd",,"DOMData",$J$4,"Volume","4","D")</f>
        <v>59</v>
      </c>
      <c r="Y6" s="74"/>
      <c r="Z6" s="36">
        <f>RTD("cqg.rtd",,"StudyData","SUBMINUTE((NGE),5,Regular)","FG",,"Time","5",D6,,,,,"T")</f>
        <v>42436.552662037036</v>
      </c>
      <c r="AA6" s="17">
        <f>IF(RTD("cqg.rtd",,"StudyData","SUBMINUTE((NGE),5,Regular)","FG",,"Open","5",D6,,,,,"T")="",NA(),RTD("cqg.rtd",,"StudyData","SUBMINUTE((NGE),5,Regular)","FG",,"Open","5",D6,,,,,"T"))</f>
        <v>1.7010000000000001</v>
      </c>
      <c r="AB6" s="17">
        <f>IF(RTD("cqg.rtd",,"StudyData","SUBMINUTE((NGE),5,Regular)","FG",,"High","5",D6,,,,,"T")="",NA(),RTD("cqg.rtd",,"StudyData","SUBMINUTE((NGE),5,Regular)","FG",,"High","5",D6,,,,,"T"))</f>
        <v>1.7010000000000001</v>
      </c>
      <c r="AC6" s="17">
        <f>IF(RTD("cqg.rtd",,"StudyData","SUBMINUTE((NGE),5,Regular)","FG",,"Low","5",D6,,,,,"T")="",NA(),RTD("cqg.rtd",,"StudyData","SUBMINUTE((NGE),5,Regular)","FG",,"Low","5",D6,,,,,"T"))</f>
        <v>1.7010000000000001</v>
      </c>
      <c r="AD6" s="110">
        <f>IF(RTD("cqg.rtd",,"StudyData","SUBMINUTE((NGE),5,FillGap)","Bar",,"Close","5",D6,,,,,"T")="",NA(),RTD("cqg.rtd",,"StudyData","SUBMINUTE((NGE),5,FillGap)","Bar",,"Close","5",D6,,,,,"T"))</f>
        <v>1.7010000000000001</v>
      </c>
      <c r="AE6" s="37">
        <f>IF( RTD("cqg.rtd",,"StudyData","AlgOrdBidVol(SUBMINUTE((NGE),5,Regular),1,0)",  "Bar",, "Open", "5",D6,,,,,"T")="",0,RTD("cqg.rtd",,"StudyData","AlgOrdBidVol(SUBMINUTE((NGE),5,Regular),1,0)",  "Bar",, "Open", "5",D6,,,,,"T"))</f>
        <v>0</v>
      </c>
      <c r="AF6" s="37">
        <f>IF( RTD("cqg.rtd",,"StudyData","AlgOrdAskVol(SUBMINUTE((NGE),5,Regular),1,0)",  "Bar",, "Open", "5",D6,,,,,"T")="",0,RTD("cqg.rtd",,"StudyData","AlgOrdAskVol(SUBMINUTE((NGE),5,Regular),1,0)",  "Bar",, "Open", "5",D6,,,,,"T"))</f>
        <v>0</v>
      </c>
      <c r="AG6" s="3">
        <f xml:space="preserve"> RTD("cqg.rtd",,"StudyData","BAVolCr.BidVol^(SUBMINUTE((NGE),5,Regular),5,0)",  "Bar",, "Open", "5",D6,,,,,"T")</f>
        <v>5</v>
      </c>
      <c r="AH6" s="3">
        <f xml:space="preserve"> RTD("cqg.rtd",,"StudyData","BAVolCr.AskVol^(SUBMINUTE((NGE),5,Regular),5,0)",  "Bar",, "Open", "5",D6,,,,,"T")</f>
        <v>2</v>
      </c>
      <c r="AI6" s="13">
        <f>IF(AND(AE6&gt;$AE$5,AE6&gt;AF6),1,IF(AND(AF6&gt;$AF$5,AF6&gt;AE6),-1,0))</f>
        <v>0</v>
      </c>
      <c r="AJ6" s="18"/>
      <c r="AK6" s="19">
        <f>RTD("cqg.rtd",,"StudyData","NGE","Bar",,"Time","1",D6,,,,,"T")</f>
        <v>42436.552083333336</v>
      </c>
      <c r="AL6" s="20">
        <f>IF(RTD("cqg.rtd",,"StudyData","NGE","FG",,"Open","1",D6,,,,,"T")="",NA(),RTD("cqg.rtd",,"StudyData","NGE","FG",,"Open","1",D6,,,,,"T"))</f>
        <v>1.7</v>
      </c>
      <c r="AM6" s="20">
        <f>IF(RTD("cqg.rtd",,"StudyData","NGE","FG",,"High","1",D6,,,,,"T")="",NA(),RTD("cqg.rtd",,"StudyData","NGE","FG",,"High","1",D6,,,,,"T"))</f>
        <v>1.7010000000000001</v>
      </c>
      <c r="AN6" s="20">
        <f>IF(RTD("cqg.rtd",,"StudyData","NGE","FG",,"Low","1",D6,,,,,"T")="",NA(),RTD("cqg.rtd",,"StudyData","NGE","FG",,"Low","1",D6,,,,,"T"))</f>
        <v>1.7</v>
      </c>
      <c r="AO6" s="111">
        <f>IF(RTD("cqg.rtd",,"StudyData","NGE","FG",,"Close","1",D6,,,,,"T")="",NA(),RTD("cqg.rtd",,"StudyData","NGE","FG",,"Close","1",D6,,,,,"T"))</f>
        <v>1.7010000000000001</v>
      </c>
      <c r="AP6" s="38">
        <f>IF( RTD("cqg.rtd",,"StudyData", "AlgOrdBidVol(NGE)",  "Bar",, "Open", "1",D6,,,,,"T")="",0,RTD("cqg.rtd",,"StudyData", "AlgOrdBidVol(NGE)",  "Bar",, "Open", "1",D6,,,,,"T"))</f>
        <v>0</v>
      </c>
      <c r="AQ6" s="38">
        <f xml:space="preserve"> IF(RTD("cqg.rtd",,"StudyData", "AlgOrdAskVol(NGE)",  "Bar",, "Open", "1",D6,,,,,"T")="",0,RTD("cqg.rtd",,"StudyData", "AlgOrdAskVol(NGE)",  "Bar",, "Open", "1",D6,,,,,"T"))</f>
        <v>0</v>
      </c>
      <c r="AR6" s="21">
        <f xml:space="preserve"> RTD("cqg.rtd",,"StudyData","BAVolCr.BidVol^(NGE)",  "Bar",, "Open", "1",D6,,,,,"T")</f>
        <v>259</v>
      </c>
      <c r="AS6" s="21">
        <f xml:space="preserve"> RTD("cqg.rtd",,"StudyData","BAVolCr.AskVol^(NGE)",  "Bar",, "Open", "1",D6,,,,,"T")</f>
        <v>387</v>
      </c>
      <c r="AT6" s="65">
        <f>IF(AND(AP6&gt;$AP$5,AP6&gt;AQ6),1,IF(AND(AQ6&gt;$AQ$5,AQ6&gt;AP6),-1,0))</f>
        <v>0</v>
      </c>
      <c r="AU6" s="63"/>
      <c r="AV6" s="95" t="s">
        <v>19</v>
      </c>
      <c r="AW6" s="96"/>
      <c r="AX6" s="96"/>
      <c r="AY6" s="96"/>
      <c r="AZ6" s="96"/>
      <c r="BA6" s="96"/>
      <c r="BB6" s="96"/>
      <c r="BC6" s="96"/>
      <c r="BD6" s="96"/>
      <c r="BE6" s="96"/>
      <c r="BF6" s="96"/>
      <c r="BG6" s="96"/>
      <c r="BH6" s="96"/>
      <c r="BI6" s="96"/>
      <c r="BJ6" s="96"/>
      <c r="BK6" s="97"/>
      <c r="BL6" s="47">
        <f>RTD("cqg.rtd",,"StudyData","NGE","Bar",,"Time","5",D6,,,,,"T")</f>
        <v>42436.552083333336</v>
      </c>
      <c r="BM6" s="46">
        <f>IF(RTD("cqg.rtd",,"StudyData","NGE","FG",,"Open","5",D6,,,,,"T")="",NA(),RTD("cqg.rtd",,"StudyData","NGE","FG",,"Open","5",D6,,,,,"T"))</f>
        <v>1.7</v>
      </c>
      <c r="BN6" s="44">
        <f>IF(RTD("cqg.rtd",,"StudyData","NGE","FG",,"High","5",D6,,,,,"T")="",NA(),RTD("cqg.rtd",,"StudyData","NGE","FG",,"High","5",D6,,,,,"T"))</f>
        <v>1.7010000000000001</v>
      </c>
      <c r="BO6" s="45">
        <f>IF(RTD("cqg.rtd",,"StudyData","NGE","FG",,"Low","5",D6,,,,,"T")="",NA(),RTD("cqg.rtd",,"StudyData","NGE","FG",,"Low","5",D6,,,,,"T"))</f>
        <v>1.7</v>
      </c>
      <c r="BP6" s="112">
        <f>IF(RTD("cqg.rtd",,"StudyData","NGE","FG",,"Close","5",D6,,,,,"T")="",NA(),RTD("cqg.rtd",,"StudyData","NGE","FG",,"Close","5",D6,,,,,"T"))</f>
        <v>1.7010000000000001</v>
      </c>
      <c r="BQ6" s="15">
        <f>IF( RTD("cqg.rtd",,"StudyData","AlgOrdBidVol(NGE)",  "Bar",, "Open", "5",D6,,,,,"T")="",0,RTD("cqg.rtd",,"StudyData","AlgOrdBidVol(NGE)",  "Bar",, "Open", "5",D6,,,,,"T"))</f>
        <v>0</v>
      </c>
      <c r="BR6" s="15">
        <f>IF( RTD("cqg.rtd",,"StudyData","AlgOrdAskVol(NGE)",  "Bar",, "Open", "5",D6,,,,,"T")="",0,RTD("cqg.rtd",,"StudyData","AlgOrdAskVol(NGE)",  "Bar",, "Open", "5",D6,,,,,"T"))</f>
        <v>0</v>
      </c>
      <c r="BS6" s="13">
        <f xml:space="preserve"> RTD("cqg.rtd",,"StudyData","BAVolCr.BidVol^(NGE)",  "Bar",, "Open", "5",D6,,,,,"T")</f>
        <v>1413</v>
      </c>
      <c r="BT6" s="13">
        <f xml:space="preserve"> RTD("cqg.rtd",,"StudyData","BAVolCr.AskVol^(NGE)",  "Bar",, "Open", "5",D6,,,,,"T")</f>
        <v>1194</v>
      </c>
      <c r="BU6" s="3">
        <f>IF(AND(BQ6&gt;$BQ$5,BQ6&gt;BR6),1,IF(AND(BR6&gt;$BR$5,BR6&gt;BQ6),-1,0))</f>
        <v>0</v>
      </c>
    </row>
    <row r="7" spans="2:73" ht="11.25" customHeight="1" x14ac:dyDescent="0.3">
      <c r="B7" s="14">
        <f>RTD("cqg.rtd",,"StudyData","SUBMINUTE((NGE),1,Regular)","FG",,"Time","5",D7,,,,,"T")</f>
        <v>42436.552662037036</v>
      </c>
      <c r="C7" s="109">
        <f>IF(RTD("cqg.rtd",,"StudyData","SUBMINUTE((NGE),1,FillGap)","Bar",,"Close","5",D7,,,,,"T")="",NA(),RTD("cqg.rtd",,"StudyData","SUBMINUTE((NGE),1,FillGap)","Bar",,"Close","5",D7,,,,,"T"))</f>
        <v>1.7010000000000001</v>
      </c>
      <c r="D7" s="15">
        <f>D6-1</f>
        <v>-1</v>
      </c>
      <c r="E7" s="16">
        <f>IF( RTD("cqg.rtd",,"StudyData", "AlgOrdBidVol(SUBMINUTE((NGE),1,Regular),1,0)",  "Bar",, "Open", "5",D7,,,,,"T")="",0,RTD("cqg.rtd",,"StudyData", "AlgOrdBidVol(SUBMINUTE((NGE),1,Regular),1,0)",  "Bar",, "Open", "5",D7,,,,,"T"))</f>
        <v>0</v>
      </c>
      <c r="F7" s="16">
        <f xml:space="preserve"> IF(RTD("cqg.rtd",,"StudyData", "AlgOrdAskVol(SUBMINUTE((NGE),1,Regular),1,0)",  "Bar",, "Open", "5",D7,,,,,"T")="",0,RTD("cqg.rtd",,"StudyData", "AlgOrdAskVol(SUBMINUTE((NGE),1,Regular),1,0)",  "Bar",, "Open", "5",D7,,,,,"T"))</f>
        <v>0</v>
      </c>
      <c r="G7" s="21">
        <f xml:space="preserve"> RTD("cqg.rtd",,"StudyData","BAVolCr.BidVol^(SUBMINUTE((NGE),1,FillGap),5,0)",  "Bar",, "Open", "5",D7,,,,,"T")</f>
        <v>2</v>
      </c>
      <c r="H7" s="21">
        <f xml:space="preserve"> RTD("cqg.rtd",,"StudyData","BAVolCr.AskVol^(SUBMINUTE((NGE),1,Regular),5,0)",  "Bar",, "Open", "5",D7,,,,,"T")</f>
        <v>3</v>
      </c>
      <c r="I7" s="21">
        <f t="shared" ref="I7:I66" si="0">IF(AND(E7&gt;$E$5,E7&gt;F7),1,IF(AND(F7&gt;$F$5,F7&gt;E7),-1,0))</f>
        <v>0</v>
      </c>
      <c r="J7" s="104" t="s">
        <v>21</v>
      </c>
      <c r="K7" s="104"/>
      <c r="L7" s="104"/>
      <c r="M7" s="104"/>
      <c r="N7" s="104"/>
      <c r="O7" s="104"/>
      <c r="P7" s="104"/>
      <c r="Q7" s="104"/>
      <c r="R7" s="104"/>
      <c r="S7" s="104"/>
      <c r="T7" s="104"/>
      <c r="U7" s="104"/>
      <c r="V7" s="104"/>
      <c r="W7" s="104"/>
      <c r="X7" s="104"/>
      <c r="Y7" s="105"/>
      <c r="Z7" s="23">
        <f>RTD("cqg.rtd",,"StudyData","SUBMINUTE((NGE),5,Regular)","FG",,"Time","5",D7,,,,,"T")</f>
        <v>42436.552604166667</v>
      </c>
      <c r="AA7" s="17">
        <f>RTD("cqg.rtd",,"StudyData","SUBMINUTE((NGE),5,Regular)","FG",,"Open","5",D7,,,,,"T")</f>
        <v>1.7</v>
      </c>
      <c r="AB7" s="17">
        <f>RTD("cqg.rtd",,"StudyData","SUBMINUTE((NGE),5,Regular)","FG",,"High","5",D7,,,,,"T")</f>
        <v>1.7010000000000001</v>
      </c>
      <c r="AC7" s="17">
        <f>RTD("cqg.rtd",,"StudyData","SUBMINUTE((NGE),5,Regular)","FG",,"Low","5",D7,,,,,"T")</f>
        <v>1.7</v>
      </c>
      <c r="AD7" s="110">
        <f>IF(RTD("cqg.rtd",,"StudyData","SUBMINUTE((NGE),5,FillGap)","Bar",,"Close","5",D7,,,,,"T")="",NA(),RTD("cqg.rtd",,"StudyData","SUBMINUTE((NGE),5,FillGap)","Bar",,"Close","5",D7,,,,,"T"))</f>
        <v>1.7010000000000001</v>
      </c>
      <c r="AE7" s="15">
        <f>IF( RTD("cqg.rtd",,"StudyData","AlgOrdBidVol(SUBMINUTE((NGE),5,Regular),1,0)",  "Bar",, "Open", "5",D7,,,,,"T")="",0,RTD("cqg.rtd",,"StudyData","AlgOrdBidVol(SUBMINUTE((NGE),5,Regular),1,0)",  "Bar",, "Open", "5",D7,,,,,"T"))</f>
        <v>0</v>
      </c>
      <c r="AF7" s="15">
        <f>IF( RTD("cqg.rtd",,"StudyData","AlgOrdAskVol(SUBMINUTE((NGE),5,Regular),1,0)",  "Bar",, "Open", "5",D7,,,,,"T")="",0,RTD("cqg.rtd",,"StudyData","AlgOrdAskVol(SUBMINUTE((NGE),5,Regular),1,0)",  "Bar",, "Open", "5",D7,,,,,"T"))</f>
        <v>0</v>
      </c>
      <c r="AG7" s="3">
        <f xml:space="preserve"> RTD("cqg.rtd",,"StudyData","BAVolCr.BidVol^(SUBMINUTE((NGE),5,Regular),5,0)",  "Bar",, "Open", "5",D7,,,,,"T")</f>
        <v>4</v>
      </c>
      <c r="AH7" s="3">
        <f xml:space="preserve"> RTD("cqg.rtd",,"StudyData","BAVolCr.AskVol^(SUBMINUTE((NGE),5,Regular),5,0)",  "Bar",, "Open", "5",D7,,,,,"T")</f>
        <v>3</v>
      </c>
      <c r="AI7" s="13">
        <f t="shared" ref="AI7:AI66" si="1">IF(AND(AE7&gt;$AE$5,AE7&gt;AF7),1,IF(AND(AF7&gt;$AF$5,AF7&gt;AE7),-1,0))</f>
        <v>0</v>
      </c>
      <c r="AJ7" s="18"/>
      <c r="AK7" s="19">
        <f>RTD("cqg.rtd",,"StudyData","NGE","Bar",,"Time","1",D7,,,,,"T")</f>
        <v>42436.551388888889</v>
      </c>
      <c r="AL7" s="20">
        <f>RTD("cqg.rtd",,"StudyData","NGE","Bar",,"Open","1",D7,,,,,"T")</f>
        <v>1.6950000000000001</v>
      </c>
      <c r="AM7" s="20">
        <f>RTD("cqg.rtd",,"StudyData","NGE","Bar",,"High","1",D7,,,,,"T")</f>
        <v>1.7</v>
      </c>
      <c r="AN7" s="20">
        <f>RTD("cqg.rtd",,"StudyData","NGE","Bar",,"Low","1",D7,,,,,"T")</f>
        <v>1.6950000000000001</v>
      </c>
      <c r="AO7" s="111">
        <f>IF(RTD("cqg.rtd",,"StudyData","NGE","FG",,"Close","1",D7,,,,,"T")="",NA(),RTD("cqg.rtd",,"StudyData","NGE","FG",,"Close","1",D7,,,,,"T"))</f>
        <v>1.7</v>
      </c>
      <c r="AP7" s="16">
        <f>IF( RTD("cqg.rtd",,"StudyData", "AlgOrdBidVol(NGE)",  "Bar",, "Open", "1",D7,,,,,"T")="",0,RTD("cqg.rtd",,"StudyData", "AlgOrdBidVol(NGE)",  "Bar",, "Open", "1",D7,,,,,"T"))</f>
        <v>16</v>
      </c>
      <c r="AQ7" s="16">
        <f xml:space="preserve"> IF(RTD("cqg.rtd",,"StudyData", "AlgOrdAskVol(NGE)",  "Bar",, "Open", "1",D7,,,,,"T")="",0,RTD("cqg.rtd",,"StudyData", "AlgOrdAskVol(NGE)",  "Bar",, "Open", "1",D7,,,,,"T"))</f>
        <v>14</v>
      </c>
      <c r="AR7" s="21">
        <f xml:space="preserve"> RTD("cqg.rtd",,"StudyData","BAVolCr.BidVol^(NGE)",  "Bar",, "Open", "1",D7,,,,,"T")</f>
        <v>358</v>
      </c>
      <c r="AS7" s="21">
        <f xml:space="preserve"> RTD("cqg.rtd",,"StudyData","BAVolCr.AskVol^(NGE)",  "Bar",, "Open", "1",D7,,,,,"T")</f>
        <v>381</v>
      </c>
      <c r="AT7" s="65">
        <f t="shared" ref="AT7:AT66" si="2">IF(AND(AP7&gt;$AP$5,AP7&gt;AQ7),1,IF(AND(AQ7&gt;$AQ$5,AQ7&gt;AP7),-1,0))</f>
        <v>0</v>
      </c>
      <c r="AU7" s="11"/>
      <c r="AV7" s="98"/>
      <c r="AW7" s="99"/>
      <c r="AX7" s="99"/>
      <c r="AY7" s="99"/>
      <c r="AZ7" s="99"/>
      <c r="BA7" s="99"/>
      <c r="BB7" s="99"/>
      <c r="BC7" s="99"/>
      <c r="BD7" s="99"/>
      <c r="BE7" s="99"/>
      <c r="BF7" s="99"/>
      <c r="BG7" s="99"/>
      <c r="BH7" s="99"/>
      <c r="BI7" s="99"/>
      <c r="BJ7" s="99"/>
      <c r="BK7" s="100"/>
      <c r="BL7" s="47">
        <f>RTD("cqg.rtd",,"StudyData","NGE","Bar",,"Time","5",D7,,,,,"T")</f>
        <v>42436.548611111109</v>
      </c>
      <c r="BM7" s="46">
        <f>RTD("cqg.rtd",,"StudyData","NGE","Bar",,"Open","5",D7,,,,,"T")</f>
        <v>1.696</v>
      </c>
      <c r="BN7" s="44">
        <f>RTD("cqg.rtd",,"StudyData","NGE","Bar",,"High","5",D7,,,,,"T")</f>
        <v>1.7</v>
      </c>
      <c r="BO7" s="45">
        <f>RTD("cqg.rtd",,"StudyData","NGE","Bar",,"Low","5",D7,,,,,"T")</f>
        <v>1.6910000000000001</v>
      </c>
      <c r="BP7" s="112">
        <f>IF(RTD("cqg.rtd",,"StudyData","NGE","FG",,"Close","5",D7,,,,,"T")="",NA(),RTD("cqg.rtd",,"StudyData","NGE","FG",,"Close","5",D7,,,,,"T"))</f>
        <v>1.7</v>
      </c>
      <c r="BQ7" s="15">
        <f>IF( RTD("cqg.rtd",,"StudyData","AlgOrdBidVol(NGE)",  "Bar",, "Open", "5",D7,,,,,"T")="",0,RTD("cqg.rtd",,"StudyData","AlgOrdBidVol(NGE)",  "Bar",, "Open", "5",D7,,,,,"T"))</f>
        <v>99</v>
      </c>
      <c r="BR7" s="15">
        <f>IF( RTD("cqg.rtd",,"StudyData","AlgOrdAskVol(NGE)",  "Bar",, "Open", "5",D7,,,,,"T")="",0,RTD("cqg.rtd",,"StudyData","AlgOrdAskVol(NGE)",  "Bar",, "Open", "5",D7,,,,,"T"))</f>
        <v>42</v>
      </c>
      <c r="BS7" s="13">
        <f xml:space="preserve"> RTD("cqg.rtd",,"StudyData","BAVolCr.BidVol^(NGE)",  "Bar",, "Open", "5",D7,,,,,"T")</f>
        <v>2024</v>
      </c>
      <c r="BT7" s="13">
        <f xml:space="preserve"> RTD("cqg.rtd",,"StudyData","BAVolCr.AskVol^(NGE)",  "Bar",, "Open", "5",D7,,,,,"T")</f>
        <v>1461</v>
      </c>
      <c r="BU7" s="3">
        <f t="shared" ref="BU7:BU65" si="3">IF(AND(BQ7&gt;$BQ$5,BQ7&gt;BR7),1,IF(AND(BR7&gt;$BR$5,BR7&gt;BQ7),-1,0))</f>
        <v>1</v>
      </c>
    </row>
    <row r="8" spans="2:73" ht="11.25" customHeight="1" x14ac:dyDescent="0.3">
      <c r="B8" s="14">
        <f>RTD("cqg.rtd",,"StudyData","SUBMINUTE((NGE),1,Regular)","FG",,"Time","5",D8,,,,,"T")</f>
        <v>42436.552650462967</v>
      </c>
      <c r="C8" s="109">
        <f>IF(RTD("cqg.rtd",,"StudyData","SUBMINUTE((NGE),1,FillGap)","Bar",,"Close","5",D8,,,,,"T")="",NA(),RTD("cqg.rtd",,"StudyData","SUBMINUTE((NGE),1,FillGap)","Bar",,"Close","5",D8,,,,,"T"))</f>
        <v>1.7010000000000001</v>
      </c>
      <c r="D8" s="15">
        <f t="shared" ref="D8:D19" si="4">D7-1</f>
        <v>-2</v>
      </c>
      <c r="E8" s="16">
        <f>IF( RTD("cqg.rtd",,"StudyData", "AlgOrdBidVol(SUBMINUTE((NGE),1,Regular),1,0)",  "Bar",, "Open", "5",D8,,,,,"T")="",0,RTD("cqg.rtd",,"StudyData", "AlgOrdBidVol(SUBMINUTE((NGE),1,Regular),1,0)",  "Bar",, "Open", "5",D8,,,,,"T"))</f>
        <v>0</v>
      </c>
      <c r="F8" s="16">
        <f xml:space="preserve"> IF(RTD("cqg.rtd",,"StudyData", "AlgOrdAskVol(SUBMINUTE((NGE),1,Regular),1,0)",  "Bar",, "Open", "5",D8,,,,,"T")="",0,RTD("cqg.rtd",,"StudyData", "AlgOrdAskVol(SUBMINUTE((NGE),1,Regular),1,0)",  "Bar",, "Open", "5",D8,,,,,"T"))</f>
        <v>0</v>
      </c>
      <c r="G8" s="21">
        <f xml:space="preserve"> RTD("cqg.rtd",,"StudyData","BAVolCr.BidVol^(SUBMINUTE((NGE),1,FillGap),5,0)",  "Bar",, "Open", "5",D8,,,,,"T")</f>
        <v>3</v>
      </c>
      <c r="H8" s="21">
        <f xml:space="preserve"> RTD("cqg.rtd",,"StudyData","BAVolCr.AskVol^(SUBMINUTE((NGE),1,Regular),5,0)",  "Bar",, "Open", "5",D8,,,,,"T")</f>
        <v>2</v>
      </c>
      <c r="I8" s="21">
        <f t="shared" si="0"/>
        <v>0</v>
      </c>
      <c r="J8" s="95" t="s">
        <v>17</v>
      </c>
      <c r="K8" s="96"/>
      <c r="L8" s="96"/>
      <c r="M8" s="96"/>
      <c r="N8" s="96"/>
      <c r="O8" s="96"/>
      <c r="P8" s="96"/>
      <c r="Q8" s="96"/>
      <c r="R8" s="96"/>
      <c r="S8" s="96"/>
      <c r="T8" s="96"/>
      <c r="U8" s="96"/>
      <c r="V8" s="96"/>
      <c r="W8" s="96"/>
      <c r="X8" s="96"/>
      <c r="Y8" s="97"/>
      <c r="Z8" s="23">
        <f>RTD("cqg.rtd",,"StudyData","SUBMINUTE((NGE),5,Regular)","FG",,"Time","5",D8,,,,,"T")</f>
        <v>42436.552546296298</v>
      </c>
      <c r="AA8" s="17">
        <f>RTD("cqg.rtd",,"StudyData","SUBMINUTE((NGE),5,Regular)","FG",,"Open","5",D8,,,,,"T")</f>
        <v>1.7</v>
      </c>
      <c r="AB8" s="17">
        <f>RTD("cqg.rtd",,"StudyData","SUBMINUTE((NGE),5,Regular)","FG",,"High","5",D8,,,,,"T")</f>
        <v>1.7</v>
      </c>
      <c r="AC8" s="17">
        <f>RTD("cqg.rtd",,"StudyData","SUBMINUTE((NGE),5,Regular)","FG",,"Low","5",D8,,,,,"T")</f>
        <v>1.7</v>
      </c>
      <c r="AD8" s="110">
        <f>IF(RTD("cqg.rtd",,"StudyData","SUBMINUTE((NGE),5,FillGap)","Bar",,"Close","5",D8,,,,,"T")="",NA(),RTD("cqg.rtd",,"StudyData","SUBMINUTE((NGE),5,FillGap)","Bar",,"Close","5",D8,,,,,"T"))</f>
        <v>1.7</v>
      </c>
      <c r="AE8" s="15">
        <f>IF( RTD("cqg.rtd",,"StudyData","AlgOrdBidVol(SUBMINUTE((NGE),5,Regular),1,0)",  "Bar",, "Open", "5",D8,,,,,"T")="",0,RTD("cqg.rtd",,"StudyData","AlgOrdBidVol(SUBMINUTE((NGE),5,Regular),1,0)",  "Bar",, "Open", "5",D8,,,,,"T"))</f>
        <v>0</v>
      </c>
      <c r="AF8" s="15">
        <f>IF( RTD("cqg.rtd",,"StudyData","AlgOrdAskVol(SUBMINUTE((NGE),5,Regular),1,0)",  "Bar",, "Open", "5",D8,,,,,"T")="",0,RTD("cqg.rtd",,"StudyData","AlgOrdAskVol(SUBMINUTE((NGE),5,Regular),1,0)",  "Bar",, "Open", "5",D8,,,,,"T"))</f>
        <v>0</v>
      </c>
      <c r="AG8" s="3">
        <f xml:space="preserve"> RTD("cqg.rtd",,"StudyData","BAVolCr.BidVol^(SUBMINUTE((NGE),5,Regular),5,0)",  "Bar",, "Open", "5",D8,,,,,"T")</f>
        <v>3</v>
      </c>
      <c r="AH8" s="3">
        <f xml:space="preserve"> RTD("cqg.rtd",,"StudyData","BAVolCr.AskVol^(SUBMINUTE((NGE),5,Regular),5,0)",  "Bar",, "Open", "5",D8,,,,,"T")</f>
        <v>4</v>
      </c>
      <c r="AI8" s="13">
        <f t="shared" si="1"/>
        <v>0</v>
      </c>
      <c r="AJ8" s="18"/>
      <c r="AK8" s="19">
        <f>RTD("cqg.rtd",,"StudyData","NGE","Bar",,"Time","1",D8,,,,,"T")</f>
        <v>42436.550694444442</v>
      </c>
      <c r="AL8" s="20">
        <f>RTD("cqg.rtd",,"StudyData","NGE","Bar",,"Open","1",D8,,,,,"T")</f>
        <v>1.694</v>
      </c>
      <c r="AM8" s="20">
        <f>RTD("cqg.rtd",,"StudyData","NGE","Bar",,"High","1",D8,,,,,"T")</f>
        <v>1.6950000000000001</v>
      </c>
      <c r="AN8" s="20">
        <f>RTD("cqg.rtd",,"StudyData","NGE","Bar",,"Low","1",D8,,,,,"T")</f>
        <v>1.6930000000000001</v>
      </c>
      <c r="AO8" s="111">
        <f>IF(RTD("cqg.rtd",,"StudyData","NGE","FG",,"Close","1",D8,,,,,"T")="",NA(),RTD("cqg.rtd",,"StudyData","NGE","FG",,"Close","1",D8,,,,,"T"))</f>
        <v>1.694</v>
      </c>
      <c r="AP8" s="16">
        <f>IF( RTD("cqg.rtd",,"StudyData", "AlgOrdBidVol(NGE)",  "Bar",, "Open", "1",D8,,,,,"T")="",0,RTD("cqg.rtd",,"StudyData", "AlgOrdBidVol(NGE)",  "Bar",, "Open", "1",D8,,,,,"T"))</f>
        <v>1</v>
      </c>
      <c r="AQ8" s="16">
        <f xml:space="preserve"> IF(RTD("cqg.rtd",,"StudyData", "AlgOrdAskVol(NGE)",  "Bar",, "Open", "1",D8,,,,,"T")="",0,RTD("cqg.rtd",,"StudyData", "AlgOrdAskVol(NGE)",  "Bar",, "Open", "1",D8,,,,,"T"))</f>
        <v>0</v>
      </c>
      <c r="AR8" s="21">
        <f xml:space="preserve"> RTD("cqg.rtd",,"StudyData","BAVolCr.BidVol^(NGE)",  "Bar",, "Open", "1",D8,,,,,"T")</f>
        <v>352</v>
      </c>
      <c r="AS8" s="21">
        <f xml:space="preserve"> RTD("cqg.rtd",,"StudyData","BAVolCr.AskVol^(NGE)",  "Bar",, "Open", "1",D8,,,,,"T")</f>
        <v>219</v>
      </c>
      <c r="AT8" s="65">
        <f t="shared" si="2"/>
        <v>0</v>
      </c>
      <c r="AU8" s="11"/>
      <c r="AV8" s="22"/>
      <c r="AW8" s="22"/>
      <c r="AX8" s="22"/>
      <c r="AY8" s="22"/>
      <c r="AZ8" s="22"/>
      <c r="BA8" s="22"/>
      <c r="BB8" s="22"/>
      <c r="BC8" s="22"/>
      <c r="BD8" s="22"/>
      <c r="BE8" s="22"/>
      <c r="BF8" s="22"/>
      <c r="BG8" s="22"/>
      <c r="BH8" s="22"/>
      <c r="BI8" s="22"/>
      <c r="BJ8" s="22"/>
      <c r="BK8" s="22"/>
      <c r="BL8" s="47">
        <f>RTD("cqg.rtd",,"StudyData","NGE","Bar",,"Time","5",D8,,,,,"T")</f>
        <v>42436.545138888891</v>
      </c>
      <c r="BM8" s="46">
        <f>RTD("cqg.rtd",,"StudyData","NGE","Bar",,"Open","5",D8,,,,,"T")</f>
        <v>1.6990000000000001</v>
      </c>
      <c r="BN8" s="44">
        <f>RTD("cqg.rtd",,"StudyData","NGE","Bar",,"High","5",D8,,,,,"T")</f>
        <v>1.702</v>
      </c>
      <c r="BO8" s="45">
        <f>RTD("cqg.rtd",,"StudyData","NGE","Bar",,"Low","5",D8,,,,,"T")</f>
        <v>1.696</v>
      </c>
      <c r="BP8" s="112">
        <f>IF(RTD("cqg.rtd",,"StudyData","NGE","FG",,"Close","5",D8,,,,,"T")="",NA(),RTD("cqg.rtd",,"StudyData","NGE","FG",,"Close","5",D8,,,,,"T"))</f>
        <v>1.696</v>
      </c>
      <c r="BQ8" s="15">
        <f>IF( RTD("cqg.rtd",,"StudyData","AlgOrdBidVol(NGE)",  "Bar",, "Open", "5",D8,,,,,"T")="",0,RTD("cqg.rtd",,"StudyData","AlgOrdBidVol(NGE)",  "Bar",, "Open", "5",D8,,,,,"T"))</f>
        <v>212</v>
      </c>
      <c r="BR8" s="15">
        <f>IF( RTD("cqg.rtd",,"StudyData","AlgOrdAskVol(NGE)",  "Bar",, "Open", "5",D8,,,,,"T")="",0,RTD("cqg.rtd",,"StudyData","AlgOrdAskVol(NGE)",  "Bar",, "Open", "5",D8,,,,,"T"))</f>
        <v>163</v>
      </c>
      <c r="BS8" s="13">
        <f xml:space="preserve"> RTD("cqg.rtd",,"StudyData","BAVolCr.BidVol^(NGE)",  "Bar",, "Open", "5",D8,,,,,"T")</f>
        <v>1891</v>
      </c>
      <c r="BT8" s="13">
        <f xml:space="preserve"> RTD("cqg.rtd",,"StudyData","BAVolCr.AskVol^(NGE)",  "Bar",, "Open", "5",D8,,,,,"T")</f>
        <v>1283</v>
      </c>
      <c r="BU8" s="3">
        <f t="shared" si="3"/>
        <v>1</v>
      </c>
    </row>
    <row r="9" spans="2:73" ht="11.25" customHeight="1" x14ac:dyDescent="0.3">
      <c r="B9" s="14">
        <f>RTD("cqg.rtd",,"StudyData","SUBMINUTE((NGE),1,Regular)","FG",,"Time","5",D9,,,,,"T")</f>
        <v>42436.55263888889</v>
      </c>
      <c r="C9" s="109">
        <f>IF(RTD("cqg.rtd",,"StudyData","SUBMINUTE((NGE),1,FillGap)","Bar",,"Close","5",D9,,,,,"T")="",NA(),RTD("cqg.rtd",,"StudyData","SUBMINUTE((NGE),1,FillGap)","Bar",,"Close","5",D9,,,,,"T"))</f>
        <v>1.7010000000000001</v>
      </c>
      <c r="D9" s="15">
        <f t="shared" si="4"/>
        <v>-3</v>
      </c>
      <c r="E9" s="16">
        <f>IF( RTD("cqg.rtd",,"StudyData", "AlgOrdBidVol(SUBMINUTE((NGE),1,Regular),1,0)",  "Bar",, "Open", "5",D9,,,,,"T")="",0,RTD("cqg.rtd",,"StudyData", "AlgOrdBidVol(SUBMINUTE((NGE),1,Regular),1,0)",  "Bar",, "Open", "5",D9,,,,,"T"))</f>
        <v>0</v>
      </c>
      <c r="F9" s="16">
        <f xml:space="preserve"> IF(RTD("cqg.rtd",,"StudyData", "AlgOrdAskVol(SUBMINUTE((NGE),1,Regular),1,0)",  "Bar",, "Open", "5",D9,,,,,"T")="",0,RTD("cqg.rtd",,"StudyData", "AlgOrdAskVol(SUBMINUTE((NGE),1,Regular),1,0)",  "Bar",, "Open", "5",D9,,,,,"T"))</f>
        <v>0</v>
      </c>
      <c r="G9" s="21">
        <f xml:space="preserve"> RTD("cqg.rtd",,"StudyData","BAVolCr.BidVol^(SUBMINUTE((NGE),1,FillGap),5,0)",  "Bar",, "Open", "5",D9,,,,,"T")</f>
        <v>4</v>
      </c>
      <c r="H9" s="21">
        <f xml:space="preserve"> RTD("cqg.rtd",,"StudyData","BAVolCr.AskVol^(SUBMINUTE((NGE),1,Regular),5,0)",  "Bar",, "Open", "5",D9,,,,,"T")</f>
        <v>1</v>
      </c>
      <c r="I9" s="21">
        <f t="shared" si="0"/>
        <v>0</v>
      </c>
      <c r="J9" s="98"/>
      <c r="K9" s="99"/>
      <c r="L9" s="99"/>
      <c r="M9" s="99"/>
      <c r="N9" s="99"/>
      <c r="O9" s="99"/>
      <c r="P9" s="99"/>
      <c r="Q9" s="99"/>
      <c r="R9" s="99"/>
      <c r="S9" s="99"/>
      <c r="T9" s="99"/>
      <c r="U9" s="99"/>
      <c r="V9" s="99"/>
      <c r="W9" s="99"/>
      <c r="X9" s="99"/>
      <c r="Y9" s="100"/>
      <c r="Z9" s="23">
        <f>RTD("cqg.rtd",,"StudyData","SUBMINUTE((NGE),5,Regular)","FG",,"Time","5",D9,,,,,"T")</f>
        <v>42436.552488425928</v>
      </c>
      <c r="AA9" s="17">
        <f>RTD("cqg.rtd",,"StudyData","SUBMINUTE((NGE),5,Regular)","FG",,"Open","5",D9,,,,,"T")</f>
        <v>1.7</v>
      </c>
      <c r="AB9" s="17">
        <f>RTD("cqg.rtd",,"StudyData","SUBMINUTE((NGE),5,Regular)","FG",,"High","5",D9,,,,,"T")</f>
        <v>1.7</v>
      </c>
      <c r="AC9" s="17">
        <f>RTD("cqg.rtd",,"StudyData","SUBMINUTE((NGE),5,Regular)","FG",,"Low","5",D9,,,,,"T")</f>
        <v>1.7</v>
      </c>
      <c r="AD9" s="110">
        <f>IF(RTD("cqg.rtd",,"StudyData","SUBMINUTE((NGE),5,FillGap)","Bar",,"Close","5",D9,,,,,"T")="",NA(),RTD("cqg.rtd",,"StudyData","SUBMINUTE((NGE),5,FillGap)","Bar",,"Close","5",D9,,,,,"T"))</f>
        <v>1.7</v>
      </c>
      <c r="AE9" s="15">
        <f>IF( RTD("cqg.rtd",,"StudyData","AlgOrdBidVol(SUBMINUTE((NGE),5,Regular),1,0)",  "Bar",, "Open", "5",D9,,,,,"T")="",0,RTD("cqg.rtd",,"StudyData","AlgOrdBidVol(SUBMINUTE((NGE),5,Regular),1,0)",  "Bar",, "Open", "5",D9,,,,,"T"))</f>
        <v>0</v>
      </c>
      <c r="AF9" s="15">
        <f>IF( RTD("cqg.rtd",,"StudyData","AlgOrdAskVol(SUBMINUTE((NGE),5,Regular),1,0)",  "Bar",, "Open", "5",D9,,,,,"T")="",0,RTD("cqg.rtd",,"StudyData","AlgOrdAskVol(SUBMINUTE((NGE),5,Regular),1,0)",  "Bar",, "Open", "5",D9,,,,,"T"))</f>
        <v>0</v>
      </c>
      <c r="AG9" s="3">
        <f xml:space="preserve"> RTD("cqg.rtd",,"StudyData","BAVolCr.BidVol^(SUBMINUTE((NGE),5,Regular),5,0)",  "Bar",, "Open", "5",D9,,,,,"T")</f>
        <v>2</v>
      </c>
      <c r="AH9" s="3">
        <f xml:space="preserve"> RTD("cqg.rtd",,"StudyData","BAVolCr.AskVol^(SUBMINUTE((NGE),5,Regular),5,0)",  "Bar",, "Open", "5",D9,,,,,"T")</f>
        <v>6</v>
      </c>
      <c r="AI9" s="13">
        <f t="shared" si="1"/>
        <v>0</v>
      </c>
      <c r="AJ9" s="18"/>
      <c r="AK9" s="19">
        <f>RTD("cqg.rtd",,"StudyData","NGE","Bar",,"Time","1",D9,,,,,"T")</f>
        <v>42436.55</v>
      </c>
      <c r="AL9" s="20">
        <f>RTD("cqg.rtd",,"StudyData","NGE","Bar",,"Open","1",D9,,,,,"T")</f>
        <v>1.6930000000000001</v>
      </c>
      <c r="AM9" s="20">
        <f>RTD("cqg.rtd",,"StudyData","NGE","Bar",,"High","1",D9,,,,,"T")</f>
        <v>1.6930000000000001</v>
      </c>
      <c r="AN9" s="20">
        <f>RTD("cqg.rtd",,"StudyData","NGE","Bar",,"Low","1",D9,,,,,"T")</f>
        <v>1.6910000000000001</v>
      </c>
      <c r="AO9" s="111">
        <f>IF(RTD("cqg.rtd",,"StudyData","NGE","FG",,"Close","1",D9,,,,,"T")="",NA(),RTD("cqg.rtd",,"StudyData","NGE","FG",,"Close","1",D9,,,,,"T"))</f>
        <v>1.6930000000000001</v>
      </c>
      <c r="AP9" s="16">
        <f>IF( RTD("cqg.rtd",,"StudyData", "AlgOrdBidVol(NGE)",  "Bar",, "Open", "1",D9,,,,,"T")="",0,RTD("cqg.rtd",,"StudyData", "AlgOrdBidVol(NGE)",  "Bar",, "Open", "1",D9,,,,,"T"))</f>
        <v>5</v>
      </c>
      <c r="AQ9" s="16">
        <f xml:space="preserve"> IF(RTD("cqg.rtd",,"StudyData", "AlgOrdAskVol(NGE)",  "Bar",, "Open", "1",D9,,,,,"T")="",0,RTD("cqg.rtd",,"StudyData", "AlgOrdAskVol(NGE)",  "Bar",, "Open", "1",D9,,,,,"T"))</f>
        <v>0</v>
      </c>
      <c r="AR9" s="21">
        <f xml:space="preserve"> RTD("cqg.rtd",,"StudyData","BAVolCr.BidVol^(NGE)",  "Bar",, "Open", "1",D9,,,,,"T")</f>
        <v>335</v>
      </c>
      <c r="AS9" s="21">
        <f xml:space="preserve"> RTD("cqg.rtd",,"StudyData","BAVolCr.AskVol^(NGE)",  "Bar",, "Open", "1",D9,,,,,"T")</f>
        <v>197</v>
      </c>
      <c r="AT9" s="65">
        <f t="shared" si="2"/>
        <v>0</v>
      </c>
      <c r="AU9" s="11"/>
      <c r="AV9" s="22"/>
      <c r="AW9" s="22"/>
      <c r="AX9" s="22"/>
      <c r="AY9" s="22"/>
      <c r="AZ9" s="22"/>
      <c r="BA9" s="22"/>
      <c r="BB9" s="22"/>
      <c r="BC9" s="22"/>
      <c r="BD9" s="22"/>
      <c r="BE9" s="22"/>
      <c r="BF9" s="22"/>
      <c r="BG9" s="22"/>
      <c r="BH9" s="22"/>
      <c r="BI9" s="22"/>
      <c r="BJ9" s="22"/>
      <c r="BK9" s="22"/>
      <c r="BL9" s="47">
        <f>RTD("cqg.rtd",,"StudyData","NGE","Bar",,"Time","5",D9,,,,,"T")</f>
        <v>42436.541666666664</v>
      </c>
      <c r="BM9" s="46">
        <f>RTD("cqg.rtd",,"StudyData","NGE","Bar",,"Open","5",D9,,,,,"T")</f>
        <v>1.6970000000000001</v>
      </c>
      <c r="BN9" s="44">
        <f>RTD("cqg.rtd",,"StudyData","NGE","Bar",,"High","5",D9,,,,,"T")</f>
        <v>1.7010000000000001</v>
      </c>
      <c r="BO9" s="45">
        <f>RTD("cqg.rtd",,"StudyData","NGE","Bar",,"Low","5",D9,,,,,"T")</f>
        <v>1.696</v>
      </c>
      <c r="BP9" s="112">
        <f>IF(RTD("cqg.rtd",,"StudyData","NGE","FG",,"Close","5",D9,,,,,"T")="",NA(),RTD("cqg.rtd",,"StudyData","NGE","FG",,"Close","5",D9,,,,,"T"))</f>
        <v>1.6990000000000001</v>
      </c>
      <c r="BQ9" s="15">
        <f>IF( RTD("cqg.rtd",,"StudyData","AlgOrdBidVol(NGE)",  "Bar",, "Open", "5",D9,,,,,"T")="",0,RTD("cqg.rtd",,"StudyData","AlgOrdBidVol(NGE)",  "Bar",, "Open", "5",D9,,,,,"T"))</f>
        <v>175</v>
      </c>
      <c r="BR9" s="15">
        <f>IF( RTD("cqg.rtd",,"StudyData","AlgOrdAskVol(NGE)",  "Bar",, "Open", "5",D9,,,,,"T")="",0,RTD("cqg.rtd",,"StudyData","AlgOrdAskVol(NGE)",  "Bar",, "Open", "5",D9,,,,,"T"))</f>
        <v>17</v>
      </c>
      <c r="BS9" s="13">
        <f xml:space="preserve"> RTD("cqg.rtd",,"StudyData","BAVolCr.BidVol^(NGE)",  "Bar",, "Open", "5",D9,,,,,"T")</f>
        <v>2122.5</v>
      </c>
      <c r="BT9" s="13">
        <f xml:space="preserve"> RTD("cqg.rtd",,"StudyData","BAVolCr.AskVol^(NGE)",  "Bar",, "Open", "5",D9,,,,,"T")</f>
        <v>1800.5</v>
      </c>
      <c r="BU9" s="3">
        <f t="shared" si="3"/>
        <v>1</v>
      </c>
    </row>
    <row r="10" spans="2:73" ht="11.25" customHeight="1" x14ac:dyDescent="0.3">
      <c r="B10" s="14">
        <f>RTD("cqg.rtd",,"StudyData","SUBMINUTE((NGE),1,Regular)","FG",,"Time","5",D10,,,,,"T")</f>
        <v>42436.552627314821</v>
      </c>
      <c r="C10" s="109">
        <f>IF(RTD("cqg.rtd",,"StudyData","SUBMINUTE((NGE),1,FillGap)","Bar",,"Close","5",D10,,,,,"T")="",NA(),RTD("cqg.rtd",,"StudyData","SUBMINUTE((NGE),1,FillGap)","Bar",,"Close","5",D10,,,,,"T"))</f>
        <v>1.7</v>
      </c>
      <c r="D10" s="15">
        <f t="shared" si="4"/>
        <v>-4</v>
      </c>
      <c r="E10" s="16">
        <f>IF( RTD("cqg.rtd",,"StudyData", "AlgOrdBidVol(SUBMINUTE((NGE),1,Regular),1,0)",  "Bar",, "Open", "5",D10,,,,,"T")="",0,RTD("cqg.rtd",,"StudyData", "AlgOrdBidVol(SUBMINUTE((NGE),1,Regular),1,0)",  "Bar",, "Open", "5",D10,,,,,"T"))</f>
        <v>0</v>
      </c>
      <c r="F10" s="16">
        <f xml:space="preserve"> IF(RTD("cqg.rtd",,"StudyData", "AlgOrdAskVol(SUBMINUTE((NGE),1,Regular),1,0)",  "Bar",, "Open", "5",D10,,,,,"T")="",0,RTD("cqg.rtd",,"StudyData", "AlgOrdAskVol(SUBMINUTE((NGE),1,Regular),1,0)",  "Bar",, "Open", "5",D10,,,,,"T"))</f>
        <v>0</v>
      </c>
      <c r="G10" s="21">
        <f xml:space="preserve"> RTD("cqg.rtd",,"StudyData","BAVolCr.BidVol^(SUBMINUTE((NGE),1,FillGap),5,0)",  "Bar",, "Open", "5",D10,,,,,"T")</f>
        <v>5</v>
      </c>
      <c r="H10" s="21">
        <f xml:space="preserve"> RTD("cqg.rtd",,"StudyData","BAVolCr.AskVol^(SUBMINUTE((NGE),1,Regular),5,0)",  "Bar",, "Open", "5",D10,,,,,"T")</f>
        <v>0</v>
      </c>
      <c r="I10" s="21">
        <f t="shared" si="0"/>
        <v>0</v>
      </c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3">
        <f>RTD("cqg.rtd",,"StudyData","SUBMINUTE((NGE),5,Regular)","FG",,"Time","5",D10,,,,,"T")</f>
        <v>42436.552430555559</v>
      </c>
      <c r="AA10" s="17">
        <f>RTD("cqg.rtd",,"StudyData","SUBMINUTE((NGE),5,Regular)","FG",,"Open","5",D10,,,,,"T")</f>
        <v>1.7</v>
      </c>
      <c r="AB10" s="17">
        <f>RTD("cqg.rtd",,"StudyData","SUBMINUTE((NGE),5,Regular)","FG",,"High","5",D10,,,,,"T")</f>
        <v>1.7</v>
      </c>
      <c r="AC10" s="17">
        <f>RTD("cqg.rtd",,"StudyData","SUBMINUTE((NGE),5,Regular)","FG",,"Low","5",D10,,,,,"T")</f>
        <v>1.7</v>
      </c>
      <c r="AD10" s="110">
        <f>IF(RTD("cqg.rtd",,"StudyData","SUBMINUTE((NGE),5,FillGap)","Bar",,"Close","5",D10,,,,,"T")="",NA(),RTD("cqg.rtd",,"StudyData","SUBMINUTE((NGE),5,FillGap)","Bar",,"Close","5",D10,,,,,"T"))</f>
        <v>1.7</v>
      </c>
      <c r="AE10" s="15">
        <f>IF( RTD("cqg.rtd",,"StudyData","AlgOrdBidVol(SUBMINUTE((NGE),5,Regular),1,0)",  "Bar",, "Open", "5",D10,,,,,"T")="",0,RTD("cqg.rtd",,"StudyData","AlgOrdBidVol(SUBMINUTE((NGE),5,Regular),1,0)",  "Bar",, "Open", "5",D10,,,,,"T"))</f>
        <v>0</v>
      </c>
      <c r="AF10" s="15">
        <f>IF( RTD("cqg.rtd",,"StudyData","AlgOrdAskVol(SUBMINUTE((NGE),5,Regular),1,0)",  "Bar",, "Open", "5",D10,,,,,"T")="",0,RTD("cqg.rtd",,"StudyData","AlgOrdAskVol(SUBMINUTE((NGE),5,Regular),1,0)",  "Bar",, "Open", "5",D10,,,,,"T"))</f>
        <v>0</v>
      </c>
      <c r="AG10" s="3">
        <f xml:space="preserve"> RTD("cqg.rtd",,"StudyData","BAVolCr.BidVol^(SUBMINUTE((NGE),5,Regular),5,0)",  "Bar",, "Open", "5",D10,,,,,"T")</f>
        <v>1</v>
      </c>
      <c r="AH10" s="3">
        <f xml:space="preserve"> RTD("cqg.rtd",,"StudyData","BAVolCr.AskVol^(SUBMINUTE((NGE),5,Regular),5,0)",  "Bar",, "Open", "5",D10,,,,,"T")</f>
        <v>8</v>
      </c>
      <c r="AI10" s="13">
        <f t="shared" si="1"/>
        <v>0</v>
      </c>
      <c r="AJ10" s="18"/>
      <c r="AK10" s="19">
        <f>RTD("cqg.rtd",,"StudyData","NGE","Bar",,"Time","1",D10,,,,,"T")</f>
        <v>42436.549305555556</v>
      </c>
      <c r="AL10" s="20">
        <f>RTD("cqg.rtd",,"StudyData","NGE","Bar",,"Open","1",D10,,,,,"T")</f>
        <v>1.6930000000000001</v>
      </c>
      <c r="AM10" s="20">
        <f>RTD("cqg.rtd",,"StudyData","NGE","Bar",,"High","1",D10,,,,,"T")</f>
        <v>1.6930000000000001</v>
      </c>
      <c r="AN10" s="20">
        <f>RTD("cqg.rtd",,"StudyData","NGE","Bar",,"Low","1",D10,,,,,"T")</f>
        <v>1.6910000000000001</v>
      </c>
      <c r="AO10" s="111">
        <f>IF(RTD("cqg.rtd",,"StudyData","NGE","FG",,"Close","1",D10,,,,,"T")="",NA(),RTD("cqg.rtd",,"StudyData","NGE","FG",,"Close","1",D10,,,,,"T"))</f>
        <v>1.6919999999999999</v>
      </c>
      <c r="AP10" s="16">
        <f>IF( RTD("cqg.rtd",,"StudyData", "AlgOrdBidVol(NGE)",  "Bar",, "Open", "1",D10,,,,,"T")="",0,RTD("cqg.rtd",,"StudyData", "AlgOrdBidVol(NGE)",  "Bar",, "Open", "1",D10,,,,,"T"))</f>
        <v>15</v>
      </c>
      <c r="AQ10" s="16">
        <f xml:space="preserve"> IF(RTD("cqg.rtd",,"StudyData", "AlgOrdAskVol(NGE)",  "Bar",, "Open", "1",D10,,,,,"T")="",0,RTD("cqg.rtd",,"StudyData", "AlgOrdAskVol(NGE)",  "Bar",, "Open", "1",D10,,,,,"T"))</f>
        <v>21</v>
      </c>
      <c r="AR10" s="21">
        <f xml:space="preserve"> RTD("cqg.rtd",,"StudyData","BAVolCr.BidVol^(NGE)",  "Bar",, "Open", "1",D10,,,,,"T")</f>
        <v>354</v>
      </c>
      <c r="AS10" s="21">
        <f xml:space="preserve"> RTD("cqg.rtd",,"StudyData","BAVolCr.AskVol^(NGE)",  "Bar",, "Open", "1",D10,,,,,"T")</f>
        <v>250</v>
      </c>
      <c r="AT10" s="65">
        <f t="shared" si="2"/>
        <v>0</v>
      </c>
      <c r="AU10" s="11"/>
      <c r="AV10" s="22"/>
      <c r="AW10" s="22"/>
      <c r="AX10" s="22"/>
      <c r="AY10" s="22"/>
      <c r="AZ10" s="22"/>
      <c r="BA10" s="22"/>
      <c r="BB10" s="22"/>
      <c r="BC10" s="22"/>
      <c r="BD10" s="22"/>
      <c r="BE10" s="22"/>
      <c r="BF10" s="22"/>
      <c r="BG10" s="22"/>
      <c r="BH10" s="22"/>
      <c r="BI10" s="22"/>
      <c r="BJ10" s="22"/>
      <c r="BK10" s="22"/>
      <c r="BL10" s="47">
        <f>RTD("cqg.rtd",,"StudyData","NGE","Bar",,"Time","5",D10,,,,,"T")</f>
        <v>42436.538194444445</v>
      </c>
      <c r="BM10" s="46">
        <f>RTD("cqg.rtd",,"StudyData","NGE","Bar",,"Open","5",D10,,,,,"T")</f>
        <v>1.696</v>
      </c>
      <c r="BN10" s="44">
        <f>RTD("cqg.rtd",,"StudyData","NGE","Bar",,"High","5",D10,,,,,"T")</f>
        <v>1.698</v>
      </c>
      <c r="BO10" s="45">
        <f>RTD("cqg.rtd",,"StudyData","NGE","Bar",,"Low","5",D10,,,,,"T")</f>
        <v>1.696</v>
      </c>
      <c r="BP10" s="112">
        <f>IF(RTD("cqg.rtd",,"StudyData","NGE","FG",,"Close","5",D10,,,,,"T")="",NA(),RTD("cqg.rtd",,"StudyData","NGE","FG",,"Close","5",D10,,,,,"T"))</f>
        <v>1.6970000000000001</v>
      </c>
      <c r="BQ10" s="15">
        <f>IF( RTD("cqg.rtd",,"StudyData","AlgOrdBidVol(NGE)",  "Bar",, "Open", "5",D10,,,,,"T")="",0,RTD("cqg.rtd",,"StudyData","AlgOrdBidVol(NGE)",  "Bar",, "Open", "5",D10,,,,,"T"))</f>
        <v>271</v>
      </c>
      <c r="BR10" s="15">
        <f>IF( RTD("cqg.rtd",,"StudyData","AlgOrdAskVol(NGE)",  "Bar",, "Open", "5",D10,,,,,"T")="",0,RTD("cqg.rtd",,"StudyData","AlgOrdAskVol(NGE)",  "Bar",, "Open", "5",D10,,,,,"T"))</f>
        <v>61</v>
      </c>
      <c r="BS10" s="13">
        <f xml:space="preserve"> RTD("cqg.rtd",,"StudyData","BAVolCr.BidVol^(NGE)",  "Bar",, "Open", "5",D10,,,,,"T")</f>
        <v>3212.5</v>
      </c>
      <c r="BT10" s="13">
        <f xml:space="preserve"> RTD("cqg.rtd",,"StudyData","BAVolCr.AskVol^(NGE)",  "Bar",, "Open", "5",D10,,,,,"T")</f>
        <v>2714.5</v>
      </c>
      <c r="BU10" s="3">
        <f t="shared" si="3"/>
        <v>1</v>
      </c>
    </row>
    <row r="11" spans="2:73" ht="11.25" customHeight="1" x14ac:dyDescent="0.3">
      <c r="B11" s="14">
        <f>RTD("cqg.rtd",,"StudyData","SUBMINUTE((NGE),1,Regular)","FG",,"Time","5",D11,,,,,"T")</f>
        <v>42436.552615740744</v>
      </c>
      <c r="C11" s="109">
        <f>IF(RTD("cqg.rtd",,"StudyData","SUBMINUTE((NGE),1,FillGap)","Bar",,"Close","5",D11,,,,,"T")="",NA(),RTD("cqg.rtd",,"StudyData","SUBMINUTE((NGE),1,FillGap)","Bar",,"Close","5",D11,,,,,"T"))</f>
        <v>1.7</v>
      </c>
      <c r="D11" s="15">
        <f t="shared" si="4"/>
        <v>-5</v>
      </c>
      <c r="E11" s="16">
        <f>IF( RTD("cqg.rtd",,"StudyData", "AlgOrdBidVol(SUBMINUTE((NGE),1,Regular),1,0)",  "Bar",, "Open", "5",D11,,,,,"T")="",0,RTD("cqg.rtd",,"StudyData", "AlgOrdBidVol(SUBMINUTE((NGE),1,Regular),1,0)",  "Bar",, "Open", "5",D11,,,,,"T"))</f>
        <v>0</v>
      </c>
      <c r="F11" s="16">
        <f xml:space="preserve"> IF(RTD("cqg.rtd",,"StudyData", "AlgOrdAskVol(SUBMINUTE((NGE),1,Regular),1,0)",  "Bar",, "Open", "5",D11,,,,,"T")="",0,RTD("cqg.rtd",,"StudyData", "AlgOrdAskVol(SUBMINUTE((NGE),1,Regular),1,0)",  "Bar",, "Open", "5",D11,,,,,"T"))</f>
        <v>0</v>
      </c>
      <c r="G11" s="21">
        <f xml:space="preserve"> RTD("cqg.rtd",,"StudyData","BAVolCr.BidVol^(SUBMINUTE((NGE),1,FillGap),5,0)",  "Bar",, "Open", "5",D11,,,,,"T")</f>
        <v>5</v>
      </c>
      <c r="H11" s="21">
        <f xml:space="preserve"> RTD("cqg.rtd",,"StudyData","BAVolCr.AskVol^(SUBMINUTE((NGE),1,Regular),5,0)",  "Bar",, "Open", "5",D11,,,,,"T")</f>
        <v>0</v>
      </c>
      <c r="I11" s="21">
        <f t="shared" si="0"/>
        <v>0</v>
      </c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3">
        <f>RTD("cqg.rtd",,"StudyData","SUBMINUTE((NGE),5,Regular)","FG",,"Time","5",D11,,,,,"T")</f>
        <v>42436.55237268519</v>
      </c>
      <c r="AA11" s="17">
        <f>RTD("cqg.rtd",,"StudyData","SUBMINUTE((NGE),5,Regular)","FG",,"Open","5",D11,,,,,"T")</f>
        <v>1.7010000000000001</v>
      </c>
      <c r="AB11" s="17">
        <f>RTD("cqg.rtd",,"StudyData","SUBMINUTE((NGE),5,Regular)","FG",,"High","5",D11,,,,,"T")</f>
        <v>1.7010000000000001</v>
      </c>
      <c r="AC11" s="17">
        <f>RTD("cqg.rtd",,"StudyData","SUBMINUTE((NGE),5,Regular)","FG",,"Low","5",D11,,,,,"T")</f>
        <v>1.7010000000000001</v>
      </c>
      <c r="AD11" s="110">
        <f>IF(RTD("cqg.rtd",,"StudyData","SUBMINUTE((NGE),5,FillGap)","Bar",,"Close","5",D11,,,,,"T")="",NA(),RTD("cqg.rtd",,"StudyData","SUBMINUTE((NGE),5,FillGap)","Bar",,"Close","5",D11,,,,,"T"))</f>
        <v>1.7010000000000001</v>
      </c>
      <c r="AE11" s="15">
        <f>IF( RTD("cqg.rtd",,"StudyData","AlgOrdBidVol(SUBMINUTE((NGE),5,Regular),1,0)",  "Bar",, "Open", "5",D11,,,,,"T")="",0,RTD("cqg.rtd",,"StudyData","AlgOrdBidVol(SUBMINUTE((NGE),5,Regular),1,0)",  "Bar",, "Open", "5",D11,,,,,"T"))</f>
        <v>0</v>
      </c>
      <c r="AF11" s="15">
        <f>IF( RTD("cqg.rtd",,"StudyData","AlgOrdAskVol(SUBMINUTE((NGE),5,Regular),1,0)",  "Bar",, "Open", "5",D11,,,,,"T")="",0,RTD("cqg.rtd",,"StudyData","AlgOrdAskVol(SUBMINUTE((NGE),5,Regular),1,0)",  "Bar",, "Open", "5",D11,,,,,"T"))</f>
        <v>0</v>
      </c>
      <c r="AG11" s="3">
        <f xml:space="preserve"> RTD("cqg.rtd",,"StudyData","BAVolCr.BidVol^(SUBMINUTE((NGE),5,Regular),5,0)",  "Bar",, "Open", "5",D11,,,,,"T")</f>
        <v>0</v>
      </c>
      <c r="AH11" s="3">
        <f xml:space="preserve"> RTD("cqg.rtd",,"StudyData","BAVolCr.AskVol^(SUBMINUTE((NGE),5,Regular),5,0)",  "Bar",, "Open", "5",D11,,,,,"T")</f>
        <v>10</v>
      </c>
      <c r="AI11" s="13">
        <f t="shared" si="1"/>
        <v>0</v>
      </c>
      <c r="AJ11" s="18"/>
      <c r="AK11" s="19">
        <f>RTD("cqg.rtd",,"StudyData","NGE","Bar",,"Time","1",D11,,,,,"T")</f>
        <v>42436.548611111109</v>
      </c>
      <c r="AL11" s="20">
        <f>RTD("cqg.rtd",,"StudyData","NGE","Bar",,"Open","1",D11,,,,,"T")</f>
        <v>1.696</v>
      </c>
      <c r="AM11" s="20">
        <f>RTD("cqg.rtd",,"StudyData","NGE","Bar",,"High","1",D11,,,,,"T")</f>
        <v>1.696</v>
      </c>
      <c r="AN11" s="20">
        <f>RTD("cqg.rtd",,"StudyData","NGE","Bar",,"Low","1",D11,,,,,"T")</f>
        <v>1.6919999999999999</v>
      </c>
      <c r="AO11" s="111">
        <f>IF(RTD("cqg.rtd",,"StudyData","NGE","FG",,"Close","1",D11,,,,,"T")="",NA(),RTD("cqg.rtd",,"StudyData","NGE","FG",,"Close","1",D11,,,,,"T"))</f>
        <v>1.6919999999999999</v>
      </c>
      <c r="AP11" s="16">
        <f>IF( RTD("cqg.rtd",,"StudyData", "AlgOrdBidVol(NGE)",  "Bar",, "Open", "1",D11,,,,,"T")="",0,RTD("cqg.rtd",,"StudyData", "AlgOrdBidVol(NGE)",  "Bar",, "Open", "1",D11,,,,,"T"))</f>
        <v>62</v>
      </c>
      <c r="AQ11" s="16">
        <f xml:space="preserve"> IF(RTD("cqg.rtd",,"StudyData", "AlgOrdAskVol(NGE)",  "Bar",, "Open", "1",D11,,,,,"T")="",0,RTD("cqg.rtd",,"StudyData", "AlgOrdAskVol(NGE)",  "Bar",, "Open", "1",D11,,,,,"T"))</f>
        <v>7</v>
      </c>
      <c r="AR11" s="21">
        <f xml:space="preserve"> RTD("cqg.rtd",,"StudyData","BAVolCr.BidVol^(NGE)",  "Bar",, "Open", "1",D11,,,,,"T")</f>
        <v>368</v>
      </c>
      <c r="AS11" s="21">
        <f xml:space="preserve"> RTD("cqg.rtd",,"StudyData","BAVolCr.AskVol^(NGE)",  "Bar",, "Open", "1",D11,,,,,"T")</f>
        <v>305</v>
      </c>
      <c r="AT11" s="65">
        <f t="shared" si="2"/>
        <v>1</v>
      </c>
      <c r="AU11" s="11"/>
      <c r="AV11" s="22"/>
      <c r="AW11" s="22"/>
      <c r="AX11" s="22"/>
      <c r="AY11" s="22"/>
      <c r="AZ11" s="22"/>
      <c r="BA11" s="22"/>
      <c r="BB11" s="22"/>
      <c r="BC11" s="22"/>
      <c r="BD11" s="22"/>
      <c r="BE11" s="22"/>
      <c r="BF11" s="22"/>
      <c r="BG11" s="22"/>
      <c r="BH11" s="22"/>
      <c r="BI11" s="22"/>
      <c r="BJ11" s="22"/>
      <c r="BK11" s="22"/>
      <c r="BL11" s="47">
        <f>RTD("cqg.rtd",,"StudyData","NGE","Bar",,"Time","5",D11,,,,,"T")</f>
        <v>42436.534722222219</v>
      </c>
      <c r="BM11" s="46">
        <f>RTD("cqg.rtd",,"StudyData","NGE","Bar",,"Open","5",D11,,,,,"T")</f>
        <v>1.6950000000000001</v>
      </c>
      <c r="BN11" s="44">
        <f>RTD("cqg.rtd",,"StudyData","NGE","Bar",,"High","5",D11,,,,,"T")</f>
        <v>1.6970000000000001</v>
      </c>
      <c r="BO11" s="45">
        <f>RTD("cqg.rtd",,"StudyData","NGE","Bar",,"Low","5",D11,,,,,"T")</f>
        <v>1.694</v>
      </c>
      <c r="BP11" s="112">
        <f>IF(RTD("cqg.rtd",,"StudyData","NGE","FG",,"Close","5",D11,,,,,"T")="",NA(),RTD("cqg.rtd",,"StudyData","NGE","FG",,"Close","5",D11,,,,,"T"))</f>
        <v>1.696</v>
      </c>
      <c r="BQ11" s="15">
        <f>IF( RTD("cqg.rtd",,"StudyData","AlgOrdBidVol(NGE)",  "Bar",, "Open", "5",D11,,,,,"T")="",0,RTD("cqg.rtd",,"StudyData","AlgOrdBidVol(NGE)",  "Bar",, "Open", "5",D11,,,,,"T"))</f>
        <v>564</v>
      </c>
      <c r="BR11" s="15">
        <f>IF( RTD("cqg.rtd",,"StudyData","AlgOrdAskVol(NGE)",  "Bar",, "Open", "5",D11,,,,,"T")="",0,RTD("cqg.rtd",,"StudyData","AlgOrdAskVol(NGE)",  "Bar",, "Open", "5",D11,,,,,"T"))</f>
        <v>147</v>
      </c>
      <c r="BS11" s="13">
        <f xml:space="preserve"> RTD("cqg.rtd",,"StudyData","BAVolCr.BidVol^(NGE)",  "Bar",, "Open", "5",D11,,,,,"T")</f>
        <v>3910</v>
      </c>
      <c r="BT11" s="13">
        <f xml:space="preserve"> RTD("cqg.rtd",,"StudyData","BAVolCr.AskVol^(NGE)",  "Bar",, "Open", "5",D11,,,,,"T")</f>
        <v>3194</v>
      </c>
      <c r="BU11" s="3">
        <f t="shared" si="3"/>
        <v>1</v>
      </c>
    </row>
    <row r="12" spans="2:73" ht="11.25" customHeight="1" x14ac:dyDescent="0.3">
      <c r="B12" s="14">
        <f>RTD("cqg.rtd",,"StudyData","SUBMINUTE((NGE),1,Regular)","FG",,"Time","5",D12,,,,,"T")</f>
        <v>42436.552604166667</v>
      </c>
      <c r="C12" s="109">
        <f>IF(RTD("cqg.rtd",,"StudyData","SUBMINUTE((NGE),1,FillGap)","Bar",,"Close","5",D12,,,,,"T")="",NA(),RTD("cqg.rtd",,"StudyData","SUBMINUTE((NGE),1,FillGap)","Bar",,"Close","5",D12,,,,,"T"))</f>
        <v>1.7</v>
      </c>
      <c r="D12" s="15">
        <f t="shared" si="4"/>
        <v>-6</v>
      </c>
      <c r="E12" s="16">
        <f>IF( RTD("cqg.rtd",,"StudyData", "AlgOrdBidVol(SUBMINUTE((NGE),1,Regular),1,0)",  "Bar",, "Open", "5",D12,,,,,"T")="",0,RTD("cqg.rtd",,"StudyData", "AlgOrdBidVol(SUBMINUTE((NGE),1,Regular),1,0)",  "Bar",, "Open", "5",D12,,,,,"T"))</f>
        <v>0</v>
      </c>
      <c r="F12" s="16">
        <f xml:space="preserve"> IF(RTD("cqg.rtd",,"StudyData", "AlgOrdAskVol(SUBMINUTE((NGE),1,Regular),1,0)",  "Bar",, "Open", "5",D12,,,,,"T")="",0,RTD("cqg.rtd",,"StudyData", "AlgOrdAskVol(SUBMINUTE((NGE),1,Regular),1,0)",  "Bar",, "Open", "5",D12,,,,,"T"))</f>
        <v>0</v>
      </c>
      <c r="G12" s="21">
        <f xml:space="preserve"> RTD("cqg.rtd",,"StudyData","BAVolCr.BidVol^(SUBMINUTE((NGE),1,FillGap),5,0)",  "Bar",, "Open", "5",D12,,,,,"T")</f>
        <v>5</v>
      </c>
      <c r="H12" s="21">
        <f xml:space="preserve"> RTD("cqg.rtd",,"StudyData","BAVolCr.AskVol^(SUBMINUTE((NGE),1,Regular),5,0)",  "Bar",, "Open", "5",D12,,,,,"T")</f>
        <v>0</v>
      </c>
      <c r="I12" s="21">
        <f t="shared" si="0"/>
        <v>0</v>
      </c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3">
        <f>RTD("cqg.rtd",,"StudyData","SUBMINUTE((NGE),5,Regular)","FG",,"Time","5",D12,,,,,"T")</f>
        <v>42436.55231481482</v>
      </c>
      <c r="AA12" s="17">
        <f>RTD("cqg.rtd",,"StudyData","SUBMINUTE((NGE),5,Regular)","FG",,"Open","5",D12,,,,,"T")</f>
        <v>1.7010000000000001</v>
      </c>
      <c r="AB12" s="17">
        <f>RTD("cqg.rtd",,"StudyData","SUBMINUTE((NGE),5,Regular)","FG",,"High","5",D12,,,,,"T")</f>
        <v>1.7010000000000001</v>
      </c>
      <c r="AC12" s="17">
        <f>RTD("cqg.rtd",,"StudyData","SUBMINUTE((NGE),5,Regular)","FG",,"Low","5",D12,,,,,"T")</f>
        <v>1.7010000000000001</v>
      </c>
      <c r="AD12" s="110">
        <f>IF(RTD("cqg.rtd",,"StudyData","SUBMINUTE((NGE),5,FillGap)","Bar",,"Close","5",D12,,,,,"T")="",NA(),RTD("cqg.rtd",,"StudyData","SUBMINUTE((NGE),5,FillGap)","Bar",,"Close","5",D12,,,,,"T"))</f>
        <v>1.7010000000000001</v>
      </c>
      <c r="AE12" s="15">
        <f>IF( RTD("cqg.rtd",,"StudyData","AlgOrdBidVol(SUBMINUTE((NGE),5,Regular),1,0)",  "Bar",, "Open", "5",D12,,,,,"T")="",0,RTD("cqg.rtd",,"StudyData","AlgOrdBidVol(SUBMINUTE((NGE),5,Regular),1,0)",  "Bar",, "Open", "5",D12,,,,,"T"))</f>
        <v>0</v>
      </c>
      <c r="AF12" s="15">
        <f>IF( RTD("cqg.rtd",,"StudyData","AlgOrdAskVol(SUBMINUTE((NGE),5,Regular),1,0)",  "Bar",, "Open", "5",D12,,,,,"T")="",0,RTD("cqg.rtd",,"StudyData","AlgOrdAskVol(SUBMINUTE((NGE),5,Regular),1,0)",  "Bar",, "Open", "5",D12,,,,,"T"))</f>
        <v>0</v>
      </c>
      <c r="AG12" s="3">
        <f xml:space="preserve"> RTD("cqg.rtd",,"StudyData","BAVolCr.BidVol^(SUBMINUTE((NGE),5,Regular),5,0)",  "Bar",, "Open", "5",D12,,,,,"T")</f>
        <v>33</v>
      </c>
      <c r="AH12" s="3">
        <f xml:space="preserve"> RTD("cqg.rtd",,"StudyData","BAVolCr.AskVol^(SUBMINUTE((NGE),5,Regular),5,0)",  "Bar",, "Open", "5",D12,,,,,"T")</f>
        <v>52</v>
      </c>
      <c r="AI12" s="13">
        <f t="shared" si="1"/>
        <v>0</v>
      </c>
      <c r="AJ12" s="18"/>
      <c r="AK12" s="19">
        <f>RTD("cqg.rtd",,"StudyData","NGE","Bar",,"Time","1",D12,,,,,"T")</f>
        <v>42436.54791666667</v>
      </c>
      <c r="AL12" s="20">
        <f>RTD("cqg.rtd",,"StudyData","NGE","Bar",,"Open","1",D12,,,,,"T")</f>
        <v>1.6990000000000001</v>
      </c>
      <c r="AM12" s="20">
        <f>RTD("cqg.rtd",,"StudyData","NGE","Bar",,"High","1",D12,,,,,"T")</f>
        <v>1.6990000000000001</v>
      </c>
      <c r="AN12" s="20">
        <f>RTD("cqg.rtd",,"StudyData","NGE","Bar",,"Low","1",D12,,,,,"T")</f>
        <v>1.696</v>
      </c>
      <c r="AO12" s="111">
        <f>IF(RTD("cqg.rtd",,"StudyData","NGE","FG",,"Close","1",D12,,,,,"T")="",NA(),RTD("cqg.rtd",,"StudyData","NGE","FG",,"Close","1",D12,,,,,"T"))</f>
        <v>1.696</v>
      </c>
      <c r="AP12" s="16">
        <f>IF( RTD("cqg.rtd",,"StudyData", "AlgOrdBidVol(NGE)",  "Bar",, "Open", "1",D12,,,,,"T")="",0,RTD("cqg.rtd",,"StudyData", "AlgOrdBidVol(NGE)",  "Bar",, "Open", "1",D12,,,,,"T"))</f>
        <v>46</v>
      </c>
      <c r="AQ12" s="16">
        <f xml:space="preserve"> IF(RTD("cqg.rtd",,"StudyData", "AlgOrdAskVol(NGE)",  "Bar",, "Open", "1",D12,,,,,"T")="",0,RTD("cqg.rtd",,"StudyData", "AlgOrdAskVol(NGE)",  "Bar",, "Open", "1",D12,,,,,"T"))</f>
        <v>9</v>
      </c>
      <c r="AR12" s="21">
        <f xml:space="preserve"> RTD("cqg.rtd",,"StudyData","BAVolCr.BidVol^(NGE)",  "Bar",, "Open", "1",D12,,,,,"T")</f>
        <v>278</v>
      </c>
      <c r="AS12" s="21">
        <f xml:space="preserve"> RTD("cqg.rtd",,"StudyData","BAVolCr.AskVol^(NGE)",  "Bar",, "Open", "1",D12,,,,,"T")</f>
        <v>357</v>
      </c>
      <c r="AT12" s="65">
        <f t="shared" si="2"/>
        <v>1</v>
      </c>
      <c r="AU12" s="11"/>
      <c r="AV12" s="22"/>
      <c r="AW12" s="22"/>
      <c r="AX12" s="22"/>
      <c r="AY12" s="22"/>
      <c r="AZ12" s="22"/>
      <c r="BA12" s="22"/>
      <c r="BB12" s="22"/>
      <c r="BC12" s="22"/>
      <c r="BD12" s="22"/>
      <c r="BE12" s="22"/>
      <c r="BF12" s="22"/>
      <c r="BG12" s="22"/>
      <c r="BH12" s="22"/>
      <c r="BI12" s="22"/>
      <c r="BJ12" s="22"/>
      <c r="BK12" s="22"/>
      <c r="BL12" s="47">
        <f>RTD("cqg.rtd",,"StudyData","NGE","Bar",,"Time","5",D12,,,,,"T")</f>
        <v>42436.53125</v>
      </c>
      <c r="BM12" s="46">
        <f>RTD("cqg.rtd",,"StudyData","NGE","Bar",,"Open","5",D12,,,,,"T")</f>
        <v>1.6930000000000001</v>
      </c>
      <c r="BN12" s="44">
        <f>RTD("cqg.rtd",,"StudyData","NGE","Bar",,"High","5",D12,,,,,"T")</f>
        <v>1.696</v>
      </c>
      <c r="BO12" s="45">
        <f>RTD("cqg.rtd",,"StudyData","NGE","Bar",,"Low","5",D12,,,,,"T")</f>
        <v>1.6930000000000001</v>
      </c>
      <c r="BP12" s="112">
        <f>IF(RTD("cqg.rtd",,"StudyData","NGE","FG",,"Close","5",D12,,,,,"T")="",NA(),RTD("cqg.rtd",,"StudyData","NGE","FG",,"Close","5",D12,,,,,"T"))</f>
        <v>1.6950000000000001</v>
      </c>
      <c r="BQ12" s="15">
        <f>IF( RTD("cqg.rtd",,"StudyData","AlgOrdBidVol(NGE)",  "Bar",, "Open", "5",D12,,,,,"T")="",0,RTD("cqg.rtd",,"StudyData","AlgOrdBidVol(NGE)",  "Bar",, "Open", "5",D12,,,,,"T"))</f>
        <v>30</v>
      </c>
      <c r="BR12" s="15">
        <f>IF( RTD("cqg.rtd",,"StudyData","AlgOrdAskVol(NGE)",  "Bar",, "Open", "5",D12,,,,,"T")="",0,RTD("cqg.rtd",,"StudyData","AlgOrdAskVol(NGE)",  "Bar",, "Open", "5",D12,,,,,"T"))</f>
        <v>46</v>
      </c>
      <c r="BS12" s="13">
        <f xml:space="preserve"> RTD("cqg.rtd",,"StudyData","BAVolCr.BidVol^(NGE)",  "Bar",, "Open", "5",D12,,,,,"T")</f>
        <v>3741</v>
      </c>
      <c r="BT12" s="13">
        <f xml:space="preserve"> RTD("cqg.rtd",,"StudyData","BAVolCr.AskVol^(NGE)",  "Bar",, "Open", "5",D12,,,,,"T")</f>
        <v>3483</v>
      </c>
      <c r="BU12" s="3">
        <f t="shared" si="3"/>
        <v>0</v>
      </c>
    </row>
    <row r="13" spans="2:73" ht="11.25" customHeight="1" x14ac:dyDescent="0.3">
      <c r="B13" s="14">
        <f>RTD("cqg.rtd",,"StudyData","SUBMINUTE((NGE),1,Regular)","FG",,"Time","5",D13,,,,,"T")</f>
        <v>42436.552592592598</v>
      </c>
      <c r="C13" s="109">
        <f>IF(RTD("cqg.rtd",,"StudyData","SUBMINUTE((NGE),1,FillGap)","Bar",,"Close","5",D13,,,,,"T")="",NA(),RTD("cqg.rtd",,"StudyData","SUBMINUTE((NGE),1,FillGap)","Bar",,"Close","5",D13,,,,,"T"))</f>
        <v>1.7</v>
      </c>
      <c r="D13" s="15">
        <f t="shared" si="4"/>
        <v>-7</v>
      </c>
      <c r="E13" s="16">
        <f>IF( RTD("cqg.rtd",,"StudyData", "AlgOrdBidVol(SUBMINUTE((NGE),1,Regular),1,0)",  "Bar",, "Open", "5",D13,,,,,"T")="",0,RTD("cqg.rtd",,"StudyData", "AlgOrdBidVol(SUBMINUTE((NGE),1,Regular),1,0)",  "Bar",, "Open", "5",D13,,,,,"T"))</f>
        <v>0</v>
      </c>
      <c r="F13" s="16">
        <f xml:space="preserve"> IF(RTD("cqg.rtd",,"StudyData", "AlgOrdAskVol(SUBMINUTE((NGE),1,Regular),1,0)",  "Bar",, "Open", "5",D13,,,,,"T")="",0,RTD("cqg.rtd",,"StudyData", "AlgOrdAskVol(SUBMINUTE((NGE),1,Regular),1,0)",  "Bar",, "Open", "5",D13,,,,,"T"))</f>
        <v>0</v>
      </c>
      <c r="G13" s="21">
        <f xml:space="preserve"> RTD("cqg.rtd",,"StudyData","BAVolCr.BidVol^(SUBMINUTE((NGE),1,FillGap),5,0)",  "Bar",, "Open", "5",D13,,,,,"T")</f>
        <v>5</v>
      </c>
      <c r="H13" s="21">
        <f xml:space="preserve"> RTD("cqg.rtd",,"StudyData","BAVolCr.AskVol^(SUBMINUTE((NGE),1,Regular),5,0)",  "Bar",, "Open", "5",D13,,,,,"T")</f>
        <v>0</v>
      </c>
      <c r="I13" s="21">
        <f>IF(AND(E13&gt;$E$5,E13&gt;F13),1,IF(AND(F13&gt;$F$5,F13&gt;E13),-1,0))</f>
        <v>0</v>
      </c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3">
        <f>RTD("cqg.rtd",,"StudyData","SUBMINUTE((NGE),5,Regular)","FG",,"Time","5",D13,,,,,"T")</f>
        <v>42436.552256944444</v>
      </c>
      <c r="AA13" s="17">
        <f>RTD("cqg.rtd",,"StudyData","SUBMINUTE((NGE),5,Regular)","FG",,"Open","5",D13,,,,,"T")</f>
        <v>1.7010000000000001</v>
      </c>
      <c r="AB13" s="17">
        <f>RTD("cqg.rtd",,"StudyData","SUBMINUTE((NGE),5,Regular)","FG",,"High","5",D13,,,,,"T")</f>
        <v>1.7010000000000001</v>
      </c>
      <c r="AC13" s="17">
        <f>RTD("cqg.rtd",,"StudyData","SUBMINUTE((NGE),5,Regular)","FG",,"Low","5",D13,,,,,"T")</f>
        <v>1.7010000000000001</v>
      </c>
      <c r="AD13" s="110">
        <f>IF(RTD("cqg.rtd",,"StudyData","SUBMINUTE((NGE),5,FillGap)","Bar",,"Close","5",D13,,,,,"T")="",NA(),RTD("cqg.rtd",,"StudyData","SUBMINUTE((NGE),5,FillGap)","Bar",,"Close","5",D13,,,,,"T"))</f>
        <v>1.7010000000000001</v>
      </c>
      <c r="AE13" s="15">
        <f>IF( RTD("cqg.rtd",,"StudyData","AlgOrdBidVol(SUBMINUTE((NGE),5,Regular),1,0)",  "Bar",, "Open", "5",D13,,,,,"T")="",0,RTD("cqg.rtd",,"StudyData","AlgOrdBidVol(SUBMINUTE((NGE),5,Regular),1,0)",  "Bar",, "Open", "5",D13,,,,,"T"))</f>
        <v>0</v>
      </c>
      <c r="AF13" s="15">
        <f>IF( RTD("cqg.rtd",,"StudyData","AlgOrdAskVol(SUBMINUTE((NGE),5,Regular),1,0)",  "Bar",, "Open", "5",D13,,,,,"T")="",0,RTD("cqg.rtd",,"StudyData","AlgOrdAskVol(SUBMINUTE((NGE),5,Regular),1,0)",  "Bar",, "Open", "5",D13,,,,,"T"))</f>
        <v>0</v>
      </c>
      <c r="AG13" s="3">
        <f xml:space="preserve"> RTD("cqg.rtd",,"StudyData","BAVolCr.BidVol^(SUBMINUTE((NGE),5,Regular),5,0)",  "Bar",, "Open", "5",D13,,,,,"T")</f>
        <v>33</v>
      </c>
      <c r="AH13" s="3">
        <f xml:space="preserve"> RTD("cqg.rtd",,"StudyData","BAVolCr.AskVol^(SUBMINUTE((NGE),5,Regular),5,0)",  "Bar",, "Open", "5",D13,,,,,"T")</f>
        <v>53</v>
      </c>
      <c r="AI13" s="13">
        <f t="shared" si="1"/>
        <v>0</v>
      </c>
      <c r="AJ13" s="18"/>
      <c r="AK13" s="19">
        <f>RTD("cqg.rtd",,"StudyData","NGE","Bar",,"Time","1",D13,,,,,"T")</f>
        <v>42436.547222222223</v>
      </c>
      <c r="AL13" s="20">
        <f>RTD("cqg.rtd",,"StudyData","NGE","Bar",,"Open","1",D13,,,,,"T")</f>
        <v>1.6990000000000001</v>
      </c>
      <c r="AM13" s="20">
        <f>RTD("cqg.rtd",,"StudyData","NGE","Bar",,"High","1",D13,,,,,"T")</f>
        <v>1.7</v>
      </c>
      <c r="AN13" s="20">
        <f>RTD("cqg.rtd",,"StudyData","NGE","Bar",,"Low","1",D13,,,,,"T")</f>
        <v>1.6990000000000001</v>
      </c>
      <c r="AO13" s="111">
        <f>IF(RTD("cqg.rtd",,"StudyData","NGE","FG",,"Close","1",D13,,,,,"T")="",NA(),RTD("cqg.rtd",,"StudyData","NGE","FG",,"Close","1",D13,,,,,"T"))</f>
        <v>1.6990000000000001</v>
      </c>
      <c r="AP13" s="16">
        <f>IF( RTD("cqg.rtd",,"StudyData", "AlgOrdBidVol(NGE)",  "Bar",, "Open", "1",D13,,,,,"T")="",0,RTD("cqg.rtd",,"StudyData", "AlgOrdBidVol(NGE)",  "Bar",, "Open", "1",D13,,,,,"T"))</f>
        <v>0</v>
      </c>
      <c r="AQ13" s="16">
        <f xml:space="preserve"> IF(RTD("cqg.rtd",,"StudyData", "AlgOrdAskVol(NGE)",  "Bar",, "Open", "1",D13,,,,,"T")="",0,RTD("cqg.rtd",,"StudyData", "AlgOrdAskVol(NGE)",  "Bar",, "Open", "1",D13,,,,,"T"))</f>
        <v>23</v>
      </c>
      <c r="AR13" s="21">
        <f xml:space="preserve"> RTD("cqg.rtd",,"StudyData","BAVolCr.BidVol^(NGE)",  "Bar",, "Open", "1",D13,,,,,"T")</f>
        <v>322</v>
      </c>
      <c r="AS13" s="21">
        <f xml:space="preserve"> RTD("cqg.rtd",,"StudyData","BAVolCr.AskVol^(NGE)",  "Bar",, "Open", "1",D13,,,,,"T")</f>
        <v>362</v>
      </c>
      <c r="AT13" s="65">
        <f t="shared" si="2"/>
        <v>0</v>
      </c>
      <c r="AU13" s="11"/>
      <c r="AV13" s="22"/>
      <c r="AW13" s="22"/>
      <c r="AX13" s="22"/>
      <c r="AY13" s="22"/>
      <c r="AZ13" s="22"/>
      <c r="BA13" s="22"/>
      <c r="BB13" s="22"/>
      <c r="BC13" s="22"/>
      <c r="BD13" s="22"/>
      <c r="BE13" s="22"/>
      <c r="BF13" s="22"/>
      <c r="BG13" s="22"/>
      <c r="BH13" s="22"/>
      <c r="BI13" s="22"/>
      <c r="BJ13" s="22"/>
      <c r="BK13" s="22"/>
      <c r="BL13" s="47">
        <f>RTD("cqg.rtd",,"StudyData","NGE","Bar",,"Time","5",D13,,,,,"T")</f>
        <v>42436.527777777781</v>
      </c>
      <c r="BM13" s="46">
        <f>RTD("cqg.rtd",,"StudyData","NGE","Bar",,"Open","5",D13,,,,,"T")</f>
        <v>1.6890000000000001</v>
      </c>
      <c r="BN13" s="44">
        <f>RTD("cqg.rtd",,"StudyData","NGE","Bar",,"High","5",D13,,,,,"T")</f>
        <v>1.6970000000000001</v>
      </c>
      <c r="BO13" s="45">
        <f>RTD("cqg.rtd",,"StudyData","NGE","Bar",,"Low","5",D13,,,,,"T")</f>
        <v>1.6879999999999999</v>
      </c>
      <c r="BP13" s="112">
        <f>IF(RTD("cqg.rtd",,"StudyData","NGE","FG",,"Close","5",D13,,,,,"T")="",NA(),RTD("cqg.rtd",,"StudyData","NGE","FG",,"Close","5",D13,,,,,"T"))</f>
        <v>1.694</v>
      </c>
      <c r="BQ13" s="15">
        <f>IF( RTD("cqg.rtd",,"StudyData","AlgOrdBidVol(NGE)",  "Bar",, "Open", "5",D13,,,,,"T")="",0,RTD("cqg.rtd",,"StudyData","AlgOrdBidVol(NGE)",  "Bar",, "Open", "5",D13,,,,,"T"))</f>
        <v>99</v>
      </c>
      <c r="BR13" s="15">
        <f>IF( RTD("cqg.rtd",,"StudyData","AlgOrdAskVol(NGE)",  "Bar",, "Open", "5",D13,,,,,"T")="",0,RTD("cqg.rtd",,"StudyData","AlgOrdAskVol(NGE)",  "Bar",, "Open", "5",D13,,,,,"T"))</f>
        <v>61</v>
      </c>
      <c r="BS13" s="13">
        <f xml:space="preserve"> RTD("cqg.rtd",,"StudyData","BAVolCr.BidVol^(NGE)",  "Bar",, "Open", "5",D13,,,,,"T")</f>
        <v>4270</v>
      </c>
      <c r="BT13" s="13">
        <f xml:space="preserve"> RTD("cqg.rtd",,"StudyData","BAVolCr.AskVol^(NGE)",  "Bar",, "Open", "5",D13,,,,,"T")</f>
        <v>4005</v>
      </c>
      <c r="BU13" s="3">
        <f>IF(AND(BQ13&gt;$BQ$5,BQ13&gt;BR13),1,IF(AND(BR13&gt;$BR$5,BR13&gt;BQ13),-1,0))</f>
        <v>1</v>
      </c>
    </row>
    <row r="14" spans="2:73" ht="11.25" customHeight="1" x14ac:dyDescent="0.3">
      <c r="B14" s="14">
        <f>RTD("cqg.rtd",,"StudyData","SUBMINUTE((NGE),1,Regular)","FG",,"Time","5",D14,,,,,"T")</f>
        <v>42436.552581018521</v>
      </c>
      <c r="C14" s="109">
        <f>IF(RTD("cqg.rtd",,"StudyData","SUBMINUTE((NGE),1,FillGap)","Bar",,"Close","5",D14,,,,,"T")="",NA(),RTD("cqg.rtd",,"StudyData","SUBMINUTE((NGE),1,FillGap)","Bar",,"Close","5",D14,,,,,"T"))</f>
        <v>1.7</v>
      </c>
      <c r="D14" s="15">
        <f t="shared" si="4"/>
        <v>-8</v>
      </c>
      <c r="E14" s="16">
        <f>IF( RTD("cqg.rtd",,"StudyData", "AlgOrdBidVol(SUBMINUTE((NGE),1,Regular),1,0)",  "Bar",, "Open", "5",D14,,,,,"T")="",0,RTD("cqg.rtd",,"StudyData", "AlgOrdBidVol(SUBMINUTE((NGE),1,Regular),1,0)",  "Bar",, "Open", "5",D14,,,,,"T"))</f>
        <v>0</v>
      </c>
      <c r="F14" s="16">
        <f xml:space="preserve"> IF(RTD("cqg.rtd",,"StudyData", "AlgOrdAskVol(SUBMINUTE((NGE),1,Regular),1,0)",  "Bar",, "Open", "5",D14,,,,,"T")="",0,RTD("cqg.rtd",,"StudyData", "AlgOrdAskVol(SUBMINUTE((NGE),1,Regular),1,0)",  "Bar",, "Open", "5",D14,,,,,"T"))</f>
        <v>0</v>
      </c>
      <c r="G14" s="21">
        <f xml:space="preserve"> RTD("cqg.rtd",,"StudyData","BAVolCr.BidVol^(SUBMINUTE((NGE),1,FillGap),5,0)",  "Bar",, "Open", "5",D14,,,,,"T")</f>
        <v>5</v>
      </c>
      <c r="H14" s="21">
        <f xml:space="preserve"> RTD("cqg.rtd",,"StudyData","BAVolCr.AskVol^(SUBMINUTE((NGE),1,Regular),5,0)",  "Bar",, "Open", "5",D14,,,,,"T")</f>
        <v>0</v>
      </c>
      <c r="I14" s="21">
        <f t="shared" si="0"/>
        <v>0</v>
      </c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3">
        <f>RTD("cqg.rtd",,"StudyData","SUBMINUTE((NGE),5,Regular)","FG",,"Time","5",D14,,,,,"T")</f>
        <v>42436.552199074074</v>
      </c>
      <c r="AA14" s="17">
        <f>RTD("cqg.rtd",,"StudyData","SUBMINUTE((NGE),5,Regular)","FG",,"Open","5",D14,,,,,"T")</f>
        <v>1.7010000000000001</v>
      </c>
      <c r="AB14" s="17">
        <f>RTD("cqg.rtd",,"StudyData","SUBMINUTE((NGE),5,Regular)","FG",,"High","5",D14,,,,,"T")</f>
        <v>1.7010000000000001</v>
      </c>
      <c r="AC14" s="17">
        <f>RTD("cqg.rtd",,"StudyData","SUBMINUTE((NGE),5,Regular)","FG",,"Low","5",D14,,,,,"T")</f>
        <v>1.7010000000000001</v>
      </c>
      <c r="AD14" s="110">
        <f>IF(RTD("cqg.rtd",,"StudyData","SUBMINUTE((NGE),5,FillGap)","Bar",,"Close","5",D14,,,,,"T")="",NA(),RTD("cqg.rtd",,"StudyData","SUBMINUTE((NGE),5,FillGap)","Bar",,"Close","5",D14,,,,,"T"))</f>
        <v>1.7010000000000001</v>
      </c>
      <c r="AE14" s="15">
        <f>IF( RTD("cqg.rtd",,"StudyData","AlgOrdBidVol(SUBMINUTE((NGE),5,Regular),1,0)",  "Bar",, "Open", "5",D14,,,,,"T")="",0,RTD("cqg.rtd",,"StudyData","AlgOrdBidVol(SUBMINUTE((NGE),5,Regular),1,0)",  "Bar",, "Open", "5",D14,,,,,"T"))</f>
        <v>0</v>
      </c>
      <c r="AF14" s="15">
        <f>IF( RTD("cqg.rtd",,"StudyData","AlgOrdAskVol(SUBMINUTE((NGE),5,Regular),1,0)",  "Bar",, "Open", "5",D14,,,,,"T")="",0,RTD("cqg.rtd",,"StudyData","AlgOrdAskVol(SUBMINUTE((NGE),5,Regular),1,0)",  "Bar",, "Open", "5",D14,,,,,"T"))</f>
        <v>0</v>
      </c>
      <c r="AG14" s="3">
        <f xml:space="preserve"> RTD("cqg.rtd",,"StudyData","BAVolCr.BidVol^(SUBMINUTE((NGE),5,Regular),5,0)",  "Bar",, "Open", "5",D14,,,,,"T")</f>
        <v>38</v>
      </c>
      <c r="AH14" s="3">
        <f xml:space="preserve"> RTD("cqg.rtd",,"StudyData","BAVolCr.AskVol^(SUBMINUTE((NGE),5,Regular),5,0)",  "Bar",, "Open", "5",D14,,,,,"T")</f>
        <v>57</v>
      </c>
      <c r="AI14" s="13">
        <f t="shared" si="1"/>
        <v>0</v>
      </c>
      <c r="AJ14" s="18"/>
      <c r="AK14" s="19">
        <f>RTD("cqg.rtd",,"StudyData","NGE","Bar",,"Time","1",D14,,,,,"T")</f>
        <v>42436.546527777777</v>
      </c>
      <c r="AL14" s="20">
        <f>RTD("cqg.rtd",,"StudyData","NGE","Bar",,"Open","1",D14,,,,,"T")</f>
        <v>1.7</v>
      </c>
      <c r="AM14" s="20">
        <f>RTD("cqg.rtd",,"StudyData","NGE","Bar",,"High","1",D14,,,,,"T")</f>
        <v>1.7</v>
      </c>
      <c r="AN14" s="20">
        <f>RTD("cqg.rtd",,"StudyData","NGE","Bar",,"Low","1",D14,,,,,"T")</f>
        <v>1.6990000000000001</v>
      </c>
      <c r="AO14" s="111">
        <f>IF(RTD("cqg.rtd",,"StudyData","NGE","FG",,"Close","1",D14,,,,,"T")="",NA(),RTD("cqg.rtd",,"StudyData","NGE","FG",,"Close","1",D14,,,,,"T"))</f>
        <v>1.6990000000000001</v>
      </c>
      <c r="AP14" s="16">
        <f>IF( RTD("cqg.rtd",,"StudyData", "AlgOrdBidVol(NGE)",  "Bar",, "Open", "1",D14,,,,,"T")="",0,RTD("cqg.rtd",,"StudyData", "AlgOrdBidVol(NGE)",  "Bar",, "Open", "1",D14,,,,,"T"))</f>
        <v>13</v>
      </c>
      <c r="AQ14" s="16">
        <f xml:space="preserve"> IF(RTD("cqg.rtd",,"StudyData", "AlgOrdAskVol(NGE)",  "Bar",, "Open", "1",D14,,,,,"T")="",0,RTD("cqg.rtd",,"StudyData", "AlgOrdAskVol(NGE)",  "Bar",, "Open", "1",D14,,,,,"T"))</f>
        <v>26</v>
      </c>
      <c r="AR14" s="21">
        <f xml:space="preserve"> RTD("cqg.rtd",,"StudyData","BAVolCr.BidVol^(NGE)",  "Bar",, "Open", "1",D14,,,,,"T")</f>
        <v>402</v>
      </c>
      <c r="AS14" s="21">
        <f xml:space="preserve"> RTD("cqg.rtd",,"StudyData","BAVolCr.AskVol^(NGE)",  "Bar",, "Open", "1",D14,,,,,"T")</f>
        <v>531</v>
      </c>
      <c r="AT14" s="65">
        <f t="shared" si="2"/>
        <v>-1</v>
      </c>
      <c r="AU14" s="11"/>
      <c r="AV14" s="22"/>
      <c r="AW14" s="22"/>
      <c r="AX14" s="22"/>
      <c r="AY14" s="22"/>
      <c r="AZ14" s="22"/>
      <c r="BA14" s="22"/>
      <c r="BB14" s="22"/>
      <c r="BC14" s="22"/>
      <c r="BD14" s="22"/>
      <c r="BE14" s="22"/>
      <c r="BF14" s="22"/>
      <c r="BG14" s="22"/>
      <c r="BH14" s="22"/>
      <c r="BI14" s="22"/>
      <c r="BJ14" s="22"/>
      <c r="BK14" s="22"/>
      <c r="BL14" s="47">
        <f>RTD("cqg.rtd",,"StudyData","NGE","Bar",,"Time","5",D14,,,,,"T")</f>
        <v>42436.524305555555</v>
      </c>
      <c r="BM14" s="46">
        <f>RTD("cqg.rtd",,"StudyData","NGE","Bar",,"Open","5",D14,,,,,"T")</f>
        <v>1.6950000000000001</v>
      </c>
      <c r="BN14" s="44">
        <f>RTD("cqg.rtd",,"StudyData","NGE","Bar",,"High","5",D14,,,,,"T")</f>
        <v>1.6950000000000001</v>
      </c>
      <c r="BO14" s="45">
        <f>RTD("cqg.rtd",,"StudyData","NGE","Bar",,"Low","5",D14,,,,,"T")</f>
        <v>1.6870000000000001</v>
      </c>
      <c r="BP14" s="112">
        <f>IF(RTD("cqg.rtd",,"StudyData","NGE","FG",,"Close","5",D14,,,,,"T")="",NA(),RTD("cqg.rtd",,"StudyData","NGE","FG",,"Close","5",D14,,,,,"T"))</f>
        <v>1.69</v>
      </c>
      <c r="BQ14" s="15">
        <f>IF( RTD("cqg.rtd",,"StudyData","AlgOrdBidVol(NGE)",  "Bar",, "Open", "5",D14,,,,,"T")="",0,RTD("cqg.rtd",,"StudyData","AlgOrdBidVol(NGE)",  "Bar",, "Open", "5",D14,,,,,"T"))</f>
        <v>459</v>
      </c>
      <c r="BR14" s="15">
        <f>IF( RTD("cqg.rtd",,"StudyData","AlgOrdAskVol(NGE)",  "Bar",, "Open", "5",D14,,,,,"T")="",0,RTD("cqg.rtd",,"StudyData","AlgOrdAskVol(NGE)",  "Bar",, "Open", "5",D14,,,,,"T"))</f>
        <v>398</v>
      </c>
      <c r="BS14" s="13">
        <f xml:space="preserve"> RTD("cqg.rtd",,"StudyData","BAVolCr.BidVol^(NGE)",  "Bar",, "Open", "5",D14,,,,,"T")</f>
        <v>3870.5</v>
      </c>
      <c r="BT14" s="13">
        <f xml:space="preserve"> RTD("cqg.rtd",,"StudyData","BAVolCr.AskVol^(NGE)",  "Bar",, "Open", "5",D14,,,,,"T")</f>
        <v>3257.5</v>
      </c>
      <c r="BU14" s="3">
        <f t="shared" si="3"/>
        <v>1</v>
      </c>
    </row>
    <row r="15" spans="2:73" ht="11.25" customHeight="1" x14ac:dyDescent="0.3">
      <c r="B15" s="14">
        <f>RTD("cqg.rtd",,"StudyData","SUBMINUTE((NGE),1,Regular)","FG",,"Time","5",D15,,,,,"T")</f>
        <v>42436.552569444444</v>
      </c>
      <c r="C15" s="109">
        <f>IF(RTD("cqg.rtd",,"StudyData","SUBMINUTE((NGE),1,FillGap)","Bar",,"Close","5",D15,,,,,"T")="",NA(),RTD("cqg.rtd",,"StudyData","SUBMINUTE((NGE),1,FillGap)","Bar",,"Close","5",D15,,,,,"T"))</f>
        <v>1.7</v>
      </c>
      <c r="D15" s="15">
        <f t="shared" si="4"/>
        <v>-9</v>
      </c>
      <c r="E15" s="16">
        <f>IF( RTD("cqg.rtd",,"StudyData", "AlgOrdBidVol(SUBMINUTE((NGE),1,Regular),1,0)",  "Bar",, "Open", "5",D15,,,,,"T")="",0,RTD("cqg.rtd",,"StudyData", "AlgOrdBidVol(SUBMINUTE((NGE),1,Regular),1,0)",  "Bar",, "Open", "5",D15,,,,,"T"))</f>
        <v>0</v>
      </c>
      <c r="F15" s="16">
        <f xml:space="preserve"> IF(RTD("cqg.rtd",,"StudyData", "AlgOrdAskVol(SUBMINUTE((NGE),1,Regular),1,0)",  "Bar",, "Open", "5",D15,,,,,"T")="",0,RTD("cqg.rtd",,"StudyData", "AlgOrdAskVol(SUBMINUTE((NGE),1,Regular),1,0)",  "Bar",, "Open", "5",D15,,,,,"T"))</f>
        <v>0</v>
      </c>
      <c r="G15" s="21">
        <f xml:space="preserve"> RTD("cqg.rtd",,"StudyData","BAVolCr.BidVol^(SUBMINUTE((NGE),1,FillGap),5,0)",  "Bar",, "Open", "5",D15,,,,,"T")</f>
        <v>5</v>
      </c>
      <c r="H15" s="21">
        <f xml:space="preserve"> RTD("cqg.rtd",,"StudyData","BAVolCr.AskVol^(SUBMINUTE((NGE),1,Regular),5,0)",  "Bar",, "Open", "5",D15,,,,,"T")</f>
        <v>0</v>
      </c>
      <c r="I15" s="21">
        <f t="shared" si="0"/>
        <v>0</v>
      </c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3">
        <f>RTD("cqg.rtd",,"StudyData","SUBMINUTE((NGE),5,Regular)","FG",,"Time","5",D15,,,,,"T")</f>
        <v>42436.552141203705</v>
      </c>
      <c r="AA15" s="17">
        <f>RTD("cqg.rtd",,"StudyData","SUBMINUTE((NGE),5,Regular)","FG",,"Open","5",D15,,,,,"T")</f>
        <v>1.7010000000000001</v>
      </c>
      <c r="AB15" s="17">
        <f>RTD("cqg.rtd",,"StudyData","SUBMINUTE((NGE),5,Regular)","FG",,"High","5",D15,,,,,"T")</f>
        <v>1.7010000000000001</v>
      </c>
      <c r="AC15" s="17">
        <f>RTD("cqg.rtd",,"StudyData","SUBMINUTE((NGE),5,Regular)","FG",,"Low","5",D15,,,,,"T")</f>
        <v>1.7010000000000001</v>
      </c>
      <c r="AD15" s="110">
        <f>IF(RTD("cqg.rtd",,"StudyData","SUBMINUTE((NGE),5,FillGap)","Bar",,"Close","5",D15,,,,,"T")="",NA(),RTD("cqg.rtd",,"StudyData","SUBMINUTE((NGE),5,FillGap)","Bar",,"Close","5",D15,,,,,"T"))</f>
        <v>1.7010000000000001</v>
      </c>
      <c r="AE15" s="15">
        <f>IF( RTD("cqg.rtd",,"StudyData","AlgOrdBidVol(SUBMINUTE((NGE),5,Regular),1,0)",  "Bar",, "Open", "5",D15,,,,,"T")="",0,RTD("cqg.rtd",,"StudyData","AlgOrdBidVol(SUBMINUTE((NGE),5,Regular),1,0)",  "Bar",, "Open", "5",D15,,,,,"T"))</f>
        <v>0</v>
      </c>
      <c r="AF15" s="15">
        <f>IF( RTD("cqg.rtd",,"StudyData","AlgOrdAskVol(SUBMINUTE((NGE),5,Regular),1,0)",  "Bar",, "Open", "5",D15,,,,,"T")="",0,RTD("cqg.rtd",,"StudyData","AlgOrdAskVol(SUBMINUTE((NGE),5,Regular),1,0)",  "Bar",, "Open", "5",D15,,,,,"T"))</f>
        <v>0</v>
      </c>
      <c r="AG15" s="3">
        <f xml:space="preserve"> RTD("cqg.rtd",,"StudyData","BAVolCr.BidVol^(SUBMINUTE((NGE),5,Regular),5,0)",  "Bar",, "Open", "5",D15,,,,,"T")</f>
        <v>38</v>
      </c>
      <c r="AH15" s="3">
        <f xml:space="preserve"> RTD("cqg.rtd",,"StudyData","BAVolCr.AskVol^(SUBMINUTE((NGE),5,Regular),5,0)",  "Bar",, "Open", "5",D15,,,,,"T")</f>
        <v>76</v>
      </c>
      <c r="AI15" s="13">
        <f t="shared" si="1"/>
        <v>0</v>
      </c>
      <c r="AJ15" s="18"/>
      <c r="AK15" s="19">
        <f>RTD("cqg.rtd",,"StudyData","NGE","Bar",,"Time","1",D15,,,,,"T")</f>
        <v>42436.54583333333</v>
      </c>
      <c r="AL15" s="20">
        <f>RTD("cqg.rtd",,"StudyData","NGE","Bar",,"Open","1",D15,,,,,"T")</f>
        <v>1.7010000000000001</v>
      </c>
      <c r="AM15" s="20">
        <f>RTD("cqg.rtd",,"StudyData","NGE","Bar",,"High","1",D15,,,,,"T")</f>
        <v>1.702</v>
      </c>
      <c r="AN15" s="20">
        <f>RTD("cqg.rtd",,"StudyData","NGE","Bar",,"Low","1",D15,,,,,"T")</f>
        <v>1.6990000000000001</v>
      </c>
      <c r="AO15" s="111">
        <f>IF(RTD("cqg.rtd",,"StudyData","NGE","FG",,"Close","1",D15,,,,,"T")="",NA(),RTD("cqg.rtd",,"StudyData","NGE","FG",,"Close","1",D15,,,,,"T"))</f>
        <v>1.7</v>
      </c>
      <c r="AP15" s="16">
        <f>IF( RTD("cqg.rtd",,"StudyData", "AlgOrdBidVol(NGE)",  "Bar",, "Open", "1",D15,,,,,"T")="",0,RTD("cqg.rtd",,"StudyData", "AlgOrdBidVol(NGE)",  "Bar",, "Open", "1",D15,,,,,"T"))</f>
        <v>29</v>
      </c>
      <c r="AQ15" s="16">
        <f xml:space="preserve"> IF(RTD("cqg.rtd",,"StudyData", "AlgOrdAskVol(NGE)",  "Bar",, "Open", "1",D15,,,,,"T")="",0,RTD("cqg.rtd",,"StudyData", "AlgOrdAskVol(NGE)",  "Bar",, "Open", "1",D15,,,,,"T"))</f>
        <v>2</v>
      </c>
      <c r="AR15" s="21">
        <f xml:space="preserve"> RTD("cqg.rtd",,"StudyData","BAVolCr.BidVol^(NGE)",  "Bar",, "Open", "1",D15,,,,,"T")</f>
        <v>344</v>
      </c>
      <c r="AS15" s="21">
        <f xml:space="preserve"> RTD("cqg.rtd",,"StudyData","BAVolCr.AskVol^(NGE)",  "Bar",, "Open", "1",D15,,,,,"T")</f>
        <v>485</v>
      </c>
      <c r="AT15" s="65">
        <f t="shared" si="2"/>
        <v>1</v>
      </c>
      <c r="AU15" s="11"/>
      <c r="AV15" s="22"/>
      <c r="AW15" s="22"/>
      <c r="AX15" s="22"/>
      <c r="AY15" s="22"/>
      <c r="AZ15" s="22"/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2"/>
      <c r="BL15" s="47">
        <f>RTD("cqg.rtd",,"StudyData","NGE","Bar",,"Time","5",D15,,,,,"T")</f>
        <v>42436.520833333336</v>
      </c>
      <c r="BM15" s="46">
        <f>RTD("cqg.rtd",,"StudyData","NGE","Bar",,"Open","5",D15,,,,,"T")</f>
        <v>1.7070000000000001</v>
      </c>
      <c r="BN15" s="44">
        <f>RTD("cqg.rtd",,"StudyData","NGE","Bar",,"High","5",D15,,,,,"T")</f>
        <v>1.7070000000000001</v>
      </c>
      <c r="BO15" s="45">
        <f>RTD("cqg.rtd",,"StudyData","NGE","Bar",,"Low","5",D15,,,,,"T")</f>
        <v>1.694</v>
      </c>
      <c r="BP15" s="112">
        <f>IF(RTD("cqg.rtd",,"StudyData","NGE","FG",,"Close","5",D15,,,,,"T")="",NA(),RTD("cqg.rtd",,"StudyData","NGE","FG",,"Close","5",D15,,,,,"T"))</f>
        <v>1.6950000000000001</v>
      </c>
      <c r="BQ15" s="15">
        <f>IF( RTD("cqg.rtd",,"StudyData","AlgOrdBidVol(NGE)",  "Bar",, "Open", "5",D15,,,,,"T")="",0,RTD("cqg.rtd",,"StudyData","AlgOrdBidVol(NGE)",  "Bar",, "Open", "5",D15,,,,,"T"))</f>
        <v>290</v>
      </c>
      <c r="BR15" s="15">
        <f>IF( RTD("cqg.rtd",,"StudyData","AlgOrdAskVol(NGE)",  "Bar",, "Open", "5",D15,,,,,"T")="",0,RTD("cqg.rtd",,"StudyData","AlgOrdAskVol(NGE)",  "Bar",, "Open", "5",D15,,,,,"T"))</f>
        <v>132</v>
      </c>
      <c r="BS15" s="13">
        <f xml:space="preserve"> RTD("cqg.rtd",,"StudyData","BAVolCr.BidVol^(NGE)",  "Bar",, "Open", "5",D15,,,,,"T")</f>
        <v>2814.5</v>
      </c>
      <c r="BT15" s="13">
        <f xml:space="preserve"> RTD("cqg.rtd",,"StudyData","BAVolCr.AskVol^(NGE)",  "Bar",, "Open", "5",D15,,,,,"T")</f>
        <v>2195.5</v>
      </c>
      <c r="BU15" s="3">
        <f t="shared" si="3"/>
        <v>1</v>
      </c>
    </row>
    <row r="16" spans="2:73" ht="11.25" customHeight="1" x14ac:dyDescent="0.3">
      <c r="B16" s="14">
        <f>RTD("cqg.rtd",,"StudyData","SUBMINUTE((NGE),1,Regular)","FG",,"Time","5",D16,,,,,"T")</f>
        <v>42436.552557870375</v>
      </c>
      <c r="C16" s="109">
        <f>IF(RTD("cqg.rtd",,"StudyData","SUBMINUTE((NGE),1,FillGap)","Bar",,"Close","5",D16,,,,,"T")="",NA(),RTD("cqg.rtd",,"StudyData","SUBMINUTE((NGE),1,FillGap)","Bar",,"Close","5",D16,,,,,"T"))</f>
        <v>1.7</v>
      </c>
      <c r="D16" s="15">
        <f t="shared" si="4"/>
        <v>-10</v>
      </c>
      <c r="E16" s="16">
        <f>IF( RTD("cqg.rtd",,"StudyData", "AlgOrdBidVol(SUBMINUTE((NGE),1,Regular),1,0)",  "Bar",, "Open", "5",D16,,,,,"T")="",0,RTD("cqg.rtd",,"StudyData", "AlgOrdBidVol(SUBMINUTE((NGE),1,Regular),1,0)",  "Bar",, "Open", "5",D16,,,,,"T"))</f>
        <v>0</v>
      </c>
      <c r="F16" s="16">
        <f xml:space="preserve"> IF(RTD("cqg.rtd",,"StudyData", "AlgOrdAskVol(SUBMINUTE((NGE),1,Regular),1,0)",  "Bar",, "Open", "5",D16,,,,,"T")="",0,RTD("cqg.rtd",,"StudyData", "AlgOrdAskVol(SUBMINUTE((NGE),1,Regular),1,0)",  "Bar",, "Open", "5",D16,,,,,"T"))</f>
        <v>0</v>
      </c>
      <c r="G16" s="21">
        <f xml:space="preserve"> RTD("cqg.rtd",,"StudyData","BAVolCr.BidVol^(SUBMINUTE((NGE),1,FillGap),5,0)",  "Bar",, "Open", "5",D16,,,,,"T")</f>
        <v>5</v>
      </c>
      <c r="H16" s="21">
        <f xml:space="preserve"> RTD("cqg.rtd",,"StudyData","BAVolCr.AskVol^(SUBMINUTE((NGE),1,Regular),5,0)",  "Bar",, "Open", "5",D16,,,,,"T")</f>
        <v>0</v>
      </c>
      <c r="I16" s="21">
        <f t="shared" si="0"/>
        <v>0</v>
      </c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3">
        <f>RTD("cqg.rtd",,"StudyData","SUBMINUTE((NGE),5,Regular)","FG",,"Time","5",D16,,,,,"T")</f>
        <v>42436.552083333336</v>
      </c>
      <c r="AA16" s="17">
        <f>RTD("cqg.rtd",,"StudyData","SUBMINUTE((NGE),5,Regular)","FG",,"Open","5",D16,,,,,"T")</f>
        <v>1.7</v>
      </c>
      <c r="AB16" s="17">
        <f>RTD("cqg.rtd",,"StudyData","SUBMINUTE((NGE),5,Regular)","FG",,"High","5",D16,,,,,"T")</f>
        <v>1.7010000000000001</v>
      </c>
      <c r="AC16" s="17">
        <f>RTD("cqg.rtd",,"StudyData","SUBMINUTE((NGE),5,Regular)","FG",,"Low","5",D16,,,,,"T")</f>
        <v>1.7</v>
      </c>
      <c r="AD16" s="110">
        <f>IF(RTD("cqg.rtd",,"StudyData","SUBMINUTE((NGE),5,FillGap)","Bar",,"Close","5",D16,,,,,"T")="",NA(),RTD("cqg.rtd",,"StudyData","SUBMINUTE((NGE),5,FillGap)","Bar",,"Close","5",D16,,,,,"T"))</f>
        <v>1.7010000000000001</v>
      </c>
      <c r="AE16" s="15">
        <f>IF( RTD("cqg.rtd",,"StudyData","AlgOrdBidVol(SUBMINUTE((NGE),5,Regular),1,0)",  "Bar",, "Open", "5",D16,,,,,"T")="",0,RTD("cqg.rtd",,"StudyData","AlgOrdBidVol(SUBMINUTE((NGE),5,Regular),1,0)",  "Bar",, "Open", "5",D16,,,,,"T"))</f>
        <v>0</v>
      </c>
      <c r="AF16" s="15">
        <f>IF( RTD("cqg.rtd",,"StudyData","AlgOrdAskVol(SUBMINUTE((NGE),5,Regular),1,0)",  "Bar",, "Open", "5",D16,,,,,"T")="",0,RTD("cqg.rtd",,"StudyData","AlgOrdAskVol(SUBMINUTE((NGE),5,Regular),1,0)",  "Bar",, "Open", "5",D16,,,,,"T"))</f>
        <v>0</v>
      </c>
      <c r="AG16" s="3">
        <f xml:space="preserve"> RTD("cqg.rtd",,"StudyData","BAVolCr.BidVol^(SUBMINUTE((NGE),5,Regular),5,0)",  "Bar",, "Open", "5",D16,,,,,"T")</f>
        <v>60</v>
      </c>
      <c r="AH16" s="3">
        <f xml:space="preserve"> RTD("cqg.rtd",,"StudyData","BAVolCr.AskVol^(SUBMINUTE((NGE),5,Regular),5,0)",  "Bar",, "Open", "5",D16,,,,,"T")</f>
        <v>140</v>
      </c>
      <c r="AI16" s="13">
        <f t="shared" si="1"/>
        <v>0</v>
      </c>
      <c r="AJ16" s="18"/>
      <c r="AK16" s="19">
        <f>RTD("cqg.rtd",,"StudyData","NGE","Bar",,"Time","1",D16,,,,,"T")</f>
        <v>42436.545138888891</v>
      </c>
      <c r="AL16" s="20">
        <f>RTD("cqg.rtd",,"StudyData","NGE","Bar",,"Open","1",D16,,,,,"T")</f>
        <v>1.6990000000000001</v>
      </c>
      <c r="AM16" s="20">
        <f>RTD("cqg.rtd",,"StudyData","NGE","Bar",,"High","1",D16,,,,,"T")</f>
        <v>1.7</v>
      </c>
      <c r="AN16" s="20">
        <f>RTD("cqg.rtd",,"StudyData","NGE","Bar",,"Low","1",D16,,,,,"T")</f>
        <v>1.6990000000000001</v>
      </c>
      <c r="AO16" s="111">
        <f>IF(RTD("cqg.rtd",,"StudyData","NGE","FG",,"Close","1",D16,,,,,"T")="",NA(),RTD("cqg.rtd",,"StudyData","NGE","FG",,"Close","1",D16,,,,,"T"))</f>
        <v>1.7</v>
      </c>
      <c r="AP16" s="16">
        <f>IF( RTD("cqg.rtd",,"StudyData", "AlgOrdBidVol(NGE)",  "Bar",, "Open", "1",D16,,,,,"T")="",0,RTD("cqg.rtd",,"StudyData", "AlgOrdBidVol(NGE)",  "Bar",, "Open", "1",D16,,,,,"T"))</f>
        <v>124</v>
      </c>
      <c r="AQ16" s="16">
        <f xml:space="preserve"> IF(RTD("cqg.rtd",,"StudyData", "AlgOrdAskVol(NGE)",  "Bar",, "Open", "1",D16,,,,,"T")="",0,RTD("cqg.rtd",,"StudyData", "AlgOrdAskVol(NGE)",  "Bar",, "Open", "1",D16,,,,,"T"))</f>
        <v>103</v>
      </c>
      <c r="AR16" s="21">
        <f xml:space="preserve"> RTD("cqg.rtd",,"StudyData","BAVolCr.BidVol^(NGE)",  "Bar",, "Open", "1",D16,,,,,"T")</f>
        <v>276</v>
      </c>
      <c r="AS16" s="21">
        <f xml:space="preserve"> RTD("cqg.rtd",,"StudyData","BAVolCr.AskVol^(NGE)",  "Bar",, "Open", "1",D16,,,,,"T")</f>
        <v>401</v>
      </c>
      <c r="AT16" s="65">
        <f t="shared" si="2"/>
        <v>1</v>
      </c>
      <c r="AU16" s="11"/>
      <c r="AV16" s="22"/>
      <c r="AW16" s="22"/>
      <c r="AX16" s="22"/>
      <c r="AY16" s="22"/>
      <c r="AZ16" s="22"/>
      <c r="BA16" s="22"/>
      <c r="BB16" s="22"/>
      <c r="BC16" s="22"/>
      <c r="BD16" s="22"/>
      <c r="BE16" s="22"/>
      <c r="BF16" s="22"/>
      <c r="BG16" s="22"/>
      <c r="BH16" s="22"/>
      <c r="BI16" s="22"/>
      <c r="BJ16" s="22"/>
      <c r="BK16" s="22"/>
      <c r="BL16" s="47">
        <f>RTD("cqg.rtd",,"StudyData","NGE","Bar",,"Time","5",D16,,,,,"T")</f>
        <v>42436.517361111109</v>
      </c>
      <c r="BM16" s="46">
        <f>RTD("cqg.rtd",,"StudyData","NGE","Bar",,"Open","5",D16,,,,,"T")</f>
        <v>1.7070000000000001</v>
      </c>
      <c r="BN16" s="44">
        <f>RTD("cqg.rtd",,"StudyData","NGE","Bar",,"High","5",D16,,,,,"T")</f>
        <v>1.712</v>
      </c>
      <c r="BO16" s="45">
        <f>RTD("cqg.rtd",,"StudyData","NGE","Bar",,"Low","5",D16,,,,,"T")</f>
        <v>1.704</v>
      </c>
      <c r="BP16" s="112">
        <f>IF(RTD("cqg.rtd",,"StudyData","NGE","FG",,"Close","5",D16,,,,,"T")="",NA(),RTD("cqg.rtd",,"StudyData","NGE","FG",,"Close","5",D16,,,,,"T"))</f>
        <v>1.708</v>
      </c>
      <c r="BQ16" s="15">
        <f>IF( RTD("cqg.rtd",,"StudyData","AlgOrdBidVol(NGE)",  "Bar",, "Open", "5",D16,,,,,"T")="",0,RTD("cqg.rtd",,"StudyData","AlgOrdBidVol(NGE)",  "Bar",, "Open", "5",D16,,,,,"T"))</f>
        <v>90</v>
      </c>
      <c r="BR16" s="15">
        <f>IF( RTD("cqg.rtd",,"StudyData","AlgOrdAskVol(NGE)",  "Bar",, "Open", "5",D16,,,,,"T")="",0,RTD("cqg.rtd",,"StudyData","AlgOrdAskVol(NGE)",  "Bar",, "Open", "5",D16,,,,,"T"))</f>
        <v>62</v>
      </c>
      <c r="BS16" s="13">
        <f xml:space="preserve"> RTD("cqg.rtd",,"StudyData","BAVolCr.BidVol^(NGE)",  "Bar",, "Open", "5",D16,,,,,"T")</f>
        <v>1780.5</v>
      </c>
      <c r="BT16" s="13">
        <f xml:space="preserve"> RTD("cqg.rtd",,"StudyData","BAVolCr.AskVol^(NGE)",  "Bar",, "Open", "5",D16,,,,,"T")</f>
        <v>1830.5</v>
      </c>
      <c r="BU16" s="3">
        <f t="shared" si="3"/>
        <v>1</v>
      </c>
    </row>
    <row r="17" spans="2:73" ht="11.25" customHeight="1" x14ac:dyDescent="0.3">
      <c r="B17" s="14">
        <f>RTD("cqg.rtd",,"StudyData","SUBMINUTE((NGE),1,Regular)","FG",,"Time","5",D17,,,,,"T")</f>
        <v>42436.552546296298</v>
      </c>
      <c r="C17" s="109">
        <f>IF(RTD("cqg.rtd",,"StudyData","SUBMINUTE((NGE),1,FillGap)","Bar",,"Close","5",D17,,,,,"T")="",NA(),RTD("cqg.rtd",,"StudyData","SUBMINUTE((NGE),1,FillGap)","Bar",,"Close","5",D17,,,,,"T"))</f>
        <v>1.7</v>
      </c>
      <c r="D17" s="15">
        <f t="shared" si="4"/>
        <v>-11</v>
      </c>
      <c r="E17" s="16">
        <f>IF( RTD("cqg.rtd",,"StudyData", "AlgOrdBidVol(SUBMINUTE((NGE),1,Regular),1,0)",  "Bar",, "Open", "5",D17,,,,,"T")="",0,RTD("cqg.rtd",,"StudyData", "AlgOrdBidVol(SUBMINUTE((NGE),1,Regular),1,0)",  "Bar",, "Open", "5",D17,,,,,"T"))</f>
        <v>0</v>
      </c>
      <c r="F17" s="16">
        <f xml:space="preserve"> IF(RTD("cqg.rtd",,"StudyData", "AlgOrdAskVol(SUBMINUTE((NGE),1,Regular),1,0)",  "Bar",, "Open", "5",D17,,,,,"T")="",0,RTD("cqg.rtd",,"StudyData", "AlgOrdAskVol(SUBMINUTE((NGE),1,Regular),1,0)",  "Bar",, "Open", "5",D17,,,,,"T"))</f>
        <v>0</v>
      </c>
      <c r="G17" s="21">
        <f xml:space="preserve"> RTD("cqg.rtd",,"StudyData","BAVolCr.BidVol^(SUBMINUTE((NGE),1,FillGap),5,0)",  "Bar",, "Open", "5",D17,,,,,"T")</f>
        <v>5</v>
      </c>
      <c r="H17" s="21">
        <f xml:space="preserve"> RTD("cqg.rtd",,"StudyData","BAVolCr.AskVol^(SUBMINUTE((NGE),1,Regular),5,0)",  "Bar",, "Open", "5",D17,,,,,"T")</f>
        <v>0</v>
      </c>
      <c r="I17" s="21">
        <f t="shared" si="0"/>
        <v>0</v>
      </c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3">
        <f>RTD("cqg.rtd",,"StudyData","SUBMINUTE((NGE),5,Regular)","FG",,"Time","5",D17,,,,,"T")</f>
        <v>42436.552025462966</v>
      </c>
      <c r="AA17" s="17">
        <f>RTD("cqg.rtd",,"StudyData","SUBMINUTE((NGE),5,Regular)","FG",,"Open","5",D17,,,,,"T")</f>
        <v>1.7</v>
      </c>
      <c r="AB17" s="17">
        <f>RTD("cqg.rtd",,"StudyData","SUBMINUTE((NGE),5,Regular)","FG",,"High","5",D17,,,,,"T")</f>
        <v>1.7</v>
      </c>
      <c r="AC17" s="17">
        <f>RTD("cqg.rtd",,"StudyData","SUBMINUTE((NGE),5,Regular)","FG",,"Low","5",D17,,,,,"T")</f>
        <v>1.7</v>
      </c>
      <c r="AD17" s="110">
        <f>IF(RTD("cqg.rtd",,"StudyData","SUBMINUTE((NGE),5,FillGap)","Bar",,"Close","5",D17,,,,,"T")="",NA(),RTD("cqg.rtd",,"StudyData","SUBMINUTE((NGE),5,FillGap)","Bar",,"Close","5",D17,,,,,"T"))</f>
        <v>1.7</v>
      </c>
      <c r="AE17" s="15">
        <f>IF( RTD("cqg.rtd",,"StudyData","AlgOrdBidVol(SUBMINUTE((NGE),5,Regular),1,0)",  "Bar",, "Open", "5",D17,,,,,"T")="",0,RTD("cqg.rtd",,"StudyData","AlgOrdBidVol(SUBMINUTE((NGE),5,Regular),1,0)",  "Bar",, "Open", "5",D17,,,,,"T"))</f>
        <v>0</v>
      </c>
      <c r="AF17" s="15">
        <f>IF( RTD("cqg.rtd",,"StudyData","AlgOrdAskVol(SUBMINUTE((NGE),5,Regular),1,0)",  "Bar",, "Open", "5",D17,,,,,"T")="",0,RTD("cqg.rtd",,"StudyData","AlgOrdAskVol(SUBMINUTE((NGE),5,Regular),1,0)",  "Bar",, "Open", "5",D17,,,,,"T"))</f>
        <v>0</v>
      </c>
      <c r="AG17" s="3"/>
      <c r="AH17" s="3">
        <f xml:space="preserve"> RTD("cqg.rtd",,"StudyData","BAVolCr.AskVol^(SUBMINUTE((NGE),5,Regular),5,0)",  "Bar",, "Open", "5",D17,,,,,"T")</f>
        <v>162</v>
      </c>
      <c r="AI17" s="13">
        <f t="shared" si="1"/>
        <v>0</v>
      </c>
      <c r="AJ17" s="18"/>
      <c r="AK17" s="19">
        <f>RTD("cqg.rtd",,"StudyData","NGE","Bar",,"Time","1",D17,,,,,"T")</f>
        <v>42436.544444444444</v>
      </c>
      <c r="AL17" s="20">
        <f>RTD("cqg.rtd",,"StudyData","NGE","Bar",,"Open","1",D17,,,,,"T")</f>
        <v>1.6990000000000001</v>
      </c>
      <c r="AM17" s="20">
        <f>RTD("cqg.rtd",,"StudyData","NGE","Bar",,"High","1",D17,,,,,"T")</f>
        <v>1.7</v>
      </c>
      <c r="AN17" s="20">
        <f>RTD("cqg.rtd",,"StudyData","NGE","Bar",,"Low","1",D17,,,,,"T")</f>
        <v>1.6990000000000001</v>
      </c>
      <c r="AO17" s="111">
        <f>IF(RTD("cqg.rtd",,"StudyData","NGE","FG",,"Close","1",D17,,,,,"T")="",NA(),RTD("cqg.rtd",,"StudyData","NGE","FG",,"Close","1",D17,,,,,"T"))</f>
        <v>1.6990000000000001</v>
      </c>
      <c r="AP17" s="16">
        <f>IF( RTD("cqg.rtd",,"StudyData", "AlgOrdBidVol(NGE)",  "Bar",, "Open", "1",D17,,,,,"T")="",0,RTD("cqg.rtd",,"StudyData", "AlgOrdBidVol(NGE)",  "Bar",, "Open", "1",D17,,,,,"T"))</f>
        <v>0</v>
      </c>
      <c r="AQ17" s="16">
        <f xml:space="preserve"> IF(RTD("cqg.rtd",,"StudyData", "AlgOrdAskVol(NGE)",  "Bar",, "Open", "1",D17,,,,,"T")="",0,RTD("cqg.rtd",,"StudyData", "AlgOrdAskVol(NGE)",  "Bar",, "Open", "1",D17,,,,,"T"))</f>
        <v>0</v>
      </c>
      <c r="AR17" s="21">
        <f xml:space="preserve"> RTD("cqg.rtd",,"StudyData","BAVolCr.BidVol^(NGE)",  "Bar",, "Open", "1",D17,,,,,"T")</f>
        <v>250</v>
      </c>
      <c r="AS17" s="21">
        <f xml:space="preserve"> RTD("cqg.rtd",,"StudyData","BAVolCr.AskVol^(NGE)",  "Bar",, "Open", "1",D17,,,,,"T")</f>
        <v>348</v>
      </c>
      <c r="AT17" s="65">
        <f t="shared" si="2"/>
        <v>0</v>
      </c>
      <c r="AU17" s="11"/>
      <c r="AV17" s="22"/>
      <c r="AW17" s="22"/>
      <c r="AX17" s="22"/>
      <c r="AY17" s="22"/>
      <c r="AZ17" s="22"/>
      <c r="BA17" s="22"/>
      <c r="BB17" s="22"/>
      <c r="BC17" s="22"/>
      <c r="BD17" s="22"/>
      <c r="BE17" s="22"/>
      <c r="BF17" s="22"/>
      <c r="BG17" s="22"/>
      <c r="BH17" s="22"/>
      <c r="BI17" s="22"/>
      <c r="BJ17" s="22"/>
      <c r="BK17" s="22"/>
      <c r="BL17" s="47">
        <f>RTD("cqg.rtd",,"StudyData","NGE","Bar",,"Time","5",D17,,,,,"T")</f>
        <v>42436.513888888891</v>
      </c>
      <c r="BM17" s="46">
        <f>RTD("cqg.rtd",,"StudyData","NGE","Bar",,"Open","5",D17,,,,,"T")</f>
        <v>1.716</v>
      </c>
      <c r="BN17" s="44">
        <f>RTD("cqg.rtd",,"StudyData","NGE","Bar",,"High","5",D17,,,,,"T")</f>
        <v>1.7170000000000001</v>
      </c>
      <c r="BO17" s="45">
        <f>RTD("cqg.rtd",,"StudyData","NGE","Bar",,"Low","5",D17,,,,,"T")</f>
        <v>1.706</v>
      </c>
      <c r="BP17" s="112">
        <f>IF(RTD("cqg.rtd",,"StudyData","NGE","FG",,"Close","5",D17,,,,,"T")="",NA(),RTD("cqg.rtd",,"StudyData","NGE","FG",,"Close","5",D17,,,,,"T"))</f>
        <v>1.7070000000000001</v>
      </c>
      <c r="BQ17" s="15">
        <f>IF( RTD("cqg.rtd",,"StudyData","AlgOrdBidVol(NGE)",  "Bar",, "Open", "5",D17,,,,,"T")="",0,RTD("cqg.rtd",,"StudyData","AlgOrdBidVol(NGE)",  "Bar",, "Open", "5",D17,,,,,"T"))</f>
        <v>102</v>
      </c>
      <c r="BR17" s="15">
        <f>IF( RTD("cqg.rtd",,"StudyData","AlgOrdAskVol(NGE)",  "Bar",, "Open", "5",D17,,,,,"T")="",0,RTD("cqg.rtd",,"StudyData","AlgOrdAskVol(NGE)",  "Bar",, "Open", "5",D17,,,,,"T"))</f>
        <v>183</v>
      </c>
      <c r="BS17" s="13">
        <f xml:space="preserve"> RTD("cqg.rtd",,"StudyData","BAVolCr.BidVol^(NGE)",  "Bar",, "Open", "5",D17,,,,,"T")</f>
        <v>1627</v>
      </c>
      <c r="BT17" s="13">
        <f xml:space="preserve"> RTD("cqg.rtd",,"StudyData","BAVolCr.AskVol^(NGE)",  "Bar",, "Open", "5",D17,,,,,"T")</f>
        <v>1339</v>
      </c>
      <c r="BU17" s="3">
        <f>IF(AND(BQ17&gt;$BQ$5,BQ17&gt;BR17),1,IF(AND(BR17&gt;$BR$5,BR17&gt;BQ17),-1,0))</f>
        <v>-1</v>
      </c>
    </row>
    <row r="18" spans="2:73" ht="11.25" customHeight="1" x14ac:dyDescent="0.3">
      <c r="B18" s="14">
        <f>RTD("cqg.rtd",,"StudyData","SUBMINUTE((NGE),1,Regular)","FG",,"Time","5",D18,,,,,"T")</f>
        <v>42436.552534722221</v>
      </c>
      <c r="C18" s="109">
        <f>IF(RTD("cqg.rtd",,"StudyData","SUBMINUTE((NGE),1,FillGap)","Bar",,"Close","5",D18,,,,,"T")="",NA(),RTD("cqg.rtd",,"StudyData","SUBMINUTE((NGE),1,FillGap)","Bar",,"Close","5",D18,,,,,"T"))</f>
        <v>1.7</v>
      </c>
      <c r="D18" s="15">
        <f t="shared" si="4"/>
        <v>-12</v>
      </c>
      <c r="E18" s="16">
        <f>IF( RTD("cqg.rtd",,"StudyData", "AlgOrdBidVol(SUBMINUTE((NGE),1,Regular),1,0)",  "Bar",, "Open", "5",D18,,,,,"T")="",0,RTD("cqg.rtd",,"StudyData", "AlgOrdBidVol(SUBMINUTE((NGE),1,Regular),1,0)",  "Bar",, "Open", "5",D18,,,,,"T"))</f>
        <v>0</v>
      </c>
      <c r="F18" s="16">
        <f xml:space="preserve"> IF(RTD("cqg.rtd",,"StudyData", "AlgOrdAskVol(SUBMINUTE((NGE),1,Regular),1,0)",  "Bar",, "Open", "5",D18,,,,,"T")="",0,RTD("cqg.rtd",,"StudyData", "AlgOrdAskVol(SUBMINUTE((NGE),1,Regular),1,0)",  "Bar",, "Open", "5",D18,,,,,"T"))</f>
        <v>0</v>
      </c>
      <c r="G18" s="21">
        <f xml:space="preserve"> RTD("cqg.rtd",,"StudyData","BAVolCr.BidVol^(SUBMINUTE((NGE),1,FillGap),5,0)",  "Bar",, "Open", "5",D18,,,,,"T")</f>
        <v>5</v>
      </c>
      <c r="H18" s="21">
        <f xml:space="preserve"> RTD("cqg.rtd",,"StudyData","BAVolCr.AskVol^(SUBMINUTE((NGE),1,Regular),5,0)",  "Bar",, "Open", "5",D18,,,,,"T")</f>
        <v>0</v>
      </c>
      <c r="I18" s="21">
        <f t="shared" si="0"/>
        <v>0</v>
      </c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3">
        <f>RTD("cqg.rtd",,"StudyData","SUBMINUTE((NGE),5,Regular)","FG",,"Time","5",D18,,,,,"T")</f>
        <v>42436.55196759259</v>
      </c>
      <c r="AA18" s="17">
        <f>RTD("cqg.rtd",,"StudyData","SUBMINUTE((NGE),5,Regular)","FG",,"Open","5",D18,,,,,"T")</f>
        <v>1.7</v>
      </c>
      <c r="AB18" s="17">
        <f>RTD("cqg.rtd",,"StudyData","SUBMINUTE((NGE),5,Regular)","FG",,"High","5",D18,,,,,"T")</f>
        <v>1.7</v>
      </c>
      <c r="AC18" s="17">
        <f>RTD("cqg.rtd",,"StudyData","SUBMINUTE((NGE),5,Regular)","FG",,"Low","5",D18,,,,,"T")</f>
        <v>1.6990000000000001</v>
      </c>
      <c r="AD18" s="110">
        <f>IF(RTD("cqg.rtd",,"StudyData","SUBMINUTE((NGE),5,FillGap)","Bar",,"Close","5",D18,,,,,"T")="",NA(),RTD("cqg.rtd",,"StudyData","SUBMINUTE((NGE),5,FillGap)","Bar",,"Close","5",D18,,,,,"T"))</f>
        <v>1.6990000000000001</v>
      </c>
      <c r="AE18" s="15">
        <f>IF( RTD("cqg.rtd",,"StudyData","AlgOrdBidVol(SUBMINUTE((NGE),5,Regular),1,0)",  "Bar",, "Open", "5",D18,,,,,"T")="",0,RTD("cqg.rtd",,"StudyData","AlgOrdBidVol(SUBMINUTE((NGE),5,Regular),1,0)",  "Bar",, "Open", "5",D18,,,,,"T"))</f>
        <v>15</v>
      </c>
      <c r="AF18" s="15">
        <f>IF( RTD("cqg.rtd",,"StudyData","AlgOrdAskVol(SUBMINUTE((NGE),5,Regular),1,0)",  "Bar",, "Open", "5",D18,,,,,"T")="",0,RTD("cqg.rtd",,"StudyData","AlgOrdAskVol(SUBMINUTE((NGE),5,Regular),1,0)",  "Bar",, "Open", "5",D18,,,,,"T"))</f>
        <v>0</v>
      </c>
      <c r="AG18" s="3">
        <f xml:space="preserve"> RTD("cqg.rtd",,"StudyData","BAVolCr.BidVol^(SUBMINUTE((NGE),5,Regular),5,0)",  "Bar",, "Open", "5",D18,,,,,"T")</f>
        <v>62</v>
      </c>
      <c r="AH18" s="3">
        <f xml:space="preserve"> RTD("cqg.rtd",,"StudyData","BAVolCr.AskVol^(SUBMINUTE((NGE),5,Regular),5,0)",  "Bar",, "Open", "5",D18,,,,,"T")</f>
        <v>159</v>
      </c>
      <c r="AI18" s="13">
        <f t="shared" si="1"/>
        <v>1</v>
      </c>
      <c r="AJ18" s="18"/>
      <c r="AK18" s="19">
        <f>RTD("cqg.rtd",,"StudyData","NGE","Bar",,"Time","1",D18,,,,,"T")</f>
        <v>42436.543749999997</v>
      </c>
      <c r="AL18" s="20">
        <f>RTD("cqg.rtd",,"StudyData","NGE","Bar",,"Open","1",D18,,,,,"T")</f>
        <v>1.698</v>
      </c>
      <c r="AM18" s="20">
        <f>RTD("cqg.rtd",,"StudyData","NGE","Bar",,"High","1",D18,,,,,"T")</f>
        <v>1.7010000000000001</v>
      </c>
      <c r="AN18" s="20">
        <f>RTD("cqg.rtd",,"StudyData","NGE","Bar",,"Low","1",D18,,,,,"T")</f>
        <v>1.698</v>
      </c>
      <c r="AO18" s="111">
        <f>IF(RTD("cqg.rtd",,"StudyData","NGE","FG",,"Close","1",D18,,,,,"T")="",NA(),RTD("cqg.rtd",,"StudyData","NGE","FG",,"Close","1",D18,,,,,"T"))</f>
        <v>1.7</v>
      </c>
      <c r="AP18" s="16">
        <f>IF( RTD("cqg.rtd",,"StudyData", "AlgOrdBidVol(NGE)",  "Bar",, "Open", "1",D18,,,,,"T")="",0,RTD("cqg.rtd",,"StudyData", "AlgOrdBidVol(NGE)",  "Bar",, "Open", "1",D18,,,,,"T"))</f>
        <v>32</v>
      </c>
      <c r="AQ18" s="16">
        <f xml:space="preserve"> IF(RTD("cqg.rtd",,"StudyData", "AlgOrdAskVol(NGE)",  "Bar",, "Open", "1",D18,,,,,"T")="",0,RTD("cqg.rtd",,"StudyData", "AlgOrdAskVol(NGE)",  "Bar",, "Open", "1",D18,,,,,"T"))</f>
        <v>7</v>
      </c>
      <c r="AR18" s="21">
        <f xml:space="preserve"> RTD("cqg.rtd",,"StudyData","BAVolCr.BidVol^(NGE)",  "Bar",, "Open", "1",D18,,,,,"T")</f>
        <v>202</v>
      </c>
      <c r="AS18" s="21">
        <f xml:space="preserve"> RTD("cqg.rtd",,"StudyData","BAVolCr.AskVol^(NGE)",  "Bar",, "Open", "1",D18,,,,,"T")</f>
        <v>312</v>
      </c>
      <c r="AT18" s="65">
        <f t="shared" si="2"/>
        <v>1</v>
      </c>
      <c r="AU18" s="11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47">
        <f>RTD("cqg.rtd",,"StudyData","NGE","Bar",,"Time","5",D18,,,,,"T")</f>
        <v>42436.510416666664</v>
      </c>
      <c r="BM18" s="46">
        <f>RTD("cqg.rtd",,"StudyData","NGE","Bar",,"Open","5",D18,,,,,"T")</f>
        <v>1.7190000000000001</v>
      </c>
      <c r="BN18" s="44">
        <f>RTD("cqg.rtd",,"StudyData","NGE","Bar",,"High","5",D18,,,,,"T")</f>
        <v>1.7190000000000001</v>
      </c>
      <c r="BO18" s="45">
        <f>RTD("cqg.rtd",,"StudyData","NGE","Bar",,"Low","5",D18,,,,,"T")</f>
        <v>1.716</v>
      </c>
      <c r="BP18" s="112">
        <f>IF(RTD("cqg.rtd",,"StudyData","NGE","FG",,"Close","5",D18,,,,,"T")="",NA(),RTD("cqg.rtd",,"StudyData","NGE","FG",,"Close","5",D18,,,,,"T"))</f>
        <v>1.7170000000000001</v>
      </c>
      <c r="BQ18" s="15">
        <f>IF( RTD("cqg.rtd",,"StudyData","AlgOrdBidVol(NGE)",  "Bar",, "Open", "5",D18,,,,,"T")="",0,RTD("cqg.rtd",,"StudyData","AlgOrdBidVol(NGE)",  "Bar",, "Open", "5",D18,,,,,"T"))</f>
        <v>44</v>
      </c>
      <c r="BR18" s="15">
        <f>IF( RTD("cqg.rtd",,"StudyData","AlgOrdAskVol(NGE)",  "Bar",, "Open", "5",D18,,,,,"T")="",0,RTD("cqg.rtd",,"StudyData","AlgOrdAskVol(NGE)",  "Bar",, "Open", "5",D18,,,,,"T"))</f>
        <v>14</v>
      </c>
      <c r="BS18" s="13">
        <f xml:space="preserve"> RTD("cqg.rtd",,"StudyData","BAVolCr.BidVol^(NGE)",  "Bar",, "Open", "5",D18,,,,,"T")</f>
        <v>1006</v>
      </c>
      <c r="BT18" s="13">
        <f xml:space="preserve"> RTD("cqg.rtd",,"StudyData","BAVolCr.AskVol^(NGE)",  "Bar",, "Open", "5",D18,,,,,"T")</f>
        <v>773</v>
      </c>
      <c r="BU18" s="3">
        <f t="shared" si="3"/>
        <v>0</v>
      </c>
    </row>
    <row r="19" spans="2:73" ht="11.25" customHeight="1" x14ac:dyDescent="0.3">
      <c r="B19" s="14">
        <f>RTD("cqg.rtd",,"StudyData","SUBMINUTE((NGE),1,Regular)","FG",,"Time","5",D19,,,,,"T")</f>
        <v>42436.552523148152</v>
      </c>
      <c r="C19" s="109">
        <f>IF(RTD("cqg.rtd",,"StudyData","SUBMINUTE((NGE),1,FillGap)","Bar",,"Close","5",D19,,,,,"T")="",NA(),RTD("cqg.rtd",,"StudyData","SUBMINUTE((NGE),1,FillGap)","Bar",,"Close","5",D19,,,,,"T"))</f>
        <v>1.7</v>
      </c>
      <c r="D19" s="15">
        <f t="shared" si="4"/>
        <v>-13</v>
      </c>
      <c r="E19" s="16">
        <f>IF( RTD("cqg.rtd",,"StudyData", "AlgOrdBidVol(SUBMINUTE((NGE),1,Regular),1,0)",  "Bar",, "Open", "5",D19,,,,,"T")="",0,RTD("cqg.rtd",,"StudyData", "AlgOrdBidVol(SUBMINUTE((NGE),1,Regular),1,0)",  "Bar",, "Open", "5",D19,,,,,"T"))</f>
        <v>0</v>
      </c>
      <c r="F19" s="16">
        <f xml:space="preserve"> IF(RTD("cqg.rtd",,"StudyData", "AlgOrdAskVol(SUBMINUTE((NGE),1,Regular),1,0)",  "Bar",, "Open", "5",D19,,,,,"T")="",0,RTD("cqg.rtd",,"StudyData", "AlgOrdAskVol(SUBMINUTE((NGE),1,Regular),1,0)",  "Bar",, "Open", "5",D19,,,,,"T"))</f>
        <v>0</v>
      </c>
      <c r="G19" s="21">
        <f xml:space="preserve"> RTD("cqg.rtd",,"StudyData","BAVolCr.BidVol^(SUBMINUTE((NGE),1,FillGap),5,0)",  "Bar",, "Open", "5",D19,,,,,"T")</f>
        <v>5</v>
      </c>
      <c r="H19" s="21">
        <f xml:space="preserve"> RTD("cqg.rtd",,"StudyData","BAVolCr.AskVol^(SUBMINUTE((NGE),1,Regular),5,0)",  "Bar",, "Open", "5",D19,,,,,"T")</f>
        <v>0</v>
      </c>
      <c r="I19" s="21">
        <f t="shared" si="0"/>
        <v>0</v>
      </c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3">
        <f>RTD("cqg.rtd",,"StudyData","SUBMINUTE((NGE),5,Regular)","FG",,"Time","5",D19,,,,,"T")</f>
        <v>42436.55190972222</v>
      </c>
      <c r="AA19" s="17">
        <f>RTD("cqg.rtd",,"StudyData","SUBMINUTE((NGE),5,Regular)","FG",,"Open","5",D19,,,,,"T")</f>
        <v>1.7</v>
      </c>
      <c r="AB19" s="17">
        <f>RTD("cqg.rtd",,"StudyData","SUBMINUTE((NGE),5,Regular)","FG",,"High","5",D19,,,,,"T")</f>
        <v>1.7</v>
      </c>
      <c r="AC19" s="17">
        <f>RTD("cqg.rtd",,"StudyData","SUBMINUTE((NGE),5,Regular)","FG",,"Low","5",D19,,,,,"T")</f>
        <v>1.7</v>
      </c>
      <c r="AD19" s="110">
        <f>IF(RTD("cqg.rtd",,"StudyData","SUBMINUTE((NGE),5,FillGap)","Bar",,"Close","5",D19,,,,,"T")="",NA(),RTD("cqg.rtd",,"StudyData","SUBMINUTE((NGE),5,FillGap)","Bar",,"Close","5",D19,,,,,"T"))</f>
        <v>1.7</v>
      </c>
      <c r="AE19" s="15">
        <f>IF( RTD("cqg.rtd",,"StudyData","AlgOrdBidVol(SUBMINUTE((NGE),5,Regular),1,0)",  "Bar",, "Open", "5",D19,,,,,"T")="",0,RTD("cqg.rtd",,"StudyData","AlgOrdBidVol(SUBMINUTE((NGE),5,Regular),1,0)",  "Bar",, "Open", "5",D19,,,,,"T"))</f>
        <v>0</v>
      </c>
      <c r="AF19" s="15">
        <f>IF( RTD("cqg.rtd",,"StudyData","AlgOrdAskVol(SUBMINUTE((NGE),5,Regular),1,0)",  "Bar",, "Open", "5",D19,,,,,"T")="",0,RTD("cqg.rtd",,"StudyData","AlgOrdAskVol(SUBMINUTE((NGE),5,Regular),1,0)",  "Bar",, "Open", "5",D19,,,,,"T"))</f>
        <v>0</v>
      </c>
      <c r="AG19" s="3">
        <f xml:space="preserve"> RTD("cqg.rtd",,"StudyData","BAVolCr.BidVol^(SUBMINUTE((NGE),5,Regular),5,0)",  "Bar",, "Open", "5",D19,,,,,"T")</f>
        <v>58</v>
      </c>
      <c r="AH19" s="3">
        <f xml:space="preserve"> RTD("cqg.rtd",,"StudyData","BAVolCr.AskVol^(SUBMINUTE((NGE),5,Regular),5,0)",  "Bar",, "Open", "5",D19,,,,,"T")</f>
        <v>153</v>
      </c>
      <c r="AI19" s="13">
        <f t="shared" si="1"/>
        <v>0</v>
      </c>
      <c r="AJ19" s="18"/>
      <c r="AK19" s="19">
        <f>RTD("cqg.rtd",,"StudyData","NGE","Bar",,"Time","1",D19,,,,,"T")</f>
        <v>42436.543055555558</v>
      </c>
      <c r="AL19" s="20">
        <f>RTD("cqg.rtd",,"StudyData","NGE","Bar",,"Open","1",D19,,,,,"T")</f>
        <v>1.6970000000000001</v>
      </c>
      <c r="AM19" s="20">
        <f>RTD("cqg.rtd",,"StudyData","NGE","Bar",,"High","1",D19,,,,,"T")</f>
        <v>1.6970000000000001</v>
      </c>
      <c r="AN19" s="20">
        <f>RTD("cqg.rtd",,"StudyData","NGE","Bar",,"Low","1",D19,,,,,"T")</f>
        <v>1.6970000000000001</v>
      </c>
      <c r="AO19" s="111">
        <f>IF(RTD("cqg.rtd",,"StudyData","NGE","FG",,"Close","1",D19,,,,,"T")="",NA(),RTD("cqg.rtd",,"StudyData","NGE","FG",,"Close","1",D19,,,,,"T"))</f>
        <v>1.6970000000000001</v>
      </c>
      <c r="AP19" s="16">
        <f>IF( RTD("cqg.rtd",,"StudyData", "AlgOrdBidVol(NGE)",  "Bar",, "Open", "1",D19,,,,,"T")="",0,RTD("cqg.rtd",,"StudyData", "AlgOrdBidVol(NGE)",  "Bar",, "Open", "1",D19,,,,,"T"))</f>
        <v>6</v>
      </c>
      <c r="AQ19" s="16">
        <f xml:space="preserve"> IF(RTD("cqg.rtd",,"StudyData", "AlgOrdAskVol(NGE)",  "Bar",, "Open", "1",D19,,,,,"T")="",0,RTD("cqg.rtd",,"StudyData", "AlgOrdAskVol(NGE)",  "Bar",, "Open", "1",D19,,,,,"T"))</f>
        <v>0</v>
      </c>
      <c r="AR19" s="21">
        <f xml:space="preserve"> RTD("cqg.rtd",,"StudyData","BAVolCr.BidVol^(NGE)",  "Bar",, "Open", "1",D19,,,,,"T")</f>
        <v>199</v>
      </c>
      <c r="AS19" s="21">
        <f xml:space="preserve"> RTD("cqg.rtd",,"StudyData","BAVolCr.AskVol^(NGE)",  "Bar",, "Open", "1",D19,,,,,"T")</f>
        <v>128</v>
      </c>
      <c r="AT19" s="65">
        <f t="shared" si="2"/>
        <v>0</v>
      </c>
      <c r="AU19" s="11"/>
      <c r="AV19" s="22"/>
      <c r="AW19" s="22"/>
      <c r="AX19" s="22"/>
      <c r="AY19" s="22"/>
      <c r="AZ19" s="22"/>
      <c r="BA19" s="22"/>
      <c r="BB19" s="22"/>
      <c r="BC19" s="22"/>
      <c r="BD19" s="22"/>
      <c r="BE19" s="22"/>
      <c r="BF19" s="22"/>
      <c r="BG19" s="22"/>
      <c r="BH19" s="22"/>
      <c r="BI19" s="22"/>
      <c r="BJ19" s="22"/>
      <c r="BK19" s="22"/>
      <c r="BL19" s="47">
        <f>RTD("cqg.rtd",,"StudyData","NGE","Bar",,"Time","5",D19,,,,,"T")</f>
        <v>42436.506944444445</v>
      </c>
      <c r="BM19" s="46">
        <f>RTD("cqg.rtd",,"StudyData","NGE","Bar",,"Open","5",D19,,,,,"T")</f>
        <v>1.724</v>
      </c>
      <c r="BN19" s="44">
        <f>RTD("cqg.rtd",,"StudyData","NGE","Bar",,"High","5",D19,,,,,"T")</f>
        <v>1.724</v>
      </c>
      <c r="BO19" s="45">
        <f>RTD("cqg.rtd",,"StudyData","NGE","Bar",,"Low","5",D19,,,,,"T")</f>
        <v>1.7190000000000001</v>
      </c>
      <c r="BP19" s="112">
        <f>IF(RTD("cqg.rtd",,"StudyData","NGE","FG",,"Close","5",D19,,,,,"T")="",NA(),RTD("cqg.rtd",,"StudyData","NGE","FG",,"Close","5",D19,,,,,"T"))</f>
        <v>1.7190000000000001</v>
      </c>
      <c r="BQ19" s="15">
        <f>IF( RTD("cqg.rtd",,"StudyData","AlgOrdBidVol(NGE)",  "Bar",, "Open", "5",D19,,,,,"T")="",0,RTD("cqg.rtd",,"StudyData","AlgOrdBidVol(NGE)",  "Bar",, "Open", "5",D19,,,,,"T"))</f>
        <v>49</v>
      </c>
      <c r="BR19" s="15">
        <f>IF( RTD("cqg.rtd",,"StudyData","AlgOrdAskVol(NGE)",  "Bar",, "Open", "5",D19,,,,,"T")="",0,RTD("cqg.rtd",,"StudyData","AlgOrdAskVol(NGE)",  "Bar",, "Open", "5",D19,,,,,"T"))</f>
        <v>14</v>
      </c>
      <c r="BS19" s="13">
        <f xml:space="preserve"> RTD("cqg.rtd",,"StudyData","BAVolCr.BidVol^(NGE)",  "Bar",, "Open", "5",D19,,,,,"T")</f>
        <v>1063</v>
      </c>
      <c r="BT19" s="13">
        <f xml:space="preserve"> RTD("cqg.rtd",,"StudyData","BAVolCr.AskVol^(NGE)",  "Bar",, "Open", "5",D19,,,,,"T")</f>
        <v>828</v>
      </c>
      <c r="BU19" s="3">
        <f t="shared" si="3"/>
        <v>0</v>
      </c>
    </row>
    <row r="20" spans="2:73" ht="11.25" customHeight="1" x14ac:dyDescent="0.3">
      <c r="B20" s="14">
        <f>RTD("cqg.rtd",,"StudyData","SUBMINUTE((NGE),1,Regular)","FG",,"Time","5",D20,,,,,"T")</f>
        <v>42436.552511574075</v>
      </c>
      <c r="C20" s="109">
        <f>IF(RTD("cqg.rtd",,"StudyData","SUBMINUTE((NGE),1,FillGap)","Bar",,"Close","5",D20,,,,,"T")="",NA(),RTD("cqg.rtd",,"StudyData","SUBMINUTE((NGE),1,FillGap)","Bar",,"Close","5",D20,,,,,"T"))</f>
        <v>1.7</v>
      </c>
      <c r="D20" s="15">
        <f t="shared" ref="D20:D42" si="5">D19-1</f>
        <v>-14</v>
      </c>
      <c r="E20" s="16">
        <f>IF( RTD("cqg.rtd",,"StudyData", "AlgOrdBidVol(SUBMINUTE((NGE),1,Regular),1,0)",  "Bar",, "Open", "5",D20,,,,,"T")="",0,RTD("cqg.rtd",,"StudyData", "AlgOrdBidVol(SUBMINUTE((NGE),1,Regular),1,0)",  "Bar",, "Open", "5",D20,,,,,"T"))</f>
        <v>0</v>
      </c>
      <c r="F20" s="16">
        <f xml:space="preserve"> IF(RTD("cqg.rtd",,"StudyData", "AlgOrdAskVol(SUBMINUTE((NGE),1,Regular),1,0)",  "Bar",, "Open", "5",D20,,,,,"T")="",0,RTD("cqg.rtd",,"StudyData", "AlgOrdAskVol(SUBMINUTE((NGE),1,Regular),1,0)",  "Bar",, "Open", "5",D20,,,,,"T"))</f>
        <v>0</v>
      </c>
      <c r="G20" s="21">
        <f xml:space="preserve"> RTD("cqg.rtd",,"StudyData","BAVolCr.BidVol^(SUBMINUTE((NGE),1,FillGap),5,0)",  "Bar",, "Open", "5",D20,,,,,"T")</f>
        <v>5</v>
      </c>
      <c r="H20" s="21">
        <f xml:space="preserve"> RTD("cqg.rtd",,"StudyData","BAVolCr.AskVol^(SUBMINUTE((NGE),1,Regular),5,0)",  "Bar",, "Open", "5",D20,,,,,"T")</f>
        <v>0</v>
      </c>
      <c r="I20" s="21">
        <f t="shared" si="0"/>
        <v>0</v>
      </c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3">
        <f>RTD("cqg.rtd",,"StudyData","SUBMINUTE((NGE),5,Regular)","FG",,"Time","5",D20,,,,,"T")</f>
        <v>42436.551851851851</v>
      </c>
      <c r="AA20" s="17">
        <f>RTD("cqg.rtd",,"StudyData","SUBMINUTE((NGE),5,Regular)","FG",,"Open","5",D20,,,,,"T")</f>
        <v>1.7</v>
      </c>
      <c r="AB20" s="17">
        <f>RTD("cqg.rtd",,"StudyData","SUBMINUTE((NGE),5,Regular)","FG",,"High","5",D20,,,,,"T")</f>
        <v>1.7</v>
      </c>
      <c r="AC20" s="17">
        <f>RTD("cqg.rtd",,"StudyData","SUBMINUTE((NGE),5,Regular)","FG",,"Low","5",D20,,,,,"T")</f>
        <v>1.7</v>
      </c>
      <c r="AD20" s="110">
        <f>IF(RTD("cqg.rtd",,"StudyData","SUBMINUTE((NGE),5,FillGap)","Bar",,"Close","5",D20,,,,,"T")="",NA(),RTD("cqg.rtd",,"StudyData","SUBMINUTE((NGE),5,FillGap)","Bar",,"Close","5",D20,,,,,"T"))</f>
        <v>1.7</v>
      </c>
      <c r="AE20" s="15">
        <f>IF( RTD("cqg.rtd",,"StudyData","AlgOrdBidVol(SUBMINUTE((NGE),5,Regular),1,0)",  "Bar",, "Open", "5",D20,,,,,"T")="",0,RTD("cqg.rtd",,"StudyData","AlgOrdBidVol(SUBMINUTE((NGE),5,Regular),1,0)",  "Bar",, "Open", "5",D20,,,,,"T"))</f>
        <v>0</v>
      </c>
      <c r="AF20" s="15">
        <f>IF( RTD("cqg.rtd",,"StudyData","AlgOrdAskVol(SUBMINUTE((NGE),5,Regular),1,0)",  "Bar",, "Open", "5",D20,,,,,"T")="",0,RTD("cqg.rtd",,"StudyData","AlgOrdAskVol(SUBMINUTE((NGE),5,Regular),1,0)",  "Bar",, "Open", "5",D20,,,,,"T"))</f>
        <v>0</v>
      </c>
      <c r="AG20" s="3">
        <f xml:space="preserve"> RTD("cqg.rtd",,"StudyData","BAVolCr.BidVol^(SUBMINUTE((NGE),5,Regular),5,0)",  "Bar",, "Open", "5",D20,,,,,"T")</f>
        <v>60</v>
      </c>
      <c r="AH20" s="3">
        <f xml:space="preserve"> RTD("cqg.rtd",,"StudyData","BAVolCr.AskVol^(SUBMINUTE((NGE),5,Regular),5,0)",  "Bar",, "Open", "5",D20,,,,,"T")</f>
        <v>132</v>
      </c>
      <c r="AI20" s="13">
        <f t="shared" si="1"/>
        <v>0</v>
      </c>
      <c r="AJ20" s="18"/>
      <c r="AK20" s="19">
        <f>RTD("cqg.rtd",,"StudyData","NGE","Bar",,"Time","1",D20,,,,,"T")</f>
        <v>42436.542361111111</v>
      </c>
      <c r="AL20" s="20">
        <f>RTD("cqg.rtd",,"StudyData","NGE","Bar",,"Open","1",D20,,,,,"T")</f>
        <v>1.6970000000000001</v>
      </c>
      <c r="AM20" s="20">
        <f>RTD("cqg.rtd",,"StudyData","NGE","Bar",,"High","1",D20,,,,,"T")</f>
        <v>1.6970000000000001</v>
      </c>
      <c r="AN20" s="20">
        <f>RTD("cqg.rtd",,"StudyData","NGE","Bar",,"Low","1",D20,,,,,"T")</f>
        <v>1.6970000000000001</v>
      </c>
      <c r="AO20" s="111">
        <f>IF(RTD("cqg.rtd",,"StudyData","NGE","FG",,"Close","1",D20,,,,,"T")="",NA(),RTD("cqg.rtd",,"StudyData","NGE","FG",,"Close","1",D20,,,,,"T"))</f>
        <v>1.6970000000000001</v>
      </c>
      <c r="AP20" s="16">
        <f>IF( RTD("cqg.rtd",,"StudyData", "AlgOrdBidVol(NGE)",  "Bar",, "Open", "1",D20,,,,,"T")="",0,RTD("cqg.rtd",,"StudyData", "AlgOrdBidVol(NGE)",  "Bar",, "Open", "1",D20,,,,,"T"))</f>
        <v>0</v>
      </c>
      <c r="AQ20" s="16">
        <f xml:space="preserve"> IF(RTD("cqg.rtd",,"StudyData", "AlgOrdAskVol(NGE)",  "Bar",, "Open", "1",D20,,,,,"T")="",0,RTD("cqg.rtd",,"StudyData", "AlgOrdAskVol(NGE)",  "Bar",, "Open", "1",D20,,,,,"T"))</f>
        <v>0</v>
      </c>
      <c r="AR20" s="21">
        <f xml:space="preserve"> RTD("cqg.rtd",,"StudyData","BAVolCr.BidVol^(NGE)",  "Bar",, "Open", "1",D20,,,,,"T")</f>
        <v>269</v>
      </c>
      <c r="AS20" s="21">
        <f xml:space="preserve"> RTD("cqg.rtd",,"StudyData","BAVolCr.AskVol^(NGE)",  "Bar",, "Open", "1",D20,,,,,"T")</f>
        <v>125</v>
      </c>
      <c r="AT20" s="65">
        <f t="shared" si="2"/>
        <v>0</v>
      </c>
      <c r="AU20" s="11"/>
      <c r="AV20" s="22"/>
      <c r="AW20" s="22"/>
      <c r="AX20" s="22"/>
      <c r="AY20" s="22"/>
      <c r="AZ20" s="22"/>
      <c r="BA20" s="22"/>
      <c r="BB20" s="22"/>
      <c r="BC20" s="22"/>
      <c r="BD20" s="22"/>
      <c r="BE20" s="22"/>
      <c r="BF20" s="22"/>
      <c r="BG20" s="22"/>
      <c r="BH20" s="22"/>
      <c r="BI20" s="22"/>
      <c r="BJ20" s="22"/>
      <c r="BK20" s="22"/>
      <c r="BL20" s="47">
        <f>RTD("cqg.rtd",,"StudyData","NGE","Bar",,"Time","5",D20,,,,,"T")</f>
        <v>42436.503472222219</v>
      </c>
      <c r="BM20" s="46">
        <f>RTD("cqg.rtd",,"StudyData","NGE","Bar",,"Open","5",D20,,,,,"T")</f>
        <v>1.7170000000000001</v>
      </c>
      <c r="BN20" s="44">
        <f>RTD("cqg.rtd",,"StudyData","NGE","Bar",,"High","5",D20,,,,,"T")</f>
        <v>1.724</v>
      </c>
      <c r="BO20" s="45">
        <f>RTD("cqg.rtd",,"StudyData","NGE","Bar",,"Low","5",D20,,,,,"T")</f>
        <v>1.7170000000000001</v>
      </c>
      <c r="BP20" s="112">
        <f>IF(RTD("cqg.rtd",,"StudyData","NGE","FG",,"Close","5",D20,,,,,"T")="",NA(),RTD("cqg.rtd",,"StudyData","NGE","FG",,"Close","5",D20,,,,,"T"))</f>
        <v>1.724</v>
      </c>
      <c r="BQ20" s="15">
        <f>IF( RTD("cqg.rtd",,"StudyData","AlgOrdBidVol(NGE)",  "Bar",, "Open", "5",D20,,,,,"T")="",0,RTD("cqg.rtd",,"StudyData","AlgOrdBidVol(NGE)",  "Bar",, "Open", "5",D20,,,,,"T"))</f>
        <v>87</v>
      </c>
      <c r="BR20" s="15">
        <f>IF( RTD("cqg.rtd",,"StudyData","AlgOrdAskVol(NGE)",  "Bar",, "Open", "5",D20,,,,,"T")="",0,RTD("cqg.rtd",,"StudyData","AlgOrdAskVol(NGE)",  "Bar",, "Open", "5",D20,,,,,"T"))</f>
        <v>13</v>
      </c>
      <c r="BS20" s="13">
        <f xml:space="preserve"> RTD("cqg.rtd",,"StudyData","BAVolCr.BidVol^(NGE)",  "Bar",, "Open", "5",D20,,,,,"T")</f>
        <v>1008</v>
      </c>
      <c r="BT20" s="13">
        <f xml:space="preserve"> RTD("cqg.rtd",,"StudyData","BAVolCr.AskVol^(NGE)",  "Bar",, "Open", "5",D20,,,,,"T")</f>
        <v>875</v>
      </c>
      <c r="BU20" s="3">
        <f t="shared" si="3"/>
        <v>1</v>
      </c>
    </row>
    <row r="21" spans="2:73" ht="11.25" customHeight="1" x14ac:dyDescent="0.3">
      <c r="B21" s="14">
        <f>RTD("cqg.rtd",,"StudyData","SUBMINUTE((NGE),1,Regular)","FG",,"Time","5",D21,,,,,"T")</f>
        <v>42436.552500000005</v>
      </c>
      <c r="C21" s="109">
        <f>IF(RTD("cqg.rtd",,"StudyData","SUBMINUTE((NGE),1,FillGap)","Bar",,"Close","5",D21,,,,,"T")="",NA(),RTD("cqg.rtd",,"StudyData","SUBMINUTE((NGE),1,FillGap)","Bar",,"Close","5",D21,,,,,"T"))</f>
        <v>1.7</v>
      </c>
      <c r="D21" s="15">
        <f t="shared" si="5"/>
        <v>-15</v>
      </c>
      <c r="E21" s="16">
        <f>IF( RTD("cqg.rtd",,"StudyData", "AlgOrdBidVol(SUBMINUTE((NGE),1,Regular),1,0)",  "Bar",, "Open", "5",D21,,,,,"T")="",0,RTD("cqg.rtd",,"StudyData", "AlgOrdBidVol(SUBMINUTE((NGE),1,Regular),1,0)",  "Bar",, "Open", "5",D21,,,,,"T"))</f>
        <v>0</v>
      </c>
      <c r="F21" s="16">
        <f xml:space="preserve"> IF(RTD("cqg.rtd",,"StudyData", "AlgOrdAskVol(SUBMINUTE((NGE),1,Regular),1,0)",  "Bar",, "Open", "5",D21,,,,,"T")="",0,RTD("cqg.rtd",,"StudyData", "AlgOrdAskVol(SUBMINUTE((NGE),1,Regular),1,0)",  "Bar",, "Open", "5",D21,,,,,"T"))</f>
        <v>0</v>
      </c>
      <c r="G21" s="21">
        <f xml:space="preserve"> RTD("cqg.rtd",,"StudyData","BAVolCr.BidVol^(SUBMINUTE((NGE),1,FillGap),5,0)",  "Bar",, "Open", "5",D21,,,,,"T")</f>
        <v>5</v>
      </c>
      <c r="H21" s="21">
        <f xml:space="preserve"> RTD("cqg.rtd",,"StudyData","BAVolCr.AskVol^(SUBMINUTE((NGE),1,Regular),5,0)",  "Bar",, "Open", "5",D21,,,,,"T")</f>
        <v>0</v>
      </c>
      <c r="I21" s="21">
        <f t="shared" si="0"/>
        <v>0</v>
      </c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3">
        <f>RTD("cqg.rtd",,"StudyData","SUBMINUTE((NGE),5,Regular)","FG",,"Time","5",D21,,,,,"T")</f>
        <v>42436.551793981482</v>
      </c>
      <c r="AA21" s="17">
        <f>RTD("cqg.rtd",,"StudyData","SUBMINUTE((NGE),5,Regular)","FG",,"Open","5",D21,,,,,"T")</f>
        <v>1.698</v>
      </c>
      <c r="AB21" s="17">
        <f>RTD("cqg.rtd",,"StudyData","SUBMINUTE((NGE),5,Regular)","FG",,"High","5",D21,,,,,"T")</f>
        <v>1.7</v>
      </c>
      <c r="AC21" s="17">
        <f>RTD("cqg.rtd",,"StudyData","SUBMINUTE((NGE),5,Regular)","FG",,"Low","5",D21,,,,,"T")</f>
        <v>1.698</v>
      </c>
      <c r="AD21" s="110">
        <f>IF(RTD("cqg.rtd",,"StudyData","SUBMINUTE((NGE),5,FillGap)","Bar",,"Close","5",D21,,,,,"T")="",NA(),RTD("cqg.rtd",,"StudyData","SUBMINUTE((NGE),5,FillGap)","Bar",,"Close","5",D21,,,,,"T"))</f>
        <v>1.7</v>
      </c>
      <c r="AE21" s="15">
        <f>IF( RTD("cqg.rtd",,"StudyData","AlgOrdBidVol(SUBMINUTE((NGE),5,Regular),1,0)",  "Bar",, "Open", "5",D21,,,,,"T")="",0,RTD("cqg.rtd",,"StudyData","AlgOrdBidVol(SUBMINUTE((NGE),5,Regular),1,0)",  "Bar",, "Open", "5",D21,,,,,"T"))</f>
        <v>0</v>
      </c>
      <c r="AF21" s="15">
        <f>IF( RTD("cqg.rtd",,"StudyData","AlgOrdAskVol(SUBMINUTE((NGE),5,Regular),1,0)",  "Bar",, "Open", "5",D21,,,,,"T")="",0,RTD("cqg.rtd",,"StudyData","AlgOrdAskVol(SUBMINUTE((NGE),5,Regular),1,0)",  "Bar",, "Open", "5",D21,,,,,"T"))</f>
        <v>0</v>
      </c>
      <c r="AG21" s="3">
        <f xml:space="preserve"> RTD("cqg.rtd",,"StudyData","BAVolCr.BidVol^(SUBMINUTE((NGE),5,Regular),5,0)",  "Bar",, "Open", "5",D21,,,,,"T")</f>
        <v>36</v>
      </c>
      <c r="AH21" s="3">
        <f xml:space="preserve"> RTD("cqg.rtd",,"StudyData","BAVolCr.AskVol^(SUBMINUTE((NGE),5,Regular),5,0)",  "Bar",, "Open", "5",D21,,,,,"T")</f>
        <v>66</v>
      </c>
      <c r="AI21" s="13">
        <f t="shared" si="1"/>
        <v>0</v>
      </c>
      <c r="AJ21" s="18"/>
      <c r="AK21" s="19">
        <f>RTD("cqg.rtd",,"StudyData","NGE","Bar",,"Time","1",D21,,,,,"T")</f>
        <v>42436.541666666664</v>
      </c>
      <c r="AL21" s="20">
        <f>RTD("cqg.rtd",,"StudyData","NGE","Bar",,"Open","1",D21,,,,,"T")</f>
        <v>1.6970000000000001</v>
      </c>
      <c r="AM21" s="20">
        <f>RTD("cqg.rtd",,"StudyData","NGE","Bar",,"High","1",D21,,,,,"T")</f>
        <v>1.698</v>
      </c>
      <c r="AN21" s="20">
        <f>RTD("cqg.rtd",,"StudyData","NGE","Bar",,"Low","1",D21,,,,,"T")</f>
        <v>1.696</v>
      </c>
      <c r="AO21" s="111">
        <f>IF(RTD("cqg.rtd",,"StudyData","NGE","FG",,"Close","1",D21,,,,,"T")="",NA(),RTD("cqg.rtd",,"StudyData","NGE","FG",,"Close","1",D21,,,,,"T"))</f>
        <v>1.698</v>
      </c>
      <c r="AP21" s="16">
        <f>IF( RTD("cqg.rtd",,"StudyData", "AlgOrdBidVol(NGE)",  "Bar",, "Open", "1",D21,,,,,"T")="",0,RTD("cqg.rtd",,"StudyData", "AlgOrdBidVol(NGE)",  "Bar",, "Open", "1",D21,,,,,"T"))</f>
        <v>137</v>
      </c>
      <c r="AQ21" s="16">
        <f xml:space="preserve"> IF(RTD("cqg.rtd",,"StudyData", "AlgOrdAskVol(NGE)",  "Bar",, "Open", "1",D21,,,,,"T")="",0,RTD("cqg.rtd",,"StudyData", "AlgOrdAskVol(NGE)",  "Bar",, "Open", "1",D21,,,,,"T"))</f>
        <v>10</v>
      </c>
      <c r="AR21" s="21">
        <f xml:space="preserve"> RTD("cqg.rtd",,"StudyData","BAVolCr.BidVol^(NGE)",  "Bar",, "Open", "1",D21,,,,,"T")</f>
        <v>262</v>
      </c>
      <c r="AS21" s="21">
        <f xml:space="preserve"> RTD("cqg.rtd",,"StudyData","BAVolCr.AskVol^(NGE)",  "Bar",, "Open", "1",D21,,,,,"T")</f>
        <v>91</v>
      </c>
      <c r="AT21" s="65">
        <f t="shared" si="2"/>
        <v>1</v>
      </c>
      <c r="AU21" s="11"/>
      <c r="AV21" s="22"/>
      <c r="AW21" s="22"/>
      <c r="AX21" s="22"/>
      <c r="AY21" s="22"/>
      <c r="AZ21" s="22"/>
      <c r="BA21" s="22"/>
      <c r="BB21" s="22"/>
      <c r="BC21" s="22"/>
      <c r="BD21" s="22"/>
      <c r="BE21" s="22"/>
      <c r="BF21" s="22"/>
      <c r="BG21" s="22"/>
      <c r="BH21" s="22"/>
      <c r="BI21" s="22"/>
      <c r="BJ21" s="22"/>
      <c r="BK21" s="22"/>
      <c r="BL21" s="47">
        <f>RTD("cqg.rtd",,"StudyData","NGE","Bar",,"Time","5",D21,,,,,"T")</f>
        <v>42436.5</v>
      </c>
      <c r="BM21" s="46">
        <f>RTD("cqg.rtd",,"StudyData","NGE","Bar",,"Open","5",D21,,,,,"T")</f>
        <v>1.7230000000000001</v>
      </c>
      <c r="BN21" s="44">
        <f>RTD("cqg.rtd",,"StudyData","NGE","Bar",,"High","5",D21,,,,,"T")</f>
        <v>1.7230000000000001</v>
      </c>
      <c r="BO21" s="45">
        <f>RTD("cqg.rtd",,"StudyData","NGE","Bar",,"Low","5",D21,,,,,"T")</f>
        <v>1.7170000000000001</v>
      </c>
      <c r="BP21" s="112">
        <f>IF(RTD("cqg.rtd",,"StudyData","NGE","FG",,"Close","5",D21,,,,,"T")="",NA(),RTD("cqg.rtd",,"StudyData","NGE","FG",,"Close","5",D21,,,,,"T"))</f>
        <v>1.7170000000000001</v>
      </c>
      <c r="BQ21" s="15">
        <f>IF( RTD("cqg.rtd",,"StudyData","AlgOrdBidVol(NGE)",  "Bar",, "Open", "5",D21,,,,,"T")="",0,RTD("cqg.rtd",,"StudyData","AlgOrdBidVol(NGE)",  "Bar",, "Open", "5",D21,,,,,"T"))</f>
        <v>34</v>
      </c>
      <c r="BR21" s="15">
        <f>IF( RTD("cqg.rtd",,"StudyData","AlgOrdAskVol(NGE)",  "Bar",, "Open", "5",D21,,,,,"T")="",0,RTD("cqg.rtd",,"StudyData","AlgOrdAskVol(NGE)",  "Bar",, "Open", "5",D21,,,,,"T"))</f>
        <v>30</v>
      </c>
      <c r="BS21" s="13">
        <f xml:space="preserve"> RTD("cqg.rtd",,"StudyData","BAVolCr.BidVol^(NGE)",  "Bar",, "Open", "5",D21,,,,,"T")</f>
        <v>1234</v>
      </c>
      <c r="BT21" s="13">
        <f xml:space="preserve"> RTD("cqg.rtd",,"StudyData","BAVolCr.AskVol^(NGE)",  "Bar",, "Open", "5",D21,,,,,"T")</f>
        <v>809</v>
      </c>
      <c r="BU21" s="3">
        <f t="shared" si="3"/>
        <v>0</v>
      </c>
    </row>
    <row r="22" spans="2:73" ht="11.25" customHeight="1" x14ac:dyDescent="0.3">
      <c r="B22" s="14">
        <f>RTD("cqg.rtd",,"StudyData","SUBMINUTE((NGE),1,Regular)","FG",,"Time","5",D22,,,,,"T")</f>
        <v>42436.552488425928</v>
      </c>
      <c r="C22" s="109">
        <f>IF(RTD("cqg.rtd",,"StudyData","SUBMINUTE((NGE),1,FillGap)","Bar",,"Close","5",D22,,,,,"T")="",NA(),RTD("cqg.rtd",,"StudyData","SUBMINUTE((NGE),1,FillGap)","Bar",,"Close","5",D22,,,,,"T"))</f>
        <v>1.7</v>
      </c>
      <c r="D22" s="15">
        <f t="shared" si="5"/>
        <v>-16</v>
      </c>
      <c r="E22" s="16">
        <f>IF( RTD("cqg.rtd",,"StudyData", "AlgOrdBidVol(SUBMINUTE((NGE),1,Regular),1,0)",  "Bar",, "Open", "5",D22,,,,,"T")="",0,RTD("cqg.rtd",,"StudyData", "AlgOrdBidVol(SUBMINUTE((NGE),1,Regular),1,0)",  "Bar",, "Open", "5",D22,,,,,"T"))</f>
        <v>0</v>
      </c>
      <c r="F22" s="16">
        <f xml:space="preserve"> IF(RTD("cqg.rtd",,"StudyData", "AlgOrdAskVol(SUBMINUTE((NGE),1,Regular),1,0)",  "Bar",, "Open", "5",D22,,,,,"T")="",0,RTD("cqg.rtd",,"StudyData", "AlgOrdAskVol(SUBMINUTE((NGE),1,Regular),1,0)",  "Bar",, "Open", "5",D22,,,,,"T"))</f>
        <v>0</v>
      </c>
      <c r="G22" s="21">
        <f xml:space="preserve"> RTD("cqg.rtd",,"StudyData","BAVolCr.BidVol^(SUBMINUTE((NGE),1,FillGap),5,0)",  "Bar",, "Open", "5",D22,,,,,"T")</f>
        <v>5</v>
      </c>
      <c r="H22" s="21">
        <f xml:space="preserve"> RTD("cqg.rtd",,"StudyData","BAVolCr.AskVol^(SUBMINUTE((NGE),1,Regular),5,0)",  "Bar",, "Open", "5",D22,,,,,"T")</f>
        <v>0</v>
      </c>
      <c r="I22" s="21">
        <f t="shared" si="0"/>
        <v>0</v>
      </c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3">
        <f>RTD("cqg.rtd",,"StudyData","SUBMINUTE((NGE),5,Regular)","FG",,"Time","5",D22,,,,,"T")</f>
        <v>42436.551736111112</v>
      </c>
      <c r="AA22" s="17">
        <f>RTD("cqg.rtd",,"StudyData","SUBMINUTE((NGE),5,Regular)","FG",,"Open","5",D22,,,,,"T")</f>
        <v>1.6970000000000001</v>
      </c>
      <c r="AB22" s="17">
        <f>RTD("cqg.rtd",,"StudyData","SUBMINUTE((NGE),5,Regular)","FG",,"High","5",D22,,,,,"T")</f>
        <v>1.6970000000000001</v>
      </c>
      <c r="AC22" s="17">
        <f>RTD("cqg.rtd",,"StudyData","SUBMINUTE((NGE),5,Regular)","FG",,"Low","5",D22,,,,,"T")</f>
        <v>1.6970000000000001</v>
      </c>
      <c r="AD22" s="110">
        <f>IF(RTD("cqg.rtd",,"StudyData","SUBMINUTE((NGE),5,FillGap)","Bar",,"Close","5",D22,,,,,"T")="",NA(),RTD("cqg.rtd",,"StudyData","SUBMINUTE((NGE),5,FillGap)","Bar",,"Close","5",D22,,,,,"T"))</f>
        <v>1.6970000000000001</v>
      </c>
      <c r="AE22" s="15">
        <f>IF( RTD("cqg.rtd",,"StudyData","AlgOrdBidVol(SUBMINUTE((NGE),5,Regular),1,0)",  "Bar",, "Open", "5",D22,,,,,"T")="",0,RTD("cqg.rtd",,"StudyData","AlgOrdBidVol(SUBMINUTE((NGE),5,Regular),1,0)",  "Bar",, "Open", "5",D22,,,,,"T"))</f>
        <v>0</v>
      </c>
      <c r="AF22" s="15">
        <f>IF( RTD("cqg.rtd",,"StudyData","AlgOrdAskVol(SUBMINUTE((NGE),5,Regular),1,0)",  "Bar",, "Open", "5",D22,,,,,"T")="",0,RTD("cqg.rtd",,"StudyData","AlgOrdAskVol(SUBMINUTE((NGE),5,Regular),1,0)",  "Bar",, "Open", "5",D22,,,,,"T"))</f>
        <v>0</v>
      </c>
      <c r="AG22" s="3">
        <f xml:space="preserve"> RTD("cqg.rtd",,"StudyData","BAVolCr.BidVol^(SUBMINUTE((NGE),5,Regular),5,0)",  "Bar",, "Open", "5",D22,,,,,"T")</f>
        <v>20</v>
      </c>
      <c r="AH22" s="3">
        <f xml:space="preserve"> RTD("cqg.rtd",,"StudyData","BAVolCr.AskVol^(SUBMINUTE((NGE),5,Regular),5,0)",  "Bar",, "Open", "5",D22,,,,,"T")</f>
        <v>5</v>
      </c>
      <c r="AI22" s="13">
        <f t="shared" si="1"/>
        <v>0</v>
      </c>
      <c r="AJ22" s="18"/>
      <c r="AK22" s="19">
        <f>RTD("cqg.rtd",,"StudyData","NGE","Bar",,"Time","1",D22,,,,,"T")</f>
        <v>42436.540972222225</v>
      </c>
      <c r="AL22" s="20">
        <f>RTD("cqg.rtd",,"StudyData","NGE","Bar",,"Open","1",D22,,,,,"T")</f>
        <v>1.696</v>
      </c>
      <c r="AM22" s="20">
        <f>RTD("cqg.rtd",,"StudyData","NGE","Bar",,"High","1",D22,,,,,"T")</f>
        <v>1.6970000000000001</v>
      </c>
      <c r="AN22" s="20">
        <f>RTD("cqg.rtd",,"StudyData","NGE","Bar",,"Low","1",D22,,,,,"T")</f>
        <v>1.696</v>
      </c>
      <c r="AO22" s="111">
        <f>IF(RTD("cqg.rtd",,"StudyData","NGE","FG",,"Close","1",D22,,,,,"T")="",NA(),RTD("cqg.rtd",,"StudyData","NGE","FG",,"Close","1",D22,,,,,"T"))</f>
        <v>1.6970000000000001</v>
      </c>
      <c r="AP22" s="16">
        <f>IF( RTD("cqg.rtd",,"StudyData", "AlgOrdBidVol(NGE)",  "Bar",, "Open", "1",D22,,,,,"T")="",0,RTD("cqg.rtd",,"StudyData", "AlgOrdBidVol(NGE)",  "Bar",, "Open", "1",D22,,,,,"T"))</f>
        <v>0</v>
      </c>
      <c r="AQ22" s="16">
        <f xml:space="preserve"> IF(RTD("cqg.rtd",,"StudyData", "AlgOrdAskVol(NGE)",  "Bar",, "Open", "1",D22,,,,,"T")="",0,RTD("cqg.rtd",,"StudyData", "AlgOrdAskVol(NGE)",  "Bar",, "Open", "1",D22,,,,,"T"))</f>
        <v>0</v>
      </c>
      <c r="AR22" s="21">
        <f xml:space="preserve"> RTD("cqg.rtd",,"StudyData","BAVolCr.BidVol^(NGE)",  "Bar",, "Open", "1",D22,,,,,"T")</f>
        <v>492</v>
      </c>
      <c r="AS22" s="21">
        <f xml:space="preserve"> RTD("cqg.rtd",,"StudyData","BAVolCr.AskVol^(NGE)",  "Bar",, "Open", "1",D22,,,,,"T")</f>
        <v>143</v>
      </c>
      <c r="AT22" s="65">
        <f t="shared" si="2"/>
        <v>0</v>
      </c>
      <c r="AU22" s="11"/>
      <c r="AV22" s="22"/>
      <c r="AW22" s="22"/>
      <c r="AX22" s="22"/>
      <c r="AY22" s="22"/>
      <c r="AZ22" s="22"/>
      <c r="BA22" s="22"/>
      <c r="BB22" s="22"/>
      <c r="BC22" s="22"/>
      <c r="BD22" s="22"/>
      <c r="BE22" s="22"/>
      <c r="BF22" s="22"/>
      <c r="BG22" s="22"/>
      <c r="BH22" s="22"/>
      <c r="BI22" s="22"/>
      <c r="BJ22" s="22"/>
      <c r="BK22" s="22"/>
      <c r="BL22" s="47">
        <f>RTD("cqg.rtd",,"StudyData","NGE","Bar",,"Time","5",D22,,,,,"T")</f>
        <v>42436.496527777781</v>
      </c>
      <c r="BM22" s="46">
        <f>RTD("cqg.rtd",,"StudyData","NGE","Bar",,"Open","5",D22,,,,,"T")</f>
        <v>1.7190000000000001</v>
      </c>
      <c r="BN22" s="44">
        <f>RTD("cqg.rtd",,"StudyData","NGE","Bar",,"High","5",D22,,,,,"T")</f>
        <v>1.7250000000000001</v>
      </c>
      <c r="BO22" s="45">
        <f>RTD("cqg.rtd",,"StudyData","NGE","Bar",,"Low","5",D22,,,,,"T")</f>
        <v>1.7190000000000001</v>
      </c>
      <c r="BP22" s="112">
        <f>IF(RTD("cqg.rtd",,"StudyData","NGE","FG",,"Close","5",D22,,,,,"T")="",NA(),RTD("cqg.rtd",,"StudyData","NGE","FG",,"Close","5",D22,,,,,"T"))</f>
        <v>1.7230000000000001</v>
      </c>
      <c r="BQ22" s="15">
        <f>IF( RTD("cqg.rtd",,"StudyData","AlgOrdBidVol(NGE)",  "Bar",, "Open", "5",D22,,,,,"T")="",0,RTD("cqg.rtd",,"StudyData","AlgOrdBidVol(NGE)",  "Bar",, "Open", "5",D22,,,,,"T"))</f>
        <v>59</v>
      </c>
      <c r="BR22" s="15">
        <f>IF( RTD("cqg.rtd",,"StudyData","AlgOrdAskVol(NGE)",  "Bar",, "Open", "5",D22,,,,,"T")="",0,RTD("cqg.rtd",,"StudyData","AlgOrdAskVol(NGE)",  "Bar",, "Open", "5",D22,,,,,"T"))</f>
        <v>25</v>
      </c>
      <c r="BS22" s="13">
        <f xml:space="preserve"> RTD("cqg.rtd",,"StudyData","BAVolCr.BidVol^(NGE)",  "Bar",, "Open", "5",D22,,,,,"T")</f>
        <v>1097.5</v>
      </c>
      <c r="BT22" s="13">
        <f xml:space="preserve"> RTD("cqg.rtd",,"StudyData","BAVolCr.AskVol^(NGE)",  "Bar",, "Open", "5",D22,,,,,"T")</f>
        <v>875.5</v>
      </c>
      <c r="BU22" s="3">
        <f t="shared" si="3"/>
        <v>1</v>
      </c>
    </row>
    <row r="23" spans="2:73" ht="11.25" customHeight="1" x14ac:dyDescent="0.3">
      <c r="B23" s="14">
        <f>RTD("cqg.rtd",,"StudyData","SUBMINUTE((NGE),1,Regular)","FG",,"Time","5",D23,,,,,"T")</f>
        <v>42436.552476851852</v>
      </c>
      <c r="C23" s="109">
        <f>IF(RTD("cqg.rtd",,"StudyData","SUBMINUTE((NGE),1,FillGap)","Bar",,"Close","5",D23,,,,,"T")="",NA(),RTD("cqg.rtd",,"StudyData","SUBMINUTE((NGE),1,FillGap)","Bar",,"Close","5",D23,,,,,"T"))</f>
        <v>1.7</v>
      </c>
      <c r="D23" s="15">
        <f t="shared" si="5"/>
        <v>-17</v>
      </c>
      <c r="E23" s="16">
        <f>IF( RTD("cqg.rtd",,"StudyData", "AlgOrdBidVol(SUBMINUTE((NGE),1,Regular),1,0)",  "Bar",, "Open", "5",D23,,,,,"T")="",0,RTD("cqg.rtd",,"StudyData", "AlgOrdBidVol(SUBMINUTE((NGE),1,Regular),1,0)",  "Bar",, "Open", "5",D23,,,,,"T"))</f>
        <v>0</v>
      </c>
      <c r="F23" s="16">
        <f xml:space="preserve"> IF(RTD("cqg.rtd",,"StudyData", "AlgOrdAskVol(SUBMINUTE((NGE),1,Regular),1,0)",  "Bar",, "Open", "5",D23,,,,,"T")="",0,RTD("cqg.rtd",,"StudyData", "AlgOrdAskVol(SUBMINUTE((NGE),1,Regular),1,0)",  "Bar",, "Open", "5",D23,,,,,"T"))</f>
        <v>0</v>
      </c>
      <c r="G23" s="21">
        <f xml:space="preserve"> RTD("cqg.rtd",,"StudyData","BAVolCr.BidVol^(SUBMINUTE((NGE),1,FillGap),5,0)",  "Bar",, "Open", "5",D23,,,,,"T")</f>
        <v>4</v>
      </c>
      <c r="H23" s="21">
        <f xml:space="preserve"> RTD("cqg.rtd",,"StudyData","BAVolCr.AskVol^(SUBMINUTE((NGE),1,Regular),5,0)",  "Bar",, "Open", "5",D23,,,,,"T")</f>
        <v>1</v>
      </c>
      <c r="I23" s="21">
        <f t="shared" si="0"/>
        <v>0</v>
      </c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3">
        <f>RTD("cqg.rtd",,"StudyData","SUBMINUTE((NGE),5,Regular)","FG",,"Time","5",D23,,,,,"T")</f>
        <v>42436.551678240743</v>
      </c>
      <c r="AA23" s="17">
        <f>RTD("cqg.rtd",,"StudyData","SUBMINUTE((NGE),5,Regular)","FG",,"Open","5",D23,,,,,"T")</f>
        <v>1.6970000000000001</v>
      </c>
      <c r="AB23" s="17">
        <f>RTD("cqg.rtd",,"StudyData","SUBMINUTE((NGE),5,Regular)","FG",,"High","5",D23,,,,,"T")</f>
        <v>1.6970000000000001</v>
      </c>
      <c r="AC23" s="17">
        <f>RTD("cqg.rtd",,"StudyData","SUBMINUTE((NGE),5,Regular)","FG",,"Low","5",D23,,,,,"T")</f>
        <v>1.6970000000000001</v>
      </c>
      <c r="AD23" s="110">
        <f>IF(RTD("cqg.rtd",,"StudyData","SUBMINUTE((NGE),5,FillGap)","Bar",,"Close","5",D23,,,,,"T")="",NA(),RTD("cqg.rtd",,"StudyData","SUBMINUTE((NGE),5,FillGap)","Bar",,"Close","5",D23,,,,,"T"))</f>
        <v>1.6970000000000001</v>
      </c>
      <c r="AE23" s="15">
        <f>IF( RTD("cqg.rtd",,"StudyData","AlgOrdBidVol(SUBMINUTE((NGE),5,Regular),1,0)",  "Bar",, "Open", "5",D23,,,,,"T")="",0,RTD("cqg.rtd",,"StudyData","AlgOrdBidVol(SUBMINUTE((NGE),5,Regular),1,0)",  "Bar",, "Open", "5",D23,,,,,"T"))</f>
        <v>0</v>
      </c>
      <c r="AF23" s="15">
        <f>IF( RTD("cqg.rtd",,"StudyData","AlgOrdAskVol(SUBMINUTE((NGE),5,Regular),1,0)",  "Bar",, "Open", "5",D23,,,,,"T")="",0,RTD("cqg.rtd",,"StudyData","AlgOrdAskVol(SUBMINUTE((NGE),5,Regular),1,0)",  "Bar",, "Open", "5",D23,,,,,"T"))</f>
        <v>0</v>
      </c>
      <c r="AG23" s="3">
        <f xml:space="preserve"> RTD("cqg.rtd",,"StudyData","BAVolCr.BidVol^(SUBMINUTE((NGE),5,Regular),5,0)",  "Bar",, "Open", "5",D23,,,,,"T")</f>
        <v>40</v>
      </c>
      <c r="AH23" s="3">
        <f xml:space="preserve"> RTD("cqg.rtd",,"StudyData","BAVolCr.AskVol^(SUBMINUTE((NGE),5,Regular),5,0)",  "Bar",, "Open", "5",D23,,,,,"T")</f>
        <v>16</v>
      </c>
      <c r="AI23" s="13">
        <f t="shared" si="1"/>
        <v>0</v>
      </c>
      <c r="AJ23" s="18"/>
      <c r="AK23" s="19">
        <f>RTD("cqg.rtd",,"StudyData","NGE","Bar",,"Time","1",D23,,,,,"T")</f>
        <v>42436.540277777778</v>
      </c>
      <c r="AL23" s="20">
        <f>RTD("cqg.rtd",,"StudyData","NGE","Bar",,"Open","1",D23,,,,,"T")</f>
        <v>1.6970000000000001</v>
      </c>
      <c r="AM23" s="20">
        <f>RTD("cqg.rtd",,"StudyData","NGE","Bar",,"High","1",D23,,,,,"T")</f>
        <v>1.6970000000000001</v>
      </c>
      <c r="AN23" s="20">
        <f>RTD("cqg.rtd",,"StudyData","NGE","Bar",,"Low","1",D23,,,,,"T")</f>
        <v>1.696</v>
      </c>
      <c r="AO23" s="111">
        <f>IF(RTD("cqg.rtd",,"StudyData","NGE","FG",,"Close","1",D23,,,,,"T")="",NA(),RTD("cqg.rtd",,"StudyData","NGE","FG",,"Close","1",D23,,,,,"T"))</f>
        <v>1.696</v>
      </c>
      <c r="AP23" s="16">
        <f>IF( RTD("cqg.rtd",,"StudyData", "AlgOrdBidVol(NGE)",  "Bar",, "Open", "1",D23,,,,,"T")="",0,RTD("cqg.rtd",,"StudyData", "AlgOrdBidVol(NGE)",  "Bar",, "Open", "1",D23,,,,,"T"))</f>
        <v>0</v>
      </c>
      <c r="AQ23" s="16">
        <f xml:space="preserve"> IF(RTD("cqg.rtd",,"StudyData", "AlgOrdAskVol(NGE)",  "Bar",, "Open", "1",D23,,,,,"T")="",0,RTD("cqg.rtd",,"StudyData", "AlgOrdAskVol(NGE)",  "Bar",, "Open", "1",D23,,,,,"T"))</f>
        <v>0</v>
      </c>
      <c r="AR23" s="21">
        <f xml:space="preserve"> RTD("cqg.rtd",,"StudyData","BAVolCr.BidVol^(NGE)",  "Bar",, "Open", "1",D23,,,,,"T")</f>
        <v>1000</v>
      </c>
      <c r="AS23" s="21">
        <f xml:space="preserve"> RTD("cqg.rtd",,"StudyData","BAVolCr.AskVol^(NGE)",  "Bar",, "Open", "1",D23,,,,,"T")</f>
        <v>232</v>
      </c>
      <c r="AT23" s="65">
        <f t="shared" si="2"/>
        <v>0</v>
      </c>
      <c r="AU23" s="11"/>
      <c r="AV23" s="22"/>
      <c r="AW23" s="22"/>
      <c r="AX23" s="22"/>
      <c r="AY23" s="22"/>
      <c r="AZ23" s="22"/>
      <c r="BA23" s="22"/>
      <c r="BB23" s="22"/>
      <c r="BC23" s="22"/>
      <c r="BD23" s="22"/>
      <c r="BE23" s="22"/>
      <c r="BF23" s="22"/>
      <c r="BG23" s="22"/>
      <c r="BH23" s="22"/>
      <c r="BI23" s="22"/>
      <c r="BJ23" s="22"/>
      <c r="BK23" s="22"/>
      <c r="BL23" s="47">
        <f>RTD("cqg.rtd",,"StudyData","NGE","Bar",,"Time","5",D23,,,,,"T")</f>
        <v>42436.493055555555</v>
      </c>
      <c r="BM23" s="46">
        <f>RTD("cqg.rtd",,"StudyData","NGE","Bar",,"Open","5",D23,,,,,"T")</f>
        <v>1.72</v>
      </c>
      <c r="BN23" s="44">
        <f>RTD("cqg.rtd",,"StudyData","NGE","Bar",,"High","5",D23,,,,,"T")</f>
        <v>1.7230000000000001</v>
      </c>
      <c r="BO23" s="45">
        <f>RTD("cqg.rtd",,"StudyData","NGE","Bar",,"Low","5",D23,,,,,"T")</f>
        <v>1.72</v>
      </c>
      <c r="BP23" s="112">
        <f>IF(RTD("cqg.rtd",,"StudyData","NGE","FG",,"Close","5",D23,,,,,"T")="",NA(),RTD("cqg.rtd",,"StudyData","NGE","FG",,"Close","5",D23,,,,,"T"))</f>
        <v>1.72</v>
      </c>
      <c r="BQ23" s="15">
        <f>IF( RTD("cqg.rtd",,"StudyData","AlgOrdBidVol(NGE)",  "Bar",, "Open", "5",D23,,,,,"T")="",0,RTD("cqg.rtd",,"StudyData","AlgOrdBidVol(NGE)",  "Bar",, "Open", "5",D23,,,,,"T"))</f>
        <v>68</v>
      </c>
      <c r="BR23" s="15">
        <f>IF( RTD("cqg.rtd",,"StudyData","AlgOrdAskVol(NGE)",  "Bar",, "Open", "5",D23,,,,,"T")="",0,RTD("cqg.rtd",,"StudyData","AlgOrdAskVol(NGE)",  "Bar",, "Open", "5",D23,,,,,"T"))</f>
        <v>11</v>
      </c>
      <c r="BS23" s="13">
        <f xml:space="preserve"> RTD("cqg.rtd",,"StudyData","BAVolCr.BidVol^(NGE)",  "Bar",, "Open", "5",D23,,,,,"T")</f>
        <v>1062.5</v>
      </c>
      <c r="BT23" s="13">
        <f xml:space="preserve"> RTD("cqg.rtd",,"StudyData","BAVolCr.AskVol^(NGE)",  "Bar",, "Open", "5",D23,,,,,"T")</f>
        <v>983.5</v>
      </c>
      <c r="BU23" s="3">
        <f t="shared" si="3"/>
        <v>1</v>
      </c>
    </row>
    <row r="24" spans="2:73" ht="11.25" customHeight="1" x14ac:dyDescent="0.3">
      <c r="B24" s="14">
        <f>RTD("cqg.rtd",,"StudyData","SUBMINUTE((NGE),1,Regular)","FG",,"Time","5",D24,,,,,"T")</f>
        <v>42436.552465277782</v>
      </c>
      <c r="C24" s="109">
        <f>IF(RTD("cqg.rtd",,"StudyData","SUBMINUTE((NGE),1,FillGap)","Bar",,"Close","5",D24,,,,,"T")="",NA(),RTD("cqg.rtd",,"StudyData","SUBMINUTE((NGE),1,FillGap)","Bar",,"Close","5",D24,,,,,"T"))</f>
        <v>1.7</v>
      </c>
      <c r="D24" s="15">
        <f t="shared" si="5"/>
        <v>-18</v>
      </c>
      <c r="E24" s="16">
        <f>IF( RTD("cqg.rtd",,"StudyData", "AlgOrdBidVol(SUBMINUTE((NGE),1,Regular),1,0)",  "Bar",, "Open", "5",D24,,,,,"T")="",0,RTD("cqg.rtd",,"StudyData", "AlgOrdBidVol(SUBMINUTE((NGE),1,Regular),1,0)",  "Bar",, "Open", "5",D24,,,,,"T"))</f>
        <v>0</v>
      </c>
      <c r="F24" s="16">
        <f xml:space="preserve"> IF(RTD("cqg.rtd",,"StudyData", "AlgOrdAskVol(SUBMINUTE((NGE),1,Regular),1,0)",  "Bar",, "Open", "5",D24,,,,,"T")="",0,RTD("cqg.rtd",,"StudyData", "AlgOrdAskVol(SUBMINUTE((NGE),1,Regular),1,0)",  "Bar",, "Open", "5",D24,,,,,"T"))</f>
        <v>0</v>
      </c>
      <c r="G24" s="21">
        <f xml:space="preserve"> RTD("cqg.rtd",,"StudyData","BAVolCr.BidVol^(SUBMINUTE((NGE),1,FillGap),5,0)",  "Bar",, "Open", "5",D24,,,,,"T")</f>
        <v>3</v>
      </c>
      <c r="H24" s="21">
        <f xml:space="preserve"> RTD("cqg.rtd",,"StudyData","BAVolCr.AskVol^(SUBMINUTE((NGE),1,Regular),5,0)",  "Bar",, "Open", "5",D24,,,,,"T")</f>
        <v>2</v>
      </c>
      <c r="I24" s="21">
        <f t="shared" si="0"/>
        <v>0</v>
      </c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3">
        <f>RTD("cqg.rtd",,"StudyData","SUBMINUTE((NGE),5,Regular)","FG",,"Time","5",D24,,,,,"T")</f>
        <v>42436.551620370374</v>
      </c>
      <c r="AA24" s="17">
        <f>RTD("cqg.rtd",,"StudyData","SUBMINUTE((NGE),5,Regular)","FG",,"Open","5",D24,,,,,"T")</f>
        <v>1.6970000000000001</v>
      </c>
      <c r="AB24" s="17">
        <f>RTD("cqg.rtd",,"StudyData","SUBMINUTE((NGE),5,Regular)","FG",,"High","5",D24,,,,,"T")</f>
        <v>1.6970000000000001</v>
      </c>
      <c r="AC24" s="17">
        <f>RTD("cqg.rtd",,"StudyData","SUBMINUTE((NGE),5,Regular)","FG",,"Low","5",D24,,,,,"T")</f>
        <v>1.6970000000000001</v>
      </c>
      <c r="AD24" s="110">
        <f>IF(RTD("cqg.rtd",,"StudyData","SUBMINUTE((NGE),5,FillGap)","Bar",,"Close","5",D24,,,,,"T")="",NA(),RTD("cqg.rtd",,"StudyData","SUBMINUTE((NGE),5,FillGap)","Bar",,"Close","5",D24,,,,,"T"))</f>
        <v>1.6970000000000001</v>
      </c>
      <c r="AE24" s="15">
        <f>IF( RTD("cqg.rtd",,"StudyData","AlgOrdBidVol(SUBMINUTE((NGE),5,Regular),1,0)",  "Bar",, "Open", "5",D24,,,,,"T")="",0,RTD("cqg.rtd",,"StudyData","AlgOrdBidVol(SUBMINUTE((NGE),5,Regular),1,0)",  "Bar",, "Open", "5",D24,,,,,"T"))</f>
        <v>0</v>
      </c>
      <c r="AF24" s="15">
        <f>IF( RTD("cqg.rtd",,"StudyData","AlgOrdAskVol(SUBMINUTE((NGE),5,Regular),1,0)",  "Bar",, "Open", "5",D24,,,,,"T")="",0,RTD("cqg.rtd",,"StudyData","AlgOrdAskVol(SUBMINUTE((NGE),5,Regular),1,0)",  "Bar",, "Open", "5",D24,,,,,"T"))</f>
        <v>0</v>
      </c>
      <c r="AG24" s="3">
        <f xml:space="preserve"> RTD("cqg.rtd",,"StudyData","BAVolCr.BidVol^(SUBMINUTE((NGE),5,Regular),5,0)",  "Bar",, "Open", "5",D24,,,,,"T")</f>
        <v>44</v>
      </c>
      <c r="AH24" s="3">
        <f xml:space="preserve"> RTD("cqg.rtd",,"StudyData","BAVolCr.AskVol^(SUBMINUTE((NGE),5,Regular),5,0)",  "Bar",, "Open", "5",D24,,,,,"T")</f>
        <v>99</v>
      </c>
      <c r="AI24" s="13">
        <f t="shared" si="1"/>
        <v>0</v>
      </c>
      <c r="AJ24" s="18"/>
      <c r="AK24" s="19">
        <f>RTD("cqg.rtd",,"StudyData","NGE","Bar",,"Time","1",D24,,,,,"T")</f>
        <v>42436.539583333331</v>
      </c>
      <c r="AL24" s="20">
        <f>RTD("cqg.rtd",,"StudyData","NGE","Bar",,"Open","1",D24,,,,,"T")</f>
        <v>1.6970000000000001</v>
      </c>
      <c r="AM24" s="20">
        <f>RTD("cqg.rtd",,"StudyData","NGE","Bar",,"High","1",D24,,,,,"T")</f>
        <v>1.6970000000000001</v>
      </c>
      <c r="AN24" s="20">
        <f>RTD("cqg.rtd",,"StudyData","NGE","Bar",,"Low","1",D24,,,,,"T")</f>
        <v>1.696</v>
      </c>
      <c r="AO24" s="111">
        <f>IF(RTD("cqg.rtd",,"StudyData","NGE","FG",,"Close","1",D24,,,,,"T")="",NA(),RTD("cqg.rtd",,"StudyData","NGE","FG",,"Close","1",D24,,,,,"T"))</f>
        <v>1.6970000000000001</v>
      </c>
      <c r="AP24" s="16">
        <f>IF( RTD("cqg.rtd",,"StudyData", "AlgOrdBidVol(NGE)",  "Bar",, "Open", "1",D24,,,,,"T")="",0,RTD("cqg.rtd",,"StudyData", "AlgOrdBidVol(NGE)",  "Bar",, "Open", "1",D24,,,,,"T"))</f>
        <v>34</v>
      </c>
      <c r="AQ24" s="16">
        <f xml:space="preserve"> IF(RTD("cqg.rtd",,"StudyData", "AlgOrdAskVol(NGE)",  "Bar",, "Open", "1",D24,,,,,"T")="",0,RTD("cqg.rtd",,"StudyData", "AlgOrdAskVol(NGE)",  "Bar",, "Open", "1",D24,,,,,"T"))</f>
        <v>20</v>
      </c>
      <c r="AR24" s="21">
        <f xml:space="preserve"> RTD("cqg.rtd",,"StudyData","BAVolCr.BidVol^(NGE)",  "Bar",, "Open", "1",D24,,,,,"T")</f>
        <v>901</v>
      </c>
      <c r="AS24" s="21">
        <f xml:space="preserve"> RTD("cqg.rtd",,"StudyData","BAVolCr.AskVol^(NGE)",  "Bar",, "Open", "1",D24,,,,,"T")</f>
        <v>298</v>
      </c>
      <c r="AT24" s="65">
        <f t="shared" si="2"/>
        <v>1</v>
      </c>
      <c r="AU24" s="11"/>
      <c r="AV24" s="22"/>
      <c r="AW24" s="22"/>
      <c r="AX24" s="22"/>
      <c r="AY24" s="22"/>
      <c r="AZ24" s="22"/>
      <c r="BA24" s="22"/>
      <c r="BB24" s="22"/>
      <c r="BC24" s="22"/>
      <c r="BD24" s="22"/>
      <c r="BE24" s="22"/>
      <c r="BF24" s="22"/>
      <c r="BG24" s="22"/>
      <c r="BH24" s="22"/>
      <c r="BI24" s="22"/>
      <c r="BJ24" s="22"/>
      <c r="BK24" s="22"/>
      <c r="BL24" s="47">
        <f>RTD("cqg.rtd",,"StudyData","NGE","Bar",,"Time","5",D24,,,,,"T")</f>
        <v>42436.489583333336</v>
      </c>
      <c r="BM24" s="46">
        <f>RTD("cqg.rtd",,"StudyData","NGE","Bar",,"Open","5",D24,,,,,"T")</f>
        <v>1.7210000000000001</v>
      </c>
      <c r="BN24" s="44">
        <f>RTD("cqg.rtd",,"StudyData","NGE","Bar",,"High","5",D24,,,,,"T")</f>
        <v>1.7210000000000001</v>
      </c>
      <c r="BO24" s="45">
        <f>RTD("cqg.rtd",,"StudyData","NGE","Bar",,"Low","5",D24,,,,,"T")</f>
        <v>1.718</v>
      </c>
      <c r="BP24" s="112">
        <f>IF(RTD("cqg.rtd",,"StudyData","NGE","FG",,"Close","5",D24,,,,,"T")="",NA(),RTD("cqg.rtd",,"StudyData","NGE","FG",,"Close","5",D24,,,,,"T"))</f>
        <v>1.72</v>
      </c>
      <c r="BQ24" s="15">
        <f>IF( RTD("cqg.rtd",,"StudyData","AlgOrdBidVol(NGE)",  "Bar",, "Open", "5",D24,,,,,"T")="",0,RTD("cqg.rtd",,"StudyData","AlgOrdBidVol(NGE)",  "Bar",, "Open", "5",D24,,,,,"T"))</f>
        <v>89</v>
      </c>
      <c r="BR24" s="15">
        <f>IF( RTD("cqg.rtd",,"StudyData","AlgOrdAskVol(NGE)",  "Bar",, "Open", "5",D24,,,,,"T")="",0,RTD("cqg.rtd",,"StudyData","AlgOrdAskVol(NGE)",  "Bar",, "Open", "5",D24,,,,,"T"))</f>
        <v>26</v>
      </c>
      <c r="BS24" s="13">
        <f xml:space="preserve"> RTD("cqg.rtd",,"StudyData","BAVolCr.BidVol^(NGE)",  "Bar",, "Open", "5",D24,,,,,"T")</f>
        <v>1008</v>
      </c>
      <c r="BT24" s="13">
        <f xml:space="preserve"> RTD("cqg.rtd",,"StudyData","BAVolCr.AskVol^(NGE)",  "Bar",, "Open", "5",D24,,,,,"T")</f>
        <v>1023</v>
      </c>
      <c r="BU24" s="3">
        <f t="shared" si="3"/>
        <v>1</v>
      </c>
    </row>
    <row r="25" spans="2:73" ht="11.25" customHeight="1" x14ac:dyDescent="0.3">
      <c r="B25" s="14">
        <f>RTD("cqg.rtd",,"StudyData","SUBMINUTE((NGE),1,Regular)","FG",,"Time","5",D25,,,,,"T")</f>
        <v>42436.552453703705</v>
      </c>
      <c r="C25" s="109">
        <f>IF(RTD("cqg.rtd",,"StudyData","SUBMINUTE((NGE),1,FillGap)","Bar",,"Close","5",D25,,,,,"T")="",NA(),RTD("cqg.rtd",,"StudyData","SUBMINUTE((NGE),1,FillGap)","Bar",,"Close","5",D25,,,,,"T"))</f>
        <v>1.7</v>
      </c>
      <c r="D25" s="15">
        <f t="shared" si="5"/>
        <v>-19</v>
      </c>
      <c r="E25" s="16">
        <f>IF( RTD("cqg.rtd",,"StudyData", "AlgOrdBidVol(SUBMINUTE((NGE),1,Regular),1,0)",  "Bar",, "Open", "5",D25,,,,,"T")="",0,RTD("cqg.rtd",,"StudyData", "AlgOrdBidVol(SUBMINUTE((NGE),1,Regular),1,0)",  "Bar",, "Open", "5",D25,,,,,"T"))</f>
        <v>0</v>
      </c>
      <c r="F25" s="16">
        <f xml:space="preserve"> IF(RTD("cqg.rtd",,"StudyData", "AlgOrdAskVol(SUBMINUTE((NGE),1,Regular),1,0)",  "Bar",, "Open", "5",D25,,,,,"T")="",0,RTD("cqg.rtd",,"StudyData", "AlgOrdAskVol(SUBMINUTE((NGE),1,Regular),1,0)",  "Bar",, "Open", "5",D25,,,,,"T"))</f>
        <v>0</v>
      </c>
      <c r="G25" s="21">
        <f xml:space="preserve"> RTD("cqg.rtd",,"StudyData","BAVolCr.BidVol^(SUBMINUTE((NGE),1,FillGap),5,0)",  "Bar",, "Open", "5",D25,,,,,"T")</f>
        <v>2</v>
      </c>
      <c r="H25" s="21">
        <f xml:space="preserve"> RTD("cqg.rtd",,"StudyData","BAVolCr.AskVol^(SUBMINUTE((NGE),1,Regular),5,0)",  "Bar",, "Open", "5",D25,,,,,"T")</f>
        <v>3</v>
      </c>
      <c r="I25" s="21">
        <f t="shared" si="0"/>
        <v>0</v>
      </c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3">
        <f>RTD("cqg.rtd",,"StudyData","SUBMINUTE((NGE),5,Regular)","FG",,"Time","5",D25,,,,,"T")</f>
        <v>42436.551562499997</v>
      </c>
      <c r="AA25" s="17">
        <f>RTD("cqg.rtd",,"StudyData","SUBMINUTE((NGE),5,Regular)","FG",,"Open","5",D25,,,,,"T")</f>
        <v>1.6970000000000001</v>
      </c>
      <c r="AB25" s="17">
        <f>RTD("cqg.rtd",,"StudyData","SUBMINUTE((NGE),5,Regular)","FG",,"High","5",D25,,,,,"T")</f>
        <v>1.6970000000000001</v>
      </c>
      <c r="AC25" s="17">
        <f>RTD("cqg.rtd",,"StudyData","SUBMINUTE((NGE),5,Regular)","FG",,"Low","5",D25,,,,,"T")</f>
        <v>1.6970000000000001</v>
      </c>
      <c r="AD25" s="110">
        <f>IF(RTD("cqg.rtd",,"StudyData","SUBMINUTE((NGE),5,FillGap)","Bar",,"Close","5",D25,,,,,"T")="",NA(),RTD("cqg.rtd",,"StudyData","SUBMINUTE((NGE),5,FillGap)","Bar",,"Close","5",D25,,,,,"T"))</f>
        <v>1.6970000000000001</v>
      </c>
      <c r="AE25" s="15">
        <f>IF( RTD("cqg.rtd",,"StudyData","AlgOrdBidVol(SUBMINUTE((NGE),5,Regular),1,0)",  "Bar",, "Open", "5",D25,,,,,"T")="",0,RTD("cqg.rtd",,"StudyData","AlgOrdBidVol(SUBMINUTE((NGE),5,Regular),1,0)",  "Bar",, "Open", "5",D25,,,,,"T"))</f>
        <v>0</v>
      </c>
      <c r="AF25" s="15">
        <f>IF( RTD("cqg.rtd",,"StudyData","AlgOrdAskVol(SUBMINUTE((NGE),5,Regular),1,0)",  "Bar",, "Open", "5",D25,,,,,"T")="",0,RTD("cqg.rtd",,"StudyData","AlgOrdAskVol(SUBMINUTE((NGE),5,Regular),1,0)",  "Bar",, "Open", "5",D25,,,,,"T"))</f>
        <v>0</v>
      </c>
      <c r="AG25" s="3">
        <f xml:space="preserve"> RTD("cqg.rtd",,"StudyData","BAVolCr.BidVol^(SUBMINUTE((NGE),5,Regular),5,0)",  "Bar",, "Open", "5",D25,,,,,"T")</f>
        <v>44</v>
      </c>
      <c r="AH25" s="3">
        <f xml:space="preserve"> RTD("cqg.rtd",,"StudyData","BAVolCr.AskVol^(SUBMINUTE((NGE),5,Regular),5,0)",  "Bar",, "Open", "5",D25,,,,,"T")</f>
        <v>99</v>
      </c>
      <c r="AI25" s="13">
        <f t="shared" si="1"/>
        <v>0</v>
      </c>
      <c r="AJ25" s="18"/>
      <c r="AK25" s="19">
        <f>RTD("cqg.rtd",,"StudyData","NGE","Bar",,"Time","1",D25,,,,,"T")</f>
        <v>42436.538888888892</v>
      </c>
      <c r="AL25" s="20">
        <f>RTD("cqg.rtd",,"StudyData","NGE","Bar",,"Open","1",D25,,,,,"T")</f>
        <v>1.698</v>
      </c>
      <c r="AM25" s="20">
        <f>RTD("cqg.rtd",,"StudyData","NGE","Bar",,"High","1",D25,,,,,"T")</f>
        <v>1.698</v>
      </c>
      <c r="AN25" s="20">
        <f>RTD("cqg.rtd",,"StudyData","NGE","Bar",,"Low","1",D25,,,,,"T")</f>
        <v>1.6970000000000001</v>
      </c>
      <c r="AO25" s="111">
        <f>IF(RTD("cqg.rtd",,"StudyData","NGE","FG",,"Close","1",D25,,,,,"T")="",NA(),RTD("cqg.rtd",,"StudyData","NGE","FG",,"Close","1",D25,,,,,"T"))</f>
        <v>1.6970000000000001</v>
      </c>
      <c r="AP25" s="16">
        <f>IF( RTD("cqg.rtd",,"StudyData", "AlgOrdBidVol(NGE)",  "Bar",, "Open", "1",D25,,,,,"T")="",0,RTD("cqg.rtd",,"StudyData", "AlgOrdBidVol(NGE)",  "Bar",, "Open", "1",D25,,,,,"T"))</f>
        <v>0</v>
      </c>
      <c r="AQ25" s="16">
        <f xml:space="preserve"> IF(RTD("cqg.rtd",,"StudyData", "AlgOrdAskVol(NGE)",  "Bar",, "Open", "1",D25,,,,,"T")="",0,RTD("cqg.rtd",,"StudyData", "AlgOrdAskVol(NGE)",  "Bar",, "Open", "1",D25,,,,,"T"))</f>
        <v>0</v>
      </c>
      <c r="AR25" s="21">
        <f xml:space="preserve"> RTD("cqg.rtd",,"StudyData","BAVolCr.BidVol^(NGE)",  "Bar",, "Open", "1",D25,,,,,"T")</f>
        <v>834</v>
      </c>
      <c r="AS25" s="21">
        <f xml:space="preserve"> RTD("cqg.rtd",,"StudyData","BAVolCr.AskVol^(NGE)",  "Bar",, "Open", "1",D25,,,,,"T")</f>
        <v>341</v>
      </c>
      <c r="AT25" s="65">
        <f t="shared" si="2"/>
        <v>0</v>
      </c>
      <c r="AU25" s="11"/>
      <c r="AV25" s="22"/>
      <c r="AW25" s="22"/>
      <c r="AX25" s="22"/>
      <c r="AY25" s="22"/>
      <c r="AZ25" s="22"/>
      <c r="BA25" s="22"/>
      <c r="BB25" s="22"/>
      <c r="BC25" s="22"/>
      <c r="BD25" s="22"/>
      <c r="BE25" s="22"/>
      <c r="BF25" s="22"/>
      <c r="BG25" s="22"/>
      <c r="BH25" s="22"/>
      <c r="BI25" s="22"/>
      <c r="BJ25" s="22"/>
      <c r="BK25" s="22"/>
      <c r="BL25" s="47">
        <f>RTD("cqg.rtd",,"StudyData","NGE","Bar",,"Time","5",D25,,,,,"T")</f>
        <v>42436.486111111109</v>
      </c>
      <c r="BM25" s="46">
        <f>RTD("cqg.rtd",,"StudyData","NGE","Bar",,"Open","5",D25,,,,,"T")</f>
        <v>1.724</v>
      </c>
      <c r="BN25" s="44">
        <f>RTD("cqg.rtd",,"StudyData","NGE","Bar",,"High","5",D25,,,,,"T")</f>
        <v>1.724</v>
      </c>
      <c r="BO25" s="45">
        <f>RTD("cqg.rtd",,"StudyData","NGE","Bar",,"Low","5",D25,,,,,"T")</f>
        <v>1.718</v>
      </c>
      <c r="BP25" s="112">
        <f>IF(RTD("cqg.rtd",,"StudyData","NGE","FG",,"Close","5",D25,,,,,"T")="",NA(),RTD("cqg.rtd",,"StudyData","NGE","FG",,"Close","5",D25,,,,,"T"))</f>
        <v>1.72</v>
      </c>
      <c r="BQ25" s="15">
        <f>IF( RTD("cqg.rtd",,"StudyData","AlgOrdBidVol(NGE)",  "Bar",, "Open", "5",D25,,,,,"T")="",0,RTD("cqg.rtd",,"StudyData","AlgOrdBidVol(NGE)",  "Bar",, "Open", "5",D25,,,,,"T"))</f>
        <v>37</v>
      </c>
      <c r="BR25" s="15">
        <f>IF( RTD("cqg.rtd",,"StudyData","AlgOrdAskVol(NGE)",  "Bar",, "Open", "5",D25,,,,,"T")="",0,RTD("cqg.rtd",,"StudyData","AlgOrdAskVol(NGE)",  "Bar",, "Open", "5",D25,,,,,"T"))</f>
        <v>22</v>
      </c>
      <c r="BS25" s="13">
        <f xml:space="preserve"> RTD("cqg.rtd",,"StudyData","BAVolCr.BidVol^(NGE)",  "Bar",, "Open", "5",D25,,,,,"T")</f>
        <v>1070</v>
      </c>
      <c r="BT25" s="13">
        <f xml:space="preserve"> RTD("cqg.rtd",,"StudyData","BAVolCr.AskVol^(NGE)",  "Bar",, "Open", "5",D25,,,,,"T")</f>
        <v>1079</v>
      </c>
      <c r="BU25" s="3">
        <f t="shared" si="3"/>
        <v>0</v>
      </c>
    </row>
    <row r="26" spans="2:73" ht="11.25" customHeight="1" x14ac:dyDescent="0.3">
      <c r="B26" s="14">
        <f>RTD("cqg.rtd",,"StudyData","SUBMINUTE((NGE),1,Regular)","FG",,"Time","5",D26,,,,,"T")</f>
        <v>42436.552442129629</v>
      </c>
      <c r="C26" s="109">
        <f>IF(RTD("cqg.rtd",,"StudyData","SUBMINUTE((NGE),1,FillGap)","Bar",,"Close","5",D26,,,,,"T")="",NA(),RTD("cqg.rtd",,"StudyData","SUBMINUTE((NGE),1,FillGap)","Bar",,"Close","5",D26,,,,,"T"))</f>
        <v>1.7</v>
      </c>
      <c r="D26" s="15">
        <f t="shared" si="5"/>
        <v>-20</v>
      </c>
      <c r="E26" s="16">
        <f>IF( RTD("cqg.rtd",,"StudyData", "AlgOrdBidVol(SUBMINUTE((NGE),1,Regular),1,0)",  "Bar",, "Open", "5",D26,,,,,"T")="",0,RTD("cqg.rtd",,"StudyData", "AlgOrdBidVol(SUBMINUTE((NGE),1,Regular),1,0)",  "Bar",, "Open", "5",D26,,,,,"T"))</f>
        <v>0</v>
      </c>
      <c r="F26" s="16">
        <f xml:space="preserve"> IF(RTD("cqg.rtd",,"StudyData", "AlgOrdAskVol(SUBMINUTE((NGE),1,Regular),1,0)",  "Bar",, "Open", "5",D26,,,,,"T")="",0,RTD("cqg.rtd",,"StudyData", "AlgOrdAskVol(SUBMINUTE((NGE),1,Regular),1,0)",  "Bar",, "Open", "5",D26,,,,,"T"))</f>
        <v>0</v>
      </c>
      <c r="G26" s="21">
        <f xml:space="preserve"> RTD("cqg.rtd",,"StudyData","BAVolCr.BidVol^(SUBMINUTE((NGE),1,FillGap),5,0)",  "Bar",, "Open", "5",D26,,,,,"T")</f>
        <v>1</v>
      </c>
      <c r="H26" s="21">
        <f xml:space="preserve"> RTD("cqg.rtd",,"StudyData","BAVolCr.AskVol^(SUBMINUTE((NGE),1,Regular),5,0)",  "Bar",, "Open", "5",D26,,,,,"T")</f>
        <v>4</v>
      </c>
      <c r="I26" s="21">
        <f t="shared" si="0"/>
        <v>0</v>
      </c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3">
        <f>RTD("cqg.rtd",,"StudyData","SUBMINUTE((NGE),5,Regular)","FG",,"Time","5",D26,,,,,"T")</f>
        <v>42436.551504629628</v>
      </c>
      <c r="AA26" s="17">
        <f>RTD("cqg.rtd",,"StudyData","SUBMINUTE((NGE),5,Regular)","FG",,"Open","5",D26,,,,,"T")</f>
        <v>1.6970000000000001</v>
      </c>
      <c r="AB26" s="17">
        <f>RTD("cqg.rtd",,"StudyData","SUBMINUTE((NGE),5,Regular)","FG",,"High","5",D26,,,,,"T")</f>
        <v>1.6970000000000001</v>
      </c>
      <c r="AC26" s="17">
        <f>RTD("cqg.rtd",,"StudyData","SUBMINUTE((NGE),5,Regular)","FG",,"Low","5",D26,,,,,"T")</f>
        <v>1.6970000000000001</v>
      </c>
      <c r="AD26" s="110">
        <f>IF(RTD("cqg.rtd",,"StudyData","SUBMINUTE((NGE),5,FillGap)","Bar",,"Close","5",D26,,,,,"T")="",NA(),RTD("cqg.rtd",,"StudyData","SUBMINUTE((NGE),5,FillGap)","Bar",,"Close","5",D26,,,,,"T"))</f>
        <v>1.6970000000000001</v>
      </c>
      <c r="AE26" s="15">
        <f>IF( RTD("cqg.rtd",,"StudyData","AlgOrdBidVol(SUBMINUTE((NGE),5,Regular),1,0)",  "Bar",, "Open", "5",D26,,,,,"T")="",0,RTD("cqg.rtd",,"StudyData","AlgOrdBidVol(SUBMINUTE((NGE),5,Regular),1,0)",  "Bar",, "Open", "5",D26,,,,,"T"))</f>
        <v>0</v>
      </c>
      <c r="AF26" s="15">
        <f>IF( RTD("cqg.rtd",,"StudyData","AlgOrdAskVol(SUBMINUTE((NGE),5,Regular),1,0)",  "Bar",, "Open", "5",D26,,,,,"T")="",0,RTD("cqg.rtd",,"StudyData","AlgOrdAskVol(SUBMINUTE((NGE),5,Regular),1,0)",  "Bar",, "Open", "5",D26,,,,,"T"))</f>
        <v>0</v>
      </c>
      <c r="AG26" s="3">
        <f xml:space="preserve"> RTD("cqg.rtd",,"StudyData","BAVolCr.BidVol^(SUBMINUTE((NGE),5,Regular),5,0)",  "Bar",, "Open", "5",D26,,,,,"T")</f>
        <v>42</v>
      </c>
      <c r="AH26" s="3">
        <f xml:space="preserve"> RTD("cqg.rtd",,"StudyData","BAVolCr.AskVol^(SUBMINUTE((NGE),5,Regular),5,0)",  "Bar",, "Open", "5",D26,,,,,"T")</f>
        <v>99</v>
      </c>
      <c r="AI26" s="13">
        <f t="shared" si="1"/>
        <v>0</v>
      </c>
      <c r="AJ26" s="18"/>
      <c r="AK26" s="19">
        <f>RTD("cqg.rtd",,"StudyData","NGE","Bar",,"Time","1",D26,,,,,"T")</f>
        <v>42436.538194444445</v>
      </c>
      <c r="AL26" s="20">
        <f>RTD("cqg.rtd",,"StudyData","NGE","Bar",,"Open","1",D26,,,,,"T")</f>
        <v>1.696</v>
      </c>
      <c r="AM26" s="20">
        <f>RTD("cqg.rtd",,"StudyData","NGE","Bar",,"High","1",D26,,,,,"T")</f>
        <v>1.698</v>
      </c>
      <c r="AN26" s="20">
        <f>RTD("cqg.rtd",,"StudyData","NGE","Bar",,"Low","1",D26,,,,,"T")</f>
        <v>1.696</v>
      </c>
      <c r="AO26" s="111">
        <f>IF(RTD("cqg.rtd",,"StudyData","NGE","FG",,"Close","1",D26,,,,,"T")="",NA(),RTD("cqg.rtd",,"StudyData","NGE","FG",,"Close","1",D26,,,,,"T"))</f>
        <v>1.698</v>
      </c>
      <c r="AP26" s="16">
        <f>IF( RTD("cqg.rtd",,"StudyData", "AlgOrdBidVol(NGE)",  "Bar",, "Open", "1",D26,,,,,"T")="",0,RTD("cqg.rtd",,"StudyData", "AlgOrdBidVol(NGE)",  "Bar",, "Open", "1",D26,,,,,"T"))</f>
        <v>237</v>
      </c>
      <c r="AQ26" s="16">
        <f xml:space="preserve"> IF(RTD("cqg.rtd",,"StudyData", "AlgOrdAskVol(NGE)",  "Bar",, "Open", "1",D26,,,,,"T")="",0,RTD("cqg.rtd",,"StudyData", "AlgOrdAskVol(NGE)",  "Bar",, "Open", "1",D26,,,,,"T"))</f>
        <v>41</v>
      </c>
      <c r="AR26" s="21">
        <f xml:space="preserve"> RTD("cqg.rtd",,"StudyData","BAVolCr.BidVol^(NGE)",  "Bar",, "Open", "1",D26,,,,,"T")</f>
        <v>871</v>
      </c>
      <c r="AS26" s="21">
        <f xml:space="preserve"> RTD("cqg.rtd",,"StudyData","BAVolCr.AskVol^(NGE)",  "Bar",, "Open", "1",D26,,,,,"T")</f>
        <v>397</v>
      </c>
      <c r="AT26" s="65">
        <f t="shared" si="2"/>
        <v>1</v>
      </c>
      <c r="AU26" s="11"/>
      <c r="AV26" s="22"/>
      <c r="AW26" s="22"/>
      <c r="AX26" s="22"/>
      <c r="AY26" s="22"/>
      <c r="AZ26" s="22"/>
      <c r="BA26" s="22"/>
      <c r="BB26" s="22"/>
      <c r="BC26" s="22"/>
      <c r="BD26" s="22"/>
      <c r="BE26" s="22"/>
      <c r="BF26" s="22"/>
      <c r="BG26" s="22"/>
      <c r="BH26" s="22"/>
      <c r="BI26" s="22"/>
      <c r="BJ26" s="22"/>
      <c r="BK26" s="22"/>
      <c r="BL26" s="47">
        <f>RTD("cqg.rtd",,"StudyData","NGE","Bar",,"Time","5",D26,,,,,"T")</f>
        <v>42436.482638888891</v>
      </c>
      <c r="BM26" s="46">
        <f>RTD("cqg.rtd",,"StudyData","NGE","Bar",,"Open","5",D26,,,,,"T")</f>
        <v>1.7270000000000001</v>
      </c>
      <c r="BN26" s="44">
        <f>RTD("cqg.rtd",,"StudyData","NGE","Bar",,"High","5",D26,,,,,"T")</f>
        <v>1.7270000000000001</v>
      </c>
      <c r="BO26" s="45">
        <f>RTD("cqg.rtd",,"StudyData","NGE","Bar",,"Low","5",D26,,,,,"T")</f>
        <v>1.7230000000000001</v>
      </c>
      <c r="BP26" s="112">
        <f>IF(RTD("cqg.rtd",,"StudyData","NGE","FG",,"Close","5",D26,,,,,"T")="",NA(),RTD("cqg.rtd",,"StudyData","NGE","FG",,"Close","5",D26,,,,,"T"))</f>
        <v>1.724</v>
      </c>
      <c r="BQ26" s="15">
        <f>IF( RTD("cqg.rtd",,"StudyData","AlgOrdBidVol(NGE)",  "Bar",, "Open", "5",D26,,,,,"T")="",0,RTD("cqg.rtd",,"StudyData","AlgOrdBidVol(NGE)",  "Bar",, "Open", "5",D26,,,,,"T"))</f>
        <v>49</v>
      </c>
      <c r="BR26" s="15">
        <f>IF( RTD("cqg.rtd",,"StudyData","AlgOrdAskVol(NGE)",  "Bar",, "Open", "5",D26,,,,,"T")="",0,RTD("cqg.rtd",,"StudyData","AlgOrdAskVol(NGE)",  "Bar",, "Open", "5",D26,,,,,"T"))</f>
        <v>38</v>
      </c>
      <c r="BS26" s="13">
        <f xml:space="preserve"> RTD("cqg.rtd",,"StudyData","BAVolCr.BidVol^(NGE)",  "Bar",, "Open", "5",D26,,,,,"T")</f>
        <v>973</v>
      </c>
      <c r="BT26" s="13">
        <f xml:space="preserve"> RTD("cqg.rtd",,"StudyData","BAVolCr.AskVol^(NGE)",  "Bar",, "Open", "5",D26,,,,,"T")</f>
        <v>1082</v>
      </c>
      <c r="BU26" s="3">
        <f t="shared" si="3"/>
        <v>0</v>
      </c>
    </row>
    <row r="27" spans="2:73" ht="11.25" customHeight="1" x14ac:dyDescent="0.3">
      <c r="B27" s="14">
        <f>RTD("cqg.rtd",,"StudyData","SUBMINUTE((NGE),1,Regular)","FG",,"Time","5",D27,,,,,"T")</f>
        <v>42436.552430555559</v>
      </c>
      <c r="C27" s="109">
        <f>IF(RTD("cqg.rtd",,"StudyData","SUBMINUTE((NGE),1,FillGap)","Bar",,"Close","5",D27,,,,,"T")="",NA(),RTD("cqg.rtd",,"StudyData","SUBMINUTE((NGE),1,FillGap)","Bar",,"Close","5",D27,,,,,"T"))</f>
        <v>1.7010000000000001</v>
      </c>
      <c r="D27" s="15">
        <f t="shared" si="5"/>
        <v>-21</v>
      </c>
      <c r="E27" s="16">
        <f>IF( RTD("cqg.rtd",,"StudyData", "AlgOrdBidVol(SUBMINUTE((NGE),1,Regular),1,0)",  "Bar",, "Open", "5",D27,,,,,"T")="",0,RTD("cqg.rtd",,"StudyData", "AlgOrdBidVol(SUBMINUTE((NGE),1,Regular),1,0)",  "Bar",, "Open", "5",D27,,,,,"T"))</f>
        <v>0</v>
      </c>
      <c r="F27" s="16">
        <f xml:space="preserve"> IF(RTD("cqg.rtd",,"StudyData", "AlgOrdAskVol(SUBMINUTE((NGE),1,Regular),1,0)",  "Bar",, "Open", "5",D27,,,,,"T")="",0,RTD("cqg.rtd",,"StudyData", "AlgOrdAskVol(SUBMINUTE((NGE),1,Regular),1,0)",  "Bar",, "Open", "5",D27,,,,,"T"))</f>
        <v>0</v>
      </c>
      <c r="G27" s="21">
        <f xml:space="preserve"> RTD("cqg.rtd",,"StudyData","BAVolCr.BidVol^(SUBMINUTE((NGE),1,FillGap),5,0)",  "Bar",, "Open", "5",D27,,,,,"T")</f>
        <v>0</v>
      </c>
      <c r="H27" s="21">
        <f xml:space="preserve"> RTD("cqg.rtd",,"StudyData","BAVolCr.AskVol^(SUBMINUTE((NGE),1,Regular),5,0)",  "Bar",, "Open", "5",D27,,,,,"T")</f>
        <v>6</v>
      </c>
      <c r="I27" s="21">
        <f t="shared" si="0"/>
        <v>0</v>
      </c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3">
        <f>RTD("cqg.rtd",,"StudyData","SUBMINUTE((NGE),5,Regular)","FG",,"Time","5",D27,,,,,"T")</f>
        <v>42436.551446759258</v>
      </c>
      <c r="AA27" s="17">
        <f>RTD("cqg.rtd",,"StudyData","SUBMINUTE((NGE),5,Regular)","FG",,"Open","5",D27,,,,,"T")</f>
        <v>1.6970000000000001</v>
      </c>
      <c r="AB27" s="17">
        <f>RTD("cqg.rtd",,"StudyData","SUBMINUTE((NGE),5,Regular)","FG",,"High","5",D27,,,,,"T")</f>
        <v>1.6970000000000001</v>
      </c>
      <c r="AC27" s="17">
        <f>RTD("cqg.rtd",,"StudyData","SUBMINUTE((NGE),5,Regular)","FG",,"Low","5",D27,,,,,"T")</f>
        <v>1.696</v>
      </c>
      <c r="AD27" s="110">
        <f>IF(RTD("cqg.rtd",,"StudyData","SUBMINUTE((NGE),5,FillGap)","Bar",,"Close","5",D27,,,,,"T")="",NA(),RTD("cqg.rtd",,"StudyData","SUBMINUTE((NGE),5,FillGap)","Bar",,"Close","5",D27,,,,,"T"))</f>
        <v>1.6970000000000001</v>
      </c>
      <c r="AE27" s="15">
        <f>IF( RTD("cqg.rtd",,"StudyData","AlgOrdBidVol(SUBMINUTE((NGE),5,Regular),1,0)",  "Bar",, "Open", "5",D27,,,,,"T")="",0,RTD("cqg.rtd",,"StudyData","AlgOrdBidVol(SUBMINUTE((NGE),5,Regular),1,0)",  "Bar",, "Open", "5",D27,,,,,"T"))</f>
        <v>1</v>
      </c>
      <c r="AF27" s="15">
        <f>IF( RTD("cqg.rtd",,"StudyData","AlgOrdAskVol(SUBMINUTE((NGE),5,Regular),1,0)",  "Bar",, "Open", "5",D27,,,,,"T")="",0,RTD("cqg.rtd",,"StudyData","AlgOrdAskVol(SUBMINUTE((NGE),5,Regular),1,0)",  "Bar",, "Open", "5",D27,,,,,"T"))</f>
        <v>9</v>
      </c>
      <c r="AG27" s="3">
        <f xml:space="preserve"> RTD("cqg.rtd",,"StudyData","BAVolCr.BidVol^(SUBMINUTE((NGE),5,Regular),5,0)",  "Bar",, "Open", "5",D27,,,,,"T")</f>
        <v>32</v>
      </c>
      <c r="AH27" s="3">
        <f xml:space="preserve"> RTD("cqg.rtd",,"StudyData","BAVolCr.AskVol^(SUBMINUTE((NGE),5,Regular),5,0)",  "Bar",, "Open", "5",D27,,,,,"T")</f>
        <v>94</v>
      </c>
      <c r="AI27" s="13">
        <f t="shared" si="1"/>
        <v>0</v>
      </c>
      <c r="AJ27" s="18"/>
      <c r="AK27" s="19">
        <f>RTD("cqg.rtd",,"StudyData","NGE","Bar",,"Time","1",D27,,,,,"T")</f>
        <v>42436.537499999999</v>
      </c>
      <c r="AL27" s="20">
        <f>RTD("cqg.rtd",,"StudyData","NGE","Bar",,"Open","1",D27,,,,,"T")</f>
        <v>1.6970000000000001</v>
      </c>
      <c r="AM27" s="20">
        <f>RTD("cqg.rtd",,"StudyData","NGE","Bar",,"High","1",D27,,,,,"T")</f>
        <v>1.6970000000000001</v>
      </c>
      <c r="AN27" s="20">
        <f>RTD("cqg.rtd",,"StudyData","NGE","Bar",,"Low","1",D27,,,,,"T")</f>
        <v>1.696</v>
      </c>
      <c r="AO27" s="111">
        <f>IF(RTD("cqg.rtd",,"StudyData","NGE","FG",,"Close","1",D27,,,,,"T")="",NA(),RTD("cqg.rtd",,"StudyData","NGE","FG",,"Close","1",D27,,,,,"T"))</f>
        <v>1.696</v>
      </c>
      <c r="AP27" s="16">
        <f>IF( RTD("cqg.rtd",,"StudyData", "AlgOrdBidVol(NGE)",  "Bar",, "Open", "1",D27,,,,,"T")="",0,RTD("cqg.rtd",,"StudyData", "AlgOrdBidVol(NGE)",  "Bar",, "Open", "1",D27,,,,,"T"))</f>
        <v>543</v>
      </c>
      <c r="AQ27" s="16">
        <f xml:space="preserve"> IF(RTD("cqg.rtd",,"StudyData", "AlgOrdAskVol(NGE)",  "Bar",, "Open", "1",D27,,,,,"T")="",0,RTD("cqg.rtd",,"StudyData", "AlgOrdAskVol(NGE)",  "Bar",, "Open", "1",D27,,,,,"T"))</f>
        <v>133</v>
      </c>
      <c r="AR27" s="21">
        <f xml:space="preserve"> RTD("cqg.rtd",,"StudyData","BAVolCr.BidVol^(NGE)",  "Bar",, "Open", "1",D27,,,,,"T")</f>
        <v>646</v>
      </c>
      <c r="AS27" s="21">
        <f xml:space="preserve"> RTD("cqg.rtd",,"StudyData","BAVolCr.AskVol^(NGE)",  "Bar",, "Open", "1",D27,,,,,"T")</f>
        <v>316</v>
      </c>
      <c r="AT27" s="65">
        <f t="shared" si="2"/>
        <v>1</v>
      </c>
      <c r="AU27" s="11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2"/>
      <c r="BL27" s="47">
        <f>RTD("cqg.rtd",,"StudyData","NGE","Bar",,"Time","5",D27,,,,,"T")</f>
        <v>42436.479166666664</v>
      </c>
      <c r="BM27" s="46">
        <f>RTD("cqg.rtd",,"StudyData","NGE","Bar",,"Open","5",D27,,,,,"T")</f>
        <v>1.728</v>
      </c>
      <c r="BN27" s="44">
        <f>RTD("cqg.rtd",,"StudyData","NGE","Bar",,"High","5",D27,,,,,"T")</f>
        <v>1.73</v>
      </c>
      <c r="BO27" s="45">
        <f>RTD("cqg.rtd",,"StudyData","NGE","Bar",,"Low","5",D27,,,,,"T")</f>
        <v>1.726</v>
      </c>
      <c r="BP27" s="112">
        <f>IF(RTD("cqg.rtd",,"StudyData","NGE","FG",,"Close","5",D27,,,,,"T")="",NA(),RTD("cqg.rtd",,"StudyData","NGE","FG",,"Close","5",D27,,,,,"T"))</f>
        <v>1.726</v>
      </c>
      <c r="BQ27" s="15">
        <f>IF( RTD("cqg.rtd",,"StudyData","AlgOrdBidVol(NGE)",  "Bar",, "Open", "5",D27,,,,,"T")="",0,RTD("cqg.rtd",,"StudyData","AlgOrdBidVol(NGE)",  "Bar",, "Open", "5",D27,,,,,"T"))</f>
        <v>21</v>
      </c>
      <c r="BR27" s="15">
        <f>IF( RTD("cqg.rtd",,"StudyData","AlgOrdAskVol(NGE)",  "Bar",, "Open", "5",D27,,,,,"T")="",0,RTD("cqg.rtd",,"StudyData","AlgOrdAskVol(NGE)",  "Bar",, "Open", "5",D27,,,,,"T"))</f>
        <v>86</v>
      </c>
      <c r="BS27" s="13">
        <f xml:space="preserve"> RTD("cqg.rtd",,"StudyData","BAVolCr.BidVol^(NGE)",  "Bar",, "Open", "5",D27,,,,,"T")</f>
        <v>1038</v>
      </c>
      <c r="BT27" s="13">
        <f xml:space="preserve"> RTD("cqg.rtd",,"StudyData","BAVolCr.AskVol^(NGE)",  "Bar",, "Open", "5",D27,,,,,"T")</f>
        <v>1245</v>
      </c>
      <c r="BU27" s="3">
        <f t="shared" si="3"/>
        <v>-1</v>
      </c>
    </row>
    <row r="28" spans="2:73" ht="11.25" customHeight="1" x14ac:dyDescent="0.3">
      <c r="B28" s="14">
        <f>RTD("cqg.rtd",,"StudyData","SUBMINUTE((NGE),1,Regular)","FG",,"Time","5",D28,,,,,"T")</f>
        <v>42436.552418981482</v>
      </c>
      <c r="C28" s="109">
        <f>IF(RTD("cqg.rtd",,"StudyData","SUBMINUTE((NGE),1,FillGap)","Bar",,"Close","5",D28,,,,,"T")="",NA(),RTD("cqg.rtd",,"StudyData","SUBMINUTE((NGE),1,FillGap)","Bar",,"Close","5",D28,,,,,"T"))</f>
        <v>1.7010000000000001</v>
      </c>
      <c r="D28" s="15">
        <f t="shared" si="5"/>
        <v>-22</v>
      </c>
      <c r="E28" s="16">
        <f>IF( RTD("cqg.rtd",,"StudyData", "AlgOrdBidVol(SUBMINUTE((NGE),1,Regular),1,0)",  "Bar",, "Open", "5",D28,,,,,"T")="",0,RTD("cqg.rtd",,"StudyData", "AlgOrdBidVol(SUBMINUTE((NGE),1,Regular),1,0)",  "Bar",, "Open", "5",D28,,,,,"T"))</f>
        <v>0</v>
      </c>
      <c r="F28" s="16">
        <f xml:space="preserve"> IF(RTD("cqg.rtd",,"StudyData", "AlgOrdAskVol(SUBMINUTE((NGE),1,Regular),1,0)",  "Bar",, "Open", "5",D28,,,,,"T")="",0,RTD("cqg.rtd",,"StudyData", "AlgOrdAskVol(SUBMINUTE((NGE),1,Regular),1,0)",  "Bar",, "Open", "5",D28,,,,,"T"))</f>
        <v>0</v>
      </c>
      <c r="G28" s="21">
        <f xml:space="preserve"> RTD("cqg.rtd",,"StudyData","BAVolCr.BidVol^(SUBMINUTE((NGE),1,FillGap),5,0)",  "Bar",, "Open", "5",D28,,,,,"T")</f>
        <v>0</v>
      </c>
      <c r="H28" s="21">
        <f xml:space="preserve"> RTD("cqg.rtd",,"StudyData","BAVolCr.AskVol^(SUBMINUTE((NGE),1,Regular),5,0)",  "Bar",, "Open", "5",D28,,,,,"T")</f>
        <v>7</v>
      </c>
      <c r="I28" s="21">
        <f t="shared" si="0"/>
        <v>0</v>
      </c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3">
        <f>RTD("cqg.rtd",,"StudyData","SUBMINUTE((NGE),5,Regular)","FG",,"Time","5",D28,,,,,"T")</f>
        <v>42436.551388888889</v>
      </c>
      <c r="AA28" s="17">
        <f>RTD("cqg.rtd",,"StudyData","SUBMINUTE((NGE),5,Regular)","FG",,"Open","5",D28,,,,,"T")</f>
        <v>1.6950000000000001</v>
      </c>
      <c r="AB28" s="17">
        <f>RTD("cqg.rtd",,"StudyData","SUBMINUTE((NGE),5,Regular)","FG",,"High","5",D28,,,,,"T")</f>
        <v>1.698</v>
      </c>
      <c r="AC28" s="17">
        <f>RTD("cqg.rtd",,"StudyData","SUBMINUTE((NGE),5,Regular)","FG",,"Low","5",D28,,,,,"T")</f>
        <v>1.6950000000000001</v>
      </c>
      <c r="AD28" s="110">
        <f>IF(RTD("cqg.rtd",,"StudyData","SUBMINUTE((NGE),5,FillGap)","Bar",,"Close","5",D28,,,,,"T")="",NA(),RTD("cqg.rtd",,"StudyData","SUBMINUTE((NGE),5,FillGap)","Bar",,"Close","5",D28,,,,,"T"))</f>
        <v>1.6970000000000001</v>
      </c>
      <c r="AE28" s="15">
        <f>IF( RTD("cqg.rtd",,"StudyData","AlgOrdBidVol(SUBMINUTE((NGE),5,Regular),1,0)",  "Bar",, "Open", "5",D28,,,,,"T")="",0,RTD("cqg.rtd",,"StudyData","AlgOrdBidVol(SUBMINUTE((NGE),5,Regular),1,0)",  "Bar",, "Open", "5",D28,,,,,"T"))</f>
        <v>0</v>
      </c>
      <c r="AF28" s="15">
        <f>IF( RTD("cqg.rtd",,"StudyData","AlgOrdAskVol(SUBMINUTE((NGE),5,Regular),1,0)",  "Bar",, "Open", "5",D28,,,,,"T")="",0,RTD("cqg.rtd",,"StudyData","AlgOrdAskVol(SUBMINUTE((NGE),5,Regular),1,0)",  "Bar",, "Open", "5",D28,,,,,"T"))</f>
        <v>5</v>
      </c>
      <c r="AG28" s="3">
        <f xml:space="preserve"> RTD("cqg.rtd",,"StudyData","BAVolCr.BidVol^(SUBMINUTE((NGE),5,Regular),5,0)",  "Bar",, "Open", "5",D28,,,,,"T")</f>
        <v>13</v>
      </c>
      <c r="AH28" s="3">
        <f xml:space="preserve"> RTD("cqg.rtd",,"StudyData","BAVolCr.AskVol^(SUBMINUTE((NGE),5,Regular),5,0)",  "Bar",, "Open", "5",D28,,,,,"T")</f>
        <v>83</v>
      </c>
      <c r="AI28" s="13">
        <f t="shared" si="1"/>
        <v>0</v>
      </c>
      <c r="AJ28" s="18"/>
      <c r="AK28" s="19">
        <f>RTD("cqg.rtd",,"StudyData","NGE","Bar",,"Time","1",D28,,,,,"T")</f>
        <v>42436.536805555559</v>
      </c>
      <c r="AL28" s="20">
        <f>RTD("cqg.rtd",,"StudyData","NGE","Bar",,"Open","1",D28,,,,,"T")</f>
        <v>1.6970000000000001</v>
      </c>
      <c r="AM28" s="20">
        <f>RTD("cqg.rtd",,"StudyData","NGE","Bar",,"High","1",D28,,,,,"T")</f>
        <v>1.6970000000000001</v>
      </c>
      <c r="AN28" s="20">
        <f>RTD("cqg.rtd",,"StudyData","NGE","Bar",,"Low","1",D28,,,,,"T")</f>
        <v>1.6970000000000001</v>
      </c>
      <c r="AO28" s="111">
        <f>IF(RTD("cqg.rtd",,"StudyData","NGE","FG",,"Close","1",D28,,,,,"T")="",NA(),RTD("cqg.rtd",,"StudyData","NGE","FG",,"Close","1",D28,,,,,"T"))</f>
        <v>1.6970000000000001</v>
      </c>
      <c r="AP28" s="16">
        <f>IF( RTD("cqg.rtd",,"StudyData", "AlgOrdBidVol(NGE)",  "Bar",, "Open", "1",D28,,,,,"T")="",0,RTD("cqg.rtd",,"StudyData", "AlgOrdBidVol(NGE)",  "Bar",, "Open", "1",D28,,,,,"T"))</f>
        <v>0</v>
      </c>
      <c r="AQ28" s="16">
        <f xml:space="preserve"> IF(RTD("cqg.rtd",,"StudyData", "AlgOrdAskVol(NGE)",  "Bar",, "Open", "1",D28,,,,,"T")="",0,RTD("cqg.rtd",,"StudyData", "AlgOrdAskVol(NGE)",  "Bar",, "Open", "1",D28,,,,,"T"))</f>
        <v>0</v>
      </c>
      <c r="AR28" s="21">
        <f xml:space="preserve"> RTD("cqg.rtd",,"StudyData","BAVolCr.BidVol^(NGE)",  "Bar",, "Open", "1",D28,,,,,"T")</f>
        <v>105</v>
      </c>
      <c r="AS28" s="21">
        <f xml:space="preserve"> RTD("cqg.rtd",,"StudyData","BAVolCr.AskVol^(NGE)",  "Bar",, "Open", "1",D28,,,,,"T")</f>
        <v>280</v>
      </c>
      <c r="AT28" s="65">
        <f t="shared" si="2"/>
        <v>0</v>
      </c>
      <c r="AU28" s="11"/>
      <c r="AV28" s="22"/>
      <c r="AW28" s="22"/>
      <c r="AX28" s="22"/>
      <c r="AY28" s="22"/>
      <c r="AZ28" s="22"/>
      <c r="BA28" s="22"/>
      <c r="BB28" s="22"/>
      <c r="BC28" s="22"/>
      <c r="BD28" s="22"/>
      <c r="BE28" s="22"/>
      <c r="BF28" s="22"/>
      <c r="BG28" s="22"/>
      <c r="BH28" s="22"/>
      <c r="BI28" s="22"/>
      <c r="BJ28" s="22"/>
      <c r="BK28" s="22"/>
      <c r="BL28" s="47">
        <f>RTD("cqg.rtd",,"StudyData","NGE","Bar",,"Time","5",D28,,,,,"T")</f>
        <v>42436.475694444445</v>
      </c>
      <c r="BM28" s="46">
        <f>RTD("cqg.rtd",,"StudyData","NGE","Bar",,"Open","5",D28,,,,,"T")</f>
        <v>1.7210000000000001</v>
      </c>
      <c r="BN28" s="44">
        <f>RTD("cqg.rtd",,"StudyData","NGE","Bar",,"High","5",D28,,,,,"T")</f>
        <v>1.728</v>
      </c>
      <c r="BO28" s="45">
        <f>RTD("cqg.rtd",,"StudyData","NGE","Bar",,"Low","5",D28,,,,,"T")</f>
        <v>1.7210000000000001</v>
      </c>
      <c r="BP28" s="112">
        <f>IF(RTD("cqg.rtd",,"StudyData","NGE","FG",,"Close","5",D28,,,,,"T")="",NA(),RTD("cqg.rtd",,"StudyData","NGE","FG",,"Close","5",D28,,,,,"T"))</f>
        <v>1.728</v>
      </c>
      <c r="BQ28" s="15">
        <f>IF( RTD("cqg.rtd",,"StudyData","AlgOrdBidVol(NGE)",  "Bar",, "Open", "5",D28,,,,,"T")="",0,RTD("cqg.rtd",,"StudyData","AlgOrdBidVol(NGE)",  "Bar",, "Open", "5",D28,,,,,"T"))</f>
        <v>1</v>
      </c>
      <c r="BR28" s="15">
        <f>IF( RTD("cqg.rtd",,"StudyData","AlgOrdAskVol(NGE)",  "Bar",, "Open", "5",D28,,,,,"T")="",0,RTD("cqg.rtd",,"StudyData","AlgOrdAskVol(NGE)",  "Bar",, "Open", "5",D28,,,,,"T"))</f>
        <v>0</v>
      </c>
      <c r="BS28" s="13">
        <f xml:space="preserve"> RTD("cqg.rtd",,"StudyData","BAVolCr.BidVol^(NGE)",  "Bar",, "Open", "5",D28,,,,,"T")</f>
        <v>1255.5</v>
      </c>
      <c r="BT28" s="13">
        <f xml:space="preserve"> RTD("cqg.rtd",,"StudyData","BAVolCr.AskVol^(NGE)",  "Bar",, "Open", "5",D28,,,,,"T")</f>
        <v>1246.5</v>
      </c>
      <c r="BU28" s="3">
        <f t="shared" si="3"/>
        <v>0</v>
      </c>
    </row>
    <row r="29" spans="2:73" ht="11.25" customHeight="1" x14ac:dyDescent="0.3">
      <c r="B29" s="14">
        <f>RTD("cqg.rtd",,"StudyData","SUBMINUTE((NGE),1,Regular)","FG",,"Time","5",D29,,,,,"T")</f>
        <v>42436.552407407413</v>
      </c>
      <c r="C29" s="109">
        <f>IF(RTD("cqg.rtd",,"StudyData","SUBMINUTE((NGE),1,FillGap)","Bar",,"Close","5",D29,,,,,"T")="",NA(),RTD("cqg.rtd",,"StudyData","SUBMINUTE((NGE),1,FillGap)","Bar",,"Close","5",D29,,,,,"T"))</f>
        <v>1.7010000000000001</v>
      </c>
      <c r="D29" s="15">
        <f t="shared" si="5"/>
        <v>-23</v>
      </c>
      <c r="E29" s="16">
        <f>IF( RTD("cqg.rtd",,"StudyData", "AlgOrdBidVol(SUBMINUTE((NGE),1,Regular),1,0)",  "Bar",, "Open", "5",D29,,,,,"T")="",0,RTD("cqg.rtd",,"StudyData", "AlgOrdBidVol(SUBMINUTE((NGE),1,Regular),1,0)",  "Bar",, "Open", "5",D29,,,,,"T"))</f>
        <v>0</v>
      </c>
      <c r="F29" s="16">
        <f xml:space="preserve"> IF(RTD("cqg.rtd",,"StudyData", "AlgOrdAskVol(SUBMINUTE((NGE),1,Regular),1,0)",  "Bar",, "Open", "5",D29,,,,,"T")="",0,RTD("cqg.rtd",,"StudyData", "AlgOrdAskVol(SUBMINUTE((NGE),1,Regular),1,0)",  "Bar",, "Open", "5",D29,,,,,"T"))</f>
        <v>0</v>
      </c>
      <c r="G29" s="21">
        <f xml:space="preserve"> RTD("cqg.rtd",,"StudyData","BAVolCr.BidVol^(SUBMINUTE((NGE),1,FillGap),5,0)",  "Bar",, "Open", "5",D29,,,,,"T")</f>
        <v>0</v>
      </c>
      <c r="H29" s="21">
        <f xml:space="preserve"> RTD("cqg.rtd",,"StudyData","BAVolCr.AskVol^(SUBMINUTE((NGE),1,Regular),5,0)",  "Bar",, "Open", "5",D29,,,,,"T")</f>
        <v>8</v>
      </c>
      <c r="I29" s="21">
        <f t="shared" si="0"/>
        <v>0</v>
      </c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3">
        <f>RTD("cqg.rtd",,"StudyData","SUBMINUTE((NGE),5,Regular)","FG",,"Time","5",D29,,,,,"T")</f>
        <v>42436.55133101852</v>
      </c>
      <c r="AA29" s="17">
        <f>RTD("cqg.rtd",,"StudyData","SUBMINUTE((NGE),5,Regular)","FG",,"Open","5",D29,,,,,"T")</f>
        <v>1.694</v>
      </c>
      <c r="AB29" s="17">
        <f>RTD("cqg.rtd",,"StudyData","SUBMINUTE((NGE),5,Regular)","FG",,"High","5",D29,,,,,"T")</f>
        <v>1.694</v>
      </c>
      <c r="AC29" s="17">
        <f>RTD("cqg.rtd",,"StudyData","SUBMINUTE((NGE),5,Regular)","FG",,"Low","5",D29,,,,,"T")</f>
        <v>1.694</v>
      </c>
      <c r="AD29" s="110">
        <f>IF(RTD("cqg.rtd",,"StudyData","SUBMINUTE((NGE),5,FillGap)","Bar",,"Close","5",D29,,,,,"T")="",NA(),RTD("cqg.rtd",,"StudyData","SUBMINUTE((NGE),5,FillGap)","Bar",,"Close","5",D29,,,,,"T"))</f>
        <v>1.694</v>
      </c>
      <c r="AE29" s="15">
        <f>IF( RTD("cqg.rtd",,"StudyData","AlgOrdBidVol(SUBMINUTE((NGE),5,Regular),1,0)",  "Bar",, "Open", "5",D29,,,,,"T")="",0,RTD("cqg.rtd",,"StudyData","AlgOrdBidVol(SUBMINUTE((NGE),5,Regular),1,0)",  "Bar",, "Open", "5",D29,,,,,"T"))</f>
        <v>0</v>
      </c>
      <c r="AF29" s="15">
        <f>IF( RTD("cqg.rtd",,"StudyData","AlgOrdAskVol(SUBMINUTE((NGE),5,Regular),1,0)",  "Bar",, "Open", "5",D29,,,,,"T")="",0,RTD("cqg.rtd",,"StudyData","AlgOrdAskVol(SUBMINUTE((NGE),5,Regular),1,0)",  "Bar",, "Open", "5",D29,,,,,"T"))</f>
        <v>0</v>
      </c>
      <c r="AG29" s="3">
        <f xml:space="preserve"> RTD("cqg.rtd",,"StudyData","BAVolCr.BidVol^(SUBMINUTE((NGE),5,Regular),5,0)",  "Bar",, "Open", "5",D29,,,,,"T")</f>
        <v>9</v>
      </c>
      <c r="AH29" s="3">
        <f xml:space="preserve"> RTD("cqg.rtd",,"StudyData","BAVolCr.AskVol^(SUBMINUTE((NGE),5,Regular),5,0)",  "Bar",, "Open", "5",D29,,,,,"T")</f>
        <v>1</v>
      </c>
      <c r="AI29" s="13">
        <f t="shared" si="1"/>
        <v>0</v>
      </c>
      <c r="AJ29" s="18"/>
      <c r="AK29" s="19">
        <f>RTD("cqg.rtd",,"StudyData","NGE","Bar",,"Time","1",D29,,,,,"T")</f>
        <v>42436.536111111112</v>
      </c>
      <c r="AL29" s="20">
        <f>RTD("cqg.rtd",,"StudyData","NGE","Bar",,"Open","1",D29,,,,,"T")</f>
        <v>1.6950000000000001</v>
      </c>
      <c r="AM29" s="20">
        <f>RTD("cqg.rtd",,"StudyData","NGE","Bar",,"High","1",D29,,,,,"T")</f>
        <v>1.6970000000000001</v>
      </c>
      <c r="AN29" s="20">
        <f>RTD("cqg.rtd",,"StudyData","NGE","Bar",,"Low","1",D29,,,,,"T")</f>
        <v>1.6950000000000001</v>
      </c>
      <c r="AO29" s="111">
        <f>IF(RTD("cqg.rtd",,"StudyData","NGE","FG",,"Close","1",D29,,,,,"T")="",NA(),RTD("cqg.rtd",,"StudyData","NGE","FG",,"Close","1",D29,,,,,"T"))</f>
        <v>1.6970000000000001</v>
      </c>
      <c r="AP29" s="16">
        <f>IF( RTD("cqg.rtd",,"StudyData", "AlgOrdBidVol(NGE)",  "Bar",, "Open", "1",D29,,,,,"T")="",0,RTD("cqg.rtd",,"StudyData", "AlgOrdBidVol(NGE)",  "Bar",, "Open", "1",D29,,,,,"T"))</f>
        <v>0</v>
      </c>
      <c r="AQ29" s="16">
        <f xml:space="preserve"> IF(RTD("cqg.rtd",,"StudyData", "AlgOrdAskVol(NGE)",  "Bar",, "Open", "1",D29,,,,,"T")="",0,RTD("cqg.rtd",,"StudyData", "AlgOrdAskVol(NGE)",  "Bar",, "Open", "1",D29,,,,,"T"))</f>
        <v>8</v>
      </c>
      <c r="AR29" s="21">
        <f xml:space="preserve"> RTD("cqg.rtd",,"StudyData","BAVolCr.BidVol^(NGE)",  "Bar",, "Open", "1",D29,,,,,"T")</f>
        <v>136</v>
      </c>
      <c r="AS29" s="21">
        <f xml:space="preserve"> RTD("cqg.rtd",,"StudyData","BAVolCr.AskVol^(NGE)",  "Bar",, "Open", "1",D29,,,,,"T")</f>
        <v>224</v>
      </c>
      <c r="AT29" s="65">
        <f t="shared" si="2"/>
        <v>0</v>
      </c>
      <c r="AU29" s="11"/>
      <c r="AV29" s="22"/>
      <c r="AW29" s="22"/>
      <c r="AX29" s="22"/>
      <c r="AY29" s="22"/>
      <c r="AZ29" s="22"/>
      <c r="BA29" s="22"/>
      <c r="BB29" s="22"/>
      <c r="BC29" s="22"/>
      <c r="BD29" s="22"/>
      <c r="BE29" s="22"/>
      <c r="BF29" s="22"/>
      <c r="BG29" s="22"/>
      <c r="BH29" s="22"/>
      <c r="BI29" s="22"/>
      <c r="BJ29" s="22"/>
      <c r="BK29" s="22"/>
      <c r="BL29" s="47">
        <f>RTD("cqg.rtd",,"StudyData","NGE","Bar",,"Time","5",D29,,,,,"T")</f>
        <v>42436.472222222219</v>
      </c>
      <c r="BM29" s="46">
        <f>RTD("cqg.rtd",,"StudyData","NGE","Bar",,"Open","5",D29,,,,,"T")</f>
        <v>1.724</v>
      </c>
      <c r="BN29" s="44">
        <f>RTD("cqg.rtd",,"StudyData","NGE","Bar",,"High","5",D29,,,,,"T")</f>
        <v>1.728</v>
      </c>
      <c r="BO29" s="45">
        <f>RTD("cqg.rtd",,"StudyData","NGE","Bar",,"Low","5",D29,,,,,"T")</f>
        <v>1.7210000000000001</v>
      </c>
      <c r="BP29" s="112">
        <f>IF(RTD("cqg.rtd",,"StudyData","NGE","FG",,"Close","5",D29,,,,,"T")="",NA(),RTD("cqg.rtd",,"StudyData","NGE","FG",,"Close","5",D29,,,,,"T"))</f>
        <v>1.7210000000000001</v>
      </c>
      <c r="BQ29" s="15">
        <f>IF( RTD("cqg.rtd",,"StudyData","AlgOrdBidVol(NGE)",  "Bar",, "Open", "5",D29,,,,,"T")="",0,RTD("cqg.rtd",,"StudyData","AlgOrdBidVol(NGE)",  "Bar",, "Open", "5",D29,,,,,"T"))</f>
        <v>20</v>
      </c>
      <c r="BR29" s="15">
        <f>IF( RTD("cqg.rtd",,"StudyData","AlgOrdAskVol(NGE)",  "Bar",, "Open", "5",D29,,,,,"T")="",0,RTD("cqg.rtd",,"StudyData","AlgOrdAskVol(NGE)",  "Bar",, "Open", "5",D29,,,,,"T"))</f>
        <v>47</v>
      </c>
      <c r="BS29" s="13">
        <f xml:space="preserve"> RTD("cqg.rtd",,"StudyData","BAVolCr.BidVol^(NGE)",  "Bar",, "Open", "5",D29,,,,,"T")</f>
        <v>1639</v>
      </c>
      <c r="BT29" s="13">
        <f xml:space="preserve"> RTD("cqg.rtd",,"StudyData","BAVolCr.AskVol^(NGE)",  "Bar",, "Open", "5",D29,,,,,"T")</f>
        <v>1492</v>
      </c>
      <c r="BU29" s="3">
        <f t="shared" si="3"/>
        <v>0</v>
      </c>
    </row>
    <row r="30" spans="2:73" ht="11.25" customHeight="1" x14ac:dyDescent="0.3">
      <c r="B30" s="14">
        <f>RTD("cqg.rtd",,"StudyData","SUBMINUTE((NGE),1,Regular)","FG",,"Time","5",D30,,,,,"T")</f>
        <v>42436.552395833336</v>
      </c>
      <c r="C30" s="109">
        <f>IF(RTD("cqg.rtd",,"StudyData","SUBMINUTE((NGE),1,FillGap)","Bar",,"Close","5",D30,,,,,"T")="",NA(),RTD("cqg.rtd",,"StudyData","SUBMINUTE((NGE),1,FillGap)","Bar",,"Close","5",D30,,,,,"T"))</f>
        <v>1.7010000000000001</v>
      </c>
      <c r="D30" s="15">
        <f t="shared" si="5"/>
        <v>-24</v>
      </c>
      <c r="E30" s="16">
        <f>IF( RTD("cqg.rtd",,"StudyData", "AlgOrdBidVol(SUBMINUTE((NGE),1,Regular),1,0)",  "Bar",, "Open", "5",D30,,,,,"T")="",0,RTD("cqg.rtd",,"StudyData", "AlgOrdBidVol(SUBMINUTE((NGE),1,Regular),1,0)",  "Bar",, "Open", "5",D30,,,,,"T"))</f>
        <v>0</v>
      </c>
      <c r="F30" s="16">
        <f xml:space="preserve"> IF(RTD("cqg.rtd",,"StudyData", "AlgOrdAskVol(SUBMINUTE((NGE),1,Regular),1,0)",  "Bar",, "Open", "5",D30,,,,,"T")="",0,RTD("cqg.rtd",,"StudyData", "AlgOrdAskVol(SUBMINUTE((NGE),1,Regular),1,0)",  "Bar",, "Open", "5",D30,,,,,"T"))</f>
        <v>0</v>
      </c>
      <c r="G30" s="21">
        <f xml:space="preserve"> RTD("cqg.rtd",,"StudyData","BAVolCr.BidVol^(SUBMINUTE((NGE),1,FillGap),5,0)",  "Bar",, "Open", "5",D30,,,,,"T")</f>
        <v>0</v>
      </c>
      <c r="H30" s="21">
        <f xml:space="preserve"> RTD("cqg.rtd",,"StudyData","BAVolCr.AskVol^(SUBMINUTE((NGE),1,Regular),5,0)",  "Bar",, "Open", "5",D30,,,,,"T")</f>
        <v>9</v>
      </c>
      <c r="I30" s="21">
        <f t="shared" si="0"/>
        <v>0</v>
      </c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3">
        <f>RTD("cqg.rtd",,"StudyData","SUBMINUTE((NGE),5,Regular)","FG",,"Time","5",D30,,,,,"T")</f>
        <v>42436.551273148143</v>
      </c>
      <c r="AA30" s="17">
        <f>RTD("cqg.rtd",,"StudyData","SUBMINUTE((NGE),5,Regular)","FG",,"Open","5",D30,,,,,"T")</f>
        <v>1.694</v>
      </c>
      <c r="AB30" s="17">
        <f>RTD("cqg.rtd",,"StudyData","SUBMINUTE((NGE),5,Regular)","FG",,"High","5",D30,,,,,"T")</f>
        <v>1.694</v>
      </c>
      <c r="AC30" s="17">
        <f>RTD("cqg.rtd",,"StudyData","SUBMINUTE((NGE),5,Regular)","FG",,"Low","5",D30,,,,,"T")</f>
        <v>1.694</v>
      </c>
      <c r="AD30" s="110">
        <f>IF(RTD("cqg.rtd",,"StudyData","SUBMINUTE((NGE),5,FillGap)","Bar",,"Close","5",D30,,,,,"T")="",NA(),RTD("cqg.rtd",,"StudyData","SUBMINUTE((NGE),5,FillGap)","Bar",,"Close","5",D30,,,,,"T"))</f>
        <v>1.694</v>
      </c>
      <c r="AE30" s="15">
        <f>IF( RTD("cqg.rtd",,"StudyData","AlgOrdBidVol(SUBMINUTE((NGE),5,Regular),1,0)",  "Bar",, "Open", "5",D30,,,,,"T")="",0,RTD("cqg.rtd",,"StudyData","AlgOrdBidVol(SUBMINUTE((NGE),5,Regular),1,0)",  "Bar",, "Open", "5",D30,,,,,"T"))</f>
        <v>0</v>
      </c>
      <c r="AF30" s="15">
        <f>IF( RTD("cqg.rtd",,"StudyData","AlgOrdAskVol(SUBMINUTE((NGE),5,Regular),1,0)",  "Bar",, "Open", "5",D30,,,,,"T")="",0,RTD("cqg.rtd",,"StudyData","AlgOrdAskVol(SUBMINUTE((NGE),5,Regular),1,0)",  "Bar",, "Open", "5",D30,,,,,"T"))</f>
        <v>0</v>
      </c>
      <c r="AG30" s="3">
        <f xml:space="preserve"> RTD("cqg.rtd",,"StudyData","BAVolCr.BidVol^(SUBMINUTE((NGE),5,Regular),5,0)",  "Bar",, "Open", "5",D30,,,,,"T")</f>
        <v>7</v>
      </c>
      <c r="AH30" s="3">
        <f xml:space="preserve"> RTD("cqg.rtd",,"StudyData","BAVolCr.AskVol^(SUBMINUTE((NGE),5,Regular),5,0)",  "Bar",, "Open", "5",D30,,,,,"T")</f>
        <v>11</v>
      </c>
      <c r="AI30" s="13">
        <f t="shared" si="1"/>
        <v>0</v>
      </c>
      <c r="AJ30" s="18"/>
      <c r="AK30" s="19">
        <f>RTD("cqg.rtd",,"StudyData","NGE","Bar",,"Time","1",D30,,,,,"T")</f>
        <v>42436.535416666666</v>
      </c>
      <c r="AL30" s="20">
        <f>RTD("cqg.rtd",,"StudyData","NGE","Bar",,"Open","1",D30,,,,,"T")</f>
        <v>1.6950000000000001</v>
      </c>
      <c r="AM30" s="20">
        <f>RTD("cqg.rtd",,"StudyData","NGE","Bar",,"High","1",D30,,,,,"T")</f>
        <v>1.696</v>
      </c>
      <c r="AN30" s="20">
        <f>RTD("cqg.rtd",,"StudyData","NGE","Bar",,"Low","1",D30,,,,,"T")</f>
        <v>1.6950000000000001</v>
      </c>
      <c r="AO30" s="111">
        <f>IF(RTD("cqg.rtd",,"StudyData","NGE","FG",,"Close","1",D30,,,,,"T")="",NA(),RTD("cqg.rtd",,"StudyData","NGE","FG",,"Close","1",D30,,,,,"T"))</f>
        <v>1.696</v>
      </c>
      <c r="AP30" s="16">
        <f>IF( RTD("cqg.rtd",,"StudyData", "AlgOrdBidVol(NGE)",  "Bar",, "Open", "1",D30,,,,,"T")="",0,RTD("cqg.rtd",,"StudyData", "AlgOrdBidVol(NGE)",  "Bar",, "Open", "1",D30,,,,,"T"))</f>
        <v>0</v>
      </c>
      <c r="AQ30" s="16">
        <f xml:space="preserve"> IF(RTD("cqg.rtd",,"StudyData", "AlgOrdAskVol(NGE)",  "Bar",, "Open", "1",D30,,,,,"T")="",0,RTD("cqg.rtd",,"StudyData", "AlgOrdAskVol(NGE)",  "Bar",, "Open", "1",D30,,,,,"T"))</f>
        <v>6</v>
      </c>
      <c r="AR30" s="21">
        <f xml:space="preserve"> RTD("cqg.rtd",,"StudyData","BAVolCr.BidVol^(NGE)",  "Bar",, "Open", "1",D30,,,,,"T")</f>
        <v>184</v>
      </c>
      <c r="AS30" s="21">
        <f xml:space="preserve"> RTD("cqg.rtd",,"StudyData","BAVolCr.AskVol^(NGE)",  "Bar",, "Open", "1",D30,,,,,"T")</f>
        <v>171</v>
      </c>
      <c r="AT30" s="65">
        <f t="shared" si="2"/>
        <v>0</v>
      </c>
      <c r="AU30" s="11"/>
      <c r="AV30" s="22"/>
      <c r="AW30" s="22"/>
      <c r="AX30" s="22"/>
      <c r="AY30" s="22"/>
      <c r="AZ30" s="22"/>
      <c r="BA30" s="22"/>
      <c r="BB30" s="22"/>
      <c r="BC30" s="22"/>
      <c r="BD30" s="22"/>
      <c r="BE30" s="22"/>
      <c r="BF30" s="22"/>
      <c r="BG30" s="22"/>
      <c r="BH30" s="22"/>
      <c r="BI30" s="22"/>
      <c r="BJ30" s="22"/>
      <c r="BK30" s="22"/>
      <c r="BL30" s="47">
        <f>RTD("cqg.rtd",,"StudyData","NGE","Bar",,"Time","5",D30,,,,,"T")</f>
        <v>42436.46875</v>
      </c>
      <c r="BM30" s="46">
        <f>RTD("cqg.rtd",,"StudyData","NGE","Bar",,"Open","5",D30,,,,,"T")</f>
        <v>1.7290000000000001</v>
      </c>
      <c r="BN30" s="44">
        <f>RTD("cqg.rtd",,"StudyData","NGE","Bar",,"High","5",D30,,,,,"T")</f>
        <v>1.73</v>
      </c>
      <c r="BO30" s="45">
        <f>RTD("cqg.rtd",,"StudyData","NGE","Bar",,"Low","5",D30,,,,,"T")</f>
        <v>1.724</v>
      </c>
      <c r="BP30" s="112">
        <f>IF(RTD("cqg.rtd",,"StudyData","NGE","FG",,"Close","5",D30,,,,,"T")="",NA(),RTD("cqg.rtd",,"StudyData","NGE","FG",,"Close","5",D30,,,,,"T"))</f>
        <v>1.724</v>
      </c>
      <c r="BQ30" s="15">
        <f>IF( RTD("cqg.rtd",,"StudyData","AlgOrdBidVol(NGE)",  "Bar",, "Open", "5",D30,,,,,"T")="",0,RTD("cqg.rtd",,"StudyData","AlgOrdBidVol(NGE)",  "Bar",, "Open", "5",D30,,,,,"T"))</f>
        <v>76</v>
      </c>
      <c r="BR30" s="15">
        <f>IF( RTD("cqg.rtd",,"StudyData","AlgOrdAskVol(NGE)",  "Bar",, "Open", "5",D30,,,,,"T")="",0,RTD("cqg.rtd",,"StudyData","AlgOrdAskVol(NGE)",  "Bar",, "Open", "5",D30,,,,,"T"))</f>
        <v>39</v>
      </c>
      <c r="BS30" s="13">
        <f xml:space="preserve"> RTD("cqg.rtd",,"StudyData","BAVolCr.BidVol^(NGE)",  "Bar",, "Open", "5",D30,,,,,"T")</f>
        <v>1649</v>
      </c>
      <c r="BT30" s="13">
        <f xml:space="preserve"> RTD("cqg.rtd",,"StudyData","BAVolCr.AskVol^(NGE)",  "Bar",, "Open", "5",D30,,,,,"T")</f>
        <v>1460</v>
      </c>
      <c r="BU30" s="3">
        <f t="shared" si="3"/>
        <v>1</v>
      </c>
    </row>
    <row r="31" spans="2:73" ht="11.25" customHeight="1" x14ac:dyDescent="0.3">
      <c r="B31" s="14">
        <f>RTD("cqg.rtd",,"StudyData","SUBMINUTE((NGE),1,Regular)","FG",,"Time","5",D31,,,,,"T")</f>
        <v>42436.552384259259</v>
      </c>
      <c r="C31" s="109">
        <f>IF(RTD("cqg.rtd",,"StudyData","SUBMINUTE((NGE),1,FillGap)","Bar",,"Close","5",D31,,,,,"T")="",NA(),RTD("cqg.rtd",,"StudyData","SUBMINUTE((NGE),1,FillGap)","Bar",,"Close","5",D31,,,,,"T"))</f>
        <v>1.7010000000000001</v>
      </c>
      <c r="D31" s="15">
        <f t="shared" si="5"/>
        <v>-25</v>
      </c>
      <c r="E31" s="16">
        <f>IF( RTD("cqg.rtd",,"StudyData", "AlgOrdBidVol(SUBMINUTE((NGE),1,Regular),1,0)",  "Bar",, "Open", "5",D31,,,,,"T")="",0,RTD("cqg.rtd",,"StudyData", "AlgOrdBidVol(SUBMINUTE((NGE),1,Regular),1,0)",  "Bar",, "Open", "5",D31,,,,,"T"))</f>
        <v>0</v>
      </c>
      <c r="F31" s="16">
        <f xml:space="preserve"> IF(RTD("cqg.rtd",,"StudyData", "AlgOrdAskVol(SUBMINUTE((NGE),1,Regular),1,0)",  "Bar",, "Open", "5",D31,,,,,"T")="",0,RTD("cqg.rtd",,"StudyData", "AlgOrdAskVol(SUBMINUTE((NGE),1,Regular),1,0)",  "Bar",, "Open", "5",D31,,,,,"T"))</f>
        <v>0</v>
      </c>
      <c r="G31" s="21">
        <f xml:space="preserve"> RTD("cqg.rtd",,"StudyData","BAVolCr.BidVol^(SUBMINUTE((NGE),1,FillGap),5,0)",  "Bar",, "Open", "5",D31,,,,,"T")</f>
        <v>0</v>
      </c>
      <c r="H31" s="21">
        <f xml:space="preserve"> RTD("cqg.rtd",,"StudyData","BAVolCr.AskVol^(SUBMINUTE((NGE),1,Regular),5,0)",  "Bar",, "Open", "5",D31,,,,,"T")</f>
        <v>10</v>
      </c>
      <c r="I31" s="21">
        <f t="shared" si="0"/>
        <v>0</v>
      </c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3">
        <f>RTD("cqg.rtd",,"StudyData","SUBMINUTE((NGE),5,Regular)","FG",,"Time","5",D31,,,,,"T")</f>
        <v>42436.551215277774</v>
      </c>
      <c r="AA31" s="17">
        <f>RTD("cqg.rtd",,"StudyData","SUBMINUTE((NGE),5,Regular)","FG",,"Open","5",D31,,,,,"T")</f>
        <v>1.694</v>
      </c>
      <c r="AB31" s="17">
        <f>RTD("cqg.rtd",,"StudyData","SUBMINUTE((NGE),5,Regular)","FG",,"High","5",D31,,,,,"T")</f>
        <v>1.694</v>
      </c>
      <c r="AC31" s="17">
        <f>RTD("cqg.rtd",,"StudyData","SUBMINUTE((NGE),5,Regular)","FG",,"Low","5",D31,,,,,"T")</f>
        <v>1.694</v>
      </c>
      <c r="AD31" s="110">
        <f>IF(RTD("cqg.rtd",,"StudyData","SUBMINUTE((NGE),5,FillGap)","Bar",,"Close","5",D31,,,,,"T")="",NA(),RTD("cqg.rtd",,"StudyData","SUBMINUTE((NGE),5,FillGap)","Bar",,"Close","5",D31,,,,,"T"))</f>
        <v>1.694</v>
      </c>
      <c r="AE31" s="15">
        <f>IF( RTD("cqg.rtd",,"StudyData","AlgOrdBidVol(SUBMINUTE((NGE),5,Regular),1,0)",  "Bar",, "Open", "5",D31,,,,,"T")="",0,RTD("cqg.rtd",,"StudyData","AlgOrdBidVol(SUBMINUTE((NGE),5,Regular),1,0)",  "Bar",, "Open", "5",D31,,,,,"T"))</f>
        <v>0</v>
      </c>
      <c r="AF31" s="15">
        <f>IF( RTD("cqg.rtd",,"StudyData","AlgOrdAskVol(SUBMINUTE((NGE),5,Regular),1,0)",  "Bar",, "Open", "5",D31,,,,,"T")="",0,RTD("cqg.rtd",,"StudyData","AlgOrdAskVol(SUBMINUTE((NGE),5,Regular),1,0)",  "Bar",, "Open", "5",D31,,,,,"T"))</f>
        <v>0</v>
      </c>
      <c r="AG31" s="3">
        <f xml:space="preserve"> RTD("cqg.rtd",,"StudyData","BAVolCr.BidVol^(SUBMINUTE((NGE),5,Regular),5,0)",  "Bar",, "Open", "5",D31,,,,,"T")</f>
        <v>5</v>
      </c>
      <c r="AH31" s="3">
        <f xml:space="preserve"> RTD("cqg.rtd",,"StudyData","BAVolCr.AskVol^(SUBMINUTE((NGE),5,Regular),5,0)",  "Bar",, "Open", "5",D31,,,,,"T")</f>
        <v>14</v>
      </c>
      <c r="AI31" s="13">
        <f t="shared" si="1"/>
        <v>0</v>
      </c>
      <c r="AJ31" s="18"/>
      <c r="AK31" s="19">
        <f>RTD("cqg.rtd",,"StudyData","NGE","Bar",,"Time","1",D31,,,,,"T")</f>
        <v>42436.534722222219</v>
      </c>
      <c r="AL31" s="20">
        <f>RTD("cqg.rtd",,"StudyData","NGE","Bar",,"Open","1",D31,,,,,"T")</f>
        <v>1.6950000000000001</v>
      </c>
      <c r="AM31" s="20">
        <f>RTD("cqg.rtd",,"StudyData","NGE","Bar",,"High","1",D31,,,,,"T")</f>
        <v>1.6950000000000001</v>
      </c>
      <c r="AN31" s="20">
        <f>RTD("cqg.rtd",,"StudyData","NGE","Bar",,"Low","1",D31,,,,,"T")</f>
        <v>1.694</v>
      </c>
      <c r="AO31" s="111">
        <f>IF(RTD("cqg.rtd",,"StudyData","NGE","FG",,"Close","1",D31,,,,,"T")="",NA(),RTD("cqg.rtd",,"StudyData","NGE","FG",,"Close","1",D31,,,,,"T"))</f>
        <v>1.6950000000000001</v>
      </c>
      <c r="AP31" s="16">
        <f>IF( RTD("cqg.rtd",,"StudyData", "AlgOrdBidVol(NGE)",  "Bar",, "Open", "1",D31,,,,,"T")="",0,RTD("cqg.rtd",,"StudyData", "AlgOrdBidVol(NGE)",  "Bar",, "Open", "1",D31,,,,,"T"))</f>
        <v>21</v>
      </c>
      <c r="AQ31" s="16">
        <f xml:space="preserve"> IF(RTD("cqg.rtd",,"StudyData", "AlgOrdAskVol(NGE)",  "Bar",, "Open", "1",D31,,,,,"T")="",0,RTD("cqg.rtd",,"StudyData", "AlgOrdAskVol(NGE)",  "Bar",, "Open", "1",D31,,,,,"T"))</f>
        <v>0</v>
      </c>
      <c r="AR31" s="21">
        <f xml:space="preserve"> RTD("cqg.rtd",,"StudyData","BAVolCr.BidVol^(NGE)",  "Bar",, "Open", "1",D31,,,,,"T")</f>
        <v>180</v>
      </c>
      <c r="AS31" s="21">
        <f xml:space="preserve"> RTD("cqg.rtd",,"StudyData","BAVolCr.AskVol^(NGE)",  "Bar",, "Open", "1",D31,,,,,"T")</f>
        <v>150</v>
      </c>
      <c r="AT31" s="65">
        <f t="shared" si="2"/>
        <v>0</v>
      </c>
      <c r="AU31" s="11"/>
      <c r="AV31" s="22"/>
      <c r="AW31" s="22"/>
      <c r="AX31" s="22"/>
      <c r="AY31" s="22"/>
      <c r="AZ31" s="22"/>
      <c r="BA31" s="22"/>
      <c r="BB31" s="22"/>
      <c r="BC31" s="22"/>
      <c r="BD31" s="22"/>
      <c r="BE31" s="22"/>
      <c r="BF31" s="22"/>
      <c r="BG31" s="22"/>
      <c r="BH31" s="22"/>
      <c r="BI31" s="22"/>
      <c r="BJ31" s="22"/>
      <c r="BK31" s="22"/>
      <c r="BL31" s="47">
        <f>RTD("cqg.rtd",,"StudyData","NGE","Bar",,"Time","5",D31,,,,,"T")</f>
        <v>42436.465277777781</v>
      </c>
      <c r="BM31" s="46">
        <f>RTD("cqg.rtd",,"StudyData","NGE","Bar",,"Open","5",D31,,,,,"T")</f>
        <v>1.7330000000000001</v>
      </c>
      <c r="BN31" s="44">
        <f>RTD("cqg.rtd",,"StudyData","NGE","Bar",,"High","5",D31,,,,,"T")</f>
        <v>1.7350000000000001</v>
      </c>
      <c r="BO31" s="45">
        <f>RTD("cqg.rtd",,"StudyData","NGE","Bar",,"Low","5",D31,,,,,"T")</f>
        <v>1.728</v>
      </c>
      <c r="BP31" s="112">
        <f>IF(RTD("cqg.rtd",,"StudyData","NGE","FG",,"Close","5",D31,,,,,"T")="",NA(),RTD("cqg.rtd",,"StudyData","NGE","FG",,"Close","5",D31,,,,,"T"))</f>
        <v>1.7290000000000001</v>
      </c>
      <c r="BQ31" s="15">
        <f>IF( RTD("cqg.rtd",,"StudyData","AlgOrdBidVol(NGE)",  "Bar",, "Open", "5",D31,,,,,"T")="",0,RTD("cqg.rtd",,"StudyData","AlgOrdBidVol(NGE)",  "Bar",, "Open", "5",D31,,,,,"T"))</f>
        <v>127</v>
      </c>
      <c r="BR31" s="15">
        <f>IF( RTD("cqg.rtd",,"StudyData","AlgOrdAskVol(NGE)",  "Bar",, "Open", "5",D31,,,,,"T")="",0,RTD("cqg.rtd",,"StudyData","AlgOrdAskVol(NGE)",  "Bar",, "Open", "5",D31,,,,,"T"))</f>
        <v>101</v>
      </c>
      <c r="BS31" s="13">
        <f xml:space="preserve"> RTD("cqg.rtd",,"StudyData","BAVolCr.BidVol^(NGE)",  "Bar",, "Open", "5",D31,,,,,"T")</f>
        <v>1927.5</v>
      </c>
      <c r="BT31" s="13">
        <f xml:space="preserve"> RTD("cqg.rtd",,"StudyData","BAVolCr.AskVol^(NGE)",  "Bar",, "Open", "5",D31,,,,,"T")</f>
        <v>1752.5</v>
      </c>
      <c r="BU31" s="3">
        <f t="shared" si="3"/>
        <v>1</v>
      </c>
    </row>
    <row r="32" spans="2:73" ht="11.25" customHeight="1" x14ac:dyDescent="0.3">
      <c r="B32" s="14">
        <f>RTD("cqg.rtd",,"StudyData","SUBMINUTE((NGE),1,Regular)","FG",,"Time","5",D32,,,,,"T")</f>
        <v>42436.55237268519</v>
      </c>
      <c r="C32" s="109">
        <f>IF(RTD("cqg.rtd",,"StudyData","SUBMINUTE((NGE),1,FillGap)","Bar",,"Close","5",D32,,,,,"T")="",NA(),RTD("cqg.rtd",,"StudyData","SUBMINUTE((NGE),1,FillGap)","Bar",,"Close","5",D32,,,,,"T"))</f>
        <v>1.7010000000000001</v>
      </c>
      <c r="D32" s="15">
        <f t="shared" si="5"/>
        <v>-26</v>
      </c>
      <c r="E32" s="16">
        <f>IF( RTD("cqg.rtd",,"StudyData", "AlgOrdBidVol(SUBMINUTE((NGE),1,Regular),1,0)",  "Bar",, "Open", "5",D32,,,,,"T")="",0,RTD("cqg.rtd",,"StudyData", "AlgOrdBidVol(SUBMINUTE((NGE),1,Regular),1,0)",  "Bar",, "Open", "5",D32,,,,,"T"))</f>
        <v>0</v>
      </c>
      <c r="F32" s="16">
        <f xml:space="preserve"> IF(RTD("cqg.rtd",,"StudyData", "AlgOrdAskVol(SUBMINUTE((NGE),1,Regular),1,0)",  "Bar",, "Open", "5",D32,,,,,"T")="",0,RTD("cqg.rtd",,"StudyData", "AlgOrdAskVol(SUBMINUTE((NGE),1,Regular),1,0)",  "Bar",, "Open", "5",D32,,,,,"T"))</f>
        <v>0</v>
      </c>
      <c r="G32" s="21">
        <f xml:space="preserve"> RTD("cqg.rtd",,"StudyData","BAVolCr.BidVol^(SUBMINUTE((NGE),1,FillGap),5,0)",  "Bar",, "Open", "5",D32,,,,,"T")</f>
        <v>0</v>
      </c>
      <c r="H32" s="21">
        <f xml:space="preserve"> RTD("cqg.rtd",,"StudyData","BAVolCr.AskVol^(SUBMINUTE((NGE),1,Regular),5,0)",  "Bar",, "Open", "5",D32,,,,,"T")</f>
        <v>10</v>
      </c>
      <c r="I32" s="21">
        <f t="shared" si="0"/>
        <v>0</v>
      </c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3">
        <f>RTD("cqg.rtd",,"StudyData","SUBMINUTE((NGE),5,Regular)","FG",,"Time","5",D32,,,,,"T")</f>
        <v>42436.551157407404</v>
      </c>
      <c r="AA32" s="17">
        <f>RTD("cqg.rtd",,"StudyData","SUBMINUTE((NGE),5,Regular)","FG",,"Open","5",D32,,,,,"T")</f>
        <v>1.694</v>
      </c>
      <c r="AB32" s="17">
        <f>RTD("cqg.rtd",,"StudyData","SUBMINUTE((NGE),5,Regular)","FG",,"High","5",D32,,,,,"T")</f>
        <v>1.694</v>
      </c>
      <c r="AC32" s="17">
        <f>RTD("cqg.rtd",,"StudyData","SUBMINUTE((NGE),5,Regular)","FG",,"Low","5",D32,,,,,"T")</f>
        <v>1.694</v>
      </c>
      <c r="AD32" s="110">
        <f>IF(RTD("cqg.rtd",,"StudyData","SUBMINUTE((NGE),5,FillGap)","Bar",,"Close","5",D32,,,,,"T")="",NA(),RTD("cqg.rtd",,"StudyData","SUBMINUTE((NGE),5,FillGap)","Bar",,"Close","5",D32,,,,,"T"))</f>
        <v>1.694</v>
      </c>
      <c r="AE32" s="15">
        <f>IF( RTD("cqg.rtd",,"StudyData","AlgOrdBidVol(SUBMINUTE((NGE),5,Regular),1,0)",  "Bar",, "Open", "5",D32,,,,,"T")="",0,RTD("cqg.rtd",,"StudyData","AlgOrdBidVol(SUBMINUTE((NGE),5,Regular),1,0)",  "Bar",, "Open", "5",D32,,,,,"T"))</f>
        <v>0</v>
      </c>
      <c r="AF32" s="15">
        <f>IF( RTD("cqg.rtd",,"StudyData","AlgOrdAskVol(SUBMINUTE((NGE),5,Regular),1,0)",  "Bar",, "Open", "5",D32,,,,,"T")="",0,RTD("cqg.rtd",,"StudyData","AlgOrdAskVol(SUBMINUTE((NGE),5,Regular),1,0)",  "Bar",, "Open", "5",D32,,,,,"T"))</f>
        <v>0</v>
      </c>
      <c r="AG32" s="3">
        <f xml:space="preserve"> RTD("cqg.rtd",,"StudyData","BAVolCr.BidVol^(SUBMINUTE((NGE),5,Regular),5,0)",  "Bar",, "Open", "5",D32,,,,,"T")</f>
        <v>5</v>
      </c>
      <c r="AH32" s="3">
        <f xml:space="preserve"> RTD("cqg.rtd",,"StudyData","BAVolCr.AskVol^(SUBMINUTE((NGE),5,Regular),5,0)",  "Bar",, "Open", "5",D32,,,,,"T")</f>
        <v>20</v>
      </c>
      <c r="AI32" s="13">
        <f t="shared" si="1"/>
        <v>0</v>
      </c>
      <c r="AJ32" s="18"/>
      <c r="AK32" s="19">
        <f>RTD("cqg.rtd",,"StudyData","NGE","Bar",,"Time","1",D32,,,,,"T")</f>
        <v>42436.53402777778</v>
      </c>
      <c r="AL32" s="20">
        <f>RTD("cqg.rtd",,"StudyData","NGE","Bar",,"Open","1",D32,,,,,"T")</f>
        <v>1.6930000000000001</v>
      </c>
      <c r="AM32" s="20">
        <f>RTD("cqg.rtd",,"StudyData","NGE","Bar",,"High","1",D32,,,,,"T")</f>
        <v>1.696</v>
      </c>
      <c r="AN32" s="20">
        <f>RTD("cqg.rtd",,"StudyData","NGE","Bar",,"Low","1",D32,,,,,"T")</f>
        <v>1.6930000000000001</v>
      </c>
      <c r="AO32" s="111">
        <f>IF(RTD("cqg.rtd",,"StudyData","NGE","FG",,"Close","1",D32,,,,,"T")="",NA(),RTD("cqg.rtd",,"StudyData","NGE","FG",,"Close","1",D32,,,,,"T"))</f>
        <v>1.6950000000000001</v>
      </c>
      <c r="AP32" s="16">
        <f>IF( RTD("cqg.rtd",,"StudyData", "AlgOrdBidVol(NGE)",  "Bar",, "Open", "1",D32,,,,,"T")="",0,RTD("cqg.rtd",,"StudyData", "AlgOrdBidVol(NGE)",  "Bar",, "Open", "1",D32,,,,,"T"))</f>
        <v>5</v>
      </c>
      <c r="AQ32" s="16">
        <f xml:space="preserve"> IF(RTD("cqg.rtd",,"StudyData", "AlgOrdAskVol(NGE)",  "Bar",, "Open", "1",D32,,,,,"T")="",0,RTD("cqg.rtd",,"StudyData", "AlgOrdAskVol(NGE)",  "Bar",, "Open", "1",D32,,,,,"T"))</f>
        <v>13</v>
      </c>
      <c r="AR32" s="21">
        <f xml:space="preserve"> RTD("cqg.rtd",,"StudyData","BAVolCr.BidVol^(NGE)",  "Bar",, "Open", "1",D32,,,,,"T")</f>
        <v>225</v>
      </c>
      <c r="AS32" s="21">
        <f xml:space="preserve"> RTD("cqg.rtd",,"StudyData","BAVolCr.AskVol^(NGE)",  "Bar",, "Open", "1",D32,,,,,"T")</f>
        <v>203</v>
      </c>
      <c r="AT32" s="65">
        <f t="shared" si="2"/>
        <v>0</v>
      </c>
      <c r="AU32" s="11"/>
      <c r="AV32" s="22"/>
      <c r="AW32" s="22"/>
      <c r="AX32" s="22"/>
      <c r="AY32" s="22"/>
      <c r="AZ32" s="22"/>
      <c r="BA32" s="22"/>
      <c r="BB32" s="22"/>
      <c r="BC32" s="22"/>
      <c r="BD32" s="22"/>
      <c r="BE32" s="22"/>
      <c r="BF32" s="22"/>
      <c r="BG32" s="22"/>
      <c r="BH32" s="22"/>
      <c r="BI32" s="22"/>
      <c r="BJ32" s="22"/>
      <c r="BK32" s="22"/>
      <c r="BL32" s="47">
        <f>RTD("cqg.rtd",,"StudyData","NGE","Bar",,"Time","5",D32,,,,,"T")</f>
        <v>42436.461805555555</v>
      </c>
      <c r="BM32" s="46">
        <f>RTD("cqg.rtd",,"StudyData","NGE","Bar",,"Open","5",D32,,,,,"T")</f>
        <v>1.7310000000000001</v>
      </c>
      <c r="BN32" s="44">
        <f>RTD("cqg.rtd",,"StudyData","NGE","Bar",,"High","5",D32,,,,,"T")</f>
        <v>1.734</v>
      </c>
      <c r="BO32" s="45">
        <f>RTD("cqg.rtd",,"StudyData","NGE","Bar",,"Low","5",D32,,,,,"T")</f>
        <v>1.7290000000000001</v>
      </c>
      <c r="BP32" s="112">
        <f>IF(RTD("cqg.rtd",,"StudyData","NGE","FG",,"Close","5",D32,,,,,"T")="",NA(),RTD("cqg.rtd",,"StudyData","NGE","FG",,"Close","5",D32,,,,,"T"))</f>
        <v>1.732</v>
      </c>
      <c r="BQ32" s="15">
        <f>IF( RTD("cqg.rtd",,"StudyData","AlgOrdBidVol(NGE)",  "Bar",, "Open", "5",D32,,,,,"T")="",0,RTD("cqg.rtd",,"StudyData","AlgOrdBidVol(NGE)",  "Bar",, "Open", "5",D32,,,,,"T"))</f>
        <v>96</v>
      </c>
      <c r="BR32" s="15">
        <f>IF( RTD("cqg.rtd",,"StudyData","AlgOrdAskVol(NGE)",  "Bar",, "Open", "5",D32,,,,,"T")="",0,RTD("cqg.rtd",,"StudyData","AlgOrdAskVol(NGE)",  "Bar",, "Open", "5",D32,,,,,"T"))</f>
        <v>60</v>
      </c>
      <c r="BS32" s="13">
        <f xml:space="preserve"> RTD("cqg.rtd",,"StudyData","BAVolCr.BidVol^(NGE)",  "Bar",, "Open", "5",D32,,,,,"T")</f>
        <v>2048</v>
      </c>
      <c r="BT32" s="13">
        <f xml:space="preserve"> RTD("cqg.rtd",,"StudyData","BAVolCr.AskVol^(NGE)",  "Bar",, "Open", "5",D32,,,,,"T")</f>
        <v>2288</v>
      </c>
      <c r="BU32" s="3">
        <f t="shared" si="3"/>
        <v>1</v>
      </c>
    </row>
    <row r="33" spans="2:73" ht="11.25" customHeight="1" x14ac:dyDescent="0.3">
      <c r="B33" s="14">
        <f>RTD("cqg.rtd",,"StudyData","SUBMINUTE((NGE),1,Regular)","FG",,"Time","5",D33,,,,,"T")</f>
        <v>42436.552361111113</v>
      </c>
      <c r="C33" s="109">
        <f>IF(RTD("cqg.rtd",,"StudyData","SUBMINUTE((NGE),1,FillGap)","Bar",,"Close","5",D33,,,,,"T")="",NA(),RTD("cqg.rtd",,"StudyData","SUBMINUTE((NGE),1,FillGap)","Bar",,"Close","5",D33,,,,,"T"))</f>
        <v>1.7010000000000001</v>
      </c>
      <c r="D33" s="15">
        <f t="shared" si="5"/>
        <v>-27</v>
      </c>
      <c r="E33" s="16">
        <f>IF( RTD("cqg.rtd",,"StudyData", "AlgOrdBidVol(SUBMINUTE((NGE),1,Regular),1,0)",  "Bar",, "Open", "5",D33,,,,,"T")="",0,RTD("cqg.rtd",,"StudyData", "AlgOrdBidVol(SUBMINUTE((NGE),1,Regular),1,0)",  "Bar",, "Open", "5",D33,,,,,"T"))</f>
        <v>0</v>
      </c>
      <c r="F33" s="16">
        <f xml:space="preserve"> IF(RTD("cqg.rtd",,"StudyData", "AlgOrdAskVol(SUBMINUTE((NGE),1,Regular),1,0)",  "Bar",, "Open", "5",D33,,,,,"T")="",0,RTD("cqg.rtd",,"StudyData", "AlgOrdAskVol(SUBMINUTE((NGE),1,Regular),1,0)",  "Bar",, "Open", "5",D33,,,,,"T"))</f>
        <v>0</v>
      </c>
      <c r="G33" s="21">
        <f xml:space="preserve"> RTD("cqg.rtd",,"StudyData","BAVolCr.BidVol^(SUBMINUTE((NGE),1,FillGap),5,0)",  "Bar",, "Open", "5",D33,,,,,"T")</f>
        <v>0</v>
      </c>
      <c r="H33" s="21">
        <f xml:space="preserve"> RTD("cqg.rtd",,"StudyData","BAVolCr.AskVol^(SUBMINUTE((NGE),1,Regular),5,0)",  "Bar",, "Open", "5",D33,,,,,"T")</f>
        <v>10</v>
      </c>
      <c r="I33" s="21">
        <f t="shared" si="0"/>
        <v>0</v>
      </c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3">
        <f>RTD("cqg.rtd",,"StudyData","SUBMINUTE((NGE),5,Regular)","FG",,"Time","5",D33,,,,,"T")</f>
        <v>42436.551099537035</v>
      </c>
      <c r="AA33" s="17">
        <f>RTD("cqg.rtd",,"StudyData","SUBMINUTE((NGE),5,Regular)","FG",,"Open","5",D33,,,,,"T")</f>
        <v>1.694</v>
      </c>
      <c r="AB33" s="17">
        <f>RTD("cqg.rtd",,"StudyData","SUBMINUTE((NGE),5,Regular)","FG",,"High","5",D33,,,,,"T")</f>
        <v>1.694</v>
      </c>
      <c r="AC33" s="17">
        <f>RTD("cqg.rtd",,"StudyData","SUBMINUTE((NGE),5,Regular)","FG",,"Low","5",D33,,,,,"T")</f>
        <v>1.694</v>
      </c>
      <c r="AD33" s="110">
        <f>IF(RTD("cqg.rtd",,"StudyData","SUBMINUTE((NGE),5,FillGap)","Bar",,"Close","5",D33,,,,,"T")="",NA(),RTD("cqg.rtd",,"StudyData","SUBMINUTE((NGE),5,FillGap)","Bar",,"Close","5",D33,,,,,"T"))</f>
        <v>1.694</v>
      </c>
      <c r="AE33" s="15">
        <f>IF( RTD("cqg.rtd",,"StudyData","AlgOrdBidVol(SUBMINUTE((NGE),5,Regular),1,0)",  "Bar",, "Open", "5",D33,,,,,"T")="",0,RTD("cqg.rtd",,"StudyData","AlgOrdBidVol(SUBMINUTE((NGE),5,Regular),1,0)",  "Bar",, "Open", "5",D33,,,,,"T"))</f>
        <v>0</v>
      </c>
      <c r="AF33" s="15">
        <f>IF( RTD("cqg.rtd",,"StudyData","AlgOrdAskVol(SUBMINUTE((NGE),5,Regular),1,0)",  "Bar",, "Open", "5",D33,,,,,"T")="",0,RTD("cqg.rtd",,"StudyData","AlgOrdAskVol(SUBMINUTE((NGE),5,Regular),1,0)",  "Bar",, "Open", "5",D33,,,,,"T"))</f>
        <v>0</v>
      </c>
      <c r="AG33" s="3">
        <f xml:space="preserve"> RTD("cqg.rtd",,"StudyData","BAVolCr.BidVol^(SUBMINUTE((NGE),5,Regular),5,0)",  "Bar",, "Open", "5",D33,,,,,"T")</f>
        <v>6</v>
      </c>
      <c r="AH33" s="3">
        <f xml:space="preserve"> RTD("cqg.rtd",,"StudyData","BAVolCr.AskVol^(SUBMINUTE((NGE),5,Regular),5,0)",  "Bar",, "Open", "5",D33,,,,,"T")</f>
        <v>21</v>
      </c>
      <c r="AI33" s="13">
        <f t="shared" si="1"/>
        <v>0</v>
      </c>
      <c r="AJ33" s="18"/>
      <c r="AK33" s="19">
        <f>RTD("cqg.rtd",,"StudyData","NGE","Bar",,"Time","1",D33,,,,,"T")</f>
        <v>42436.533333333333</v>
      </c>
      <c r="AL33" s="20">
        <f>RTD("cqg.rtd",,"StudyData","NGE","Bar",,"Open","1",D33,,,,,"T")</f>
        <v>1.694</v>
      </c>
      <c r="AM33" s="20">
        <f>RTD("cqg.rtd",,"StudyData","NGE","Bar",,"High","1",D33,,,,,"T")</f>
        <v>1.694</v>
      </c>
      <c r="AN33" s="20">
        <f>RTD("cqg.rtd",,"StudyData","NGE","Bar",,"Low","1",D33,,,,,"T")</f>
        <v>1.6930000000000001</v>
      </c>
      <c r="AO33" s="111">
        <f>IF(RTD("cqg.rtd",,"StudyData","NGE","FG",,"Close","1",D33,,,,,"T")="",NA(),RTD("cqg.rtd",,"StudyData","NGE","FG",,"Close","1",D33,,,,,"T"))</f>
        <v>1.6930000000000001</v>
      </c>
      <c r="AP33" s="16">
        <f>IF( RTD("cqg.rtd",,"StudyData", "AlgOrdBidVol(NGE)",  "Bar",, "Open", "1",D33,,,,,"T")="",0,RTD("cqg.rtd",,"StudyData", "AlgOrdBidVol(NGE)",  "Bar",, "Open", "1",D33,,,,,"T"))</f>
        <v>0</v>
      </c>
      <c r="AQ33" s="16">
        <f xml:space="preserve"> IF(RTD("cqg.rtd",,"StudyData", "AlgOrdAskVol(NGE)",  "Bar",, "Open", "1",D33,,,,,"T")="",0,RTD("cqg.rtd",,"StudyData", "AlgOrdAskVol(NGE)",  "Bar",, "Open", "1",D33,,,,,"T"))</f>
        <v>0</v>
      </c>
      <c r="AR33" s="21">
        <f xml:space="preserve"> RTD("cqg.rtd",,"StudyData","BAVolCr.BidVol^(NGE)",  "Bar",, "Open", "1",D33,,,,,"T")</f>
        <v>264</v>
      </c>
      <c r="AS33" s="21">
        <f xml:space="preserve"> RTD("cqg.rtd",,"StudyData","BAVolCr.AskVol^(NGE)",  "Bar",, "Open", "1",D33,,,,,"T")</f>
        <v>220</v>
      </c>
      <c r="AT33" s="65">
        <f t="shared" si="2"/>
        <v>0</v>
      </c>
      <c r="AU33" s="11"/>
      <c r="AV33" s="22"/>
      <c r="AW33" s="22"/>
      <c r="AX33" s="22"/>
      <c r="AY33" s="22"/>
      <c r="AZ33" s="22"/>
      <c r="BA33" s="22"/>
      <c r="BB33" s="22"/>
      <c r="BC33" s="22"/>
      <c r="BD33" s="22"/>
      <c r="BE33" s="22"/>
      <c r="BF33" s="22"/>
      <c r="BG33" s="22"/>
      <c r="BH33" s="22"/>
      <c r="BI33" s="22"/>
      <c r="BJ33" s="22"/>
      <c r="BK33" s="22"/>
      <c r="BL33" s="47">
        <f>RTD("cqg.rtd",,"StudyData","NGE","Bar",,"Time","5",D33,,,,,"T")</f>
        <v>42436.458333333336</v>
      </c>
      <c r="BM33" s="46">
        <f>RTD("cqg.rtd",,"StudyData","NGE","Bar",,"Open","5",D33,,,,,"T")</f>
        <v>1.7270000000000001</v>
      </c>
      <c r="BN33" s="44">
        <f>RTD("cqg.rtd",,"StudyData","NGE","Bar",,"High","5",D33,,,,,"T")</f>
        <v>1.732</v>
      </c>
      <c r="BO33" s="45">
        <f>RTD("cqg.rtd",,"StudyData","NGE","Bar",,"Low","5",D33,,,,,"T")</f>
        <v>1.724</v>
      </c>
      <c r="BP33" s="112">
        <f>IF(RTD("cqg.rtd",,"StudyData","NGE","FG",,"Close","5",D33,,,,,"T")="",NA(),RTD("cqg.rtd",,"StudyData","NGE","FG",,"Close","5",D33,,,,,"T"))</f>
        <v>1.7310000000000001</v>
      </c>
      <c r="BQ33" s="15">
        <f>IF( RTD("cqg.rtd",,"StudyData","AlgOrdBidVol(NGE)",  "Bar",, "Open", "5",D33,,,,,"T")="",0,RTD("cqg.rtd",,"StudyData","AlgOrdBidVol(NGE)",  "Bar",, "Open", "5",D33,,,,,"T"))</f>
        <v>101</v>
      </c>
      <c r="BR33" s="15">
        <f>IF( RTD("cqg.rtd",,"StudyData","AlgOrdAskVol(NGE)",  "Bar",, "Open", "5",D33,,,,,"T")="",0,RTD("cqg.rtd",,"StudyData","AlgOrdAskVol(NGE)",  "Bar",, "Open", "5",D33,,,,,"T"))</f>
        <v>66</v>
      </c>
      <c r="BS33" s="13">
        <f xml:space="preserve"> RTD("cqg.rtd",,"StudyData","BAVolCr.BidVol^(NGE)",  "Bar",, "Open", "5",D33,,,,,"T")</f>
        <v>2306.5</v>
      </c>
      <c r="BT33" s="13">
        <f xml:space="preserve"> RTD("cqg.rtd",,"StudyData","BAVolCr.AskVol^(NGE)",  "Bar",, "Open", "5",D33,,,,,"T")</f>
        <v>2390.5</v>
      </c>
      <c r="BU33" s="3">
        <f t="shared" si="3"/>
        <v>1</v>
      </c>
    </row>
    <row r="34" spans="2:73" ht="11.25" customHeight="1" x14ac:dyDescent="0.3">
      <c r="B34" s="14">
        <f>RTD("cqg.rtd",,"StudyData","SUBMINUTE((NGE),1,Regular)","FG",,"Time","5",D34,,,,,"T")</f>
        <v>42436.552349537036</v>
      </c>
      <c r="C34" s="109">
        <f>IF(RTD("cqg.rtd",,"StudyData","SUBMINUTE((NGE),1,FillGap)","Bar",,"Close","5",D34,,,,,"T")="",NA(),RTD("cqg.rtd",,"StudyData","SUBMINUTE((NGE),1,FillGap)","Bar",,"Close","5",D34,,,,,"T"))</f>
        <v>1.7010000000000001</v>
      </c>
      <c r="D34" s="15">
        <f t="shared" si="5"/>
        <v>-28</v>
      </c>
      <c r="E34" s="16">
        <f>IF( RTD("cqg.rtd",,"StudyData", "AlgOrdBidVol(SUBMINUTE((NGE),1,Regular),1,0)",  "Bar",, "Open", "5",D34,,,,,"T")="",0,RTD("cqg.rtd",,"StudyData", "AlgOrdBidVol(SUBMINUTE((NGE),1,Regular),1,0)",  "Bar",, "Open", "5",D34,,,,,"T"))</f>
        <v>0</v>
      </c>
      <c r="F34" s="16">
        <f xml:space="preserve"> IF(RTD("cqg.rtd",,"StudyData", "AlgOrdAskVol(SUBMINUTE((NGE),1,Regular),1,0)",  "Bar",, "Open", "5",D34,,,,,"T")="",0,RTD("cqg.rtd",,"StudyData", "AlgOrdAskVol(SUBMINUTE((NGE),1,Regular),1,0)",  "Bar",, "Open", "5",D34,,,,,"T"))</f>
        <v>0</v>
      </c>
      <c r="G34" s="21">
        <f xml:space="preserve"> RTD("cqg.rtd",,"StudyData","BAVolCr.BidVol^(SUBMINUTE((NGE),1,FillGap),5,0)",  "Bar",, "Open", "5",D34,,,,,"T")</f>
        <v>0</v>
      </c>
      <c r="H34" s="21">
        <f xml:space="preserve"> RTD("cqg.rtd",,"StudyData","BAVolCr.AskVol^(SUBMINUTE((NGE),1,Regular),5,0)",  "Bar",, "Open", "5",D34,,,,,"T")</f>
        <v>10</v>
      </c>
      <c r="I34" s="21">
        <f t="shared" si="0"/>
        <v>0</v>
      </c>
      <c r="J34" s="95" t="s">
        <v>18</v>
      </c>
      <c r="K34" s="96"/>
      <c r="L34" s="96"/>
      <c r="M34" s="96"/>
      <c r="N34" s="96"/>
      <c r="O34" s="96"/>
      <c r="P34" s="96"/>
      <c r="Q34" s="96"/>
      <c r="R34" s="96"/>
      <c r="S34" s="96"/>
      <c r="T34" s="96"/>
      <c r="U34" s="96"/>
      <c r="V34" s="96"/>
      <c r="W34" s="96"/>
      <c r="X34" s="96"/>
      <c r="Y34" s="97"/>
      <c r="Z34" s="23">
        <f>RTD("cqg.rtd",,"StudyData","SUBMINUTE((NGE),5,Regular)","FG",,"Time","5",D34,,,,,"T")</f>
        <v>42436.551041666666</v>
      </c>
      <c r="AA34" s="17">
        <f>RTD("cqg.rtd",,"StudyData","SUBMINUTE((NGE),5,Regular)","FG",,"Open","5",D34,,,,,"T")</f>
        <v>1.694</v>
      </c>
      <c r="AB34" s="17">
        <f>RTD("cqg.rtd",,"StudyData","SUBMINUTE((NGE),5,Regular)","FG",,"High","5",D34,,,,,"T")</f>
        <v>1.694</v>
      </c>
      <c r="AC34" s="17">
        <f>RTD("cqg.rtd",,"StudyData","SUBMINUTE((NGE),5,Regular)","FG",,"Low","5",D34,,,,,"T")</f>
        <v>1.694</v>
      </c>
      <c r="AD34" s="110">
        <f>IF(RTD("cqg.rtd",,"StudyData","SUBMINUTE((NGE),5,FillGap)","Bar",,"Close","5",D34,,,,,"T")="",NA(),RTD("cqg.rtd",,"StudyData","SUBMINUTE((NGE),5,FillGap)","Bar",,"Close","5",D34,,,,,"T"))</f>
        <v>1.694</v>
      </c>
      <c r="AE34" s="15">
        <f>IF( RTD("cqg.rtd",,"StudyData","AlgOrdBidVol(SUBMINUTE((NGE),5,Regular),1,0)",  "Bar",, "Open", "5",D34,,,,,"T")="",0,RTD("cqg.rtd",,"StudyData","AlgOrdBidVol(SUBMINUTE((NGE),5,Regular),1,0)",  "Bar",, "Open", "5",D34,,,,,"T"))</f>
        <v>0</v>
      </c>
      <c r="AF34" s="15">
        <f>IF( RTD("cqg.rtd",,"StudyData","AlgOrdAskVol(SUBMINUTE((NGE),5,Regular),1,0)",  "Bar",, "Open", "5",D34,,,,,"T")="",0,RTD("cqg.rtd",,"StudyData","AlgOrdAskVol(SUBMINUTE((NGE),5,Regular),1,0)",  "Bar",, "Open", "5",D34,,,,,"T"))</f>
        <v>0</v>
      </c>
      <c r="AG34" s="3">
        <f xml:space="preserve"> RTD("cqg.rtd",,"StudyData","BAVolCr.BidVol^(SUBMINUTE((NGE),5,Regular),5,0)",  "Bar",, "Open", "5",D34,,,,,"T")</f>
        <v>9</v>
      </c>
      <c r="AH34" s="3">
        <f xml:space="preserve"> RTD("cqg.rtd",,"StudyData","BAVolCr.AskVol^(SUBMINUTE((NGE),5,Regular),5,0)",  "Bar",, "Open", "5",D34,,,,,"T")</f>
        <v>23</v>
      </c>
      <c r="AI34" s="13">
        <f t="shared" si="1"/>
        <v>0</v>
      </c>
      <c r="AJ34" s="18"/>
      <c r="AK34" s="19">
        <f>RTD("cqg.rtd",,"StudyData","NGE","Bar",,"Time","1",D34,,,,,"T")</f>
        <v>42436.532638888886</v>
      </c>
      <c r="AL34" s="20">
        <f>RTD("cqg.rtd",,"StudyData","NGE","Bar",,"Open","1",D34,,,,,"T")</f>
        <v>1.694</v>
      </c>
      <c r="AM34" s="20">
        <f>RTD("cqg.rtd",,"StudyData","NGE","Bar",,"High","1",D34,,,,,"T")</f>
        <v>1.6950000000000001</v>
      </c>
      <c r="AN34" s="20">
        <f>RTD("cqg.rtd",,"StudyData","NGE","Bar",,"Low","1",D34,,,,,"T")</f>
        <v>1.694</v>
      </c>
      <c r="AO34" s="111">
        <f>IF(RTD("cqg.rtd",,"StudyData","NGE","FG",,"Close","1",D34,,,,,"T")="",NA(),RTD("cqg.rtd",,"StudyData","NGE","FG",,"Close","1",D34,,,,,"T"))</f>
        <v>1.6950000000000001</v>
      </c>
      <c r="AP34" s="16">
        <f>IF( RTD("cqg.rtd",,"StudyData", "AlgOrdBidVol(NGE)",  "Bar",, "Open", "1",D34,,,,,"T")="",0,RTD("cqg.rtd",,"StudyData", "AlgOrdBidVol(NGE)",  "Bar",, "Open", "1",D34,,,,,"T"))</f>
        <v>5</v>
      </c>
      <c r="AQ34" s="16">
        <f xml:space="preserve"> IF(RTD("cqg.rtd",,"StudyData", "AlgOrdAskVol(NGE)",  "Bar",, "Open", "1",D34,,,,,"T")="",0,RTD("cqg.rtd",,"StudyData", "AlgOrdAskVol(NGE)",  "Bar",, "Open", "1",D34,,,,,"T"))</f>
        <v>10</v>
      </c>
      <c r="AR34" s="21">
        <f xml:space="preserve"> RTD("cqg.rtd",,"StudyData","BAVolCr.BidVol^(NGE)",  "Bar",, "Open", "1",D34,,,,,"T")</f>
        <v>322</v>
      </c>
      <c r="AS34" s="21">
        <f xml:space="preserve"> RTD("cqg.rtd",,"StudyData","BAVolCr.AskVol^(NGE)",  "Bar",, "Open", "1",D34,,,,,"T")</f>
        <v>542</v>
      </c>
      <c r="AT34" s="65">
        <f t="shared" si="2"/>
        <v>0</v>
      </c>
      <c r="AU34" s="11"/>
      <c r="AV34" s="95" t="s">
        <v>20</v>
      </c>
      <c r="AW34" s="96"/>
      <c r="AX34" s="96"/>
      <c r="AY34" s="96"/>
      <c r="AZ34" s="96"/>
      <c r="BA34" s="96"/>
      <c r="BB34" s="96"/>
      <c r="BC34" s="96"/>
      <c r="BD34" s="96"/>
      <c r="BE34" s="96"/>
      <c r="BF34" s="96"/>
      <c r="BG34" s="96"/>
      <c r="BH34" s="96"/>
      <c r="BI34" s="96"/>
      <c r="BJ34" s="96"/>
      <c r="BK34" s="97"/>
      <c r="BL34" s="47">
        <f>RTD("cqg.rtd",,"StudyData","NGE","Bar",,"Time","5",D34,,,,,"T")</f>
        <v>42436.454861111109</v>
      </c>
      <c r="BM34" s="46">
        <f>RTD("cqg.rtd",,"StudyData","NGE","Bar",,"Open","5",D34,,,,,"T")</f>
        <v>1.7290000000000001</v>
      </c>
      <c r="BN34" s="44">
        <f>RTD("cqg.rtd",,"StudyData","NGE","Bar",,"High","5",D34,,,,,"T")</f>
        <v>1.732</v>
      </c>
      <c r="BO34" s="45">
        <f>RTD("cqg.rtd",,"StudyData","NGE","Bar",,"Low","5",D34,,,,,"T")</f>
        <v>1.7270000000000001</v>
      </c>
      <c r="BP34" s="112">
        <f>IF(RTD("cqg.rtd",,"StudyData","NGE","FG",,"Close","5",D34,,,,,"T")="",NA(),RTD("cqg.rtd",,"StudyData","NGE","FG",,"Close","5",D34,,,,,"T"))</f>
        <v>1.728</v>
      </c>
      <c r="BQ34" s="15">
        <f>IF( RTD("cqg.rtd",,"StudyData","AlgOrdBidVol(NGE)",  "Bar",, "Open", "5",D34,,,,,"T")="",0,RTD("cqg.rtd",,"StudyData","AlgOrdBidVol(NGE)",  "Bar",, "Open", "5",D34,,,,,"T"))</f>
        <v>51</v>
      </c>
      <c r="BR34" s="15">
        <f>IF( RTD("cqg.rtd",,"StudyData","AlgOrdAskVol(NGE)",  "Bar",, "Open", "5",D34,,,,,"T")="",0,RTD("cqg.rtd",,"StudyData","AlgOrdAskVol(NGE)",  "Bar",, "Open", "5",D34,,,,,"T"))</f>
        <v>16</v>
      </c>
      <c r="BS34" s="13">
        <f xml:space="preserve"> RTD("cqg.rtd",,"StudyData","BAVolCr.BidVol^(NGE)",  "Bar",, "Open", "5",D34,,,,,"T")</f>
        <v>2495.5</v>
      </c>
      <c r="BT34" s="13">
        <f xml:space="preserve"> RTD("cqg.rtd",,"StudyData","BAVolCr.AskVol^(NGE)",  "Bar",, "Open", "5",D34,,,,,"T")</f>
        <v>3115.5</v>
      </c>
      <c r="BU34" s="3">
        <f t="shared" si="3"/>
        <v>1</v>
      </c>
    </row>
    <row r="35" spans="2:73" ht="11.25" customHeight="1" x14ac:dyDescent="0.3">
      <c r="B35" s="14">
        <f>RTD("cqg.rtd",,"StudyData","SUBMINUTE((NGE),1,Regular)","FG",,"Time","5",D35,,,,,"T")</f>
        <v>42436.552337962967</v>
      </c>
      <c r="C35" s="109">
        <f>IF(RTD("cqg.rtd",,"StudyData","SUBMINUTE((NGE),1,FillGap)","Bar",,"Close","5",D35,,,,,"T")="",NA(),RTD("cqg.rtd",,"StudyData","SUBMINUTE((NGE),1,FillGap)","Bar",,"Close","5",D35,,,,,"T"))</f>
        <v>1.7010000000000001</v>
      </c>
      <c r="D35" s="15">
        <f t="shared" si="5"/>
        <v>-29</v>
      </c>
      <c r="E35" s="16">
        <f>IF( RTD("cqg.rtd",,"StudyData", "AlgOrdBidVol(SUBMINUTE((NGE),1,Regular),1,0)",  "Bar",, "Open", "5",D35,,,,,"T")="",0,RTD("cqg.rtd",,"StudyData", "AlgOrdBidVol(SUBMINUTE((NGE),1,Regular),1,0)",  "Bar",, "Open", "5",D35,,,,,"T"))</f>
        <v>0</v>
      </c>
      <c r="F35" s="16">
        <f xml:space="preserve"> IF(RTD("cqg.rtd",,"StudyData", "AlgOrdAskVol(SUBMINUTE((NGE),1,Regular),1,0)",  "Bar",, "Open", "5",D35,,,,,"T")="",0,RTD("cqg.rtd",,"StudyData", "AlgOrdAskVol(SUBMINUTE((NGE),1,Regular),1,0)",  "Bar",, "Open", "5",D35,,,,,"T"))</f>
        <v>0</v>
      </c>
      <c r="G35" s="21">
        <f xml:space="preserve"> RTD("cqg.rtd",,"StudyData","BAVolCr.BidVol^(SUBMINUTE((NGE),1,FillGap),5,0)",  "Bar",, "Open", "5",D35,,,,,"T")</f>
        <v>0</v>
      </c>
      <c r="H35" s="21">
        <f xml:space="preserve"> RTD("cqg.rtd",,"StudyData","BAVolCr.AskVol^(SUBMINUTE((NGE),1,Regular),5,0)",  "Bar",, "Open", "5",D35,,,,,"T")</f>
        <v>10</v>
      </c>
      <c r="I35" s="21">
        <f t="shared" si="0"/>
        <v>0</v>
      </c>
      <c r="J35" s="98"/>
      <c r="K35" s="99"/>
      <c r="L35" s="99"/>
      <c r="M35" s="99"/>
      <c r="N35" s="99"/>
      <c r="O35" s="99"/>
      <c r="P35" s="99"/>
      <c r="Q35" s="99"/>
      <c r="R35" s="99"/>
      <c r="S35" s="99"/>
      <c r="T35" s="99"/>
      <c r="U35" s="99"/>
      <c r="V35" s="99"/>
      <c r="W35" s="99"/>
      <c r="X35" s="99"/>
      <c r="Y35" s="100"/>
      <c r="Z35" s="23">
        <f>RTD("cqg.rtd",,"StudyData","SUBMINUTE((NGE),5,Regular)","FG",,"Time","5",D35,,,,,"T")</f>
        <v>42436.550983796296</v>
      </c>
      <c r="AA35" s="17">
        <f>RTD("cqg.rtd",,"StudyData","SUBMINUTE((NGE),5,Regular)","FG",,"Open","5",D35,,,,,"T")</f>
        <v>1.6930000000000001</v>
      </c>
      <c r="AB35" s="17">
        <f>RTD("cqg.rtd",,"StudyData","SUBMINUTE((NGE),5,Regular)","FG",,"High","5",D35,,,,,"T")</f>
        <v>1.6930000000000001</v>
      </c>
      <c r="AC35" s="17">
        <f>RTD("cqg.rtd",,"StudyData","SUBMINUTE((NGE),5,Regular)","FG",,"Low","5",D35,,,,,"T")</f>
        <v>1.6930000000000001</v>
      </c>
      <c r="AD35" s="110">
        <f>IF(RTD("cqg.rtd",,"StudyData","SUBMINUTE((NGE),5,FillGap)","Bar",,"Close","5",D35,,,,,"T")="",NA(),RTD("cqg.rtd",,"StudyData","SUBMINUTE((NGE),5,FillGap)","Bar",,"Close","5",D35,,,,,"T"))</f>
        <v>1.6930000000000001</v>
      </c>
      <c r="AE35" s="15">
        <f>IF( RTD("cqg.rtd",,"StudyData","AlgOrdBidVol(SUBMINUTE((NGE),5,Regular),1,0)",  "Bar",, "Open", "5",D35,,,,,"T")="",0,RTD("cqg.rtd",,"StudyData","AlgOrdBidVol(SUBMINUTE((NGE),5,Regular),1,0)",  "Bar",, "Open", "5",D35,,,,,"T"))</f>
        <v>0</v>
      </c>
      <c r="AF35" s="15">
        <f>IF( RTD("cqg.rtd",,"StudyData","AlgOrdAskVol(SUBMINUTE((NGE),5,Regular),1,0)",  "Bar",, "Open", "5",D35,,,,,"T")="",0,RTD("cqg.rtd",,"StudyData","AlgOrdAskVol(SUBMINUTE((NGE),5,Regular),1,0)",  "Bar",, "Open", "5",D35,,,,,"T"))</f>
        <v>0</v>
      </c>
      <c r="AG35" s="3">
        <f xml:space="preserve"> RTD("cqg.rtd",,"StudyData","BAVolCr.BidVol^(SUBMINUTE((NGE),5,Regular),5,0)",  "Bar",, "Open", "5",D35,,,,,"T")</f>
        <v>20</v>
      </c>
      <c r="AH35" s="3">
        <f xml:space="preserve"> RTD("cqg.rtd",,"StudyData","BAVolCr.AskVol^(SUBMINUTE((NGE),5,Regular),5,0)",  "Bar",, "Open", "5",D35,,,,,"T")</f>
        <v>13</v>
      </c>
      <c r="AI35" s="13">
        <f t="shared" si="1"/>
        <v>0</v>
      </c>
      <c r="AJ35" s="18"/>
      <c r="AK35" s="19">
        <f>RTD("cqg.rtd",,"StudyData","NGE","Bar",,"Time","1",D35,,,,,"T")</f>
        <v>42436.531944444447</v>
      </c>
      <c r="AL35" s="20">
        <f>RTD("cqg.rtd",,"StudyData","NGE","Bar",,"Open","1",D35,,,,,"T")</f>
        <v>1.696</v>
      </c>
      <c r="AM35" s="20">
        <f>RTD("cqg.rtd",,"StudyData","NGE","Bar",,"High","1",D35,,,,,"T")</f>
        <v>1.696</v>
      </c>
      <c r="AN35" s="20">
        <f>RTD("cqg.rtd",,"StudyData","NGE","Bar",,"Low","1",D35,,,,,"T")</f>
        <v>1.694</v>
      </c>
      <c r="AO35" s="111">
        <f>IF(RTD("cqg.rtd",,"StudyData","NGE","FG",,"Close","1",D35,,,,,"T")="",NA(),RTD("cqg.rtd",,"StudyData","NGE","FG",,"Close","1",D35,,,,,"T"))</f>
        <v>1.6950000000000001</v>
      </c>
      <c r="AP35" s="16">
        <f>IF( RTD("cqg.rtd",,"StudyData", "AlgOrdBidVol(NGE)",  "Bar",, "Open", "1",D35,,,,,"T")="",0,RTD("cqg.rtd",,"StudyData", "AlgOrdBidVol(NGE)",  "Bar",, "Open", "1",D35,,,,,"T"))</f>
        <v>0</v>
      </c>
      <c r="AQ35" s="16">
        <f xml:space="preserve"> IF(RTD("cqg.rtd",,"StudyData", "AlgOrdAskVol(NGE)",  "Bar",, "Open", "1",D35,,,,,"T")="",0,RTD("cqg.rtd",,"StudyData", "AlgOrdAskVol(NGE)",  "Bar",, "Open", "1",D35,,,,,"T"))</f>
        <v>23</v>
      </c>
      <c r="AR35" s="21">
        <f xml:space="preserve"> RTD("cqg.rtd",,"StudyData","BAVolCr.BidVol^(NGE)",  "Bar",, "Open", "1",D35,,,,,"T")</f>
        <v>366</v>
      </c>
      <c r="AS35" s="21">
        <f xml:space="preserve"> RTD("cqg.rtd",,"StudyData","BAVolCr.AskVol^(NGE)",  "Bar",, "Open", "1",D35,,,,,"T")</f>
        <v>642</v>
      </c>
      <c r="AT35" s="65">
        <f t="shared" si="2"/>
        <v>0</v>
      </c>
      <c r="AU35" s="11"/>
      <c r="AV35" s="98"/>
      <c r="AW35" s="99"/>
      <c r="AX35" s="99"/>
      <c r="AY35" s="99"/>
      <c r="AZ35" s="99"/>
      <c r="BA35" s="99"/>
      <c r="BB35" s="99"/>
      <c r="BC35" s="99"/>
      <c r="BD35" s="99"/>
      <c r="BE35" s="99"/>
      <c r="BF35" s="99"/>
      <c r="BG35" s="99"/>
      <c r="BH35" s="99"/>
      <c r="BI35" s="99"/>
      <c r="BJ35" s="99"/>
      <c r="BK35" s="100"/>
      <c r="BL35" s="47">
        <f>RTD("cqg.rtd",,"StudyData","NGE","Bar",,"Time","5",D35,,,,,"T")</f>
        <v>42436.451388888891</v>
      </c>
      <c r="BM35" s="46">
        <f>RTD("cqg.rtd",,"StudyData","NGE","Bar",,"Open","5",D35,,,,,"T")</f>
        <v>1.7350000000000001</v>
      </c>
      <c r="BN35" s="44">
        <f>RTD("cqg.rtd",,"StudyData","NGE","Bar",,"High","5",D35,,,,,"T")</f>
        <v>1.7350000000000001</v>
      </c>
      <c r="BO35" s="45">
        <f>RTD("cqg.rtd",,"StudyData","NGE","Bar",,"Low","5",D35,,,,,"T")</f>
        <v>1.726</v>
      </c>
      <c r="BP35" s="112">
        <f>IF(RTD("cqg.rtd",,"StudyData","NGE","FG",,"Close","5",D35,,,,,"T")="",NA(),RTD("cqg.rtd",,"StudyData","NGE","FG",,"Close","5",D35,,,,,"T"))</f>
        <v>1.7290000000000001</v>
      </c>
      <c r="BQ35" s="15">
        <f>IF( RTD("cqg.rtd",,"StudyData","AlgOrdBidVol(NGE)",  "Bar",, "Open", "5",D35,,,,,"T")="",0,RTD("cqg.rtd",,"StudyData","AlgOrdBidVol(NGE)",  "Bar",, "Open", "5",D35,,,,,"T"))</f>
        <v>75</v>
      </c>
      <c r="BR35" s="15">
        <f>IF( RTD("cqg.rtd",,"StudyData","AlgOrdAskVol(NGE)",  "Bar",, "Open", "5",D35,,,,,"T")="",0,RTD("cqg.rtd",,"StudyData","AlgOrdAskVol(NGE)",  "Bar",, "Open", "5",D35,,,,,"T"))</f>
        <v>95</v>
      </c>
      <c r="BS35" s="13">
        <f xml:space="preserve"> RTD("cqg.rtd",,"StudyData","BAVolCr.BidVol^(NGE)",  "Bar",, "Open", "5",D35,,,,,"T")</f>
        <v>2562.5</v>
      </c>
      <c r="BT35" s="13">
        <f xml:space="preserve"> RTD("cqg.rtd",,"StudyData","BAVolCr.AskVol^(NGE)",  "Bar",, "Open", "5",D35,,,,,"T")</f>
        <v>3655.5</v>
      </c>
      <c r="BU35" s="3">
        <f t="shared" si="3"/>
        <v>-1</v>
      </c>
    </row>
    <row r="36" spans="2:73" ht="11.25" customHeight="1" x14ac:dyDescent="0.3">
      <c r="B36" s="14">
        <f>RTD("cqg.rtd",,"StudyData","SUBMINUTE((NGE),1,Regular)","FG",,"Time","5",D36,,,,,"T")</f>
        <v>42436.55232638889</v>
      </c>
      <c r="C36" s="109">
        <f>IF(RTD("cqg.rtd",,"StudyData","SUBMINUTE((NGE),1,FillGap)","Bar",,"Close","5",D36,,,,,"T")="",NA(),RTD("cqg.rtd",,"StudyData","SUBMINUTE((NGE),1,FillGap)","Bar",,"Close","5",D36,,,,,"T"))</f>
        <v>1.7010000000000001</v>
      </c>
      <c r="D36" s="15">
        <f t="shared" si="5"/>
        <v>-30</v>
      </c>
      <c r="E36" s="16">
        <f>IF( RTD("cqg.rtd",,"StudyData", "AlgOrdBidVol(SUBMINUTE((NGE),1,Regular),1,0)",  "Bar",, "Open", "5",D36,,,,,"T")="",0,RTD("cqg.rtd",,"StudyData", "AlgOrdBidVol(SUBMINUTE((NGE),1,Regular),1,0)",  "Bar",, "Open", "5",D36,,,,,"T"))</f>
        <v>0</v>
      </c>
      <c r="F36" s="16">
        <f xml:space="preserve"> IF(RTD("cqg.rtd",,"StudyData", "AlgOrdAskVol(SUBMINUTE((NGE),1,Regular),1,0)",  "Bar",, "Open", "5",D36,,,,,"T")="",0,RTD("cqg.rtd",,"StudyData", "AlgOrdAskVol(SUBMINUTE((NGE),1,Regular),1,0)",  "Bar",, "Open", "5",D36,,,,,"T"))</f>
        <v>0</v>
      </c>
      <c r="G36" s="21">
        <f xml:space="preserve"> RTD("cqg.rtd",,"StudyData","BAVolCr.BidVol^(SUBMINUTE((NGE),1,FillGap),5,0)",  "Bar",, "Open", "5",D36,,,,,"T")</f>
        <v>0</v>
      </c>
      <c r="H36" s="21">
        <f xml:space="preserve"> RTD("cqg.rtd",,"StudyData","BAVolCr.AskVol^(SUBMINUTE((NGE),1,Regular),5,0)",  "Bar",, "Open", "5",D36,,,,,"T")</f>
        <v>10</v>
      </c>
      <c r="I36" s="21">
        <f t="shared" si="0"/>
        <v>0</v>
      </c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3">
        <f>RTD("cqg.rtd",,"StudyData","SUBMINUTE((NGE),5,Regular)","FG",,"Time","5",D36,,,,,"T")</f>
        <v>42436.550925925927</v>
      </c>
      <c r="AA36" s="17">
        <f>RTD("cqg.rtd",,"StudyData","SUBMINUTE((NGE),5,Regular)","FG",,"Open","5",D36,,,,,"T")</f>
        <v>1.6930000000000001</v>
      </c>
      <c r="AB36" s="17">
        <f>RTD("cqg.rtd",,"StudyData","SUBMINUTE((NGE),5,Regular)","FG",,"High","5",D36,,,,,"T")</f>
        <v>1.6930000000000001</v>
      </c>
      <c r="AC36" s="17">
        <f>RTD("cqg.rtd",,"StudyData","SUBMINUTE((NGE),5,Regular)","FG",,"Low","5",D36,,,,,"T")</f>
        <v>1.6930000000000001</v>
      </c>
      <c r="AD36" s="110">
        <f>IF(RTD("cqg.rtd",,"StudyData","SUBMINUTE((NGE),5,FillGap)","Bar",,"Close","5",D36,,,,,"T")="",NA(),RTD("cqg.rtd",,"StudyData","SUBMINUTE((NGE),5,FillGap)","Bar",,"Close","5",D36,,,,,"T"))</f>
        <v>1.6930000000000001</v>
      </c>
      <c r="AE36" s="15">
        <f>IF( RTD("cqg.rtd",,"StudyData","AlgOrdBidVol(SUBMINUTE((NGE),5,Regular),1,0)",  "Bar",, "Open", "5",D36,,,,,"T")="",0,RTD("cqg.rtd",,"StudyData","AlgOrdBidVol(SUBMINUTE((NGE),5,Regular),1,0)",  "Bar",, "Open", "5",D36,,,,,"T"))</f>
        <v>0</v>
      </c>
      <c r="AF36" s="15">
        <f>IF( RTD("cqg.rtd",,"StudyData","AlgOrdAskVol(SUBMINUTE((NGE),5,Regular),1,0)",  "Bar",, "Open", "5",D36,,,,,"T")="",0,RTD("cqg.rtd",,"StudyData","AlgOrdAskVol(SUBMINUTE((NGE),5,Regular),1,0)",  "Bar",, "Open", "5",D36,,,,,"T"))</f>
        <v>0</v>
      </c>
      <c r="AG36" s="3">
        <f xml:space="preserve"> RTD("cqg.rtd",,"StudyData","BAVolCr.BidVol^(SUBMINUTE((NGE),5,Regular),5,0)",  "Bar",, "Open", "5",D36,,,,,"T")</f>
        <v>34</v>
      </c>
      <c r="AH36" s="3">
        <f xml:space="preserve"> RTD("cqg.rtd",,"StudyData","BAVolCr.AskVol^(SUBMINUTE((NGE),5,Regular),5,0)",  "Bar",, "Open", "5",D36,,,,,"T")</f>
        <v>23</v>
      </c>
      <c r="AI36" s="13">
        <f t="shared" si="1"/>
        <v>0</v>
      </c>
      <c r="AJ36" s="18"/>
      <c r="AK36" s="19">
        <f>RTD("cqg.rtd",,"StudyData","NGE","Bar",,"Time","1",D36,,,,,"T")</f>
        <v>42436.53125</v>
      </c>
      <c r="AL36" s="20">
        <f>RTD("cqg.rtd",,"StudyData","NGE","Bar",,"Open","1",D36,,,,,"T")</f>
        <v>1.6930000000000001</v>
      </c>
      <c r="AM36" s="20">
        <f>RTD("cqg.rtd",,"StudyData","NGE","Bar",,"High","1",D36,,,,,"T")</f>
        <v>1.696</v>
      </c>
      <c r="AN36" s="20">
        <f>RTD("cqg.rtd",,"StudyData","NGE","Bar",,"Low","1",D36,,,,,"T")</f>
        <v>1.6930000000000001</v>
      </c>
      <c r="AO36" s="111">
        <f>IF(RTD("cqg.rtd",,"StudyData","NGE","FG",,"Close","1",D36,,,,,"T")="",NA(),RTD("cqg.rtd",,"StudyData","NGE","FG",,"Close","1",D36,,,,,"T"))</f>
        <v>1.696</v>
      </c>
      <c r="AP36" s="16">
        <f>IF( RTD("cqg.rtd",,"StudyData", "AlgOrdBidVol(NGE)",  "Bar",, "Open", "1",D36,,,,,"T")="",0,RTD("cqg.rtd",,"StudyData", "AlgOrdBidVol(NGE)",  "Bar",, "Open", "1",D36,,,,,"T"))</f>
        <v>20</v>
      </c>
      <c r="AQ36" s="16">
        <f xml:space="preserve"> IF(RTD("cqg.rtd",,"StudyData", "AlgOrdAskVol(NGE)",  "Bar",, "Open", "1",D36,,,,,"T")="",0,RTD("cqg.rtd",,"StudyData", "AlgOrdAskVol(NGE)",  "Bar",, "Open", "1",D36,,,,,"T"))</f>
        <v>0</v>
      </c>
      <c r="AR36" s="21">
        <f xml:space="preserve"> RTD("cqg.rtd",,"StudyData","BAVolCr.BidVol^(NGE)",  "Bar",, "Open", "1",D36,,,,,"T")</f>
        <v>441</v>
      </c>
      <c r="AS36" s="21">
        <f xml:space="preserve"> RTD("cqg.rtd",,"StudyData","BAVolCr.AskVol^(NGE)",  "Bar",, "Open", "1",D36,,,,,"T")</f>
        <v>707</v>
      </c>
      <c r="AT36" s="65">
        <f t="shared" si="2"/>
        <v>0</v>
      </c>
      <c r="AU36" s="11"/>
      <c r="AV36" s="22"/>
      <c r="AW36" s="22"/>
      <c r="AX36" s="22"/>
      <c r="AY36" s="22"/>
      <c r="AZ36" s="22"/>
      <c r="BA36" s="22"/>
      <c r="BB36" s="22"/>
      <c r="BC36" s="22"/>
      <c r="BD36" s="22"/>
      <c r="BE36" s="22"/>
      <c r="BF36" s="22"/>
      <c r="BG36" s="22"/>
      <c r="BH36" s="22"/>
      <c r="BI36" s="22"/>
      <c r="BJ36" s="22"/>
      <c r="BK36" s="22"/>
      <c r="BL36" s="47">
        <f>RTD("cqg.rtd",,"StudyData","NGE","Bar",,"Time","5",D36,,,,,"T")</f>
        <v>42436.447916666664</v>
      </c>
      <c r="BM36" s="46">
        <f>RTD("cqg.rtd",,"StudyData","NGE","Bar",,"Open","5",D36,,,,,"T")</f>
        <v>1.734</v>
      </c>
      <c r="BN36" s="44">
        <f>RTD("cqg.rtd",,"StudyData","NGE","Bar",,"High","5",D36,,,,,"T")</f>
        <v>1.74</v>
      </c>
      <c r="BO36" s="45">
        <f>RTD("cqg.rtd",,"StudyData","NGE","Bar",,"Low","5",D36,,,,,"T")</f>
        <v>1.7330000000000001</v>
      </c>
      <c r="BP36" s="112">
        <f>IF(RTD("cqg.rtd",,"StudyData","NGE","FG",,"Close","5",D36,,,,,"T")="",NA(),RTD("cqg.rtd",,"StudyData","NGE","FG",,"Close","5",D36,,,,,"T"))</f>
        <v>1.7350000000000001</v>
      </c>
      <c r="BQ36" s="15">
        <f>IF( RTD("cqg.rtd",,"StudyData","AlgOrdBidVol(NGE)",  "Bar",, "Open", "5",D36,,,,,"T")="",0,RTD("cqg.rtd",,"StudyData","AlgOrdBidVol(NGE)",  "Bar",, "Open", "5",D36,,,,,"T"))</f>
        <v>21</v>
      </c>
      <c r="BR36" s="15">
        <f>IF( RTD("cqg.rtd",,"StudyData","AlgOrdAskVol(NGE)",  "Bar",, "Open", "5",D36,,,,,"T")="",0,RTD("cqg.rtd",,"StudyData","AlgOrdAskVol(NGE)",  "Bar",, "Open", "5",D36,,,,,"T"))</f>
        <v>204</v>
      </c>
      <c r="BS36" s="13">
        <f xml:space="preserve"> RTD("cqg.rtd",,"StudyData","BAVolCr.BidVol^(NGE)",  "Bar",, "Open", "5",D36,,,,,"T")</f>
        <v>2333.5</v>
      </c>
      <c r="BT36" s="13">
        <f xml:space="preserve"> RTD("cqg.rtd",,"StudyData","BAVolCr.AskVol^(NGE)",  "Bar",, "Open", "5",D36,,,,,"T")</f>
        <v>3883.5</v>
      </c>
      <c r="BU36" s="3">
        <f t="shared" si="3"/>
        <v>-1</v>
      </c>
    </row>
    <row r="37" spans="2:73" ht="11.25" customHeight="1" x14ac:dyDescent="0.3">
      <c r="B37" s="14">
        <f>RTD("cqg.rtd",,"StudyData","SUBMINUTE((NGE),1,Regular)","FG",,"Time","5",D37,,,,,"T")</f>
        <v>42436.55231481482</v>
      </c>
      <c r="C37" s="109">
        <f>IF(RTD("cqg.rtd",,"StudyData","SUBMINUTE((NGE),1,FillGap)","Bar",,"Close","5",D37,,,,,"T")="",NA(),RTD("cqg.rtd",,"StudyData","SUBMINUTE((NGE),1,FillGap)","Bar",,"Close","5",D37,,,,,"T"))</f>
        <v>1.7010000000000001</v>
      </c>
      <c r="D37" s="15">
        <f t="shared" si="5"/>
        <v>-31</v>
      </c>
      <c r="E37" s="16">
        <f>IF( RTD("cqg.rtd",,"StudyData", "AlgOrdBidVol(SUBMINUTE((NGE),1,Regular),1,0)",  "Bar",, "Open", "5",D37,,,,,"T")="",0,RTD("cqg.rtd",,"StudyData", "AlgOrdBidVol(SUBMINUTE((NGE),1,Regular),1,0)",  "Bar",, "Open", "5",D37,,,,,"T"))</f>
        <v>0</v>
      </c>
      <c r="F37" s="16">
        <f xml:space="preserve"> IF(RTD("cqg.rtd",,"StudyData", "AlgOrdAskVol(SUBMINUTE((NGE),1,Regular),1,0)",  "Bar",, "Open", "5",D37,,,,,"T")="",0,RTD("cqg.rtd",,"StudyData", "AlgOrdAskVol(SUBMINUTE((NGE),1,Regular),1,0)",  "Bar",, "Open", "5",D37,,,,,"T"))</f>
        <v>0</v>
      </c>
      <c r="G37" s="21">
        <f xml:space="preserve"> RTD("cqg.rtd",,"StudyData","BAVolCr.BidVol^(SUBMINUTE((NGE),1,FillGap),5,0)",  "Bar",, "Open", "5",D37,,,,,"T")</f>
        <v>0</v>
      </c>
      <c r="H37" s="21">
        <f xml:space="preserve"> RTD("cqg.rtd",,"StudyData","BAVolCr.AskVol^(SUBMINUTE((NGE),1,Regular),5,0)",  "Bar",, "Open", "5",D37,,,,,"T")</f>
        <v>10</v>
      </c>
      <c r="I37" s="21">
        <f t="shared" si="0"/>
        <v>0</v>
      </c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3">
        <f>RTD("cqg.rtd",,"StudyData","SUBMINUTE((NGE),5,Regular)","FG",,"Time","5",D37,,,,,"T")</f>
        <v>42436.55086805555</v>
      </c>
      <c r="AA37" s="17">
        <f>RTD("cqg.rtd",,"StudyData","SUBMINUTE((NGE),5,Regular)","FG",,"Open","5",D37,,,,,"T")</f>
        <v>1.6930000000000001</v>
      </c>
      <c r="AB37" s="17">
        <f>RTD("cqg.rtd",,"StudyData","SUBMINUTE((NGE),5,Regular)","FG",,"High","5",D37,,,,,"T")</f>
        <v>1.6930000000000001</v>
      </c>
      <c r="AC37" s="17">
        <f>RTD("cqg.rtd",,"StudyData","SUBMINUTE((NGE),5,Regular)","FG",,"Low","5",D37,,,,,"T")</f>
        <v>1.6930000000000001</v>
      </c>
      <c r="AD37" s="110">
        <f>IF(RTD("cqg.rtd",,"StudyData","SUBMINUTE((NGE),5,FillGap)","Bar",,"Close","5",D37,,,,,"T")="",NA(),RTD("cqg.rtd",,"StudyData","SUBMINUTE((NGE),5,FillGap)","Bar",,"Close","5",D37,,,,,"T"))</f>
        <v>1.6930000000000001</v>
      </c>
      <c r="AE37" s="15">
        <f>IF( RTD("cqg.rtd",,"StudyData","AlgOrdBidVol(SUBMINUTE((NGE),5,Regular),1,0)",  "Bar",, "Open", "5",D37,,,,,"T")="",0,RTD("cqg.rtd",,"StudyData","AlgOrdBidVol(SUBMINUTE((NGE),5,Regular),1,0)",  "Bar",, "Open", "5",D37,,,,,"T"))</f>
        <v>0</v>
      </c>
      <c r="AF37" s="15">
        <f>IF( RTD("cqg.rtd",,"StudyData","AlgOrdAskVol(SUBMINUTE((NGE),5,Regular),1,0)",  "Bar",, "Open", "5",D37,,,,,"T")="",0,RTD("cqg.rtd",,"StudyData","AlgOrdAskVol(SUBMINUTE((NGE),5,Regular),1,0)",  "Bar",, "Open", "5",D37,,,,,"T"))</f>
        <v>0</v>
      </c>
      <c r="AG37" s="3">
        <f xml:space="preserve"> RTD("cqg.rtd",,"StudyData","BAVolCr.BidVol^(SUBMINUTE((NGE),5,Regular),5,0)",  "Bar",, "Open", "5",D37,,,,,"T")</f>
        <v>50</v>
      </c>
      <c r="AH37" s="3">
        <f xml:space="preserve"> RTD("cqg.rtd",,"StudyData","BAVolCr.AskVol^(SUBMINUTE((NGE),5,Regular),5,0)",  "Bar",, "Open", "5",D37,,,,,"T")</f>
        <v>17</v>
      </c>
      <c r="AI37" s="13">
        <f t="shared" si="1"/>
        <v>0</v>
      </c>
      <c r="AJ37" s="18"/>
      <c r="AK37" s="19">
        <f>RTD("cqg.rtd",,"StudyData","NGE","Bar",,"Time","1",D37,,,,,"T")</f>
        <v>42436.530555555553</v>
      </c>
      <c r="AL37" s="20">
        <f>RTD("cqg.rtd",,"StudyData","NGE","Bar",,"Open","1",D37,,,,,"T")</f>
        <v>1.696</v>
      </c>
      <c r="AM37" s="20">
        <f>RTD("cqg.rtd",,"StudyData","NGE","Bar",,"High","1",D37,,,,,"T")</f>
        <v>1.696</v>
      </c>
      <c r="AN37" s="20">
        <f>RTD("cqg.rtd",,"StudyData","NGE","Bar",,"Low","1",D37,,,,,"T")</f>
        <v>1.6930000000000001</v>
      </c>
      <c r="AO37" s="111">
        <f>IF(RTD("cqg.rtd",,"StudyData","NGE","FG",,"Close","1",D37,,,,,"T")="",NA(),RTD("cqg.rtd",,"StudyData","NGE","FG",,"Close","1",D37,,,,,"T"))</f>
        <v>1.694</v>
      </c>
      <c r="AP37" s="16">
        <f>IF( RTD("cqg.rtd",,"StudyData", "AlgOrdBidVol(NGE)",  "Bar",, "Open", "1",D37,,,,,"T")="",0,RTD("cqg.rtd",,"StudyData", "AlgOrdBidVol(NGE)",  "Bar",, "Open", "1",D37,,,,,"T"))</f>
        <v>15</v>
      </c>
      <c r="AQ37" s="16">
        <f xml:space="preserve"> IF(RTD("cqg.rtd",,"StudyData", "AlgOrdAskVol(NGE)",  "Bar",, "Open", "1",D37,,,,,"T")="",0,RTD("cqg.rtd",,"StudyData", "AlgOrdAskVol(NGE)",  "Bar",, "Open", "1",D37,,,,,"T"))</f>
        <v>13</v>
      </c>
      <c r="AR37" s="21">
        <f xml:space="preserve"> RTD("cqg.rtd",,"StudyData","BAVolCr.BidVol^(NGE)",  "Bar",, "Open", "1",D37,,,,,"T")</f>
        <v>509.5</v>
      </c>
      <c r="AS37" s="21">
        <f xml:space="preserve"> RTD("cqg.rtd",,"StudyData","BAVolCr.AskVol^(NGE)",  "Bar",, "Open", "1",D37,,,,,"T")</f>
        <v>874.5</v>
      </c>
      <c r="AT37" s="65">
        <f t="shared" si="2"/>
        <v>0</v>
      </c>
      <c r="AU37" s="11"/>
      <c r="AV37" s="22"/>
      <c r="AW37" s="22"/>
      <c r="AX37" s="22"/>
      <c r="AY37" s="22"/>
      <c r="AZ37" s="22"/>
      <c r="BA37" s="22"/>
      <c r="BB37" s="22"/>
      <c r="BC37" s="22"/>
      <c r="BD37" s="22"/>
      <c r="BE37" s="22"/>
      <c r="BF37" s="22"/>
      <c r="BG37" s="22"/>
      <c r="BH37" s="22"/>
      <c r="BI37" s="22"/>
      <c r="BJ37" s="22"/>
      <c r="BK37" s="22"/>
      <c r="BL37" s="47">
        <f>RTD("cqg.rtd",,"StudyData","NGE","Bar",,"Time","5",D37,,,,,"T")</f>
        <v>42436.444444444445</v>
      </c>
      <c r="BM37" s="46">
        <f>RTD("cqg.rtd",,"StudyData","NGE","Bar",,"Open","5",D37,,,,,"T")</f>
        <v>1.734</v>
      </c>
      <c r="BN37" s="44">
        <f>RTD("cqg.rtd",,"StudyData","NGE","Bar",,"High","5",D37,,,,,"T")</f>
        <v>1.736</v>
      </c>
      <c r="BO37" s="45">
        <f>RTD("cqg.rtd",,"StudyData","NGE","Bar",,"Low","5",D37,,,,,"T")</f>
        <v>1.732</v>
      </c>
      <c r="BP37" s="112">
        <f>IF(RTD("cqg.rtd",,"StudyData","NGE","FG",,"Close","5",D37,,,,,"T")="",NA(),RTD("cqg.rtd",,"StudyData","NGE","FG",,"Close","5",D37,,,,,"T"))</f>
        <v>1.734</v>
      </c>
      <c r="BQ37" s="15">
        <f>IF( RTD("cqg.rtd",,"StudyData","AlgOrdBidVol(NGE)",  "Bar",, "Open", "5",D37,,,,,"T")="",0,RTD("cqg.rtd",,"StudyData","AlgOrdBidVol(NGE)",  "Bar",, "Open", "5",D37,,,,,"T"))</f>
        <v>233</v>
      </c>
      <c r="BR37" s="15">
        <f>IF( RTD("cqg.rtd",,"StudyData","AlgOrdAskVol(NGE)",  "Bar",, "Open", "5",D37,,,,,"T")="",0,RTD("cqg.rtd",,"StudyData","AlgOrdAskVol(NGE)",  "Bar",, "Open", "5",D37,,,,,"T"))</f>
        <v>100</v>
      </c>
      <c r="BS37" s="13">
        <f xml:space="preserve"> RTD("cqg.rtd",,"StudyData","BAVolCr.BidVol^(NGE)",  "Bar",, "Open", "5",D37,,,,,"T")</f>
        <v>2309</v>
      </c>
      <c r="BT37" s="13">
        <f xml:space="preserve"> RTD("cqg.rtd",,"StudyData","BAVolCr.AskVol^(NGE)",  "Bar",, "Open", "5",D37,,,,,"T")</f>
        <v>3422</v>
      </c>
      <c r="BU37" s="3">
        <f t="shared" si="3"/>
        <v>1</v>
      </c>
    </row>
    <row r="38" spans="2:73" ht="11.25" customHeight="1" x14ac:dyDescent="0.3">
      <c r="B38" s="14">
        <f>RTD("cqg.rtd",,"StudyData","SUBMINUTE((NGE),1,Regular)","FG",,"Time","5",D38,,,,,"T")</f>
        <v>42436.552303240744</v>
      </c>
      <c r="C38" s="109">
        <f>IF(RTD("cqg.rtd",,"StudyData","SUBMINUTE((NGE),1,FillGap)","Bar",,"Close","5",D38,,,,,"T")="",NA(),RTD("cqg.rtd",,"StudyData","SUBMINUTE((NGE),1,FillGap)","Bar",,"Close","5",D38,,,,,"T"))</f>
        <v>1.7010000000000001</v>
      </c>
      <c r="D38" s="15">
        <f t="shared" si="5"/>
        <v>-32</v>
      </c>
      <c r="E38" s="16">
        <f>IF( RTD("cqg.rtd",,"StudyData", "AlgOrdBidVol(SUBMINUTE((NGE),1,Regular),1,0)",  "Bar",, "Open", "5",D38,,,,,"T")="",0,RTD("cqg.rtd",,"StudyData", "AlgOrdBidVol(SUBMINUTE((NGE),1,Regular),1,0)",  "Bar",, "Open", "5",D38,,,,,"T"))</f>
        <v>0</v>
      </c>
      <c r="F38" s="16">
        <f xml:space="preserve"> IF(RTD("cqg.rtd",,"StudyData", "AlgOrdAskVol(SUBMINUTE((NGE),1,Regular),1,0)",  "Bar",, "Open", "5",D38,,,,,"T")="",0,RTD("cqg.rtd",,"StudyData", "AlgOrdAskVol(SUBMINUTE((NGE),1,Regular),1,0)",  "Bar",, "Open", "5",D38,,,,,"T"))</f>
        <v>0</v>
      </c>
      <c r="G38" s="21">
        <f xml:space="preserve"> RTD("cqg.rtd",,"StudyData","BAVolCr.BidVol^(SUBMINUTE((NGE),1,FillGap),5,0)",  "Bar",, "Open", "5",D38,,,,,"T")</f>
        <v>0</v>
      </c>
      <c r="H38" s="21">
        <f xml:space="preserve"> RTD("cqg.rtd",,"StudyData","BAVolCr.AskVol^(SUBMINUTE((NGE),1,Regular),5,0)",  "Bar",, "Open", "5",D38,,,,,"T")</f>
        <v>10</v>
      </c>
      <c r="I38" s="21">
        <f t="shared" si="0"/>
        <v>0</v>
      </c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3">
        <f>RTD("cqg.rtd",,"StudyData","SUBMINUTE((NGE),5,Regular)","FG",,"Time","5",D38,,,,,"T")</f>
        <v>42436.550810185181</v>
      </c>
      <c r="AA38" s="17">
        <f>RTD("cqg.rtd",,"StudyData","SUBMINUTE((NGE),5,Regular)","FG",,"Open","5",D38,,,,,"T")</f>
        <v>1.6930000000000001</v>
      </c>
      <c r="AB38" s="17">
        <f>RTD("cqg.rtd",,"StudyData","SUBMINUTE((NGE),5,Regular)","FG",,"High","5",D38,,,,,"T")</f>
        <v>1.694</v>
      </c>
      <c r="AC38" s="17">
        <f>RTD("cqg.rtd",,"StudyData","SUBMINUTE((NGE),5,Regular)","FG",,"Low","5",D38,,,,,"T")</f>
        <v>1.6930000000000001</v>
      </c>
      <c r="AD38" s="110">
        <f>IF(RTD("cqg.rtd",,"StudyData","SUBMINUTE((NGE),5,FillGap)","Bar",,"Close","5",D38,,,,,"T")="",NA(),RTD("cqg.rtd",,"StudyData","SUBMINUTE((NGE),5,FillGap)","Bar",,"Close","5",D38,,,,,"T"))</f>
        <v>1.694</v>
      </c>
      <c r="AE38" s="15">
        <f>IF( RTD("cqg.rtd",,"StudyData","AlgOrdBidVol(SUBMINUTE((NGE),5,Regular),1,0)",  "Bar",, "Open", "5",D38,,,,,"T")="",0,RTD("cqg.rtd",,"StudyData","AlgOrdBidVol(SUBMINUTE((NGE),5,Regular),1,0)",  "Bar",, "Open", "5",D38,,,,,"T"))</f>
        <v>0</v>
      </c>
      <c r="AF38" s="15">
        <f>IF( RTD("cqg.rtd",,"StudyData","AlgOrdAskVol(SUBMINUTE((NGE),5,Regular),1,0)",  "Bar",, "Open", "5",D38,,,,,"T")="",0,RTD("cqg.rtd",,"StudyData","AlgOrdAskVol(SUBMINUTE((NGE),5,Regular),1,0)",  "Bar",, "Open", "5",D38,,,,,"T"))</f>
        <v>0</v>
      </c>
      <c r="AG38" s="3">
        <f xml:space="preserve"> RTD("cqg.rtd",,"StudyData","BAVolCr.BidVol^(SUBMINUTE((NGE),5,Regular),5,0)",  "Bar",, "Open", "5",D38,,,,,"T")</f>
        <v>49</v>
      </c>
      <c r="AH38" s="3">
        <f xml:space="preserve"> RTD("cqg.rtd",,"StudyData","BAVolCr.AskVol^(SUBMINUTE((NGE),5,Regular),5,0)",  "Bar",, "Open", "5",D38,,,,,"T")</f>
        <v>40</v>
      </c>
      <c r="AI38" s="13">
        <f t="shared" si="1"/>
        <v>0</v>
      </c>
      <c r="AJ38" s="18"/>
      <c r="AK38" s="19">
        <f>RTD("cqg.rtd",,"StudyData","NGE","Bar",,"Time","1",D38,,,,,"T")</f>
        <v>42436.529861111114</v>
      </c>
      <c r="AL38" s="20">
        <f>RTD("cqg.rtd",,"StudyData","NGE","Bar",,"Open","1",D38,,,,,"T")</f>
        <v>1.6930000000000001</v>
      </c>
      <c r="AM38" s="20">
        <f>RTD("cqg.rtd",,"StudyData","NGE","Bar",,"High","1",D38,,,,,"T")</f>
        <v>1.6970000000000001</v>
      </c>
      <c r="AN38" s="20">
        <f>RTD("cqg.rtd",,"StudyData","NGE","Bar",,"Low","1",D38,,,,,"T")</f>
        <v>1.6930000000000001</v>
      </c>
      <c r="AO38" s="111">
        <f>IF(RTD("cqg.rtd",,"StudyData","NGE","FG",,"Close","1",D38,,,,,"T")="",NA(),RTD("cqg.rtd",,"StudyData","NGE","FG",,"Close","1",D38,,,,,"T"))</f>
        <v>1.696</v>
      </c>
      <c r="AP38" s="16">
        <f>IF( RTD("cqg.rtd",,"StudyData", "AlgOrdBidVol(NGE)",  "Bar",, "Open", "1",D38,,,,,"T")="",0,RTD("cqg.rtd",,"StudyData", "AlgOrdBidVol(NGE)",  "Bar",, "Open", "1",D38,,,,,"T"))</f>
        <v>36</v>
      </c>
      <c r="AQ38" s="16">
        <f xml:space="preserve"> IF(RTD("cqg.rtd",,"StudyData", "AlgOrdAskVol(NGE)",  "Bar",, "Open", "1",D38,,,,,"T")="",0,RTD("cqg.rtd",,"StudyData", "AlgOrdAskVol(NGE)",  "Bar",, "Open", "1",D38,,,,,"T"))</f>
        <v>17</v>
      </c>
      <c r="AR38" s="21">
        <f xml:space="preserve"> RTD("cqg.rtd",,"StudyData","BAVolCr.BidVol^(NGE)",  "Bar",, "Open", "1",D38,,,,,"T")</f>
        <v>975.5</v>
      </c>
      <c r="AS38" s="21">
        <f xml:space="preserve"> RTD("cqg.rtd",,"StudyData","BAVolCr.AskVol^(NGE)",  "Bar",, "Open", "1",D38,,,,,"T")</f>
        <v>936.5</v>
      </c>
      <c r="AT38" s="65">
        <f t="shared" si="2"/>
        <v>1</v>
      </c>
      <c r="AU38" s="11"/>
      <c r="AV38" s="22"/>
      <c r="AW38" s="22"/>
      <c r="AX38" s="22"/>
      <c r="AY38" s="22"/>
      <c r="AZ38" s="22"/>
      <c r="BA38" s="22"/>
      <c r="BB38" s="22"/>
      <c r="BC38" s="22"/>
      <c r="BD38" s="22"/>
      <c r="BE38" s="22"/>
      <c r="BF38" s="22"/>
      <c r="BG38" s="22"/>
      <c r="BH38" s="22"/>
      <c r="BI38" s="22"/>
      <c r="BJ38" s="22"/>
      <c r="BK38" s="22"/>
      <c r="BL38" s="47">
        <f>RTD("cqg.rtd",,"StudyData","NGE","Bar",,"Time","5",D38,,,,,"T")</f>
        <v>42436.440972222219</v>
      </c>
      <c r="BM38" s="46">
        <f>RTD("cqg.rtd",,"StudyData","NGE","Bar",,"Open","5",D38,,,,,"T")</f>
        <v>1.728</v>
      </c>
      <c r="BN38" s="44">
        <f>RTD("cqg.rtd",,"StudyData","NGE","Bar",,"High","5",D38,,,,,"T")</f>
        <v>1.736</v>
      </c>
      <c r="BO38" s="45">
        <f>RTD("cqg.rtd",,"StudyData","NGE","Bar",,"Low","5",D38,,,,,"T")</f>
        <v>1.726</v>
      </c>
      <c r="BP38" s="112">
        <f>IF(RTD("cqg.rtd",,"StudyData","NGE","FG",,"Close","5",D38,,,,,"T")="",NA(),RTD("cqg.rtd",,"StudyData","NGE","FG",,"Close","5",D38,,,,,"T"))</f>
        <v>1.7330000000000001</v>
      </c>
      <c r="BQ38" s="15">
        <f>IF( RTD("cqg.rtd",,"StudyData","AlgOrdBidVol(NGE)",  "Bar",, "Open", "5",D38,,,,,"T")="",0,RTD("cqg.rtd",,"StudyData","AlgOrdBidVol(NGE)",  "Bar",, "Open", "5",D38,,,,,"T"))</f>
        <v>241</v>
      </c>
      <c r="BR38" s="15">
        <f>IF( RTD("cqg.rtd",,"StudyData","AlgOrdAskVol(NGE)",  "Bar",, "Open", "5",D38,,,,,"T")="",0,RTD("cqg.rtd",,"StudyData","AlgOrdAskVol(NGE)",  "Bar",, "Open", "5",D38,,,,,"T"))</f>
        <v>326</v>
      </c>
      <c r="BS38" s="13">
        <f xml:space="preserve"> RTD("cqg.rtd",,"StudyData","BAVolCr.BidVol^(NGE)",  "Bar",, "Open", "5",D38,,,,,"T")</f>
        <v>2706.5</v>
      </c>
      <c r="BT38" s="13">
        <f xml:space="preserve"> RTD("cqg.rtd",,"StudyData","BAVolCr.AskVol^(NGE)",  "Bar",, "Open", "5",D38,,,,,"T")</f>
        <v>3789.5</v>
      </c>
      <c r="BU38" s="3">
        <f t="shared" si="3"/>
        <v>-1</v>
      </c>
    </row>
    <row r="39" spans="2:73" ht="11.25" customHeight="1" x14ac:dyDescent="0.3">
      <c r="B39" s="14">
        <f>RTD("cqg.rtd",,"StudyData","SUBMINUTE((NGE),1,Regular)","FG",,"Time","5",D39,,,,,"T")</f>
        <v>42436.552291666667</v>
      </c>
      <c r="C39" s="109">
        <f>IF(RTD("cqg.rtd",,"StudyData","SUBMINUTE((NGE),1,FillGap)","Bar",,"Close","5",D39,,,,,"T")="",NA(),RTD("cqg.rtd",,"StudyData","SUBMINUTE((NGE),1,FillGap)","Bar",,"Close","5",D39,,,,,"T"))</f>
        <v>1.7010000000000001</v>
      </c>
      <c r="D39" s="15">
        <f t="shared" si="5"/>
        <v>-33</v>
      </c>
      <c r="E39" s="16">
        <f>IF( RTD("cqg.rtd",,"StudyData", "AlgOrdBidVol(SUBMINUTE((NGE),1,Regular),1,0)",  "Bar",, "Open", "5",D39,,,,,"T")="",0,RTD("cqg.rtd",,"StudyData", "AlgOrdBidVol(SUBMINUTE((NGE),1,Regular),1,0)",  "Bar",, "Open", "5",D39,,,,,"T"))</f>
        <v>0</v>
      </c>
      <c r="F39" s="16">
        <f xml:space="preserve"> IF(RTD("cqg.rtd",,"StudyData", "AlgOrdAskVol(SUBMINUTE((NGE),1,Regular),1,0)",  "Bar",, "Open", "5",D39,,,,,"T")="",0,RTD("cqg.rtd",,"StudyData", "AlgOrdAskVol(SUBMINUTE((NGE),1,Regular),1,0)",  "Bar",, "Open", "5",D39,,,,,"T"))</f>
        <v>0</v>
      </c>
      <c r="G39" s="21">
        <f xml:space="preserve"> RTD("cqg.rtd",,"StudyData","BAVolCr.BidVol^(SUBMINUTE((NGE),1,FillGap),5,0)",  "Bar",, "Open", "5",D39,,,,,"T")</f>
        <v>0</v>
      </c>
      <c r="H39" s="21">
        <f xml:space="preserve"> RTD("cqg.rtd",,"StudyData","BAVolCr.AskVol^(SUBMINUTE((NGE),1,Regular),5,0)",  "Bar",, "Open", "5",D39,,,,,"T")</f>
        <v>10</v>
      </c>
      <c r="I39" s="21">
        <f t="shared" si="0"/>
        <v>0</v>
      </c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3">
        <f>RTD("cqg.rtd",,"StudyData","SUBMINUTE((NGE),5,Regular)","FG",,"Time","5",D39,,,,,"T")</f>
        <v>42436.550752314812</v>
      </c>
      <c r="AA39" s="17">
        <f>RTD("cqg.rtd",,"StudyData","SUBMINUTE((NGE),5,Regular)","FG",,"Open","5",D39,,,,,"T")</f>
        <v>1.694</v>
      </c>
      <c r="AB39" s="17">
        <f>RTD("cqg.rtd",,"StudyData","SUBMINUTE((NGE),5,Regular)","FG",,"High","5",D39,,,,,"T")</f>
        <v>1.694</v>
      </c>
      <c r="AC39" s="17">
        <f>RTD("cqg.rtd",,"StudyData","SUBMINUTE((NGE),5,Regular)","FG",,"Low","5",D39,,,,,"T")</f>
        <v>1.6930000000000001</v>
      </c>
      <c r="AD39" s="110">
        <f>IF(RTD("cqg.rtd",,"StudyData","SUBMINUTE((NGE),5,FillGap)","Bar",,"Close","5",D39,,,,,"T")="",NA(),RTD("cqg.rtd",,"StudyData","SUBMINUTE((NGE),5,FillGap)","Bar",,"Close","5",D39,,,,,"T"))</f>
        <v>1.6930000000000001</v>
      </c>
      <c r="AE39" s="15">
        <f>IF( RTD("cqg.rtd",,"StudyData","AlgOrdBidVol(SUBMINUTE((NGE),5,Regular),1,0)",  "Bar",, "Open", "5",D39,,,,,"T")="",0,RTD("cqg.rtd",,"StudyData","AlgOrdBidVol(SUBMINUTE((NGE),5,Regular),1,0)",  "Bar",, "Open", "5",D39,,,,,"T"))</f>
        <v>0</v>
      </c>
      <c r="AF39" s="15">
        <f>IF( RTD("cqg.rtd",,"StudyData","AlgOrdAskVol(SUBMINUTE((NGE),5,Regular),1,0)",  "Bar",, "Open", "5",D39,,,,,"T")="",0,RTD("cqg.rtd",,"StudyData","AlgOrdAskVol(SUBMINUTE((NGE),5,Regular),1,0)",  "Bar",, "Open", "5",D39,,,,,"T"))</f>
        <v>0</v>
      </c>
      <c r="AG39" s="3">
        <f xml:space="preserve"> RTD("cqg.rtd",,"StudyData","BAVolCr.BidVol^(SUBMINUTE((NGE),5,Regular),5,0)",  "Bar",, "Open", "5",D39,,,,,"T")</f>
        <v>46</v>
      </c>
      <c r="AH39" s="3">
        <f xml:space="preserve"> RTD("cqg.rtd",,"StudyData","BAVolCr.AskVol^(SUBMINUTE((NGE),5,Regular),5,0)",  "Bar",, "Open", "5",D39,,,,,"T")</f>
        <v>42</v>
      </c>
      <c r="AI39" s="13">
        <f t="shared" si="1"/>
        <v>0</v>
      </c>
      <c r="AJ39" s="18"/>
      <c r="AK39" s="19">
        <f>RTD("cqg.rtd",,"StudyData","NGE","Bar",,"Time","1",D39,,,,,"T")</f>
        <v>42436.529166666667</v>
      </c>
      <c r="AL39" s="20">
        <f>RTD("cqg.rtd",,"StudyData","NGE","Bar",,"Open","1",D39,,,,,"T")</f>
        <v>1.694</v>
      </c>
      <c r="AM39" s="20">
        <f>RTD("cqg.rtd",,"StudyData","NGE","Bar",,"High","1",D39,,,,,"T")</f>
        <v>1.694</v>
      </c>
      <c r="AN39" s="20">
        <f>RTD("cqg.rtd",,"StudyData","NGE","Bar",,"Low","1",D39,,,,,"T")</f>
        <v>1.6919999999999999</v>
      </c>
      <c r="AO39" s="111">
        <f>IF(RTD("cqg.rtd",,"StudyData","NGE","FG",,"Close","1",D39,,,,,"T")="",NA(),RTD("cqg.rtd",,"StudyData","NGE","FG",,"Close","1",D39,,,,,"T"))</f>
        <v>1.6930000000000001</v>
      </c>
      <c r="AP39" s="16">
        <f>IF( RTD("cqg.rtd",,"StudyData", "AlgOrdBidVol(NGE)",  "Bar",, "Open", "1",D39,,,,,"T")="",0,RTD("cqg.rtd",,"StudyData", "AlgOrdBidVol(NGE)",  "Bar",, "Open", "1",D39,,,,,"T"))</f>
        <v>9</v>
      </c>
      <c r="AQ39" s="16">
        <f xml:space="preserve"> IF(RTD("cqg.rtd",,"StudyData", "AlgOrdAskVol(NGE)",  "Bar",, "Open", "1",D39,,,,,"T")="",0,RTD("cqg.rtd",,"StudyData", "AlgOrdAskVol(NGE)",  "Bar",, "Open", "1",D39,,,,,"T"))</f>
        <v>22</v>
      </c>
      <c r="AR39" s="21">
        <f xml:space="preserve"> RTD("cqg.rtd",,"StudyData","BAVolCr.BidVol^(NGE)",  "Bar",, "Open", "1",D39,,,,,"T")</f>
        <v>958.5</v>
      </c>
      <c r="AS39" s="21">
        <f xml:space="preserve"> RTD("cqg.rtd",,"StudyData","BAVolCr.AskVol^(NGE)",  "Bar",, "Open", "1",D39,,,,,"T")</f>
        <v>685.5</v>
      </c>
      <c r="AT39" s="65">
        <f t="shared" si="2"/>
        <v>0</v>
      </c>
      <c r="AU39" s="11"/>
      <c r="AV39" s="22"/>
      <c r="AW39" s="22"/>
      <c r="AX39" s="22"/>
      <c r="AY39" s="22"/>
      <c r="AZ39" s="22"/>
      <c r="BA39" s="22"/>
      <c r="BB39" s="22"/>
      <c r="BC39" s="22"/>
      <c r="BD39" s="22"/>
      <c r="BE39" s="22"/>
      <c r="BF39" s="22"/>
      <c r="BG39" s="22"/>
      <c r="BH39" s="22"/>
      <c r="BI39" s="22"/>
      <c r="BJ39" s="22"/>
      <c r="BK39" s="22"/>
      <c r="BL39" s="47">
        <f>RTD("cqg.rtd",,"StudyData","NGE","Bar",,"Time","5",D39,,,,,"T")</f>
        <v>42436.4375</v>
      </c>
      <c r="BM39" s="46">
        <f>RTD("cqg.rtd",,"StudyData","NGE","Bar",,"Open","5",D39,,,,,"T")</f>
        <v>1.7190000000000001</v>
      </c>
      <c r="BN39" s="44">
        <f>RTD("cqg.rtd",,"StudyData","NGE","Bar",,"High","5",D39,,,,,"T")</f>
        <v>1.7290000000000001</v>
      </c>
      <c r="BO39" s="45">
        <f>RTD("cqg.rtd",,"StudyData","NGE","Bar",,"Low","5",D39,,,,,"T")</f>
        <v>1.7190000000000001</v>
      </c>
      <c r="BP39" s="112">
        <f>IF(RTD("cqg.rtd",,"StudyData","NGE","FG",,"Close","5",D39,,,,,"T")="",NA(),RTD("cqg.rtd",,"StudyData","NGE","FG",,"Close","5",D39,,,,,"T"))</f>
        <v>1.728</v>
      </c>
      <c r="BQ39" s="15">
        <f>IF( RTD("cqg.rtd",,"StudyData","AlgOrdBidVol(NGE)",  "Bar",, "Open", "5",D39,,,,,"T")="",0,RTD("cqg.rtd",,"StudyData","AlgOrdBidVol(NGE)",  "Bar",, "Open", "5",D39,,,,,"T"))</f>
        <v>86</v>
      </c>
      <c r="BR39" s="15">
        <f>IF( RTD("cqg.rtd",,"StudyData","AlgOrdAskVol(NGE)",  "Bar",, "Open", "5",D39,,,,,"T")="",0,RTD("cqg.rtd",,"StudyData","AlgOrdAskVol(NGE)",  "Bar",, "Open", "5",D39,,,,,"T"))</f>
        <v>194</v>
      </c>
      <c r="BS39" s="13">
        <f xml:space="preserve"> RTD("cqg.rtd",,"StudyData","BAVolCr.BidVol^(NGE)",  "Bar",, "Open", "5",D39,,,,,"T")</f>
        <v>2730.5</v>
      </c>
      <c r="BT39" s="13">
        <f xml:space="preserve"> RTD("cqg.rtd",,"StudyData","BAVolCr.AskVol^(NGE)",  "Bar",, "Open", "5",D39,,,,,"T")</f>
        <v>3073.5</v>
      </c>
      <c r="BU39" s="3">
        <f t="shared" si="3"/>
        <v>-1</v>
      </c>
    </row>
    <row r="40" spans="2:73" ht="11.25" customHeight="1" x14ac:dyDescent="0.3">
      <c r="B40" s="14">
        <f>RTD("cqg.rtd",,"StudyData","SUBMINUTE((NGE),1,Regular)","FG",,"Time","5",D40,,,,,"T")</f>
        <v>42436.552280092597</v>
      </c>
      <c r="C40" s="109">
        <f>IF(RTD("cqg.rtd",,"StudyData","SUBMINUTE((NGE),1,FillGap)","Bar",,"Close","5",D40,,,,,"T")="",NA(),RTD("cqg.rtd",,"StudyData","SUBMINUTE((NGE),1,FillGap)","Bar",,"Close","5",D40,,,,,"T"))</f>
        <v>1.7010000000000001</v>
      </c>
      <c r="D40" s="15">
        <f t="shared" si="5"/>
        <v>-34</v>
      </c>
      <c r="E40" s="16">
        <f>IF( RTD("cqg.rtd",,"StudyData", "AlgOrdBidVol(SUBMINUTE((NGE),1,Regular),1,0)",  "Bar",, "Open", "5",D40,,,,,"T")="",0,RTD("cqg.rtd",,"StudyData", "AlgOrdBidVol(SUBMINUTE((NGE),1,Regular),1,0)",  "Bar",, "Open", "5",D40,,,,,"T"))</f>
        <v>0</v>
      </c>
      <c r="F40" s="16">
        <f xml:space="preserve"> IF(RTD("cqg.rtd",,"StudyData", "AlgOrdAskVol(SUBMINUTE((NGE),1,Regular),1,0)",  "Bar",, "Open", "5",D40,,,,,"T")="",0,RTD("cqg.rtd",,"StudyData", "AlgOrdAskVol(SUBMINUTE((NGE),1,Regular),1,0)",  "Bar",, "Open", "5",D40,,,,,"T"))</f>
        <v>0</v>
      </c>
      <c r="G40" s="21">
        <f xml:space="preserve"> RTD("cqg.rtd",,"StudyData","BAVolCr.BidVol^(SUBMINUTE((NGE),1,FillGap),5,0)",  "Bar",, "Open", "5",D40,,,,,"T")</f>
        <v>0</v>
      </c>
      <c r="H40" s="21">
        <f xml:space="preserve"> RTD("cqg.rtd",,"StudyData","BAVolCr.AskVol^(SUBMINUTE((NGE),1,Regular),5,0)",  "Bar",, "Open", "5",D40,,,,,"T")</f>
        <v>10</v>
      </c>
      <c r="I40" s="21">
        <f t="shared" si="0"/>
        <v>0</v>
      </c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3">
        <f>RTD("cqg.rtd",,"StudyData","SUBMINUTE((NGE),5,Regular)","FG",,"Time","5",D40,,,,,"T")</f>
        <v>42436.550694444442</v>
      </c>
      <c r="AA40" s="17">
        <f>RTD("cqg.rtd",,"StudyData","SUBMINUTE((NGE),5,Regular)","FG",,"Open","5",D40,,,,,"T")</f>
        <v>1.694</v>
      </c>
      <c r="AB40" s="17">
        <f>RTD("cqg.rtd",,"StudyData","SUBMINUTE((NGE),5,Regular)","FG",,"High","5",D40,,,,,"T")</f>
        <v>1.6950000000000001</v>
      </c>
      <c r="AC40" s="17">
        <f>RTD("cqg.rtd",,"StudyData","SUBMINUTE((NGE),5,Regular)","FG",,"Low","5",D40,,,,,"T")</f>
        <v>1.694</v>
      </c>
      <c r="AD40" s="110">
        <f>IF(RTD("cqg.rtd",,"StudyData","SUBMINUTE((NGE),5,FillGap)","Bar",,"Close","5",D40,,,,,"T")="",NA(),RTD("cqg.rtd",,"StudyData","SUBMINUTE((NGE),5,FillGap)","Bar",,"Close","5",D40,,,,,"T"))</f>
        <v>1.694</v>
      </c>
      <c r="AE40" s="15">
        <f>IF( RTD("cqg.rtd",,"StudyData","AlgOrdBidVol(SUBMINUTE((NGE),5,Regular),1,0)",  "Bar",, "Open", "5",D40,,,,,"T")="",0,RTD("cqg.rtd",,"StudyData","AlgOrdBidVol(SUBMINUTE((NGE),5,Regular),1,0)",  "Bar",, "Open", "5",D40,,,,,"T"))</f>
        <v>1</v>
      </c>
      <c r="AF40" s="15">
        <f>IF( RTD("cqg.rtd",,"StudyData","AlgOrdAskVol(SUBMINUTE((NGE),5,Regular),1,0)",  "Bar",, "Open", "5",D40,,,,,"T")="",0,RTD("cqg.rtd",,"StudyData","AlgOrdAskVol(SUBMINUTE((NGE),5,Regular),1,0)",  "Bar",, "Open", "5",D40,,,,,"T"))</f>
        <v>0</v>
      </c>
      <c r="AG40" s="3">
        <f xml:space="preserve"> RTD("cqg.rtd",,"StudyData","BAVolCr.BidVol^(SUBMINUTE((NGE),5,Regular),5,0)",  "Bar",, "Open", "5",D40,,,,,"T")</f>
        <v>35</v>
      </c>
      <c r="AH40" s="3">
        <f xml:space="preserve"> RTD("cqg.rtd",,"StudyData","BAVolCr.AskVol^(SUBMINUTE((NGE),5,Regular),5,0)",  "Bar",, "Open", "5",D40,,,,,"T")</f>
        <v>43</v>
      </c>
      <c r="AI40" s="13">
        <f t="shared" si="1"/>
        <v>0</v>
      </c>
      <c r="AJ40" s="18"/>
      <c r="AK40" s="19">
        <f>RTD("cqg.rtd",,"StudyData","NGE","Bar",,"Time","1",D40,,,,,"T")</f>
        <v>42436.52847222222</v>
      </c>
      <c r="AL40" s="20">
        <f>RTD("cqg.rtd",,"StudyData","NGE","Bar",,"Open","1",D40,,,,,"T")</f>
        <v>1.6919999999999999</v>
      </c>
      <c r="AM40" s="20">
        <f>RTD("cqg.rtd",,"StudyData","NGE","Bar",,"High","1",D40,,,,,"T")</f>
        <v>1.694</v>
      </c>
      <c r="AN40" s="20">
        <f>RTD("cqg.rtd",,"StudyData","NGE","Bar",,"Low","1",D40,,,,,"T")</f>
        <v>1.69</v>
      </c>
      <c r="AO40" s="111">
        <f>IF(RTD("cqg.rtd",,"StudyData","NGE","FG",,"Close","1",D40,,,,,"T")="",NA(),RTD("cqg.rtd",,"StudyData","NGE","FG",,"Close","1",D40,,,,,"T"))</f>
        <v>1.6930000000000001</v>
      </c>
      <c r="AP40" s="16">
        <f>IF( RTD("cqg.rtd",,"StudyData", "AlgOrdBidVol(NGE)",  "Bar",, "Open", "1",D40,,,,,"T")="",0,RTD("cqg.rtd",,"StudyData", "AlgOrdBidVol(NGE)",  "Bar",, "Open", "1",D40,,,,,"T"))</f>
        <v>6</v>
      </c>
      <c r="AQ40" s="16">
        <f xml:space="preserve"> IF(RTD("cqg.rtd",,"StudyData", "AlgOrdAskVol(NGE)",  "Bar",, "Open", "1",D40,,,,,"T")="",0,RTD("cqg.rtd",,"StudyData", "AlgOrdAskVol(NGE)",  "Bar",, "Open", "1",D40,,,,,"T"))</f>
        <v>3</v>
      </c>
      <c r="AR40" s="21">
        <f xml:space="preserve"> RTD("cqg.rtd",,"StudyData","BAVolCr.BidVol^(NGE)",  "Bar",, "Open", "1",D40,,,,,"T")</f>
        <v>922.5</v>
      </c>
      <c r="AS40" s="21">
        <f xml:space="preserve"> RTD("cqg.rtd",,"StudyData","BAVolCr.AskVol^(NGE)",  "Bar",, "Open", "1",D40,,,,,"T")</f>
        <v>721.5</v>
      </c>
      <c r="AT40" s="65">
        <f t="shared" si="2"/>
        <v>0</v>
      </c>
      <c r="AU40" s="11"/>
      <c r="AV40" s="22"/>
      <c r="AW40" s="22"/>
      <c r="AX40" s="22"/>
      <c r="AY40" s="22"/>
      <c r="AZ40" s="22"/>
      <c r="BA40" s="22"/>
      <c r="BB40" s="22"/>
      <c r="BC40" s="22"/>
      <c r="BD40" s="22"/>
      <c r="BE40" s="22"/>
      <c r="BF40" s="22"/>
      <c r="BG40" s="22"/>
      <c r="BH40" s="22"/>
      <c r="BI40" s="22"/>
      <c r="BJ40" s="22"/>
      <c r="BK40" s="22"/>
      <c r="BL40" s="47">
        <f>RTD("cqg.rtd",,"StudyData","NGE","Bar",,"Time","5",D40,,,,,"T")</f>
        <v>42436.434027777781</v>
      </c>
      <c r="BM40" s="46">
        <f>RTD("cqg.rtd",,"StudyData","NGE","Bar",,"Open","5",D40,,,,,"T")</f>
        <v>1.712</v>
      </c>
      <c r="BN40" s="44">
        <f>RTD("cqg.rtd",,"StudyData","NGE","Bar",,"High","5",D40,,,,,"T")</f>
        <v>1.7230000000000001</v>
      </c>
      <c r="BO40" s="45">
        <f>RTD("cqg.rtd",,"StudyData","NGE","Bar",,"Low","5",D40,,,,,"T")</f>
        <v>1.7110000000000001</v>
      </c>
      <c r="BP40" s="112">
        <f>IF(RTD("cqg.rtd",,"StudyData","NGE","FG",,"Close","5",D40,,,,,"T")="",NA(),RTD("cqg.rtd",,"StudyData","NGE","FG",,"Close","5",D40,,,,,"T"))</f>
        <v>1.72</v>
      </c>
      <c r="BQ40" s="15">
        <f>IF( RTD("cqg.rtd",,"StudyData","AlgOrdBidVol(NGE)",  "Bar",, "Open", "5",D40,,,,,"T")="",0,RTD("cqg.rtd",,"StudyData","AlgOrdBidVol(NGE)",  "Bar",, "Open", "5",D40,,,,,"T"))</f>
        <v>48</v>
      </c>
      <c r="BR40" s="15">
        <f>IF( RTD("cqg.rtd",,"StudyData","AlgOrdAskVol(NGE)",  "Bar",, "Open", "5",D40,,,,,"T")="",0,RTD("cqg.rtd",,"StudyData","AlgOrdAskVol(NGE)",  "Bar",, "Open", "5",D40,,,,,"T"))</f>
        <v>170</v>
      </c>
      <c r="BS40" s="13">
        <f xml:space="preserve"> RTD("cqg.rtd",,"StudyData","BAVolCr.BidVol^(NGE)",  "Bar",, "Open", "5",D40,,,,,"T")</f>
        <v>2971</v>
      </c>
      <c r="BT40" s="13">
        <f xml:space="preserve"> RTD("cqg.rtd",,"StudyData","BAVolCr.AskVol^(NGE)",  "Bar",, "Open", "5",D40,,,,,"T")</f>
        <v>2726</v>
      </c>
      <c r="BU40" s="3">
        <f t="shared" si="3"/>
        <v>-1</v>
      </c>
    </row>
    <row r="41" spans="2:73" ht="11.25" customHeight="1" x14ac:dyDescent="0.3">
      <c r="B41" s="14">
        <f>RTD("cqg.rtd",,"StudyData","SUBMINUTE((NGE),1,Regular)","FG",,"Time","5",D41,,,,,"T")</f>
        <v>42436.552268518521</v>
      </c>
      <c r="C41" s="109">
        <f>IF(RTD("cqg.rtd",,"StudyData","SUBMINUTE((NGE),1,FillGap)","Bar",,"Close","5",D41,,,,,"T")="",NA(),RTD("cqg.rtd",,"StudyData","SUBMINUTE((NGE),1,FillGap)","Bar",,"Close","5",D41,,,,,"T"))</f>
        <v>1.7010000000000001</v>
      </c>
      <c r="D41" s="15">
        <f t="shared" si="5"/>
        <v>-35</v>
      </c>
      <c r="E41" s="16">
        <f>IF( RTD("cqg.rtd",,"StudyData", "AlgOrdBidVol(SUBMINUTE((NGE),1,Regular),1,0)",  "Bar",, "Open", "5",D41,,,,,"T")="",0,RTD("cqg.rtd",,"StudyData", "AlgOrdBidVol(SUBMINUTE((NGE),1,Regular),1,0)",  "Bar",, "Open", "5",D41,,,,,"T"))</f>
        <v>0</v>
      </c>
      <c r="F41" s="16">
        <f xml:space="preserve"> IF(RTD("cqg.rtd",,"StudyData", "AlgOrdAskVol(SUBMINUTE((NGE),1,Regular),1,0)",  "Bar",, "Open", "5",D41,,,,,"T")="",0,RTD("cqg.rtd",,"StudyData", "AlgOrdAskVol(SUBMINUTE((NGE),1,Regular),1,0)",  "Bar",, "Open", "5",D41,,,,,"T"))</f>
        <v>0</v>
      </c>
      <c r="G41" s="21">
        <f xml:space="preserve"> RTD("cqg.rtd",,"StudyData","BAVolCr.BidVol^(SUBMINUTE((NGE),1,FillGap),5,0)",  "Bar",, "Open", "5",D41,,,,,"T")</f>
        <v>0</v>
      </c>
      <c r="H41" s="21">
        <f xml:space="preserve"> RTD("cqg.rtd",,"StudyData","BAVolCr.AskVol^(SUBMINUTE((NGE),1,Regular),5,0)",  "Bar",, "Open", "5",D41,,,,,"T")</f>
        <v>10</v>
      </c>
      <c r="I41" s="21">
        <f t="shared" si="0"/>
        <v>0</v>
      </c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3">
        <f>RTD("cqg.rtd",,"StudyData","SUBMINUTE((NGE),5,Regular)","FG",,"Time","5",D41,,,,,"T")</f>
        <v>42436.55063657408</v>
      </c>
      <c r="AA41" s="17">
        <f>RTD("cqg.rtd",,"StudyData","SUBMINUTE((NGE),5,Regular)","FG",,"Open","5",D41,,,,,"T")</f>
        <v>1.6930000000000001</v>
      </c>
      <c r="AB41" s="17">
        <f>RTD("cqg.rtd",,"StudyData","SUBMINUTE((NGE),5,Regular)","FG",,"High","5",D41,,,,,"T")</f>
        <v>1.6930000000000001</v>
      </c>
      <c r="AC41" s="17">
        <f>RTD("cqg.rtd",,"StudyData","SUBMINUTE((NGE),5,Regular)","FG",,"Low","5",D41,,,,,"T")</f>
        <v>1.6930000000000001</v>
      </c>
      <c r="AD41" s="110">
        <f>IF(RTD("cqg.rtd",,"StudyData","SUBMINUTE((NGE),5,FillGap)","Bar",,"Close","5",D41,,,,,"T")="",NA(),RTD("cqg.rtd",,"StudyData","SUBMINUTE((NGE),5,FillGap)","Bar",,"Close","5",D41,,,,,"T"))</f>
        <v>1.6930000000000001</v>
      </c>
      <c r="AE41" s="15">
        <f>IF( RTD("cqg.rtd",,"StudyData","AlgOrdBidVol(SUBMINUTE((NGE),5,Regular),1,0)",  "Bar",, "Open", "5",D41,,,,,"T")="",0,RTD("cqg.rtd",,"StudyData","AlgOrdBidVol(SUBMINUTE((NGE),5,Regular),1,0)",  "Bar",, "Open", "5",D41,,,,,"T"))</f>
        <v>0</v>
      </c>
      <c r="AF41" s="15">
        <f>IF( RTD("cqg.rtd",,"StudyData","AlgOrdAskVol(SUBMINUTE((NGE),5,Regular),1,0)",  "Bar",, "Open", "5",D41,,,,,"T")="",0,RTD("cqg.rtd",,"StudyData","AlgOrdAskVol(SUBMINUTE((NGE),5,Regular),1,0)",  "Bar",, "Open", "5",D41,,,,,"T"))</f>
        <v>0</v>
      </c>
      <c r="AG41" s="3">
        <f xml:space="preserve"> RTD("cqg.rtd",,"StudyData","BAVolCr.BidVol^(SUBMINUTE((NGE),5,Regular),5,0)",  "Bar",, "Open", "5",D41,,,,,"T")</f>
        <v>22</v>
      </c>
      <c r="AH41" s="3">
        <f xml:space="preserve"> RTD("cqg.rtd",,"StudyData","BAVolCr.AskVol^(SUBMINUTE((NGE),5,Regular),5,0)",  "Bar",, "Open", "5",D41,,,,,"T")</f>
        <v>31</v>
      </c>
      <c r="AI41" s="13">
        <f t="shared" si="1"/>
        <v>0</v>
      </c>
      <c r="AJ41" s="18"/>
      <c r="AK41" s="19">
        <f>RTD("cqg.rtd",,"StudyData","NGE","Bar",,"Time","1",D41,,,,,"T")</f>
        <v>42436.527777777781</v>
      </c>
      <c r="AL41" s="20">
        <f>RTD("cqg.rtd",,"StudyData","NGE","Bar",,"Open","1",D41,,,,,"T")</f>
        <v>1.6890000000000001</v>
      </c>
      <c r="AM41" s="20">
        <f>RTD("cqg.rtd",,"StudyData","NGE","Bar",,"High","1",D41,,,,,"T")</f>
        <v>1.694</v>
      </c>
      <c r="AN41" s="20">
        <f>RTD("cqg.rtd",,"StudyData","NGE","Bar",,"Low","1",D41,,,,,"T")</f>
        <v>1.6879999999999999</v>
      </c>
      <c r="AO41" s="111">
        <f>IF(RTD("cqg.rtd",,"StudyData","NGE","FG",,"Close","1",D41,,,,,"T")="",NA(),RTD("cqg.rtd",,"StudyData","NGE","FG",,"Close","1",D41,,,,,"T"))</f>
        <v>1.6930000000000001</v>
      </c>
      <c r="AP41" s="16">
        <f>IF( RTD("cqg.rtd",,"StudyData", "AlgOrdBidVol(NGE)",  "Bar",, "Open", "1",D41,,,,,"T")="",0,RTD("cqg.rtd",,"StudyData", "AlgOrdBidVol(NGE)",  "Bar",, "Open", "1",D41,,,,,"T"))</f>
        <v>33</v>
      </c>
      <c r="AQ41" s="16">
        <f xml:space="preserve"> IF(RTD("cqg.rtd",,"StudyData", "AlgOrdAskVol(NGE)",  "Bar",, "Open", "1",D41,,,,,"T")="",0,RTD("cqg.rtd",,"StudyData", "AlgOrdAskVol(NGE)",  "Bar",, "Open", "1",D41,,,,,"T"))</f>
        <v>6</v>
      </c>
      <c r="AR41" s="21">
        <f xml:space="preserve"> RTD("cqg.rtd",,"StudyData","BAVolCr.BidVol^(NGE)",  "Bar",, "Open", "1",D41,,,,,"T")</f>
        <v>918.5</v>
      </c>
      <c r="AS41" s="21">
        <f xml:space="preserve"> RTD("cqg.rtd",,"StudyData","BAVolCr.AskVol^(NGE)",  "Bar",, "Open", "1",D41,,,,,"T")</f>
        <v>802.5</v>
      </c>
      <c r="AT41" s="65">
        <f t="shared" si="2"/>
        <v>1</v>
      </c>
      <c r="AU41" s="11"/>
      <c r="AV41" s="22"/>
      <c r="AW41" s="22"/>
      <c r="AX41" s="22"/>
      <c r="AY41" s="22"/>
      <c r="AZ41" s="22"/>
      <c r="BA41" s="22"/>
      <c r="BB41" s="22"/>
      <c r="BC41" s="22"/>
      <c r="BD41" s="22"/>
      <c r="BE41" s="22"/>
      <c r="BF41" s="22"/>
      <c r="BG41" s="22"/>
      <c r="BH41" s="22"/>
      <c r="BI41" s="22"/>
      <c r="BJ41" s="22"/>
      <c r="BK41" s="22"/>
      <c r="BL41" s="47">
        <f>RTD("cqg.rtd",,"StudyData","NGE","Bar",,"Time","5",D41,,,,,"T")</f>
        <v>42436.430555555555</v>
      </c>
      <c r="BM41" s="46">
        <f>RTD("cqg.rtd",,"StudyData","NGE","Bar",,"Open","5",D41,,,,,"T")</f>
        <v>1.7090000000000001</v>
      </c>
      <c r="BN41" s="44">
        <f>RTD("cqg.rtd",,"StudyData","NGE","Bar",,"High","5",D41,,,,,"T")</f>
        <v>1.7130000000000001</v>
      </c>
      <c r="BO41" s="45">
        <f>RTD("cqg.rtd",,"StudyData","NGE","Bar",,"Low","5",D41,,,,,"T")</f>
        <v>1.708</v>
      </c>
      <c r="BP41" s="112">
        <f>IF(RTD("cqg.rtd",,"StudyData","NGE","FG",,"Close","5",D41,,,,,"T")="",NA(),RTD("cqg.rtd",,"StudyData","NGE","FG",,"Close","5",D41,,,,,"T"))</f>
        <v>1.7110000000000001</v>
      </c>
      <c r="BQ41" s="15">
        <f>IF( RTD("cqg.rtd",,"StudyData","AlgOrdBidVol(NGE)",  "Bar",, "Open", "5",D41,,,,,"T")="",0,RTD("cqg.rtd",,"StudyData","AlgOrdBidVol(NGE)",  "Bar",, "Open", "5",D41,,,,,"T"))</f>
        <v>26</v>
      </c>
      <c r="BR41" s="15">
        <f>IF( RTD("cqg.rtd",,"StudyData","AlgOrdAskVol(NGE)",  "Bar",, "Open", "5",D41,,,,,"T")="",0,RTD("cqg.rtd",,"StudyData","AlgOrdAskVol(NGE)",  "Bar",, "Open", "5",D41,,,,,"T"))</f>
        <v>57</v>
      </c>
      <c r="BS41" s="13">
        <f xml:space="preserve"> RTD("cqg.rtd",,"StudyData","BAVolCr.BidVol^(NGE)",  "Bar",, "Open", "5",D41,,,,,"T")</f>
        <v>3119</v>
      </c>
      <c r="BT41" s="13">
        <f xml:space="preserve"> RTD("cqg.rtd",,"StudyData","BAVolCr.AskVol^(NGE)",  "Bar",, "Open", "5",D41,,,,,"T")</f>
        <v>2542</v>
      </c>
      <c r="BU41" s="3">
        <f t="shared" si="3"/>
        <v>-1</v>
      </c>
    </row>
    <row r="42" spans="2:73" ht="11.25" customHeight="1" x14ac:dyDescent="0.3">
      <c r="B42" s="14">
        <f>RTD("cqg.rtd",,"StudyData","SUBMINUTE((NGE),1,Regular)","FG",,"Time","5",D42,,,,,"T")</f>
        <v>42436.552256944444</v>
      </c>
      <c r="C42" s="109">
        <f>IF(RTD("cqg.rtd",,"StudyData","SUBMINUTE((NGE),1,FillGap)","Bar",,"Close","5",D42,,,,,"T")="",NA(),RTD("cqg.rtd",,"StudyData","SUBMINUTE((NGE),1,FillGap)","Bar",,"Close","5",D42,,,,,"T"))</f>
        <v>1.7010000000000001</v>
      </c>
      <c r="D42" s="15">
        <f t="shared" si="5"/>
        <v>-36</v>
      </c>
      <c r="E42" s="16">
        <f>IF( RTD("cqg.rtd",,"StudyData", "AlgOrdBidVol(SUBMINUTE((NGE),1,Regular),1,0)",  "Bar",, "Open", "5",D42,,,,,"T")="",0,RTD("cqg.rtd",,"StudyData", "AlgOrdBidVol(SUBMINUTE((NGE),1,Regular),1,0)",  "Bar",, "Open", "5",D42,,,,,"T"))</f>
        <v>0</v>
      </c>
      <c r="F42" s="16">
        <f xml:space="preserve"> IF(RTD("cqg.rtd",,"StudyData", "AlgOrdAskVol(SUBMINUTE((NGE),1,Regular),1,0)",  "Bar",, "Open", "5",D42,,,,,"T")="",0,RTD("cqg.rtd",,"StudyData", "AlgOrdAskVol(SUBMINUTE((NGE),1,Regular),1,0)",  "Bar",, "Open", "5",D42,,,,,"T"))</f>
        <v>0</v>
      </c>
      <c r="G42" s="21">
        <f xml:space="preserve"> RTD("cqg.rtd",,"StudyData","BAVolCr.BidVol^(SUBMINUTE((NGE),1,FillGap),5,0)",  "Bar",, "Open", "5",D42,,,,,"T")</f>
        <v>0</v>
      </c>
      <c r="H42" s="21">
        <f xml:space="preserve"> RTD("cqg.rtd",,"StudyData","BAVolCr.AskVol^(SUBMINUTE((NGE),1,Regular),5,0)",  "Bar",, "Open", "5",D42,,,,,"T")</f>
        <v>10</v>
      </c>
      <c r="I42" s="21">
        <f t="shared" si="0"/>
        <v>0</v>
      </c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3">
        <f>RTD("cqg.rtd",,"StudyData","SUBMINUTE((NGE),5,Regular)","FG",,"Time","5",D42,,,,,"T")</f>
        <v>42436.550578703704</v>
      </c>
      <c r="AA42" s="17">
        <f>RTD("cqg.rtd",,"StudyData","SUBMINUTE((NGE),5,Regular)","FG",,"Open","5",D42,,,,,"T")</f>
        <v>1.6930000000000001</v>
      </c>
      <c r="AB42" s="17">
        <f>RTD("cqg.rtd",,"StudyData","SUBMINUTE((NGE),5,Regular)","FG",,"High","5",D42,,,,,"T")</f>
        <v>1.6930000000000001</v>
      </c>
      <c r="AC42" s="17">
        <f>RTD("cqg.rtd",,"StudyData","SUBMINUTE((NGE),5,Regular)","FG",,"Low","5",D42,,,,,"T")</f>
        <v>1.6930000000000001</v>
      </c>
      <c r="AD42" s="110">
        <f>IF(RTD("cqg.rtd",,"StudyData","SUBMINUTE((NGE),5,FillGap)","Bar",,"Close","5",D42,,,,,"T")="",NA(),RTD("cqg.rtd",,"StudyData","SUBMINUTE((NGE),5,FillGap)","Bar",,"Close","5",D42,,,,,"T"))</f>
        <v>1.6930000000000001</v>
      </c>
      <c r="AE42" s="15">
        <f>IF( RTD("cqg.rtd",,"StudyData","AlgOrdBidVol(SUBMINUTE((NGE),5,Regular),1,0)",  "Bar",, "Open", "5",D42,,,,,"T")="",0,RTD("cqg.rtd",,"StudyData","AlgOrdBidVol(SUBMINUTE((NGE),5,Regular),1,0)",  "Bar",, "Open", "5",D42,,,,,"T"))</f>
        <v>0</v>
      </c>
      <c r="AF42" s="15">
        <f>IF( RTD("cqg.rtd",,"StudyData","AlgOrdAskVol(SUBMINUTE((NGE),5,Regular),1,0)",  "Bar",, "Open", "5",D42,,,,,"T")="",0,RTD("cqg.rtd",,"StudyData","AlgOrdAskVol(SUBMINUTE((NGE),5,Regular),1,0)",  "Bar",, "Open", "5",D42,,,,,"T"))</f>
        <v>0</v>
      </c>
      <c r="AG42" s="3">
        <f xml:space="preserve"> RTD("cqg.rtd",,"StudyData","BAVolCr.BidVol^(SUBMINUTE((NGE),5,Regular),5,0)",  "Bar",, "Open", "5",D42,,,,,"T")</f>
        <v>8</v>
      </c>
      <c r="AH42" s="3">
        <f xml:space="preserve"> RTD("cqg.rtd",,"StudyData","BAVolCr.AskVol^(SUBMINUTE((NGE),5,Regular),5,0)",  "Bar",, "Open", "5",D42,,,,,"T")</f>
        <v>32</v>
      </c>
      <c r="AI42" s="13">
        <f t="shared" si="1"/>
        <v>0</v>
      </c>
      <c r="AJ42" s="18"/>
      <c r="AK42" s="19">
        <f>RTD("cqg.rtd",,"StudyData","NGE","Bar",,"Time","1",D42,,,,,"T")</f>
        <v>42436.527083333334</v>
      </c>
      <c r="AL42" s="20">
        <f>RTD("cqg.rtd",,"StudyData","NGE","Bar",,"Open","1",D42,,,,,"T")</f>
        <v>1.6919999999999999</v>
      </c>
      <c r="AM42" s="20">
        <f>RTD("cqg.rtd",,"StudyData","NGE","Bar",,"High","1",D42,,,,,"T")</f>
        <v>1.6919999999999999</v>
      </c>
      <c r="AN42" s="20">
        <f>RTD("cqg.rtd",,"StudyData","NGE","Bar",,"Low","1",D42,,,,,"T")</f>
        <v>1.6870000000000001</v>
      </c>
      <c r="AO42" s="111">
        <f>IF(RTD("cqg.rtd",,"StudyData","NGE","FG",,"Close","1",D42,,,,,"T")="",NA(),RTD("cqg.rtd",,"StudyData","NGE","FG",,"Close","1",D42,,,,,"T"))</f>
        <v>1.69</v>
      </c>
      <c r="AP42" s="16">
        <f>IF( RTD("cqg.rtd",,"StudyData", "AlgOrdBidVol(NGE)",  "Bar",, "Open", "1",D42,,,,,"T")="",0,RTD("cqg.rtd",,"StudyData", "AlgOrdBidVol(NGE)",  "Bar",, "Open", "1",D42,,,,,"T"))</f>
        <v>170</v>
      </c>
      <c r="AQ42" s="16">
        <f xml:space="preserve"> IF(RTD("cqg.rtd",,"StudyData", "AlgOrdAskVol(NGE)",  "Bar",, "Open", "1",D42,,,,,"T")="",0,RTD("cqg.rtd",,"StudyData", "AlgOrdAskVol(NGE)",  "Bar",, "Open", "1",D42,,,,,"T"))</f>
        <v>50</v>
      </c>
      <c r="AR42" s="21">
        <f xml:space="preserve"> RTD("cqg.rtd",,"StudyData","BAVolCr.BidVol^(NGE)",  "Bar",, "Open", "1",D42,,,,,"T")</f>
        <v>1340</v>
      </c>
      <c r="AS42" s="21">
        <f xml:space="preserve"> RTD("cqg.rtd",,"StudyData","BAVolCr.AskVol^(NGE)",  "Bar",, "Open", "1",D42,,,,,"T")</f>
        <v>1178</v>
      </c>
      <c r="AT42" s="65">
        <f t="shared" si="2"/>
        <v>1</v>
      </c>
      <c r="AU42" s="11"/>
      <c r="AV42" s="22"/>
      <c r="AW42" s="22"/>
      <c r="AX42" s="22"/>
      <c r="AY42" s="22"/>
      <c r="AZ42" s="22"/>
      <c r="BA42" s="22"/>
      <c r="BB42" s="22"/>
      <c r="BC42" s="22"/>
      <c r="BD42" s="22"/>
      <c r="BE42" s="22"/>
      <c r="BF42" s="22"/>
      <c r="BG42" s="22"/>
      <c r="BH42" s="22"/>
      <c r="BI42" s="22"/>
      <c r="BJ42" s="22"/>
      <c r="BK42" s="22"/>
      <c r="BL42" s="47">
        <f>RTD("cqg.rtd",,"StudyData","NGE","Bar",,"Time","5",D42,,,,,"T")</f>
        <v>42436.427083333336</v>
      </c>
      <c r="BM42" s="46">
        <f>RTD("cqg.rtd",,"StudyData","NGE","Bar",,"Open","5",D42,,,,,"T")</f>
        <v>1.71</v>
      </c>
      <c r="BN42" s="44">
        <f>RTD("cqg.rtd",,"StudyData","NGE","Bar",,"High","5",D42,,,,,"T")</f>
        <v>1.7110000000000001</v>
      </c>
      <c r="BO42" s="45">
        <f>RTD("cqg.rtd",,"StudyData","NGE","Bar",,"Low","5",D42,,,,,"T")</f>
        <v>1.7030000000000001</v>
      </c>
      <c r="BP42" s="112">
        <f>IF(RTD("cqg.rtd",,"StudyData","NGE","FG",,"Close","5",D42,,,,,"T")="",NA(),RTD("cqg.rtd",,"StudyData","NGE","FG",,"Close","5",D42,,,,,"T"))</f>
        <v>1.7090000000000001</v>
      </c>
      <c r="BQ42" s="15">
        <f>IF( RTD("cqg.rtd",,"StudyData","AlgOrdBidVol(NGE)",  "Bar",, "Open", "5",D42,,,,,"T")="",0,RTD("cqg.rtd",,"StudyData","AlgOrdBidVol(NGE)",  "Bar",, "Open", "5",D42,,,,,"T"))</f>
        <v>159</v>
      </c>
      <c r="BR42" s="15">
        <f>IF( RTD("cqg.rtd",,"StudyData","AlgOrdAskVol(NGE)",  "Bar",, "Open", "5",D42,,,,,"T")="",0,RTD("cqg.rtd",,"StudyData","AlgOrdAskVol(NGE)",  "Bar",, "Open", "5",D42,,,,,"T"))</f>
        <v>160</v>
      </c>
      <c r="BS42" s="13">
        <f xml:space="preserve"> RTD("cqg.rtd",,"StudyData","BAVolCr.BidVol^(NGE)",  "Bar",, "Open", "5",D42,,,,,"T")</f>
        <v>3116</v>
      </c>
      <c r="BT42" s="13">
        <f xml:space="preserve"> RTD("cqg.rtd",,"StudyData","BAVolCr.AskVol^(NGE)",  "Bar",, "Open", "5",D42,,,,,"T")</f>
        <v>2468</v>
      </c>
      <c r="BU42" s="3">
        <f t="shared" si="3"/>
        <v>-1</v>
      </c>
    </row>
    <row r="43" spans="2:73" ht="11.25" customHeight="1" x14ac:dyDescent="0.3">
      <c r="B43" s="14">
        <f>RTD("cqg.rtd",,"StudyData","SUBMINUTE((NGE),1,Regular)","FG",,"Time","5",D43,,,,,"T")</f>
        <v>42436.552245370374</v>
      </c>
      <c r="C43" s="109">
        <f>IF(RTD("cqg.rtd",,"StudyData","SUBMINUTE((NGE),1,FillGap)","Bar",,"Close","5",D43,,,,,"T")="",NA(),RTD("cqg.rtd",,"StudyData","SUBMINUTE((NGE),1,FillGap)","Bar",,"Close","5",D43,,,,,"T"))</f>
        <v>1.7010000000000001</v>
      </c>
      <c r="D43" s="15">
        <f t="shared" ref="D43:D61" si="6">D42-1</f>
        <v>-37</v>
      </c>
      <c r="E43" s="16">
        <f>IF( RTD("cqg.rtd",,"StudyData", "AlgOrdBidVol(SUBMINUTE((NGE),1,Regular),1,0)",  "Bar",, "Open", "5",D43,,,,,"T")="",0,RTD("cqg.rtd",,"StudyData", "AlgOrdBidVol(SUBMINUTE((NGE),1,Regular),1,0)",  "Bar",, "Open", "5",D43,,,,,"T"))</f>
        <v>0</v>
      </c>
      <c r="F43" s="16">
        <f xml:space="preserve"> IF(RTD("cqg.rtd",,"StudyData", "AlgOrdAskVol(SUBMINUTE((NGE),1,Regular),1,0)",  "Bar",, "Open", "5",D43,,,,,"T")="",0,RTD("cqg.rtd",,"StudyData", "AlgOrdAskVol(SUBMINUTE((NGE),1,Regular),1,0)",  "Bar",, "Open", "5",D43,,,,,"T"))</f>
        <v>0</v>
      </c>
      <c r="G43" s="21">
        <f xml:space="preserve"> RTD("cqg.rtd",,"StudyData","BAVolCr.BidVol^(SUBMINUTE((NGE),1,FillGap),5,0)",  "Bar",, "Open", "5",D43,,,,,"T")</f>
        <v>0</v>
      </c>
      <c r="H43" s="21">
        <f xml:space="preserve"> RTD("cqg.rtd",,"StudyData","BAVolCr.AskVol^(SUBMINUTE((NGE),1,Regular),5,0)",  "Bar",, "Open", "5",D43,,,,,"T")</f>
        <v>10</v>
      </c>
      <c r="I43" s="21">
        <f t="shared" si="0"/>
        <v>0</v>
      </c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3">
        <f>RTD("cqg.rtd",,"StudyData","SUBMINUTE((NGE),5,Regular)","FG",,"Time","5",D43,,,,,"T")</f>
        <v>42436.550520833334</v>
      </c>
      <c r="AA43" s="17">
        <f>RTD("cqg.rtd",,"StudyData","SUBMINUTE((NGE),5,Regular)","FG",,"Open","5",D43,,,,,"T")</f>
        <v>1.6919999999999999</v>
      </c>
      <c r="AB43" s="17">
        <f>RTD("cqg.rtd",,"StudyData","SUBMINUTE((NGE),5,Regular)","FG",,"High","5",D43,,,,,"T")</f>
        <v>1.6930000000000001</v>
      </c>
      <c r="AC43" s="17">
        <f>RTD("cqg.rtd",,"StudyData","SUBMINUTE((NGE),5,Regular)","FG",,"Low","5",D43,,,,,"T")</f>
        <v>1.6919999999999999</v>
      </c>
      <c r="AD43" s="110">
        <f>IF(RTD("cqg.rtd",,"StudyData","SUBMINUTE((NGE),5,FillGap)","Bar",,"Close","5",D43,,,,,"T")="",NA(),RTD("cqg.rtd",,"StudyData","SUBMINUTE((NGE),5,FillGap)","Bar",,"Close","5",D43,,,,,"T"))</f>
        <v>1.6930000000000001</v>
      </c>
      <c r="AE43" s="15">
        <f>IF( RTD("cqg.rtd",,"StudyData","AlgOrdBidVol(SUBMINUTE((NGE),5,Regular),1,0)",  "Bar",, "Open", "5",D43,,,,,"T")="",0,RTD("cqg.rtd",,"StudyData","AlgOrdBidVol(SUBMINUTE((NGE),5,Regular),1,0)",  "Bar",, "Open", "5",D43,,,,,"T"))</f>
        <v>0</v>
      </c>
      <c r="AF43" s="15">
        <f>IF( RTD("cqg.rtd",,"StudyData","AlgOrdAskVol(SUBMINUTE((NGE),5,Regular),1,0)",  "Bar",, "Open", "5",D43,,,,,"T")="",0,RTD("cqg.rtd",,"StudyData","AlgOrdAskVol(SUBMINUTE((NGE),5,Regular),1,0)",  "Bar",, "Open", "5",D43,,,,,"T"))</f>
        <v>0</v>
      </c>
      <c r="AG43" s="3">
        <f xml:space="preserve"> RTD("cqg.rtd",,"StudyData","BAVolCr.BidVol^(SUBMINUTE((NGE),5,Regular),5,0)",  "Bar",, "Open", "5",D43,,,,,"T")</f>
        <v>15</v>
      </c>
      <c r="AH43" s="3">
        <f xml:space="preserve"> RTD("cqg.rtd",,"StudyData","BAVolCr.AskVol^(SUBMINUTE((NGE),5,Regular),5,0)",  "Bar",, "Open", "5",D43,,,,,"T")</f>
        <v>8</v>
      </c>
      <c r="AI43" s="13">
        <f t="shared" si="1"/>
        <v>0</v>
      </c>
      <c r="AJ43" s="18"/>
      <c r="AK43" s="19">
        <f>RTD("cqg.rtd",,"StudyData","NGE","Bar",,"Time","1",D43,,,,,"T")</f>
        <v>42436.526388888888</v>
      </c>
      <c r="AL43" s="20">
        <f>RTD("cqg.rtd",,"StudyData","NGE","Bar",,"Open","1",D43,,,,,"T")</f>
        <v>1.6930000000000001</v>
      </c>
      <c r="AM43" s="20">
        <f>RTD("cqg.rtd",,"StudyData","NGE","Bar",,"High","1",D43,,,,,"T")</f>
        <v>1.6950000000000001</v>
      </c>
      <c r="AN43" s="20">
        <f>RTD("cqg.rtd",,"StudyData","NGE","Bar",,"Low","1",D43,,,,,"T")</f>
        <v>1.6919999999999999</v>
      </c>
      <c r="AO43" s="111">
        <f>IF(RTD("cqg.rtd",,"StudyData","NGE","FG",,"Close","1",D43,,,,,"T")="",NA(),RTD("cqg.rtd",,"StudyData","NGE","FG",,"Close","1",D43,,,,,"T"))</f>
        <v>1.6919999999999999</v>
      </c>
      <c r="AP43" s="16">
        <f>IF( RTD("cqg.rtd",,"StudyData", "AlgOrdBidVol(NGE)",  "Bar",, "Open", "1",D43,,,,,"T")="",0,RTD("cqg.rtd",,"StudyData", "AlgOrdBidVol(NGE)",  "Bar",, "Open", "1",D43,,,,,"T"))</f>
        <v>2</v>
      </c>
      <c r="AQ43" s="16">
        <f xml:space="preserve"> IF(RTD("cqg.rtd",,"StudyData", "AlgOrdAskVol(NGE)",  "Bar",, "Open", "1",D43,,,,,"T")="",0,RTD("cqg.rtd",,"StudyData", "AlgOrdAskVol(NGE)",  "Bar",, "Open", "1",D43,,,,,"T"))</f>
        <v>0</v>
      </c>
      <c r="AR43" s="21">
        <f xml:space="preserve"> RTD("cqg.rtd",,"StudyData","BAVolCr.BidVol^(NGE)",  "Bar",, "Open", "1",D43,,,,,"T")</f>
        <v>1549.5</v>
      </c>
      <c r="AS43" s="21">
        <f xml:space="preserve"> RTD("cqg.rtd",,"StudyData","BAVolCr.AskVol^(NGE)",  "Bar",, "Open", "1",D43,,,,,"T")</f>
        <v>1459.5</v>
      </c>
      <c r="AT43" s="65">
        <f t="shared" si="2"/>
        <v>0</v>
      </c>
      <c r="AU43" s="11"/>
      <c r="AV43" s="22"/>
      <c r="AW43" s="22"/>
      <c r="AX43" s="22"/>
      <c r="AY43" s="22"/>
      <c r="AZ43" s="22"/>
      <c r="BA43" s="22"/>
      <c r="BB43" s="22"/>
      <c r="BC43" s="22"/>
      <c r="BD43" s="22"/>
      <c r="BE43" s="22"/>
      <c r="BF43" s="22"/>
      <c r="BG43" s="22"/>
      <c r="BH43" s="22"/>
      <c r="BI43" s="22"/>
      <c r="BJ43" s="22"/>
      <c r="BK43" s="22"/>
      <c r="BL43" s="47">
        <f>RTD("cqg.rtd",,"StudyData","NGE","Bar",,"Time","5",D43,,,,,"T")</f>
        <v>42436.423611111109</v>
      </c>
      <c r="BM43" s="46">
        <f>RTD("cqg.rtd",,"StudyData","NGE","Bar",,"Open","5",D43,,,,,"T")</f>
        <v>1.7170000000000001</v>
      </c>
      <c r="BN43" s="44">
        <f>RTD("cqg.rtd",,"StudyData","NGE","Bar",,"High","5",D43,,,,,"T")</f>
        <v>1.718</v>
      </c>
      <c r="BO43" s="45">
        <f>RTD("cqg.rtd",,"StudyData","NGE","Bar",,"Low","5",D43,,,,,"T")</f>
        <v>1.7090000000000001</v>
      </c>
      <c r="BP43" s="112">
        <f>IF(RTD("cqg.rtd",,"StudyData","NGE","FG",,"Close","5",D43,,,,,"T")="",NA(),RTD("cqg.rtd",,"StudyData","NGE","FG",,"Close","5",D43,,,,,"T"))</f>
        <v>1.71</v>
      </c>
      <c r="BQ43" s="15">
        <f>IF( RTD("cqg.rtd",,"StudyData","AlgOrdBidVol(NGE)",  "Bar",, "Open", "5",D43,,,,,"T")="",0,RTD("cqg.rtd",,"StudyData","AlgOrdBidVol(NGE)",  "Bar",, "Open", "5",D43,,,,,"T"))</f>
        <v>211</v>
      </c>
      <c r="BR43" s="15">
        <f>IF( RTD("cqg.rtd",,"StudyData","AlgOrdAskVol(NGE)",  "Bar",, "Open", "5",D43,,,,,"T")="",0,RTD("cqg.rtd",,"StudyData","AlgOrdAskVol(NGE)",  "Bar",, "Open", "5",D43,,,,,"T"))</f>
        <v>88</v>
      </c>
      <c r="BS43" s="13">
        <f xml:space="preserve"> RTD("cqg.rtd",,"StudyData","BAVolCr.BidVol^(NGE)",  "Bar",, "Open", "5",D43,,,,,"T")</f>
        <v>2688.5</v>
      </c>
      <c r="BT43" s="13">
        <f xml:space="preserve"> RTD("cqg.rtd",,"StudyData","BAVolCr.AskVol^(NGE)",  "Bar",, "Open", "5",D43,,,,,"T")</f>
        <v>2124.5</v>
      </c>
      <c r="BU43" s="3">
        <f t="shared" si="3"/>
        <v>1</v>
      </c>
    </row>
    <row r="44" spans="2:73" ht="11.25" customHeight="1" x14ac:dyDescent="0.3">
      <c r="B44" s="14">
        <f>RTD("cqg.rtd",,"StudyData","SUBMINUTE((NGE),1,Regular)","FG",,"Time","5",D44,,,,,"T")</f>
        <v>42436.552233796298</v>
      </c>
      <c r="C44" s="109">
        <f>IF(RTD("cqg.rtd",,"StudyData","SUBMINUTE((NGE),1,FillGap)","Bar",,"Close","5",D44,,,,,"T")="",NA(),RTD("cqg.rtd",,"StudyData","SUBMINUTE((NGE),1,FillGap)","Bar",,"Close","5",D44,,,,,"T"))</f>
        <v>1.7010000000000001</v>
      </c>
      <c r="D44" s="15">
        <f t="shared" si="6"/>
        <v>-38</v>
      </c>
      <c r="E44" s="16">
        <f>IF( RTD("cqg.rtd",,"StudyData", "AlgOrdBidVol(SUBMINUTE((NGE),1,Regular),1,0)",  "Bar",, "Open", "5",D44,,,,,"T")="",0,RTD("cqg.rtd",,"StudyData", "AlgOrdBidVol(SUBMINUTE((NGE),1,Regular),1,0)",  "Bar",, "Open", "5",D44,,,,,"T"))</f>
        <v>0</v>
      </c>
      <c r="F44" s="16">
        <f xml:space="preserve"> IF(RTD("cqg.rtd",,"StudyData", "AlgOrdAskVol(SUBMINUTE((NGE),1,Regular),1,0)",  "Bar",, "Open", "5",D44,,,,,"T")="",0,RTD("cqg.rtd",,"StudyData", "AlgOrdAskVol(SUBMINUTE((NGE),1,Regular),1,0)",  "Bar",, "Open", "5",D44,,,,,"T"))</f>
        <v>0</v>
      </c>
      <c r="G44" s="21">
        <f xml:space="preserve"> RTD("cqg.rtd",,"StudyData","BAVolCr.BidVol^(SUBMINUTE((NGE),1,FillGap),5,0)",  "Bar",, "Open", "5",D44,,,,,"T")</f>
        <v>0</v>
      </c>
      <c r="H44" s="21">
        <f xml:space="preserve"> RTD("cqg.rtd",,"StudyData","BAVolCr.AskVol^(SUBMINUTE((NGE),1,Regular),5,0)",  "Bar",, "Open", "5",D44,,,,,"T")</f>
        <v>10</v>
      </c>
      <c r="I44" s="21">
        <f t="shared" si="0"/>
        <v>0</v>
      </c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3">
        <f>RTD("cqg.rtd",,"StudyData","SUBMINUTE((NGE),5,Regular)","FG",,"Time","5",D44,,,,,"T")</f>
        <v>42436.550462962965</v>
      </c>
      <c r="AA44" s="17">
        <f>RTD("cqg.rtd",,"StudyData","SUBMINUTE((NGE),5,Regular)","FG",,"Open","5",D44,,,,,"T")</f>
        <v>1.6930000000000001</v>
      </c>
      <c r="AB44" s="17">
        <f>RTD("cqg.rtd",,"StudyData","SUBMINUTE((NGE),5,Regular)","FG",,"High","5",D44,,,,,"T")</f>
        <v>1.6930000000000001</v>
      </c>
      <c r="AC44" s="17">
        <f>RTD("cqg.rtd",,"StudyData","SUBMINUTE((NGE),5,Regular)","FG",,"Low","5",D44,,,,,"T")</f>
        <v>1.6930000000000001</v>
      </c>
      <c r="AD44" s="110">
        <f>IF(RTD("cqg.rtd",,"StudyData","SUBMINUTE((NGE),5,FillGap)","Bar",,"Close","5",D44,,,,,"T")="",NA(),RTD("cqg.rtd",,"StudyData","SUBMINUTE((NGE),5,FillGap)","Bar",,"Close","5",D44,,,,,"T"))</f>
        <v>1.6930000000000001</v>
      </c>
      <c r="AE44" s="15">
        <f>IF( RTD("cqg.rtd",,"StudyData","AlgOrdBidVol(SUBMINUTE((NGE),5,Regular),1,0)",  "Bar",, "Open", "5",D44,,,,,"T")="",0,RTD("cqg.rtd",,"StudyData","AlgOrdBidVol(SUBMINUTE((NGE),5,Regular),1,0)",  "Bar",, "Open", "5",D44,,,,,"T"))</f>
        <v>0</v>
      </c>
      <c r="AF44" s="15">
        <f>IF( RTD("cqg.rtd",,"StudyData","AlgOrdAskVol(SUBMINUTE((NGE),5,Regular),1,0)",  "Bar",, "Open", "5",D44,,,,,"T")="",0,RTD("cqg.rtd",,"StudyData","AlgOrdAskVol(SUBMINUTE((NGE),5,Regular),1,0)",  "Bar",, "Open", "5",D44,,,,,"T"))</f>
        <v>0</v>
      </c>
      <c r="AG44" s="3">
        <f xml:space="preserve"> RTD("cqg.rtd",,"StudyData","BAVolCr.BidVol^(SUBMINUTE((NGE),5,Regular),5,0)",  "Bar",, "Open", "5",D44,,,,,"T")</f>
        <v>23</v>
      </c>
      <c r="AH44" s="3">
        <f xml:space="preserve"> RTD("cqg.rtd",,"StudyData","BAVolCr.AskVol^(SUBMINUTE((NGE),5,Regular),5,0)",  "Bar",, "Open", "5",D44,,,,,"T")</f>
        <v>3</v>
      </c>
      <c r="AI44" s="13">
        <f t="shared" si="1"/>
        <v>0</v>
      </c>
      <c r="AJ44" s="18"/>
      <c r="AK44" s="19">
        <f>RTD("cqg.rtd",,"StudyData","NGE","Bar",,"Time","1",D44,,,,,"T")</f>
        <v>42436.525694444441</v>
      </c>
      <c r="AL44" s="20">
        <f>RTD("cqg.rtd",,"StudyData","NGE","Bar",,"Open","1",D44,,,,,"T")</f>
        <v>1.6919999999999999</v>
      </c>
      <c r="AM44" s="20">
        <f>RTD("cqg.rtd",,"StudyData","NGE","Bar",,"High","1",D44,,,,,"T")</f>
        <v>1.6950000000000001</v>
      </c>
      <c r="AN44" s="20">
        <f>RTD("cqg.rtd",,"StudyData","NGE","Bar",,"Low","1",D44,,,,,"T")</f>
        <v>1.6910000000000001</v>
      </c>
      <c r="AO44" s="111">
        <f>IF(RTD("cqg.rtd",,"StudyData","NGE","FG",,"Close","1",D44,,,,,"T")="",NA(),RTD("cqg.rtd",,"StudyData","NGE","FG",,"Close","1",D44,,,,,"T"))</f>
        <v>1.6930000000000001</v>
      </c>
      <c r="AP44" s="16">
        <f>IF( RTD("cqg.rtd",,"StudyData", "AlgOrdBidVol(NGE)",  "Bar",, "Open", "1",D44,,,,,"T")="",0,RTD("cqg.rtd",,"StudyData", "AlgOrdBidVol(NGE)",  "Bar",, "Open", "1",D44,,,,,"T"))</f>
        <v>15</v>
      </c>
      <c r="AQ44" s="16">
        <f xml:space="preserve"> IF(RTD("cqg.rtd",,"StudyData", "AlgOrdAskVol(NGE)",  "Bar",, "Open", "1",D44,,,,,"T")="",0,RTD("cqg.rtd",,"StudyData", "AlgOrdAskVol(NGE)",  "Bar",, "Open", "1",D44,,,,,"T"))</f>
        <v>56</v>
      </c>
      <c r="AR44" s="21">
        <f xml:space="preserve"> RTD("cqg.rtd",,"StudyData","BAVolCr.BidVol^(NGE)",  "Bar",, "Open", "1",D44,,,,,"T")</f>
        <v>1680.5</v>
      </c>
      <c r="AS44" s="21">
        <f xml:space="preserve"> RTD("cqg.rtd",,"StudyData","BAVolCr.AskVol^(NGE)",  "Bar",, "Open", "1",D44,,,,,"T")</f>
        <v>1405.5</v>
      </c>
      <c r="AT44" s="65">
        <f t="shared" si="2"/>
        <v>-1</v>
      </c>
      <c r="AU44" s="11"/>
      <c r="AV44" s="22"/>
      <c r="AW44" s="22"/>
      <c r="AX44" s="22"/>
      <c r="AY44" s="22"/>
      <c r="AZ44" s="22"/>
      <c r="BA44" s="22"/>
      <c r="BB44" s="22"/>
      <c r="BC44" s="22"/>
      <c r="BD44" s="22"/>
      <c r="BE44" s="22"/>
      <c r="BF44" s="22"/>
      <c r="BG44" s="22"/>
      <c r="BH44" s="22"/>
      <c r="BI44" s="22"/>
      <c r="BJ44" s="22"/>
      <c r="BK44" s="22"/>
      <c r="BL44" s="47">
        <f>RTD("cqg.rtd",,"StudyData","NGE","Bar",,"Time","5",D44,,,,,"T")</f>
        <v>42436.420138888891</v>
      </c>
      <c r="BM44" s="46">
        <f>RTD("cqg.rtd",,"StudyData","NGE","Bar",,"Open","5",D44,,,,,"T")</f>
        <v>1.7270000000000001</v>
      </c>
      <c r="BN44" s="44">
        <f>RTD("cqg.rtd",,"StudyData","NGE","Bar",,"High","5",D44,,,,,"T")</f>
        <v>1.7270000000000001</v>
      </c>
      <c r="BO44" s="45">
        <f>RTD("cqg.rtd",,"StudyData","NGE","Bar",,"Low","5",D44,,,,,"T")</f>
        <v>1.7150000000000001</v>
      </c>
      <c r="BP44" s="112">
        <f>IF(RTD("cqg.rtd",,"StudyData","NGE","FG",,"Close","5",D44,,,,,"T")="",NA(),RTD("cqg.rtd",,"StudyData","NGE","FG",,"Close","5",D44,,,,,"T"))</f>
        <v>1.7170000000000001</v>
      </c>
      <c r="BQ44" s="15">
        <f>IF( RTD("cqg.rtd",,"StudyData","AlgOrdBidVol(NGE)",  "Bar",, "Open", "5",D44,,,,,"T")="",0,RTD("cqg.rtd",,"StudyData","AlgOrdBidVol(NGE)",  "Bar",, "Open", "5",D44,,,,,"T"))</f>
        <v>83</v>
      </c>
      <c r="BR44" s="15">
        <f>IF( RTD("cqg.rtd",,"StudyData","AlgOrdAskVol(NGE)",  "Bar",, "Open", "5",D44,,,,,"T")="",0,RTD("cqg.rtd",,"StudyData","AlgOrdAskVol(NGE)",  "Bar",, "Open", "5",D44,,,,,"T"))</f>
        <v>88</v>
      </c>
      <c r="BS44" s="13">
        <f xml:space="preserve"> RTD("cqg.rtd",,"StudyData","BAVolCr.BidVol^(NGE)",  "Bar",, "Open", "5",D44,,,,,"T")</f>
        <v>2305</v>
      </c>
      <c r="BT44" s="13">
        <f xml:space="preserve"> RTD("cqg.rtd",,"StudyData","BAVolCr.AskVol^(NGE)",  "Bar",, "Open", "5",D44,,,,,"T")</f>
        <v>2042</v>
      </c>
      <c r="BU44" s="3">
        <f t="shared" si="3"/>
        <v>-1</v>
      </c>
    </row>
    <row r="45" spans="2:73" ht="11.25" customHeight="1" x14ac:dyDescent="0.3">
      <c r="B45" s="14">
        <f>RTD("cqg.rtd",,"StudyData","SUBMINUTE((NGE),1,Regular)","FG",,"Time","5",D45,,,,,"T")</f>
        <v>42436.552222222228</v>
      </c>
      <c r="C45" s="109">
        <f>IF(RTD("cqg.rtd",,"StudyData","SUBMINUTE((NGE),1,FillGap)","Bar",,"Close","5",D45,,,,,"T")="",NA(),RTD("cqg.rtd",,"StudyData","SUBMINUTE((NGE),1,FillGap)","Bar",,"Close","5",D45,,,,,"T"))</f>
        <v>1.7010000000000001</v>
      </c>
      <c r="D45" s="15">
        <f t="shared" si="6"/>
        <v>-39</v>
      </c>
      <c r="E45" s="16">
        <f>IF( RTD("cqg.rtd",,"StudyData", "AlgOrdBidVol(SUBMINUTE((NGE),1,Regular),1,0)",  "Bar",, "Open", "5",D45,,,,,"T")="",0,RTD("cqg.rtd",,"StudyData", "AlgOrdBidVol(SUBMINUTE((NGE),1,Regular),1,0)",  "Bar",, "Open", "5",D45,,,,,"T"))</f>
        <v>0</v>
      </c>
      <c r="F45" s="16">
        <f xml:space="preserve"> IF(RTD("cqg.rtd",,"StudyData", "AlgOrdAskVol(SUBMINUTE((NGE),1,Regular),1,0)",  "Bar",, "Open", "5",D45,,,,,"T")="",0,RTD("cqg.rtd",,"StudyData", "AlgOrdAskVol(SUBMINUTE((NGE),1,Regular),1,0)",  "Bar",, "Open", "5",D45,,,,,"T"))</f>
        <v>0</v>
      </c>
      <c r="G45" s="21">
        <f xml:space="preserve"> RTD("cqg.rtd",,"StudyData","BAVolCr.BidVol^(SUBMINUTE((NGE),1,FillGap),5,0)",  "Bar",, "Open", "5",D45,,,,,"T")</f>
        <v>0</v>
      </c>
      <c r="H45" s="21">
        <f xml:space="preserve"> RTD("cqg.rtd",,"StudyData","BAVolCr.AskVol^(SUBMINUTE((NGE),1,Regular),5,0)",  "Bar",, "Open", "5",D45,,,,,"T")</f>
        <v>10</v>
      </c>
      <c r="I45" s="21">
        <f t="shared" si="0"/>
        <v>0</v>
      </c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3">
        <f>RTD("cqg.rtd",,"StudyData","SUBMINUTE((NGE),5,Regular)","FG",,"Time","5",D45,,,,,"T")</f>
        <v>42436.550405092596</v>
      </c>
      <c r="AA45" s="17">
        <f>RTD("cqg.rtd",,"StudyData","SUBMINUTE((NGE),5,Regular)","FG",,"Open","5",D45,,,,,"T")</f>
        <v>1.6930000000000001</v>
      </c>
      <c r="AB45" s="17">
        <f>RTD("cqg.rtd",,"StudyData","SUBMINUTE((NGE),5,Regular)","FG",,"High","5",D45,,,,,"T")</f>
        <v>1.6930000000000001</v>
      </c>
      <c r="AC45" s="17">
        <f>RTD("cqg.rtd",,"StudyData","SUBMINUTE((NGE),5,Regular)","FG",,"Low","5",D45,,,,,"T")</f>
        <v>1.6919999999999999</v>
      </c>
      <c r="AD45" s="110">
        <f>IF(RTD("cqg.rtd",,"StudyData","SUBMINUTE((NGE),5,FillGap)","Bar",,"Close","5",D45,,,,,"T")="",NA(),RTD("cqg.rtd",,"StudyData","SUBMINUTE((NGE),5,FillGap)","Bar",,"Close","5",D45,,,,,"T"))</f>
        <v>1.6919999999999999</v>
      </c>
      <c r="AE45" s="15">
        <f>IF( RTD("cqg.rtd",,"StudyData","AlgOrdBidVol(SUBMINUTE((NGE),5,Regular),1,0)",  "Bar",, "Open", "5",D45,,,,,"T")="",0,RTD("cqg.rtd",,"StudyData","AlgOrdBidVol(SUBMINUTE((NGE),5,Regular),1,0)",  "Bar",, "Open", "5",D45,,,,,"T"))</f>
        <v>0</v>
      </c>
      <c r="AF45" s="15">
        <f>IF( RTD("cqg.rtd",,"StudyData","AlgOrdAskVol(SUBMINUTE((NGE),5,Regular),1,0)",  "Bar",, "Open", "5",D45,,,,,"T")="",0,RTD("cqg.rtd",,"StudyData","AlgOrdAskVol(SUBMINUTE((NGE),5,Regular),1,0)",  "Bar",, "Open", "5",D45,,,,,"T"))</f>
        <v>0</v>
      </c>
      <c r="AG45" s="3">
        <f xml:space="preserve"> RTD("cqg.rtd",,"StudyData","BAVolCr.BidVol^(SUBMINUTE((NGE),5,Regular),5,0)",  "Bar",, "Open", "5",D45,,,,,"T")</f>
        <v>25</v>
      </c>
      <c r="AH45" s="3">
        <f xml:space="preserve"> RTD("cqg.rtd",,"StudyData","BAVolCr.AskVol^(SUBMINUTE((NGE),5,Regular),5,0)",  "Bar",, "Open", "5",D45,,,,,"T")</f>
        <v>2</v>
      </c>
      <c r="AI45" s="13">
        <f t="shared" si="1"/>
        <v>0</v>
      </c>
      <c r="AJ45" s="18"/>
      <c r="AK45" s="19">
        <f>RTD("cqg.rtd",,"StudyData","NGE","Bar",,"Time","1",D45,,,,,"T")</f>
        <v>42436.525000000001</v>
      </c>
      <c r="AL45" s="20">
        <f>RTD("cqg.rtd",,"StudyData","NGE","Bar",,"Open","1",D45,,,,,"T")</f>
        <v>1.6910000000000001</v>
      </c>
      <c r="AM45" s="20">
        <f>RTD("cqg.rtd",,"StudyData","NGE","Bar",,"High","1",D45,,,,,"T")</f>
        <v>1.6919999999999999</v>
      </c>
      <c r="AN45" s="20">
        <f>RTD("cqg.rtd",,"StudyData","NGE","Bar",,"Low","1",D45,,,,,"T")</f>
        <v>1.69</v>
      </c>
      <c r="AO45" s="111">
        <f>IF(RTD("cqg.rtd",,"StudyData","NGE","FG",,"Close","1",D45,,,,,"T")="",NA(),RTD("cqg.rtd",,"StudyData","NGE","FG",,"Close","1",D45,,,,,"T"))</f>
        <v>1.6910000000000001</v>
      </c>
      <c r="AP45" s="16">
        <f>IF( RTD("cqg.rtd",,"StudyData", "AlgOrdBidVol(NGE)",  "Bar",, "Open", "1",D45,,,,,"T")="",0,RTD("cqg.rtd",,"StudyData", "AlgOrdBidVol(NGE)",  "Bar",, "Open", "1",D45,,,,,"T"))</f>
        <v>82</v>
      </c>
      <c r="AQ45" s="16">
        <f xml:space="preserve"> IF(RTD("cqg.rtd",,"StudyData", "AlgOrdAskVol(NGE)",  "Bar",, "Open", "1",D45,,,,,"T")="",0,RTD("cqg.rtd",,"StudyData", "AlgOrdAskVol(NGE)",  "Bar",, "Open", "1",D45,,,,,"T"))</f>
        <v>113</v>
      </c>
      <c r="AR45" s="21">
        <f xml:space="preserve"> RTD("cqg.rtd",,"StudyData","BAVolCr.BidVol^(NGE)",  "Bar",, "Open", "1",D45,,,,,"T")</f>
        <v>1645.5</v>
      </c>
      <c r="AS45" s="21">
        <f xml:space="preserve"> RTD("cqg.rtd",,"StudyData","BAVolCr.AskVol^(NGE)",  "Bar",, "Open", "1",D45,,,,,"T")</f>
        <v>1242.5</v>
      </c>
      <c r="AT45" s="65">
        <f t="shared" si="2"/>
        <v>-1</v>
      </c>
      <c r="AU45" s="11"/>
      <c r="AV45" s="22"/>
      <c r="AW45" s="22"/>
      <c r="AX45" s="22"/>
      <c r="AY45" s="22"/>
      <c r="AZ45" s="22"/>
      <c r="BA45" s="22"/>
      <c r="BB45" s="22"/>
      <c r="BC45" s="22"/>
      <c r="BD45" s="22"/>
      <c r="BE45" s="22"/>
      <c r="BF45" s="22"/>
      <c r="BG45" s="22"/>
      <c r="BH45" s="22"/>
      <c r="BI45" s="22"/>
      <c r="BJ45" s="22"/>
      <c r="BK45" s="22"/>
      <c r="BL45" s="47">
        <f>RTD("cqg.rtd",,"StudyData","NGE","Bar",,"Time","5",D45,,,,,"T")</f>
        <v>42436.416666666664</v>
      </c>
      <c r="BM45" s="46">
        <f>RTD("cqg.rtd",,"StudyData","NGE","Bar",,"Open","5",D45,,,,,"T")</f>
        <v>1.722</v>
      </c>
      <c r="BN45" s="44">
        <f>RTD("cqg.rtd",,"StudyData","NGE","Bar",,"High","5",D45,,,,,"T")</f>
        <v>1.7270000000000001</v>
      </c>
      <c r="BO45" s="45">
        <f>RTD("cqg.rtd",,"StudyData","NGE","Bar",,"Low","5",D45,,,,,"T")</f>
        <v>1.722</v>
      </c>
      <c r="BP45" s="112">
        <f>IF(RTD("cqg.rtd",,"StudyData","NGE","FG",,"Close","5",D45,,,,,"T")="",NA(),RTD("cqg.rtd",,"StudyData","NGE","FG",,"Close","5",D45,,,,,"T"))</f>
        <v>1.726</v>
      </c>
      <c r="BQ45" s="15">
        <f>IF( RTD("cqg.rtd",,"StudyData","AlgOrdBidVol(NGE)",  "Bar",, "Open", "5",D45,,,,,"T")="",0,RTD("cqg.rtd",,"StudyData","AlgOrdBidVol(NGE)",  "Bar",, "Open", "5",D45,,,,,"T"))</f>
        <v>178</v>
      </c>
      <c r="BR45" s="15">
        <f>IF( RTD("cqg.rtd",,"StudyData","AlgOrdAskVol(NGE)",  "Bar",, "Open", "5",D45,,,,,"T")="",0,RTD("cqg.rtd",,"StudyData","AlgOrdAskVol(NGE)",  "Bar",, "Open", "5",D45,,,,,"T"))</f>
        <v>48</v>
      </c>
      <c r="BS45" s="13">
        <f xml:space="preserve"> RTD("cqg.rtd",,"StudyData","BAVolCr.BidVol^(NGE)",  "Bar",, "Open", "5",D45,,,,,"T")</f>
        <v>2660.5</v>
      </c>
      <c r="BT45" s="13">
        <f xml:space="preserve"> RTD("cqg.rtd",,"StudyData","BAVolCr.AskVol^(NGE)",  "Bar",, "Open", "5",D45,,,,,"T")</f>
        <v>2202.5</v>
      </c>
      <c r="BU45" s="3">
        <f t="shared" si="3"/>
        <v>1</v>
      </c>
    </row>
    <row r="46" spans="2:73" ht="11.25" customHeight="1" x14ac:dyDescent="0.3">
      <c r="B46" s="14">
        <f>RTD("cqg.rtd",,"StudyData","SUBMINUTE((NGE),1,Regular)","FG",,"Time","5",D46,,,,,"T")</f>
        <v>42436.552210648151</v>
      </c>
      <c r="C46" s="109">
        <f>IF(RTD("cqg.rtd",,"StudyData","SUBMINUTE((NGE),1,FillGap)","Bar",,"Close","5",D46,,,,,"T")="",NA(),RTD("cqg.rtd",,"StudyData","SUBMINUTE((NGE),1,FillGap)","Bar",,"Close","5",D46,,,,,"T"))</f>
        <v>1.7010000000000001</v>
      </c>
      <c r="D46" s="15">
        <f t="shared" si="6"/>
        <v>-40</v>
      </c>
      <c r="E46" s="16">
        <f>IF( RTD("cqg.rtd",,"StudyData", "AlgOrdBidVol(SUBMINUTE((NGE),1,Regular),1,0)",  "Bar",, "Open", "5",D46,,,,,"T")="",0,RTD("cqg.rtd",,"StudyData", "AlgOrdBidVol(SUBMINUTE((NGE),1,Regular),1,0)",  "Bar",, "Open", "5",D46,,,,,"T"))</f>
        <v>0</v>
      </c>
      <c r="F46" s="16">
        <f xml:space="preserve"> IF(RTD("cqg.rtd",,"StudyData", "AlgOrdAskVol(SUBMINUTE((NGE),1,Regular),1,0)",  "Bar",, "Open", "5",D46,,,,,"T")="",0,RTD("cqg.rtd",,"StudyData", "AlgOrdAskVol(SUBMINUTE((NGE),1,Regular),1,0)",  "Bar",, "Open", "5",D46,,,,,"T"))</f>
        <v>0</v>
      </c>
      <c r="G46" s="21">
        <f xml:space="preserve"> RTD("cqg.rtd",,"StudyData","BAVolCr.BidVol^(SUBMINUTE((NGE),1,FillGap),5,0)",  "Bar",, "Open", "5",D46,,,,,"T")</f>
        <v>6</v>
      </c>
      <c r="H46" s="21">
        <f xml:space="preserve"> RTD("cqg.rtd",,"StudyData","BAVolCr.AskVol^(SUBMINUTE((NGE),1,Regular),5,0)",  "Bar",, "Open", "5",D46,,,,,"T")</f>
        <v>26</v>
      </c>
      <c r="I46" s="21">
        <f t="shared" si="0"/>
        <v>0</v>
      </c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3">
        <f>RTD("cqg.rtd",,"StudyData","SUBMINUTE((NGE),5,Regular)","FG",,"Time","5",D46,,,,,"T")</f>
        <v>42436.550347222226</v>
      </c>
      <c r="AA46" s="17">
        <f>RTD("cqg.rtd",,"StudyData","SUBMINUTE((NGE),5,Regular)","FG",,"Open","5",D46,,,,,"T")</f>
        <v>1.6919999999999999</v>
      </c>
      <c r="AB46" s="17">
        <f>RTD("cqg.rtd",,"StudyData","SUBMINUTE((NGE),5,Regular)","FG",,"High","5",D46,,,,,"T")</f>
        <v>1.6930000000000001</v>
      </c>
      <c r="AC46" s="17">
        <f>RTD("cqg.rtd",,"StudyData","SUBMINUTE((NGE),5,Regular)","FG",,"Low","5",D46,,,,,"T")</f>
        <v>1.6919999999999999</v>
      </c>
      <c r="AD46" s="110">
        <f>IF(RTD("cqg.rtd",,"StudyData","SUBMINUTE((NGE),5,FillGap)","Bar",,"Close","5",D46,,,,,"T")="",NA(),RTD("cqg.rtd",,"StudyData","SUBMINUTE((NGE),5,FillGap)","Bar",,"Close","5",D46,,,,,"T"))</f>
        <v>1.6919999999999999</v>
      </c>
      <c r="AE46" s="15">
        <f>IF( RTD("cqg.rtd",,"StudyData","AlgOrdBidVol(SUBMINUTE((NGE),5,Regular),1,0)",  "Bar",, "Open", "5",D46,,,,,"T")="",0,RTD("cqg.rtd",,"StudyData","AlgOrdBidVol(SUBMINUTE((NGE),5,Regular),1,0)",  "Bar",, "Open", "5",D46,,,,,"T"))</f>
        <v>0</v>
      </c>
      <c r="AF46" s="15">
        <f>IF( RTD("cqg.rtd",,"StudyData","AlgOrdAskVol(SUBMINUTE((NGE),5,Regular),1,0)",  "Bar",, "Open", "5",D46,,,,,"T")="",0,RTD("cqg.rtd",,"StudyData","AlgOrdAskVol(SUBMINUTE((NGE),5,Regular),1,0)",  "Bar",, "Open", "5",D46,,,,,"T"))</f>
        <v>0</v>
      </c>
      <c r="AG46" s="3">
        <f xml:space="preserve"> RTD("cqg.rtd",,"StudyData","BAVolCr.BidVol^(SUBMINUTE((NGE),5,Regular),5,0)",  "Bar",, "Open", "5",D46,,,,,"T")</f>
        <v>27</v>
      </c>
      <c r="AH46" s="3">
        <f xml:space="preserve"> RTD("cqg.rtd",,"StudyData","BAVolCr.AskVol^(SUBMINUTE((NGE),5,Regular),5,0)",  "Bar",, "Open", "5",D46,,,,,"T")</f>
        <v>2</v>
      </c>
      <c r="AI46" s="13">
        <f t="shared" si="1"/>
        <v>0</v>
      </c>
      <c r="AJ46" s="18"/>
      <c r="AK46" s="19">
        <f>RTD("cqg.rtd",,"StudyData","NGE","Bar",,"Time","1",D46,,,,,"T")</f>
        <v>42436.524305555555</v>
      </c>
      <c r="AL46" s="20">
        <f>RTD("cqg.rtd",,"StudyData","NGE","Bar",,"Open","1",D46,,,,,"T")</f>
        <v>1.6950000000000001</v>
      </c>
      <c r="AM46" s="20">
        <f>RTD("cqg.rtd",,"StudyData","NGE","Bar",,"High","1",D46,,,,,"T")</f>
        <v>1.6950000000000001</v>
      </c>
      <c r="AN46" s="20">
        <f>RTD("cqg.rtd",,"StudyData","NGE","Bar",,"Low","1",D46,,,,,"T")</f>
        <v>1.69</v>
      </c>
      <c r="AO46" s="111">
        <f>IF(RTD("cqg.rtd",,"StudyData","NGE","FG",,"Close","1",D46,,,,,"T")="",NA(),RTD("cqg.rtd",,"StudyData","NGE","FG",,"Close","1",D46,,,,,"T"))</f>
        <v>1.6910000000000001</v>
      </c>
      <c r="AP46" s="16">
        <f>IF( RTD("cqg.rtd",,"StudyData", "AlgOrdBidVol(NGE)",  "Bar",, "Open", "1",D46,,,,,"T")="",0,RTD("cqg.rtd",,"StudyData", "AlgOrdBidVol(NGE)",  "Bar",, "Open", "1",D46,,,,,"T"))</f>
        <v>190</v>
      </c>
      <c r="AQ46" s="16">
        <f xml:space="preserve"> IF(RTD("cqg.rtd",,"StudyData", "AlgOrdAskVol(NGE)",  "Bar",, "Open", "1",D46,,,,,"T")="",0,RTD("cqg.rtd",,"StudyData", "AlgOrdAskVol(NGE)",  "Bar",, "Open", "1",D46,,,,,"T"))</f>
        <v>179</v>
      </c>
      <c r="AR46" s="21">
        <f xml:space="preserve"> RTD("cqg.rtd",,"StudyData","BAVolCr.BidVol^(NGE)",  "Bar",, "Open", "1",D46,,,,,"T")</f>
        <v>1598.5</v>
      </c>
      <c r="AS46" s="21">
        <f xml:space="preserve"> RTD("cqg.rtd",,"StudyData","BAVolCr.AskVol^(NGE)",  "Bar",, "Open", "1",D46,,,,,"T")</f>
        <v>1119.5</v>
      </c>
      <c r="AT46" s="65">
        <f t="shared" si="2"/>
        <v>1</v>
      </c>
      <c r="AU46" s="11"/>
      <c r="AV46" s="22"/>
      <c r="AW46" s="22"/>
      <c r="AX46" s="22"/>
      <c r="AY46" s="22"/>
      <c r="AZ46" s="22"/>
      <c r="BA46" s="22"/>
      <c r="BB46" s="22"/>
      <c r="BC46" s="22"/>
      <c r="BD46" s="22"/>
      <c r="BE46" s="22"/>
      <c r="BF46" s="22"/>
      <c r="BG46" s="22"/>
      <c r="BH46" s="22"/>
      <c r="BI46" s="22"/>
      <c r="BJ46" s="22"/>
      <c r="BK46" s="22"/>
      <c r="BL46" s="47">
        <f>RTD("cqg.rtd",,"StudyData","NGE","Bar",,"Time","5",D46,,,,,"T")</f>
        <v>42436.413194444445</v>
      </c>
      <c r="BM46" s="46">
        <f>RTD("cqg.rtd",,"StudyData","NGE","Bar",,"Open","5",D46,,,,,"T")</f>
        <v>1.718</v>
      </c>
      <c r="BN46" s="44">
        <f>RTD("cqg.rtd",,"StudyData","NGE","Bar",,"High","5",D46,,,,,"T")</f>
        <v>1.724</v>
      </c>
      <c r="BO46" s="45">
        <f>RTD("cqg.rtd",,"StudyData","NGE","Bar",,"Low","5",D46,,,,,"T")</f>
        <v>1.718</v>
      </c>
      <c r="BP46" s="112">
        <f>IF(RTD("cqg.rtd",,"StudyData","NGE","FG",,"Close","5",D46,,,,,"T")="",NA(),RTD("cqg.rtd",,"StudyData","NGE","FG",,"Close","5",D46,,,,,"T"))</f>
        <v>1.722</v>
      </c>
      <c r="BQ46" s="15">
        <f>IF( RTD("cqg.rtd",,"StudyData","AlgOrdBidVol(NGE)",  "Bar",, "Open", "5",D46,,,,,"T")="",0,RTD("cqg.rtd",,"StudyData","AlgOrdBidVol(NGE)",  "Bar",, "Open", "5",D46,,,,,"T"))</f>
        <v>67</v>
      </c>
      <c r="BR46" s="15">
        <f>IF( RTD("cqg.rtd",,"StudyData","AlgOrdAskVol(NGE)",  "Bar",, "Open", "5",D46,,,,,"T")="",0,RTD("cqg.rtd",,"StudyData","AlgOrdAskVol(NGE)",  "Bar",, "Open", "5",D46,,,,,"T"))</f>
        <v>43</v>
      </c>
      <c r="BS46" s="13">
        <f xml:space="preserve"> RTD("cqg.rtd",,"StudyData","BAVolCr.BidVol^(NGE)",  "Bar",, "Open", "5",D46,,,,,"T")</f>
        <v>3045</v>
      </c>
      <c r="BT46" s="13">
        <f xml:space="preserve"> RTD("cqg.rtd",,"StudyData","BAVolCr.AskVol^(NGE)",  "Bar",, "Open", "5",D46,,,,,"T")</f>
        <v>2267</v>
      </c>
      <c r="BU46" s="3">
        <f t="shared" si="3"/>
        <v>1</v>
      </c>
    </row>
    <row r="47" spans="2:73" ht="11.25" customHeight="1" x14ac:dyDescent="0.3">
      <c r="B47" s="14">
        <f>RTD("cqg.rtd",,"StudyData","SUBMINUTE((NGE),1,Regular)","FG",,"Time","5",D47,,,,,"T")</f>
        <v>42436.552199074074</v>
      </c>
      <c r="C47" s="109">
        <f>IF(RTD("cqg.rtd",,"StudyData","SUBMINUTE((NGE),1,FillGap)","Bar",,"Close","5",D47,,,,,"T")="",NA(),RTD("cqg.rtd",,"StudyData","SUBMINUTE((NGE),1,FillGap)","Bar",,"Close","5",D47,,,,,"T"))</f>
        <v>1.7010000000000001</v>
      </c>
      <c r="D47" s="15">
        <f t="shared" si="6"/>
        <v>-41</v>
      </c>
      <c r="E47" s="16">
        <f>IF( RTD("cqg.rtd",,"StudyData", "AlgOrdBidVol(SUBMINUTE((NGE),1,Regular),1,0)",  "Bar",, "Open", "5",D47,,,,,"T")="",0,RTD("cqg.rtd",,"StudyData", "AlgOrdBidVol(SUBMINUTE((NGE),1,Regular),1,0)",  "Bar",, "Open", "5",D47,,,,,"T"))</f>
        <v>0</v>
      </c>
      <c r="F47" s="16">
        <f xml:space="preserve"> IF(RTD("cqg.rtd",,"StudyData", "AlgOrdAskVol(SUBMINUTE((NGE),1,Regular),1,0)",  "Bar",, "Open", "5",D47,,,,,"T")="",0,RTD("cqg.rtd",,"StudyData", "AlgOrdAskVol(SUBMINUTE((NGE),1,Regular),1,0)",  "Bar",, "Open", "5",D47,,,,,"T"))</f>
        <v>0</v>
      </c>
      <c r="G47" s="21">
        <f xml:space="preserve"> RTD("cqg.rtd",,"StudyData","BAVolCr.BidVol^(SUBMINUTE((NGE),1,FillGap),5,0)",  "Bar",, "Open", "5",D47,,,,,"T")</f>
        <v>12</v>
      </c>
      <c r="H47" s="21">
        <f xml:space="preserve"> RTD("cqg.rtd",,"StudyData","BAVolCr.AskVol^(SUBMINUTE((NGE),1,Regular),5,0)",  "Bar",, "Open", "5",D47,,,,,"T")</f>
        <v>42</v>
      </c>
      <c r="I47" s="21">
        <f t="shared" si="0"/>
        <v>0</v>
      </c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3">
        <f>RTD("cqg.rtd",,"StudyData","SUBMINUTE((NGE),5,Regular)","FG",,"Time","5",D47,,,,,"T")</f>
        <v>42436.550289351857</v>
      </c>
      <c r="AA47" s="17">
        <f>RTD("cqg.rtd",,"StudyData","SUBMINUTE((NGE),5,Regular)","FG",,"Open","5",D47,,,,,"T")</f>
        <v>1.6910000000000001</v>
      </c>
      <c r="AB47" s="17">
        <f>RTD("cqg.rtd",,"StudyData","SUBMINUTE((NGE),5,Regular)","FG",,"High","5",D47,,,,,"T")</f>
        <v>1.6910000000000001</v>
      </c>
      <c r="AC47" s="17">
        <f>RTD("cqg.rtd",,"StudyData","SUBMINUTE((NGE),5,Regular)","FG",,"Low","5",D47,,,,,"T")</f>
        <v>1.6910000000000001</v>
      </c>
      <c r="AD47" s="110">
        <f>IF(RTD("cqg.rtd",,"StudyData","SUBMINUTE((NGE),5,FillGap)","Bar",,"Close","5",D47,,,,,"T")="",NA(),RTD("cqg.rtd",,"StudyData","SUBMINUTE((NGE),5,FillGap)","Bar",,"Close","5",D47,,,,,"T"))</f>
        <v>1.6910000000000001</v>
      </c>
      <c r="AE47" s="15">
        <f>IF( RTD("cqg.rtd",,"StudyData","AlgOrdBidVol(SUBMINUTE((NGE),5,Regular),1,0)",  "Bar",, "Open", "5",D47,,,,,"T")="",0,RTD("cqg.rtd",,"StudyData","AlgOrdBidVol(SUBMINUTE((NGE),5,Regular),1,0)",  "Bar",, "Open", "5",D47,,,,,"T"))</f>
        <v>0</v>
      </c>
      <c r="AF47" s="15">
        <f>IF( RTD("cqg.rtd",,"StudyData","AlgOrdAskVol(SUBMINUTE((NGE),5,Regular),1,0)",  "Bar",, "Open", "5",D47,,,,,"T")="",0,RTD("cqg.rtd",,"StudyData","AlgOrdAskVol(SUBMINUTE((NGE),5,Regular),1,0)",  "Bar",, "Open", "5",D47,,,,,"T"))</f>
        <v>0</v>
      </c>
      <c r="AG47" s="3">
        <f xml:space="preserve"> RTD("cqg.rtd",,"StudyData","BAVolCr.BidVol^(SUBMINUTE((NGE),5,Regular),5,0)",  "Bar",, "Open", "5",D47,,,,,"T")</f>
        <v>26</v>
      </c>
      <c r="AH47" s="3">
        <f xml:space="preserve"> RTD("cqg.rtd",,"StudyData","BAVolCr.AskVol^(SUBMINUTE((NGE),5,Regular),5,0)",  "Bar",, "Open", "5",D47,,,,,"T")</f>
        <v>2</v>
      </c>
      <c r="AI47" s="13">
        <f t="shared" si="1"/>
        <v>0</v>
      </c>
      <c r="AJ47" s="18"/>
      <c r="AK47" s="19">
        <f>RTD("cqg.rtd",,"StudyData","NGE","Bar",,"Time","1",D47,,,,,"T")</f>
        <v>42436.523611111108</v>
      </c>
      <c r="AL47" s="20">
        <f>RTD("cqg.rtd",,"StudyData","NGE","Bar",,"Open","1",D47,,,,,"T")</f>
        <v>1.7010000000000001</v>
      </c>
      <c r="AM47" s="20">
        <f>RTD("cqg.rtd",,"StudyData","NGE","Bar",,"High","1",D47,,,,,"T")</f>
        <v>1.7010000000000001</v>
      </c>
      <c r="AN47" s="20">
        <f>RTD("cqg.rtd",,"StudyData","NGE","Bar",,"Low","1",D47,,,,,"T")</f>
        <v>1.694</v>
      </c>
      <c r="AO47" s="111">
        <f>IF(RTD("cqg.rtd",,"StudyData","NGE","FG",,"Close","1",D47,,,,,"T")="",NA(),RTD("cqg.rtd",,"StudyData","NGE","FG",,"Close","1",D47,,,,,"T"))</f>
        <v>1.6950000000000001</v>
      </c>
      <c r="AP47" s="16">
        <f>IF( RTD("cqg.rtd",,"StudyData", "AlgOrdBidVol(NGE)",  "Bar",, "Open", "1",D47,,,,,"T")="",0,RTD("cqg.rtd",,"StudyData", "AlgOrdBidVol(NGE)",  "Bar",, "Open", "1",D47,,,,,"T"))</f>
        <v>178</v>
      </c>
      <c r="AQ47" s="16">
        <f xml:space="preserve"> IF(RTD("cqg.rtd",,"StudyData", "AlgOrdAskVol(NGE)",  "Bar",, "Open", "1",D47,,,,,"T")="",0,RTD("cqg.rtd",,"StudyData", "AlgOrdAskVol(NGE)",  "Bar",, "Open", "1",D47,,,,,"T"))</f>
        <v>105</v>
      </c>
      <c r="AR47" s="21">
        <f xml:space="preserve"> RTD("cqg.rtd",,"StudyData","BAVolCr.BidVol^(NGE)",  "Bar",, "Open", "1",D47,,,,,"T")</f>
        <v>1189.5</v>
      </c>
      <c r="AS47" s="21">
        <f xml:space="preserve"> RTD("cqg.rtd",,"StudyData","BAVolCr.AskVol^(NGE)",  "Bar",, "Open", "1",D47,,,,,"T")</f>
        <v>622.5</v>
      </c>
      <c r="AT47" s="65">
        <f t="shared" si="2"/>
        <v>1</v>
      </c>
      <c r="AU47" s="11"/>
      <c r="AV47" s="22"/>
      <c r="AW47" s="22"/>
      <c r="AX47" s="22"/>
      <c r="AY47" s="22"/>
      <c r="AZ47" s="22"/>
      <c r="BA47" s="22"/>
      <c r="BB47" s="22"/>
      <c r="BC47" s="22"/>
      <c r="BD47" s="22"/>
      <c r="BE47" s="22"/>
      <c r="BF47" s="22"/>
      <c r="BG47" s="22"/>
      <c r="BH47" s="22"/>
      <c r="BI47" s="22"/>
      <c r="BJ47" s="22"/>
      <c r="BK47" s="22"/>
      <c r="BL47" s="47">
        <f>RTD("cqg.rtd",,"StudyData","NGE","Bar",,"Time","5",D47,,,,,"T")</f>
        <v>42436.409722222219</v>
      </c>
      <c r="BM47" s="46">
        <f>RTD("cqg.rtd",,"StudyData","NGE","Bar",,"Open","5",D47,,,,,"T")</f>
        <v>1.7250000000000001</v>
      </c>
      <c r="BN47" s="44">
        <f>RTD("cqg.rtd",,"StudyData","NGE","Bar",,"High","5",D47,,,,,"T")</f>
        <v>1.7250000000000001</v>
      </c>
      <c r="BO47" s="45">
        <f>RTD("cqg.rtd",,"StudyData","NGE","Bar",,"Low","5",D47,,,,,"T")</f>
        <v>1.7130000000000001</v>
      </c>
      <c r="BP47" s="112">
        <f>IF(RTD("cqg.rtd",,"StudyData","NGE","FG",,"Close","5",D47,,,,,"T")="",NA(),RTD("cqg.rtd",,"StudyData","NGE","FG",,"Close","5",D47,,,,,"T"))</f>
        <v>1.718</v>
      </c>
      <c r="BQ47" s="15">
        <f>IF( RTD("cqg.rtd",,"StudyData","AlgOrdBidVol(NGE)",  "Bar",, "Open", "5",D47,,,,,"T")="",0,RTD("cqg.rtd",,"StudyData","AlgOrdBidVol(NGE)",  "Bar",, "Open", "5",D47,,,,,"T"))</f>
        <v>128</v>
      </c>
      <c r="BR47" s="15">
        <f>IF( RTD("cqg.rtd",,"StudyData","AlgOrdAskVol(NGE)",  "Bar",, "Open", "5",D47,,,,,"T")="",0,RTD("cqg.rtd",,"StudyData","AlgOrdAskVol(NGE)",  "Bar",, "Open", "5",D47,,,,,"T"))</f>
        <v>40</v>
      </c>
      <c r="BS47" s="13">
        <f xml:space="preserve"> RTD("cqg.rtd",,"StudyData","BAVolCr.BidVol^(NGE)",  "Bar",, "Open", "5",D47,,,,,"T")</f>
        <v>3406</v>
      </c>
      <c r="BT47" s="13">
        <f xml:space="preserve"> RTD("cqg.rtd",,"StudyData","BAVolCr.AskVol^(NGE)",  "Bar",, "Open", "5",D47,,,,,"T")</f>
        <v>2493</v>
      </c>
      <c r="BU47" s="3">
        <f t="shared" si="3"/>
        <v>1</v>
      </c>
    </row>
    <row r="48" spans="2:73" ht="11.25" customHeight="1" x14ac:dyDescent="0.3">
      <c r="B48" s="14">
        <f>RTD("cqg.rtd",,"StudyData","SUBMINUTE((NGE),1,Regular)","FG",,"Time","5",D48,,,,,"T")</f>
        <v>42436.552187500005</v>
      </c>
      <c r="C48" s="109">
        <f>IF(RTD("cqg.rtd",,"StudyData","SUBMINUTE((NGE),1,FillGap)","Bar",,"Close","5",D48,,,,,"T")="",NA(),RTD("cqg.rtd",,"StudyData","SUBMINUTE((NGE),1,FillGap)","Bar",,"Close","5",D48,,,,,"T"))</f>
        <v>1.7010000000000001</v>
      </c>
      <c r="D48" s="15">
        <f t="shared" si="6"/>
        <v>-42</v>
      </c>
      <c r="E48" s="16">
        <f>IF( RTD("cqg.rtd",,"StudyData", "AlgOrdBidVol(SUBMINUTE((NGE),1,Regular),1,0)",  "Bar",, "Open", "5",D48,,,,,"T")="",0,RTD("cqg.rtd",,"StudyData", "AlgOrdBidVol(SUBMINUTE((NGE),1,Regular),1,0)",  "Bar",, "Open", "5",D48,,,,,"T"))</f>
        <v>0</v>
      </c>
      <c r="F48" s="16">
        <f xml:space="preserve"> IF(RTD("cqg.rtd",,"StudyData", "AlgOrdAskVol(SUBMINUTE((NGE),1,Regular),1,0)",  "Bar",, "Open", "5",D48,,,,,"T")="",0,RTD("cqg.rtd",,"StudyData", "AlgOrdAskVol(SUBMINUTE((NGE),1,Regular),1,0)",  "Bar",, "Open", "5",D48,,,,,"T"))</f>
        <v>0</v>
      </c>
      <c r="G48" s="21">
        <f xml:space="preserve"> RTD("cqg.rtd",,"StudyData","BAVolCr.BidVol^(SUBMINUTE((NGE),1,FillGap),5,0)",  "Bar",, "Open", "5",D48,,,,,"T")</f>
        <v>18</v>
      </c>
      <c r="H48" s="21">
        <f xml:space="preserve"> RTD("cqg.rtd",,"StudyData","BAVolCr.AskVol^(SUBMINUTE((NGE),1,Regular),5,0)",  "Bar",, "Open", "5",D48,,,,,"T")</f>
        <v>58</v>
      </c>
      <c r="I48" s="21">
        <f t="shared" si="0"/>
        <v>0</v>
      </c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3">
        <f>RTD("cqg.rtd",,"StudyData","SUBMINUTE((NGE),5,Regular)","FG",,"Time","5",D48,,,,,"T")</f>
        <v>42436.550231481488</v>
      </c>
      <c r="AA48" s="17">
        <f>RTD("cqg.rtd",,"StudyData","SUBMINUTE((NGE),5,Regular)","FG",,"Open","5",D48,,,,,"T")</f>
        <v>1.6919999999999999</v>
      </c>
      <c r="AB48" s="17">
        <f>RTD("cqg.rtd",,"StudyData","SUBMINUTE((NGE),5,Regular)","FG",,"High","5",D48,,,,,"T")</f>
        <v>1.6919999999999999</v>
      </c>
      <c r="AC48" s="17">
        <f>RTD("cqg.rtd",,"StudyData","SUBMINUTE((NGE),5,Regular)","FG",,"Low","5",D48,,,,,"T")</f>
        <v>1.6910000000000001</v>
      </c>
      <c r="AD48" s="110">
        <f>IF(RTD("cqg.rtd",,"StudyData","SUBMINUTE((NGE),5,FillGap)","Bar",,"Close","5",D48,,,,,"T")="",NA(),RTD("cqg.rtd",,"StudyData","SUBMINUTE((NGE),5,FillGap)","Bar",,"Close","5",D48,,,,,"T"))</f>
        <v>1.6910000000000001</v>
      </c>
      <c r="AE48" s="15">
        <f>IF( RTD("cqg.rtd",,"StudyData","AlgOrdBidVol(SUBMINUTE((NGE),5,Regular),1,0)",  "Bar",, "Open", "5",D48,,,,,"T")="",0,RTD("cqg.rtd",,"StudyData","AlgOrdBidVol(SUBMINUTE((NGE),5,Regular),1,0)",  "Bar",, "Open", "5",D48,,,,,"T"))</f>
        <v>5</v>
      </c>
      <c r="AF48" s="15">
        <f>IF( RTD("cqg.rtd",,"StudyData","AlgOrdAskVol(SUBMINUTE((NGE),5,Regular),1,0)",  "Bar",, "Open", "5",D48,,,,,"T")="",0,RTD("cqg.rtd",,"StudyData","AlgOrdAskVol(SUBMINUTE((NGE),5,Regular),1,0)",  "Bar",, "Open", "5",D48,,,,,"T"))</f>
        <v>0</v>
      </c>
      <c r="AG48" s="3">
        <f xml:space="preserve"> RTD("cqg.rtd",,"StudyData","BAVolCr.BidVol^(SUBMINUTE((NGE),5,Regular),5,0)",  "Bar",, "Open", "5",D48,,,,,"T")</f>
        <v>19</v>
      </c>
      <c r="AH48" s="3">
        <f xml:space="preserve"> RTD("cqg.rtd",,"StudyData","BAVolCr.AskVol^(SUBMINUTE((NGE),5,Regular),5,0)",  "Bar",, "Open", "5",D48,,,,,"T")</f>
        <v>4</v>
      </c>
      <c r="AI48" s="13">
        <f t="shared" si="1"/>
        <v>0</v>
      </c>
      <c r="AJ48" s="18"/>
      <c r="AK48" s="19">
        <f>RTD("cqg.rtd",,"StudyData","NGE","Bar",,"Time","1",D48,,,,,"T")</f>
        <v>42436.522916666669</v>
      </c>
      <c r="AL48" s="20">
        <f>RTD("cqg.rtd",,"StudyData","NGE","Bar",,"Open","1",D48,,,,,"T")</f>
        <v>1.704</v>
      </c>
      <c r="AM48" s="20">
        <f>RTD("cqg.rtd",,"StudyData","NGE","Bar",,"High","1",D48,,,,,"T")</f>
        <v>1.704</v>
      </c>
      <c r="AN48" s="20">
        <f>RTD("cqg.rtd",,"StudyData","NGE","Bar",,"Low","1",D48,,,,,"T")</f>
        <v>1.7010000000000001</v>
      </c>
      <c r="AO48" s="111">
        <f>IF(RTD("cqg.rtd",,"StudyData","NGE","FG",,"Close","1",D48,,,,,"T")="",NA(),RTD("cqg.rtd",,"StudyData","NGE","FG",,"Close","1",D48,,,,,"T"))</f>
        <v>1.7010000000000001</v>
      </c>
      <c r="AP48" s="16">
        <f>IF( RTD("cqg.rtd",,"StudyData", "AlgOrdBidVol(NGE)",  "Bar",, "Open", "1",D48,,,,,"T")="",0,RTD("cqg.rtd",,"StudyData", "AlgOrdBidVol(NGE)",  "Bar",, "Open", "1",D48,,,,,"T"))</f>
        <v>59</v>
      </c>
      <c r="AQ48" s="16">
        <f xml:space="preserve"> IF(RTD("cqg.rtd",,"StudyData", "AlgOrdAskVol(NGE)",  "Bar",, "Open", "1",D48,,,,,"T")="",0,RTD("cqg.rtd",,"StudyData", "AlgOrdAskVol(NGE)",  "Bar",, "Open", "1",D48,,,,,"T"))</f>
        <v>0</v>
      </c>
      <c r="AR48" s="21">
        <f xml:space="preserve"> RTD("cqg.rtd",,"StudyData","BAVolCr.BidVol^(NGE)",  "Bar",, "Open", "1",D48,,,,,"T")</f>
        <v>488</v>
      </c>
      <c r="AS48" s="21">
        <f xml:space="preserve"> RTD("cqg.rtd",,"StudyData","BAVolCr.AskVol^(NGE)",  "Bar",, "Open", "1",D48,,,,,"T")</f>
        <v>226</v>
      </c>
      <c r="AT48" s="65">
        <f t="shared" si="2"/>
        <v>1</v>
      </c>
      <c r="AU48" s="11"/>
      <c r="AV48" s="22"/>
      <c r="AW48" s="22"/>
      <c r="AX48" s="22"/>
      <c r="AY48" s="22"/>
      <c r="AZ48" s="22"/>
      <c r="BA48" s="22"/>
      <c r="BB48" s="22"/>
      <c r="BC48" s="22"/>
      <c r="BD48" s="22"/>
      <c r="BE48" s="22"/>
      <c r="BF48" s="22"/>
      <c r="BG48" s="22"/>
      <c r="BH48" s="22"/>
      <c r="BI48" s="22"/>
      <c r="BJ48" s="22"/>
      <c r="BK48" s="22"/>
      <c r="BL48" s="47">
        <f>RTD("cqg.rtd",,"StudyData","NGE","Bar",,"Time","5",D48,,,,,"T")</f>
        <v>42436.40625</v>
      </c>
      <c r="BM48" s="46">
        <f>RTD("cqg.rtd",,"StudyData","NGE","Bar",,"Open","5",D48,,,,,"T")</f>
        <v>1.72</v>
      </c>
      <c r="BN48" s="44">
        <f>RTD("cqg.rtd",,"StudyData","NGE","Bar",,"High","5",D48,,,,,"T")</f>
        <v>1.726</v>
      </c>
      <c r="BO48" s="45">
        <f>RTD("cqg.rtd",,"StudyData","NGE","Bar",,"Low","5",D48,,,,,"T")</f>
        <v>1.72</v>
      </c>
      <c r="BP48" s="112">
        <f>IF(RTD("cqg.rtd",,"StudyData","NGE","FG",,"Close","5",D48,,,,,"T")="",NA(),RTD("cqg.rtd",,"StudyData","NGE","FG",,"Close","5",D48,,,,,"T"))</f>
        <v>1.7250000000000001</v>
      </c>
      <c r="BQ48" s="15">
        <f>IF( RTD("cqg.rtd",,"StudyData","AlgOrdBidVol(NGE)",  "Bar",, "Open", "5",D48,,,,,"T")="",0,RTD("cqg.rtd",,"StudyData","AlgOrdBidVol(NGE)",  "Bar",, "Open", "5",D48,,,,,"T"))</f>
        <v>89</v>
      </c>
      <c r="BR48" s="15">
        <f>IF( RTD("cqg.rtd",,"StudyData","AlgOrdAskVol(NGE)",  "Bar",, "Open", "5",D48,,,,,"T")="",0,RTD("cqg.rtd",,"StudyData","AlgOrdAskVol(NGE)",  "Bar",, "Open", "5",D48,,,,,"T"))</f>
        <v>70</v>
      </c>
      <c r="BS48" s="13">
        <f xml:space="preserve"> RTD("cqg.rtd",,"StudyData","BAVolCr.BidVol^(NGE)",  "Bar",, "Open", "5",D48,,,,,"T")</f>
        <v>4187.5</v>
      </c>
      <c r="BT48" s="13">
        <f xml:space="preserve"> RTD("cqg.rtd",,"StudyData","BAVolCr.AskVol^(NGE)",  "Bar",, "Open", "5",D48,,,,,"T")</f>
        <v>3027.5</v>
      </c>
      <c r="BU48" s="3">
        <f t="shared" si="3"/>
        <v>1</v>
      </c>
    </row>
    <row r="49" spans="2:73" ht="11.25" customHeight="1" x14ac:dyDescent="0.3">
      <c r="B49" s="14">
        <f>RTD("cqg.rtd",,"StudyData","SUBMINUTE((NGE),1,Regular)","FG",,"Time","5",D49,,,,,"T")</f>
        <v>42436.552175925928</v>
      </c>
      <c r="C49" s="109">
        <f>IF(RTD("cqg.rtd",,"StudyData","SUBMINUTE((NGE),1,FillGap)","Bar",,"Close","5",D49,,,,,"T")="",NA(),RTD("cqg.rtd",,"StudyData","SUBMINUTE((NGE),1,FillGap)","Bar",,"Close","5",D49,,,,,"T"))</f>
        <v>1.7010000000000001</v>
      </c>
      <c r="D49" s="15">
        <f t="shared" si="6"/>
        <v>-43</v>
      </c>
      <c r="E49" s="16">
        <f>IF( RTD("cqg.rtd",,"StudyData", "AlgOrdBidVol(SUBMINUTE((NGE),1,Regular),1,0)",  "Bar",, "Open", "5",D49,,,,,"T")="",0,RTD("cqg.rtd",,"StudyData", "AlgOrdBidVol(SUBMINUTE((NGE),1,Regular),1,0)",  "Bar",, "Open", "5",D49,,,,,"T"))</f>
        <v>0</v>
      </c>
      <c r="F49" s="16">
        <f xml:space="preserve"> IF(RTD("cqg.rtd",,"StudyData", "AlgOrdAskVol(SUBMINUTE((NGE),1,Regular),1,0)",  "Bar",, "Open", "5",D49,,,,,"T")="",0,RTD("cqg.rtd",,"StudyData", "AlgOrdAskVol(SUBMINUTE((NGE),1,Regular),1,0)",  "Bar",, "Open", "5",D49,,,,,"T"))</f>
        <v>0</v>
      </c>
      <c r="G49" s="21">
        <f xml:space="preserve"> RTD("cqg.rtd",,"StudyData","BAVolCr.BidVol^(SUBMINUTE((NGE),1,FillGap),5,0)",  "Bar",, "Open", "5",D49,,,,,"T")</f>
        <v>24</v>
      </c>
      <c r="H49" s="21">
        <f xml:space="preserve"> RTD("cqg.rtd",,"StudyData","BAVolCr.AskVol^(SUBMINUTE((NGE),1,Regular),5,0)",  "Bar",, "Open", "5",D49,,,,,"T")</f>
        <v>74</v>
      </c>
      <c r="I49" s="21">
        <f t="shared" si="0"/>
        <v>0</v>
      </c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3">
        <f>RTD("cqg.rtd",,"StudyData","SUBMINUTE((NGE),5,Regular)","FG",,"Time","5",D49,,,,,"T")</f>
        <v>42436.550173611111</v>
      </c>
      <c r="AA49" s="17">
        <f>RTD("cqg.rtd",,"StudyData","SUBMINUTE((NGE),5,Regular)","FG",,"Open","5",D49,,,,,"T")</f>
        <v>1.6919999999999999</v>
      </c>
      <c r="AB49" s="17">
        <f>RTD("cqg.rtd",,"StudyData","SUBMINUTE((NGE),5,Regular)","FG",,"High","5",D49,,,,,"T")</f>
        <v>1.6919999999999999</v>
      </c>
      <c r="AC49" s="17">
        <f>RTD("cqg.rtd",,"StudyData","SUBMINUTE((NGE),5,Regular)","FG",,"Low","5",D49,,,,,"T")</f>
        <v>1.6919999999999999</v>
      </c>
      <c r="AD49" s="110">
        <f>IF(RTD("cqg.rtd",,"StudyData","SUBMINUTE((NGE),5,FillGap)","Bar",,"Close","5",D49,,,,,"T")="",NA(),RTD("cqg.rtd",,"StudyData","SUBMINUTE((NGE),5,FillGap)","Bar",,"Close","5",D49,,,,,"T"))</f>
        <v>1.6919999999999999</v>
      </c>
      <c r="AE49" s="15">
        <f>IF( RTD("cqg.rtd",,"StudyData","AlgOrdBidVol(SUBMINUTE((NGE),5,Regular),1,0)",  "Bar",, "Open", "5",D49,,,,,"T")="",0,RTD("cqg.rtd",,"StudyData","AlgOrdBidVol(SUBMINUTE((NGE),5,Regular),1,0)",  "Bar",, "Open", "5",D49,,,,,"T"))</f>
        <v>0</v>
      </c>
      <c r="AF49" s="15">
        <f>IF( RTD("cqg.rtd",,"StudyData","AlgOrdAskVol(SUBMINUTE((NGE),5,Regular),1,0)",  "Bar",, "Open", "5",D49,,,,,"T")="",0,RTD("cqg.rtd",,"StudyData","AlgOrdAskVol(SUBMINUTE((NGE),5,Regular),1,0)",  "Bar",, "Open", "5",D49,,,,,"T"))</f>
        <v>0</v>
      </c>
      <c r="AG49" s="3">
        <f xml:space="preserve"> RTD("cqg.rtd",,"StudyData","BAVolCr.BidVol^(SUBMINUTE((NGE),5,Regular),5,0)",  "Bar",, "Open", "5",D49,,,,,"T")</f>
        <v>10</v>
      </c>
      <c r="AH49" s="3">
        <f xml:space="preserve"> RTD("cqg.rtd",,"StudyData","BAVolCr.AskVol^(SUBMINUTE((NGE),5,Regular),5,0)",  "Bar",, "Open", "5",D49,,,,,"T")</f>
        <v>21</v>
      </c>
      <c r="AI49" s="13">
        <f t="shared" si="1"/>
        <v>0</v>
      </c>
      <c r="AJ49" s="18"/>
      <c r="AK49" s="19">
        <f>RTD("cqg.rtd",,"StudyData","NGE","Bar",,"Time","1",D49,,,,,"T")</f>
        <v>42436.522222222222</v>
      </c>
      <c r="AL49" s="20">
        <f>RTD("cqg.rtd",,"StudyData","NGE","Bar",,"Open","1",D49,,,,,"T")</f>
        <v>1.7050000000000001</v>
      </c>
      <c r="AM49" s="20">
        <f>RTD("cqg.rtd",,"StudyData","NGE","Bar",,"High","1",D49,,,,,"T")</f>
        <v>1.7050000000000001</v>
      </c>
      <c r="AN49" s="20">
        <f>RTD("cqg.rtd",,"StudyData","NGE","Bar",,"Low","1",D49,,,,,"T")</f>
        <v>1.704</v>
      </c>
      <c r="AO49" s="111">
        <f>IF(RTD("cqg.rtd",,"StudyData","NGE","FG",,"Close","1",D49,,,,,"T")="",NA(),RTD("cqg.rtd",,"StudyData","NGE","FG",,"Close","1",D49,,,,,"T"))</f>
        <v>1.7050000000000001</v>
      </c>
      <c r="AP49" s="16">
        <f>IF( RTD("cqg.rtd",,"StudyData", "AlgOrdBidVol(NGE)",  "Bar",, "Open", "1",D49,,,,,"T")="",0,RTD("cqg.rtd",,"StudyData", "AlgOrdBidVol(NGE)",  "Bar",, "Open", "1",D49,,,,,"T"))</f>
        <v>7</v>
      </c>
      <c r="AQ49" s="16">
        <f xml:space="preserve"> IF(RTD("cqg.rtd",,"StudyData", "AlgOrdAskVol(NGE)",  "Bar",, "Open", "1",D49,,,,,"T")="",0,RTD("cqg.rtd",,"StudyData", "AlgOrdAskVol(NGE)",  "Bar",, "Open", "1",D49,,,,,"T"))</f>
        <v>0</v>
      </c>
      <c r="AR49" s="21">
        <f xml:space="preserve"> RTD("cqg.rtd",,"StudyData","BAVolCr.BidVol^(NGE)",  "Bar",, "Open", "1",D49,,,,,"T")</f>
        <v>307</v>
      </c>
      <c r="AS49" s="21">
        <f xml:space="preserve"> RTD("cqg.rtd",,"StudyData","BAVolCr.AskVol^(NGE)",  "Bar",, "Open", "1",D49,,,,,"T")</f>
        <v>263</v>
      </c>
      <c r="AT49" s="65">
        <f t="shared" si="2"/>
        <v>0</v>
      </c>
      <c r="AU49" s="11"/>
      <c r="AV49" s="22"/>
      <c r="AW49" s="22"/>
      <c r="AX49" s="22"/>
      <c r="AY49" s="22"/>
      <c r="AZ49" s="22"/>
      <c r="BA49" s="22"/>
      <c r="BB49" s="22"/>
      <c r="BC49" s="22"/>
      <c r="BD49" s="22"/>
      <c r="BE49" s="22"/>
      <c r="BF49" s="22"/>
      <c r="BG49" s="22"/>
      <c r="BH49" s="22"/>
      <c r="BI49" s="22"/>
      <c r="BJ49" s="22"/>
      <c r="BK49" s="22"/>
      <c r="BL49" s="47">
        <f>RTD("cqg.rtd",,"StudyData","NGE","Bar",,"Time","5",D49,,,,,"T")</f>
        <v>42436.402777777781</v>
      </c>
      <c r="BM49" s="46">
        <f>RTD("cqg.rtd",,"StudyData","NGE","Bar",,"Open","5",D49,,,,,"T")</f>
        <v>1.72</v>
      </c>
      <c r="BN49" s="44">
        <f>RTD("cqg.rtd",,"StudyData","NGE","Bar",,"High","5",D49,,,,,"T")</f>
        <v>1.7210000000000001</v>
      </c>
      <c r="BO49" s="45">
        <f>RTD("cqg.rtd",,"StudyData","NGE","Bar",,"Low","5",D49,,,,,"T")</f>
        <v>1.714</v>
      </c>
      <c r="BP49" s="112">
        <f>IF(RTD("cqg.rtd",,"StudyData","NGE","FG",,"Close","5",D49,,,,,"T")="",NA(),RTD("cqg.rtd",,"StudyData","NGE","FG",,"Close","5",D49,,,,,"T"))</f>
        <v>1.72</v>
      </c>
      <c r="BQ49" s="15">
        <f>IF( RTD("cqg.rtd",,"StudyData","AlgOrdBidVol(NGE)",  "Bar",, "Open", "5",D49,,,,,"T")="",0,RTD("cqg.rtd",,"StudyData","AlgOrdBidVol(NGE)",  "Bar",, "Open", "5",D49,,,,,"T"))</f>
        <v>272</v>
      </c>
      <c r="BR49" s="15">
        <f>IF( RTD("cqg.rtd",,"StudyData","AlgOrdAskVol(NGE)",  "Bar",, "Open", "5",D49,,,,,"T")="",0,RTD("cqg.rtd",,"StudyData","AlgOrdAskVol(NGE)",  "Bar",, "Open", "5",D49,,,,,"T"))</f>
        <v>132</v>
      </c>
      <c r="BS49" s="13">
        <f xml:space="preserve"> RTD("cqg.rtd",,"StudyData","BAVolCr.BidVol^(NGE)",  "Bar",, "Open", "5",D49,,,,,"T")</f>
        <v>4910</v>
      </c>
      <c r="BT49" s="13">
        <f xml:space="preserve"> RTD("cqg.rtd",,"StudyData","BAVolCr.AskVol^(NGE)",  "Bar",, "Open", "5",D49,,,,,"T")</f>
        <v>4667</v>
      </c>
      <c r="BU49" s="3">
        <f t="shared" si="3"/>
        <v>1</v>
      </c>
    </row>
    <row r="50" spans="2:73" ht="11.25" customHeight="1" x14ac:dyDescent="0.3">
      <c r="B50" s="14">
        <f>RTD("cqg.rtd",,"StudyData","SUBMINUTE((NGE),1,Regular)","FG",,"Time","5",D50,,,,,"T")</f>
        <v>42436.552164351851</v>
      </c>
      <c r="C50" s="109">
        <f>IF(RTD("cqg.rtd",,"StudyData","SUBMINUTE((NGE),1,FillGap)","Bar",,"Close","5",D50,,,,,"T")="",NA(),RTD("cqg.rtd",,"StudyData","SUBMINUTE((NGE),1,FillGap)","Bar",,"Close","5",D50,,,,,"T"))</f>
        <v>1.7</v>
      </c>
      <c r="D50" s="15">
        <f t="shared" si="6"/>
        <v>-44</v>
      </c>
      <c r="E50" s="16">
        <f>IF( RTD("cqg.rtd",,"StudyData", "AlgOrdBidVol(SUBMINUTE((NGE),1,Regular),1,0)",  "Bar",, "Open", "5",D50,,,,,"T")="",0,RTD("cqg.rtd",,"StudyData", "AlgOrdBidVol(SUBMINUTE((NGE),1,Regular),1,0)",  "Bar",, "Open", "5",D50,,,,,"T"))</f>
        <v>0</v>
      </c>
      <c r="F50" s="16">
        <f xml:space="preserve"> IF(RTD("cqg.rtd",,"StudyData", "AlgOrdAskVol(SUBMINUTE((NGE),1,Regular),1,0)",  "Bar",, "Open", "5",D50,,,,,"T")="",0,RTD("cqg.rtd",,"StudyData", "AlgOrdAskVol(SUBMINUTE((NGE),1,Regular),1,0)",  "Bar",, "Open", "5",D50,,,,,"T"))</f>
        <v>0</v>
      </c>
      <c r="G50" s="21">
        <f xml:space="preserve"> RTD("cqg.rtd",,"StudyData","BAVolCr.BidVol^(SUBMINUTE((NGE),1,FillGap),5,0)",  "Bar",, "Open", "5",D50,,,,,"T")</f>
        <v>24</v>
      </c>
      <c r="H50" s="21">
        <f xml:space="preserve"> RTD("cqg.rtd",,"StudyData","BAVolCr.AskVol^(SUBMINUTE((NGE),1,Regular),5,0)",  "Bar",, "Open", "5",D50,,,,,"T")</f>
        <v>74</v>
      </c>
      <c r="I50" s="21">
        <f t="shared" si="0"/>
        <v>0</v>
      </c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3">
        <f>RTD("cqg.rtd",,"StudyData","SUBMINUTE((NGE),5,Regular)","FG",,"Time","5",D50,,,,,"T")</f>
        <v>42436.550115740742</v>
      </c>
      <c r="AA50" s="17">
        <f>RTD("cqg.rtd",,"StudyData","SUBMINUTE((NGE),5,Regular)","FG",,"Open","5",D50,,,,,"T")</f>
        <v>1.6930000000000001</v>
      </c>
      <c r="AB50" s="17">
        <f>RTD("cqg.rtd",,"StudyData","SUBMINUTE((NGE),5,Regular)","FG",,"High","5",D50,,,,,"T")</f>
        <v>1.6930000000000001</v>
      </c>
      <c r="AC50" s="17">
        <f>RTD("cqg.rtd",,"StudyData","SUBMINUTE((NGE),5,Regular)","FG",,"Low","5",D50,,,,,"T")</f>
        <v>1.6930000000000001</v>
      </c>
      <c r="AD50" s="110">
        <f>IF(RTD("cqg.rtd",,"StudyData","SUBMINUTE((NGE),5,FillGap)","Bar",,"Close","5",D50,,,,,"T")="",NA(),RTD("cqg.rtd",,"StudyData","SUBMINUTE((NGE),5,FillGap)","Bar",,"Close","5",D50,,,,,"T"))</f>
        <v>1.6930000000000001</v>
      </c>
      <c r="AE50" s="15">
        <f>IF( RTD("cqg.rtd",,"StudyData","AlgOrdBidVol(SUBMINUTE((NGE),5,Regular),1,0)",  "Bar",, "Open", "5",D50,,,,,"T")="",0,RTD("cqg.rtd",,"StudyData","AlgOrdBidVol(SUBMINUTE((NGE),5,Regular),1,0)",  "Bar",, "Open", "5",D50,,,,,"T"))</f>
        <v>0</v>
      </c>
      <c r="AF50" s="15">
        <f>IF( RTD("cqg.rtd",,"StudyData","AlgOrdAskVol(SUBMINUTE((NGE),5,Regular),1,0)",  "Bar",, "Open", "5",D50,,,,,"T")="",0,RTD("cqg.rtd",,"StudyData","AlgOrdAskVol(SUBMINUTE((NGE),5,Regular),1,0)",  "Bar",, "Open", "5",D50,,,,,"T"))</f>
        <v>0</v>
      </c>
      <c r="AG50" s="3">
        <f xml:space="preserve"> RTD("cqg.rtd",,"StudyData","BAVolCr.BidVol^(SUBMINUTE((NGE),5,Regular),5,0)",  "Bar",, "Open", "5",D50,,,,,"T")</f>
        <v>19</v>
      </c>
      <c r="AH50" s="3">
        <f xml:space="preserve"> RTD("cqg.rtd",,"StudyData","BAVolCr.AskVol^(SUBMINUTE((NGE),5,Regular),5,0)",  "Bar",, "Open", "5",D50,,,,,"T")</f>
        <v>30</v>
      </c>
      <c r="AI50" s="13">
        <f t="shared" si="1"/>
        <v>0</v>
      </c>
      <c r="AJ50" s="18"/>
      <c r="AK50" s="19">
        <f>RTD("cqg.rtd",,"StudyData","NGE","Bar",,"Time","1",D50,,,,,"T")</f>
        <v>42436.521527777775</v>
      </c>
      <c r="AL50" s="20">
        <f>RTD("cqg.rtd",,"StudyData","NGE","Bar",,"Open","1",D50,,,,,"T")</f>
        <v>1.704</v>
      </c>
      <c r="AM50" s="20">
        <f>RTD("cqg.rtd",,"StudyData","NGE","Bar",,"High","1",D50,,,,,"T")</f>
        <v>1.706</v>
      </c>
      <c r="AN50" s="20">
        <f>RTD("cqg.rtd",,"StudyData","NGE","Bar",,"Low","1",D50,,,,,"T")</f>
        <v>1.704</v>
      </c>
      <c r="AO50" s="111">
        <f>IF(RTD("cqg.rtd",,"StudyData","NGE","FG",,"Close","1",D50,,,,,"T")="",NA(),RTD("cqg.rtd",,"StudyData","NGE","FG",,"Close","1",D50,,,,,"T"))</f>
        <v>1.7050000000000001</v>
      </c>
      <c r="AP50" s="16">
        <f>IF( RTD("cqg.rtd",,"StudyData", "AlgOrdBidVol(NGE)",  "Bar",, "Open", "1",D50,,,,,"T")="",0,RTD("cqg.rtd",,"StudyData", "AlgOrdBidVol(NGE)",  "Bar",, "Open", "1",D50,,,,,"T"))</f>
        <v>10</v>
      </c>
      <c r="AQ50" s="16">
        <f xml:space="preserve"> IF(RTD("cqg.rtd",,"StudyData", "AlgOrdAskVol(NGE)",  "Bar",, "Open", "1",D50,,,,,"T")="",0,RTD("cqg.rtd",,"StudyData", "AlgOrdAskVol(NGE)",  "Bar",, "Open", "1",D50,,,,,"T"))</f>
        <v>11</v>
      </c>
      <c r="AR50" s="21">
        <f xml:space="preserve"> RTD("cqg.rtd",,"StudyData","BAVolCr.BidVol^(NGE)",  "Bar",, "Open", "1",D50,,,,,"T")</f>
        <v>367</v>
      </c>
      <c r="AS50" s="21">
        <f xml:space="preserve"> RTD("cqg.rtd",,"StudyData","BAVolCr.AskVol^(NGE)",  "Bar",, "Open", "1",D50,,,,,"T")</f>
        <v>365</v>
      </c>
      <c r="AT50" s="65">
        <f t="shared" si="2"/>
        <v>0</v>
      </c>
      <c r="AU50" s="11"/>
      <c r="AV50" s="22"/>
      <c r="AW50" s="22"/>
      <c r="AX50" s="22"/>
      <c r="AY50" s="22"/>
      <c r="AZ50" s="22"/>
      <c r="BA50" s="22"/>
      <c r="BB50" s="22"/>
      <c r="BC50" s="22"/>
      <c r="BD50" s="22"/>
      <c r="BE50" s="22"/>
      <c r="BF50" s="22"/>
      <c r="BG50" s="22"/>
      <c r="BH50" s="22"/>
      <c r="BI50" s="22"/>
      <c r="BJ50" s="22"/>
      <c r="BK50" s="22"/>
      <c r="BL50" s="47">
        <f>RTD("cqg.rtd",,"StudyData","NGE","Bar",,"Time","5",D50,,,,,"T")</f>
        <v>42436.399305555555</v>
      </c>
      <c r="BM50" s="46">
        <f>RTD("cqg.rtd",,"StudyData","NGE","Bar",,"Open","5",D50,,,,,"T")</f>
        <v>1.7270000000000001</v>
      </c>
      <c r="BN50" s="44">
        <f>RTD("cqg.rtd",,"StudyData","NGE","Bar",,"High","5",D50,,,,,"T")</f>
        <v>1.7290000000000001</v>
      </c>
      <c r="BO50" s="45">
        <f>RTD("cqg.rtd",,"StudyData","NGE","Bar",,"Low","5",D50,,,,,"T")</f>
        <v>1.718</v>
      </c>
      <c r="BP50" s="112">
        <f>IF(RTD("cqg.rtd",,"StudyData","NGE","FG",,"Close","5",D50,,,,,"T")="",NA(),RTD("cqg.rtd",,"StudyData","NGE","FG",,"Close","5",D50,,,,,"T"))</f>
        <v>1.72</v>
      </c>
      <c r="BQ50" s="15">
        <f>IF( RTD("cqg.rtd",,"StudyData","AlgOrdBidVol(NGE)",  "Bar",, "Open", "5",D50,,,,,"T")="",0,RTD("cqg.rtd",,"StudyData","AlgOrdBidVol(NGE)",  "Bar",, "Open", "5",D50,,,,,"T"))</f>
        <v>138</v>
      </c>
      <c r="BR50" s="15">
        <f>IF( RTD("cqg.rtd",,"StudyData","AlgOrdAskVol(NGE)",  "Bar",, "Open", "5",D50,,,,,"T")="",0,RTD("cqg.rtd",,"StudyData","AlgOrdAskVol(NGE)",  "Bar",, "Open", "5",D50,,,,,"T"))</f>
        <v>61</v>
      </c>
      <c r="BS50" s="13">
        <f xml:space="preserve"> RTD("cqg.rtd",,"StudyData","BAVolCr.BidVol^(NGE)",  "Bar",, "Open", "5",D50,,,,,"T")</f>
        <v>5494</v>
      </c>
      <c r="BT50" s="13">
        <f xml:space="preserve"> RTD("cqg.rtd",,"StudyData","BAVolCr.AskVol^(NGE)",  "Bar",, "Open", "5",D50,,,,,"T")</f>
        <v>5658</v>
      </c>
      <c r="BU50" s="3">
        <f t="shared" si="3"/>
        <v>1</v>
      </c>
    </row>
    <row r="51" spans="2:73" ht="11.25" customHeight="1" x14ac:dyDescent="0.3">
      <c r="B51" s="14">
        <f>RTD("cqg.rtd",,"StudyData","SUBMINUTE((NGE),1,Regular)","FG",,"Time","5",D51,,,,,"T")</f>
        <v>42436.552152777782</v>
      </c>
      <c r="C51" s="109">
        <f>IF(RTD("cqg.rtd",,"StudyData","SUBMINUTE((NGE),1,FillGap)","Bar",,"Close","5",D51,,,,,"T")="",NA(),RTD("cqg.rtd",,"StudyData","SUBMINUTE((NGE),1,FillGap)","Bar",,"Close","5",D51,,,,,"T"))</f>
        <v>1.7</v>
      </c>
      <c r="D51" s="15">
        <f t="shared" si="6"/>
        <v>-45</v>
      </c>
      <c r="E51" s="16">
        <f>IF( RTD("cqg.rtd",,"StudyData", "AlgOrdBidVol(SUBMINUTE((NGE),1,Regular),1,0)",  "Bar",, "Open", "5",D51,,,,,"T")="",0,RTD("cqg.rtd",,"StudyData", "AlgOrdBidVol(SUBMINUTE((NGE),1,Regular),1,0)",  "Bar",, "Open", "5",D51,,,,,"T"))</f>
        <v>0</v>
      </c>
      <c r="F51" s="16">
        <f xml:space="preserve"> IF(RTD("cqg.rtd",,"StudyData", "AlgOrdAskVol(SUBMINUTE((NGE),1,Regular),1,0)",  "Bar",, "Open", "5",D51,,,,,"T")="",0,RTD("cqg.rtd",,"StudyData", "AlgOrdAskVol(SUBMINUTE((NGE),1,Regular),1,0)",  "Bar",, "Open", "5",D51,,,,,"T"))</f>
        <v>0</v>
      </c>
      <c r="G51" s="21">
        <f xml:space="preserve"> RTD("cqg.rtd",,"StudyData","BAVolCr.BidVol^(SUBMINUTE((NGE),1,FillGap),5,0)",  "Bar",, "Open", "5",D51,,,,,"T")</f>
        <v>45</v>
      </c>
      <c r="H51" s="21">
        <f xml:space="preserve"> RTD("cqg.rtd",,"StudyData","BAVolCr.AskVol^(SUBMINUTE((NGE),1,Regular),5,0)",  "Bar",, "Open", "5",D51,,,,,"T")</f>
        <v>66</v>
      </c>
      <c r="I51" s="21">
        <f t="shared" si="0"/>
        <v>0</v>
      </c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3">
        <f>RTD("cqg.rtd",,"StudyData","SUBMINUTE((NGE),5,Regular)","FG",,"Time","5",D51,,,,,"T")</f>
        <v>42436.550057870372</v>
      </c>
      <c r="AA51" s="17">
        <f>RTD("cqg.rtd",,"StudyData","SUBMINUTE((NGE),5,Regular)","FG",,"Open","5",D51,,,,,"T")</f>
        <v>1.6919999999999999</v>
      </c>
      <c r="AB51" s="17">
        <f>RTD("cqg.rtd",,"StudyData","SUBMINUTE((NGE),5,Regular)","FG",,"High","5",D51,,,,,"T")</f>
        <v>1.6930000000000001</v>
      </c>
      <c r="AC51" s="17">
        <f>RTD("cqg.rtd",,"StudyData","SUBMINUTE((NGE),5,Regular)","FG",,"Low","5",D51,,,,,"T")</f>
        <v>1.6919999999999999</v>
      </c>
      <c r="AD51" s="110">
        <f>IF(RTD("cqg.rtd",,"StudyData","SUBMINUTE((NGE),5,FillGap)","Bar",,"Close","5",D51,,,,,"T")="",NA(),RTD("cqg.rtd",,"StudyData","SUBMINUTE((NGE),5,FillGap)","Bar",,"Close","5",D51,,,,,"T"))</f>
        <v>1.6930000000000001</v>
      </c>
      <c r="AE51" s="15">
        <f>IF( RTD("cqg.rtd",,"StudyData","AlgOrdBidVol(SUBMINUTE((NGE),5,Regular),1,0)",  "Bar",, "Open", "5",D51,,,,,"T")="",0,RTD("cqg.rtd",,"StudyData","AlgOrdBidVol(SUBMINUTE((NGE),5,Regular),1,0)",  "Bar",, "Open", "5",D51,,,,,"T"))</f>
        <v>0</v>
      </c>
      <c r="AF51" s="15">
        <f>IF( RTD("cqg.rtd",,"StudyData","AlgOrdAskVol(SUBMINUTE((NGE),5,Regular),1,0)",  "Bar",, "Open", "5",D51,,,,,"T")="",0,RTD("cqg.rtd",,"StudyData","AlgOrdAskVol(SUBMINUTE((NGE),5,Regular),1,0)",  "Bar",, "Open", "5",D51,,,,,"T"))</f>
        <v>0</v>
      </c>
      <c r="AG51" s="3">
        <f xml:space="preserve"> RTD("cqg.rtd",,"StudyData","BAVolCr.BidVol^(SUBMINUTE((NGE),5,Regular),5,0)",  "Bar",, "Open", "5",D51,,,,,"T")</f>
        <v>18</v>
      </c>
      <c r="AH51" s="3">
        <f xml:space="preserve"> RTD("cqg.rtd",,"StudyData","BAVolCr.AskVol^(SUBMINUTE((NGE),5,Regular),5,0)",  "Bar",, "Open", "5",D51,,,,,"T")</f>
        <v>40</v>
      </c>
      <c r="AI51" s="13">
        <f t="shared" si="1"/>
        <v>0</v>
      </c>
      <c r="AJ51" s="18"/>
      <c r="AK51" s="19">
        <f>RTD("cqg.rtd",,"StudyData","NGE","Bar",,"Time","1",D51,,,,,"T")</f>
        <v>42436.520833333336</v>
      </c>
      <c r="AL51" s="20">
        <f>RTD("cqg.rtd",,"StudyData","NGE","Bar",,"Open","1",D51,,,,,"T")</f>
        <v>1.7070000000000001</v>
      </c>
      <c r="AM51" s="20">
        <f>RTD("cqg.rtd",,"StudyData","NGE","Bar",,"High","1",D51,,,,,"T")</f>
        <v>1.7070000000000001</v>
      </c>
      <c r="AN51" s="20">
        <f>RTD("cqg.rtd",,"StudyData","NGE","Bar",,"Low","1",D51,,,,,"T")</f>
        <v>1.7050000000000001</v>
      </c>
      <c r="AO51" s="111">
        <f>IF(RTD("cqg.rtd",,"StudyData","NGE","FG",,"Close","1",D51,,,,,"T")="",NA(),RTD("cqg.rtd",,"StudyData","NGE","FG",,"Close","1",D51,,,,,"T"))</f>
        <v>1.7050000000000001</v>
      </c>
      <c r="AP51" s="16">
        <f>IF( RTD("cqg.rtd",,"StudyData", "AlgOrdBidVol(NGE)",  "Bar",, "Open", "1",D51,,,,,"T")="",0,RTD("cqg.rtd",,"StudyData", "AlgOrdBidVol(NGE)",  "Bar",, "Open", "1",D51,,,,,"T"))</f>
        <v>36</v>
      </c>
      <c r="AQ51" s="16">
        <f xml:space="preserve"> IF(RTD("cqg.rtd",,"StudyData", "AlgOrdAskVol(NGE)",  "Bar",, "Open", "1",D51,,,,,"T")="",0,RTD("cqg.rtd",,"StudyData", "AlgOrdAskVol(NGE)",  "Bar",, "Open", "1",D51,,,,,"T"))</f>
        <v>16</v>
      </c>
      <c r="AR51" s="21">
        <f xml:space="preserve"> RTD("cqg.rtd",,"StudyData","BAVolCr.BidVol^(NGE)",  "Bar",, "Open", "1",D51,,,,,"T")</f>
        <v>380</v>
      </c>
      <c r="AS51" s="21">
        <f xml:space="preserve"> RTD("cqg.rtd",,"StudyData","BAVolCr.AskVol^(NGE)",  "Bar",, "Open", "1",D51,,,,,"T")</f>
        <v>591</v>
      </c>
      <c r="AT51" s="65">
        <f t="shared" si="2"/>
        <v>1</v>
      </c>
      <c r="AU51" s="11"/>
      <c r="AV51" s="22"/>
      <c r="AW51" s="22"/>
      <c r="AX51" s="22"/>
      <c r="AY51" s="22"/>
      <c r="AZ51" s="22"/>
      <c r="BA51" s="22"/>
      <c r="BB51" s="22"/>
      <c r="BC51" s="22"/>
      <c r="BD51" s="22"/>
      <c r="BE51" s="22"/>
      <c r="BF51" s="22"/>
      <c r="BG51" s="22"/>
      <c r="BH51" s="22"/>
      <c r="BI51" s="22"/>
      <c r="BJ51" s="22"/>
      <c r="BK51" s="22"/>
      <c r="BL51" s="47">
        <f>RTD("cqg.rtd",,"StudyData","NGE","Bar",,"Time","5",D51,,,,,"T")</f>
        <v>42436.395833333336</v>
      </c>
      <c r="BM51" s="46">
        <f>RTD("cqg.rtd",,"StudyData","NGE","Bar",,"Open","5",D51,,,,,"T")</f>
        <v>1.7190000000000001</v>
      </c>
      <c r="BN51" s="44">
        <f>RTD("cqg.rtd",,"StudyData","NGE","Bar",,"High","5",D51,,,,,"T")</f>
        <v>1.7270000000000001</v>
      </c>
      <c r="BO51" s="45">
        <f>RTD("cqg.rtd",,"StudyData","NGE","Bar",,"Low","5",D51,,,,,"T")</f>
        <v>1.718</v>
      </c>
      <c r="BP51" s="112">
        <f>IF(RTD("cqg.rtd",,"StudyData","NGE","FG",,"Close","5",D51,,,,,"T")="",NA(),RTD("cqg.rtd",,"StudyData","NGE","FG",,"Close","5",D51,,,,,"T"))</f>
        <v>1.7270000000000001</v>
      </c>
      <c r="BQ51" s="15">
        <f>IF( RTD("cqg.rtd",,"StudyData","AlgOrdBidVol(NGE)",  "Bar",, "Open", "5",D51,,,,,"T")="",0,RTD("cqg.rtd",,"StudyData","AlgOrdBidVol(NGE)",  "Bar",, "Open", "5",D51,,,,,"T"))</f>
        <v>343</v>
      </c>
      <c r="BR51" s="15">
        <f>IF( RTD("cqg.rtd",,"StudyData","AlgOrdAskVol(NGE)",  "Bar",, "Open", "5",D51,,,,,"T")="",0,RTD("cqg.rtd",,"StudyData","AlgOrdAskVol(NGE)",  "Bar",, "Open", "5",D51,,,,,"T"))</f>
        <v>129</v>
      </c>
      <c r="BS51" s="13">
        <f xml:space="preserve"> RTD("cqg.rtd",,"StudyData","BAVolCr.BidVol^(NGE)",  "Bar",, "Open", "5",D51,,,,,"T")</f>
        <v>5336.5</v>
      </c>
      <c r="BT51" s="13">
        <f xml:space="preserve"> RTD("cqg.rtd",,"StudyData","BAVolCr.AskVol^(NGE)",  "Bar",, "Open", "5",D51,,,,,"T")</f>
        <v>6405.5</v>
      </c>
      <c r="BU51" s="3">
        <f t="shared" si="3"/>
        <v>1</v>
      </c>
    </row>
    <row r="52" spans="2:73" ht="11.25" customHeight="1" x14ac:dyDescent="0.3">
      <c r="B52" s="14">
        <f>RTD("cqg.rtd",,"StudyData","SUBMINUTE((NGE),1,Regular)","FG",,"Time","5",D52,,,,,"T")</f>
        <v>42436.552141203705</v>
      </c>
      <c r="C52" s="109">
        <f>IF(RTD("cqg.rtd",,"StudyData","SUBMINUTE((NGE),1,FillGap)","Bar",,"Close","5",D52,,,,,"T")="",NA(),RTD("cqg.rtd",,"StudyData","SUBMINUTE((NGE),1,FillGap)","Bar",,"Close","5",D52,,,,,"T"))</f>
        <v>1.7</v>
      </c>
      <c r="D52" s="15">
        <f t="shared" si="6"/>
        <v>-46</v>
      </c>
      <c r="E52" s="16">
        <f>IF( RTD("cqg.rtd",,"StudyData", "AlgOrdBidVol(SUBMINUTE((NGE),1,Regular),1,0)",  "Bar",, "Open", "5",D52,,,,,"T")="",0,RTD("cqg.rtd",,"StudyData", "AlgOrdBidVol(SUBMINUTE((NGE),1,Regular),1,0)",  "Bar",, "Open", "5",D52,,,,,"T"))</f>
        <v>0</v>
      </c>
      <c r="F52" s="16">
        <f xml:space="preserve"> IF(RTD("cqg.rtd",,"StudyData", "AlgOrdAskVol(SUBMINUTE((NGE),1,Regular),1,0)",  "Bar",, "Open", "5",D52,,,,,"T")="",0,RTD("cqg.rtd",,"StudyData", "AlgOrdAskVol(SUBMINUTE((NGE),1,Regular),1,0)",  "Bar",, "Open", "5",D52,,,,,"T"))</f>
        <v>0</v>
      </c>
      <c r="G52" s="21">
        <f xml:space="preserve"> RTD("cqg.rtd",,"StudyData","BAVolCr.BidVol^(SUBMINUTE((NGE),1,FillGap),5,0)",  "Bar",, "Open", "5",D52,,,,,"T")</f>
        <v>66</v>
      </c>
      <c r="H52" s="21">
        <f xml:space="preserve"> RTD("cqg.rtd",,"StudyData","BAVolCr.AskVol^(SUBMINUTE((NGE),1,Regular),5,0)",  "Bar",, "Open", "5",D52,,,,,"T")</f>
        <v>58</v>
      </c>
      <c r="I52" s="21">
        <f t="shared" si="0"/>
        <v>0</v>
      </c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3">
        <f>RTD("cqg.rtd",,"StudyData","SUBMINUTE((NGE),5,Regular)","FG",,"Time","5",D52,,,,,"T")</f>
        <v>42436.55</v>
      </c>
      <c r="AA52" s="17">
        <f>RTD("cqg.rtd",,"StudyData","SUBMINUTE((NGE),5,Regular)","FG",,"Open","5",D52,,,,,"T")</f>
        <v>1.6930000000000001</v>
      </c>
      <c r="AB52" s="17">
        <f>RTD("cqg.rtd",,"StudyData","SUBMINUTE((NGE),5,Regular)","FG",,"High","5",D52,,,,,"T")</f>
        <v>1.6930000000000001</v>
      </c>
      <c r="AC52" s="17">
        <f>RTD("cqg.rtd",,"StudyData","SUBMINUTE((NGE),5,Regular)","FG",,"Low","5",D52,,,,,"T")</f>
        <v>1.6919999999999999</v>
      </c>
      <c r="AD52" s="110">
        <f>IF(RTD("cqg.rtd",,"StudyData","SUBMINUTE((NGE),5,FillGap)","Bar",,"Close","5",D52,,,,,"T")="",NA(),RTD("cqg.rtd",,"StudyData","SUBMINUTE((NGE),5,FillGap)","Bar",,"Close","5",D52,,,,,"T"))</f>
        <v>1.6919999999999999</v>
      </c>
      <c r="AE52" s="15">
        <f>IF( RTD("cqg.rtd",,"StudyData","AlgOrdBidVol(SUBMINUTE((NGE),5,Regular),1,0)",  "Bar",, "Open", "5",D52,,,,,"T")="",0,RTD("cqg.rtd",,"StudyData","AlgOrdBidVol(SUBMINUTE((NGE),5,Regular),1,0)",  "Bar",, "Open", "5",D52,,,,,"T"))</f>
        <v>0</v>
      </c>
      <c r="AF52" s="15">
        <f>IF( RTD("cqg.rtd",,"StudyData","AlgOrdAskVol(SUBMINUTE((NGE),5,Regular),1,0)",  "Bar",, "Open", "5",D52,,,,,"T")="",0,RTD("cqg.rtd",,"StudyData","AlgOrdAskVol(SUBMINUTE((NGE),5,Regular),1,0)",  "Bar",, "Open", "5",D52,,,,,"T"))</f>
        <v>0</v>
      </c>
      <c r="AG52" s="3">
        <f xml:space="preserve"> RTD("cqg.rtd",,"StudyData","BAVolCr.BidVol^(SUBMINUTE((NGE),5,Regular),5,0)",  "Bar",, "Open", "5",D52,,,,,"T")</f>
        <v>50</v>
      </c>
      <c r="AH52" s="3">
        <f xml:space="preserve"> RTD("cqg.rtd",,"StudyData","BAVolCr.AskVol^(SUBMINUTE((NGE),5,Regular),5,0)",  "Bar",, "Open", "5",D52,,,,,"T")</f>
        <v>40</v>
      </c>
      <c r="AI52" s="13">
        <f t="shared" si="1"/>
        <v>0</v>
      </c>
      <c r="AJ52" s="18"/>
      <c r="AK52" s="19">
        <f>RTD("cqg.rtd",,"StudyData","NGE","Bar",,"Time","1",D52,,,,,"T")</f>
        <v>42436.520138888889</v>
      </c>
      <c r="AL52" s="20">
        <f>RTD("cqg.rtd",,"StudyData","NGE","Bar",,"Open","1",D52,,,,,"T")</f>
        <v>1.71</v>
      </c>
      <c r="AM52" s="20">
        <f>RTD("cqg.rtd",,"StudyData","NGE","Bar",,"High","1",D52,,,,,"T")</f>
        <v>1.71</v>
      </c>
      <c r="AN52" s="20">
        <f>RTD("cqg.rtd",,"StudyData","NGE","Bar",,"Low","1",D52,,,,,"T")</f>
        <v>1.708</v>
      </c>
      <c r="AO52" s="111">
        <f>IF(RTD("cqg.rtd",,"StudyData","NGE","FG",,"Close","1",D52,,,,,"T")="",NA(),RTD("cqg.rtd",,"StudyData","NGE","FG",,"Close","1",D52,,,,,"T"))</f>
        <v>1.708</v>
      </c>
      <c r="AP52" s="16">
        <f>IF( RTD("cqg.rtd",,"StudyData", "AlgOrdBidVol(NGE)",  "Bar",, "Open", "1",D52,,,,,"T")="",0,RTD("cqg.rtd",,"StudyData", "AlgOrdBidVol(NGE)",  "Bar",, "Open", "1",D52,,,,,"T"))</f>
        <v>2</v>
      </c>
      <c r="AQ52" s="16">
        <f xml:space="preserve"> IF(RTD("cqg.rtd",,"StudyData", "AlgOrdAskVol(NGE)",  "Bar",, "Open", "1",D52,,,,,"T")="",0,RTD("cqg.rtd",,"StudyData", "AlgOrdAskVol(NGE)",  "Bar",, "Open", "1",D52,,,,,"T"))</f>
        <v>0</v>
      </c>
      <c r="AR52" s="21">
        <f xml:space="preserve"> RTD("cqg.rtd",,"StudyData","BAVolCr.BidVol^(NGE)",  "Bar",, "Open", "1",D52,,,,,"T")</f>
        <v>477</v>
      </c>
      <c r="AS52" s="21">
        <f xml:space="preserve"> RTD("cqg.rtd",,"StudyData","BAVolCr.AskVol^(NGE)",  "Bar",, "Open", "1",D52,,,,,"T")</f>
        <v>605</v>
      </c>
      <c r="AT52" s="65">
        <f t="shared" si="2"/>
        <v>0</v>
      </c>
      <c r="AU52" s="11"/>
      <c r="AV52" s="22"/>
      <c r="AW52" s="22"/>
      <c r="AX52" s="22"/>
      <c r="AY52" s="22"/>
      <c r="AZ52" s="22"/>
      <c r="BA52" s="22"/>
      <c r="BB52" s="22"/>
      <c r="BC52" s="22"/>
      <c r="BD52" s="22"/>
      <c r="BE52" s="22"/>
      <c r="BF52" s="22"/>
      <c r="BG52" s="22"/>
      <c r="BH52" s="22"/>
      <c r="BI52" s="22"/>
      <c r="BJ52" s="22"/>
      <c r="BK52" s="22"/>
      <c r="BL52" s="47">
        <f>RTD("cqg.rtd",,"StudyData","NGE","Bar",,"Time","5",D52,,,,,"T")</f>
        <v>42436.392361111109</v>
      </c>
      <c r="BM52" s="46">
        <f>RTD("cqg.rtd",,"StudyData","NGE","Bar",,"Open","5",D52,,,,,"T")</f>
        <v>1.728</v>
      </c>
      <c r="BN52" s="44">
        <f>RTD("cqg.rtd",,"StudyData","NGE","Bar",,"High","5",D52,,,,,"T")</f>
        <v>1.734</v>
      </c>
      <c r="BO52" s="45">
        <f>RTD("cqg.rtd",,"StudyData","NGE","Bar",,"Low","5",D52,,,,,"T")</f>
        <v>1.7170000000000001</v>
      </c>
      <c r="BP52" s="112">
        <f>IF(RTD("cqg.rtd",,"StudyData","NGE","FG",,"Close","5",D52,,,,,"T")="",NA(),RTD("cqg.rtd",,"StudyData","NGE","FG",,"Close","5",D52,,,,,"T"))</f>
        <v>1.7190000000000001</v>
      </c>
      <c r="BQ52" s="15">
        <f>IF( RTD("cqg.rtd",,"StudyData","AlgOrdBidVol(NGE)",  "Bar",, "Open", "5",D52,,,,,"T")="",0,RTD("cqg.rtd",,"StudyData","AlgOrdBidVol(NGE)",  "Bar",, "Open", "5",D52,,,,,"T"))</f>
        <v>286</v>
      </c>
      <c r="BR52" s="15">
        <f>IF( RTD("cqg.rtd",,"StudyData","AlgOrdAskVol(NGE)",  "Bar",, "Open", "5",D52,,,,,"T")="",0,RTD("cqg.rtd",,"StudyData","AlgOrdAskVol(NGE)",  "Bar",, "Open", "5",D52,,,,,"T"))</f>
        <v>181</v>
      </c>
      <c r="BS52" s="13">
        <f xml:space="preserve"> RTD("cqg.rtd",,"StudyData","BAVolCr.BidVol^(NGE)",  "Bar",, "Open", "5",D52,,,,,"T")</f>
        <v>5640</v>
      </c>
      <c r="BT52" s="13">
        <f xml:space="preserve"> RTD("cqg.rtd",,"StudyData","BAVolCr.AskVol^(NGE)",  "Bar",, "Open", "5",D52,,,,,"T")</f>
        <v>6369</v>
      </c>
      <c r="BU52" s="3">
        <f t="shared" si="3"/>
        <v>1</v>
      </c>
    </row>
    <row r="53" spans="2:73" ht="11.25" customHeight="1" x14ac:dyDescent="0.3">
      <c r="B53" s="14">
        <f>RTD("cqg.rtd",,"StudyData","SUBMINUTE((NGE),1,Regular)","FG",,"Time","5",D53,,,,,"T")</f>
        <v>42436.552129629636</v>
      </c>
      <c r="C53" s="109">
        <f>IF(RTD("cqg.rtd",,"StudyData","SUBMINUTE((NGE),1,FillGap)","Bar",,"Close","5",D53,,,,,"T")="",NA(),RTD("cqg.rtd",,"StudyData","SUBMINUTE((NGE),1,FillGap)","Bar",,"Close","5",D53,,,,,"T"))</f>
        <v>1.7010000000000001</v>
      </c>
      <c r="D53" s="15">
        <f t="shared" si="6"/>
        <v>-47</v>
      </c>
      <c r="E53" s="16">
        <f>IF( RTD("cqg.rtd",,"StudyData", "AlgOrdBidVol(SUBMINUTE((NGE),1,Regular),1,0)",  "Bar",, "Open", "5",D53,,,,,"T")="",0,RTD("cqg.rtd",,"StudyData", "AlgOrdBidVol(SUBMINUTE((NGE),1,Regular),1,0)",  "Bar",, "Open", "5",D53,,,,,"T"))</f>
        <v>0</v>
      </c>
      <c r="F53" s="16">
        <f xml:space="preserve"> IF(RTD("cqg.rtd",,"StudyData", "AlgOrdAskVol(SUBMINUTE((NGE),1,Regular),1,0)",  "Bar",, "Open", "5",D53,,,,,"T")="",0,RTD("cqg.rtd",,"StudyData", "AlgOrdAskVol(SUBMINUTE((NGE),1,Regular),1,0)",  "Bar",, "Open", "5",D53,,,,,"T"))</f>
        <v>0</v>
      </c>
      <c r="G53" s="21">
        <f xml:space="preserve"> RTD("cqg.rtd",,"StudyData","BAVolCr.BidVol^(SUBMINUTE((NGE),1,FillGap),5,0)",  "Bar",, "Open", "5",D53,,,,,"T")</f>
        <v>54</v>
      </c>
      <c r="H53" s="21">
        <f xml:space="preserve"> RTD("cqg.rtd",,"StudyData","BAVolCr.AskVol^(SUBMINUTE((NGE),1,Regular),5,0)",  "Bar",, "Open", "5",D53,,,,,"T")</f>
        <v>54</v>
      </c>
      <c r="I53" s="21">
        <f t="shared" si="0"/>
        <v>0</v>
      </c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3">
        <f>RTD("cqg.rtd",,"StudyData","SUBMINUTE((NGE),5,Regular)","FG",,"Time","5",D53,,,,,"T")</f>
        <v>42436.549942129634</v>
      </c>
      <c r="AA53" s="17">
        <f>RTD("cqg.rtd",,"StudyData","SUBMINUTE((NGE),5,Regular)","FG",,"Open","5",D53,,,,,"T")</f>
        <v>1.6919999999999999</v>
      </c>
      <c r="AB53" s="17">
        <f>RTD("cqg.rtd",,"StudyData","SUBMINUTE((NGE),5,Regular)","FG",,"High","5",D53,,,,,"T")</f>
        <v>1.6919999999999999</v>
      </c>
      <c r="AC53" s="17">
        <f>RTD("cqg.rtd",,"StudyData","SUBMINUTE((NGE),5,Regular)","FG",,"Low","5",D53,,,,,"T")</f>
        <v>1.6919999999999999</v>
      </c>
      <c r="AD53" s="110">
        <f>IF(RTD("cqg.rtd",,"StudyData","SUBMINUTE((NGE),5,FillGap)","Bar",,"Close","5",D53,,,,,"T")="",NA(),RTD("cqg.rtd",,"StudyData","SUBMINUTE((NGE),5,FillGap)","Bar",,"Close","5",D53,,,,,"T"))</f>
        <v>1.6919999999999999</v>
      </c>
      <c r="AE53" s="15">
        <f>IF( RTD("cqg.rtd",,"StudyData","AlgOrdBidVol(SUBMINUTE((NGE),5,Regular),1,0)",  "Bar",, "Open", "5",D53,,,,,"T")="",0,RTD("cqg.rtd",,"StudyData","AlgOrdBidVol(SUBMINUTE((NGE),5,Regular),1,0)",  "Bar",, "Open", "5",D53,,,,,"T"))</f>
        <v>0</v>
      </c>
      <c r="AF53" s="15">
        <f>IF( RTD("cqg.rtd",,"StudyData","AlgOrdAskVol(SUBMINUTE((NGE),5,Regular),1,0)",  "Bar",, "Open", "5",D53,,,,,"T")="",0,RTD("cqg.rtd",,"StudyData","AlgOrdAskVol(SUBMINUTE((NGE),5,Regular),1,0)",  "Bar",, "Open", "5",D53,,,,,"T"))</f>
        <v>1</v>
      </c>
      <c r="AG53" s="3">
        <f xml:space="preserve"> RTD("cqg.rtd",,"StudyData","BAVolCr.BidVol^(SUBMINUTE((NGE),5,Regular),5,0)",  "Bar",, "Open", "5",D53,,,,,"T")</f>
        <v>48</v>
      </c>
      <c r="AH53" s="3">
        <f xml:space="preserve"> RTD("cqg.rtd",,"StudyData","BAVolCr.AskVol^(SUBMINUTE((NGE),5,Regular),5,0)",  "Bar",, "Open", "5",D53,,,,,"T")</f>
        <v>39</v>
      </c>
      <c r="AI53" s="13">
        <f t="shared" si="1"/>
        <v>0</v>
      </c>
      <c r="AJ53" s="18"/>
      <c r="AK53" s="19">
        <f>RTD("cqg.rtd",,"StudyData","NGE","Bar",,"Time","1",D53,,,,,"T")</f>
        <v>42436.519444444442</v>
      </c>
      <c r="AL53" s="20">
        <f>RTD("cqg.rtd",,"StudyData","NGE","Bar",,"Open","1",D53,,,,,"T")</f>
        <v>1.71</v>
      </c>
      <c r="AM53" s="20">
        <f>RTD("cqg.rtd",,"StudyData","NGE","Bar",,"High","1",D53,,,,,"T")</f>
        <v>1.712</v>
      </c>
      <c r="AN53" s="20">
        <f>RTD("cqg.rtd",,"StudyData","NGE","Bar",,"Low","1",D53,,,,,"T")</f>
        <v>1.71</v>
      </c>
      <c r="AO53" s="111">
        <f>IF(RTD("cqg.rtd",,"StudyData","NGE","FG",,"Close","1",D53,,,,,"T")="",NA(),RTD("cqg.rtd",,"StudyData","NGE","FG",,"Close","1",D53,,,,,"T"))</f>
        <v>1.71</v>
      </c>
      <c r="AP53" s="16">
        <f>IF( RTD("cqg.rtd",,"StudyData", "AlgOrdBidVol(NGE)",  "Bar",, "Open", "1",D53,,,,,"T")="",0,RTD("cqg.rtd",,"StudyData", "AlgOrdBidVol(NGE)",  "Bar",, "Open", "1",D53,,,,,"T"))</f>
        <v>0</v>
      </c>
      <c r="AQ53" s="16">
        <f xml:space="preserve"> IF(RTD("cqg.rtd",,"StudyData", "AlgOrdAskVol(NGE)",  "Bar",, "Open", "1",D53,,,,,"T")="",0,RTD("cqg.rtd",,"StudyData", "AlgOrdAskVol(NGE)",  "Bar",, "Open", "1",D53,,,,,"T"))</f>
        <v>13</v>
      </c>
      <c r="AR53" s="21">
        <f xml:space="preserve"> RTD("cqg.rtd",,"StudyData","BAVolCr.BidVol^(NGE)",  "Bar",, "Open", "1",D53,,,,,"T")</f>
        <v>543</v>
      </c>
      <c r="AS53" s="21">
        <f xml:space="preserve"> RTD("cqg.rtd",,"StudyData","BAVolCr.AskVol^(NGE)",  "Bar",, "Open", "1",D53,,,,,"T")</f>
        <v>676</v>
      </c>
      <c r="AT53" s="65">
        <f t="shared" si="2"/>
        <v>0</v>
      </c>
      <c r="AU53" s="11"/>
      <c r="AV53" s="22"/>
      <c r="AW53" s="22"/>
      <c r="AX53" s="22"/>
      <c r="AY53" s="22"/>
      <c r="AZ53" s="22"/>
      <c r="BA53" s="22"/>
      <c r="BB53" s="22"/>
      <c r="BC53" s="22"/>
      <c r="BD53" s="22"/>
      <c r="BE53" s="22"/>
      <c r="BF53" s="22"/>
      <c r="BG53" s="22"/>
      <c r="BH53" s="22"/>
      <c r="BI53" s="22"/>
      <c r="BJ53" s="22"/>
      <c r="BK53" s="22"/>
      <c r="BL53" s="47">
        <f>RTD("cqg.rtd",,"StudyData","NGE","Bar",,"Time","5",D53,,,,,"T")</f>
        <v>42436.388888888891</v>
      </c>
      <c r="BM53" s="46">
        <f>RTD("cqg.rtd",,"StudyData","NGE","Bar",,"Open","5",D53,,,,,"T")</f>
        <v>1.7170000000000001</v>
      </c>
      <c r="BN53" s="44">
        <f>RTD("cqg.rtd",,"StudyData","NGE","Bar",,"High","5",D53,,,,,"T")</f>
        <v>1.734</v>
      </c>
      <c r="BO53" s="45">
        <f>RTD("cqg.rtd",,"StudyData","NGE","Bar",,"Low","5",D53,,,,,"T")</f>
        <v>1.714</v>
      </c>
      <c r="BP53" s="112">
        <f>IF(RTD("cqg.rtd",,"StudyData","NGE","FG",,"Close","5",D53,,,,,"T")="",NA(),RTD("cqg.rtd",,"StudyData","NGE","FG",,"Close","5",D53,,,,,"T"))</f>
        <v>1.728</v>
      </c>
      <c r="BQ53" s="15">
        <f>IF( RTD("cqg.rtd",,"StudyData","AlgOrdBidVol(NGE)",  "Bar",, "Open", "5",D53,,,,,"T")="",0,RTD("cqg.rtd",,"StudyData","AlgOrdBidVol(NGE)",  "Bar",, "Open", "5",D53,,,,,"T"))</f>
        <v>159</v>
      </c>
      <c r="BR53" s="15">
        <f>IF( RTD("cqg.rtd",,"StudyData","AlgOrdAskVol(NGE)",  "Bar",, "Open", "5",D53,,,,,"T")="",0,RTD("cqg.rtd",,"StudyData","AlgOrdAskVol(NGE)",  "Bar",, "Open", "5",D53,,,,,"T"))</f>
        <v>305</v>
      </c>
      <c r="BS53" s="13">
        <f xml:space="preserve"> RTD("cqg.rtd",,"StudyData","BAVolCr.BidVol^(NGE)",  "Bar",, "Open", "5",D53,,,,,"T")</f>
        <v>5496</v>
      </c>
      <c r="BT53" s="13">
        <f xml:space="preserve"> RTD("cqg.rtd",,"StudyData","BAVolCr.AskVol^(NGE)",  "Bar",, "Open", "5",D53,,,,,"T")</f>
        <v>6990</v>
      </c>
      <c r="BU53" s="3">
        <f t="shared" si="3"/>
        <v>-1</v>
      </c>
    </row>
    <row r="54" spans="2:73" ht="11.25" customHeight="1" x14ac:dyDescent="0.3">
      <c r="B54" s="14">
        <f>RTD("cqg.rtd",,"StudyData","SUBMINUTE((NGE),1,Regular)","FG",,"Time","5",D54,,,,,"T")</f>
        <v>42436.552118055559</v>
      </c>
      <c r="C54" s="109">
        <f>IF(RTD("cqg.rtd",,"StudyData","SUBMINUTE((NGE),1,FillGap)","Bar",,"Close","5",D54,,,,,"T")="",NA(),RTD("cqg.rtd",,"StudyData","SUBMINUTE((NGE),1,FillGap)","Bar",,"Close","5",D54,,,,,"T"))</f>
        <v>1.7010000000000001</v>
      </c>
      <c r="D54" s="15">
        <f t="shared" si="6"/>
        <v>-48</v>
      </c>
      <c r="E54" s="16">
        <f>IF( RTD("cqg.rtd",,"StudyData", "AlgOrdBidVol(SUBMINUTE((NGE),1,Regular),1,0)",  "Bar",, "Open", "5",D54,,,,,"T")="",0,RTD("cqg.rtd",,"StudyData", "AlgOrdBidVol(SUBMINUTE((NGE),1,Regular),1,0)",  "Bar",, "Open", "5",D54,,,,,"T"))</f>
        <v>0</v>
      </c>
      <c r="F54" s="16">
        <f xml:space="preserve"> IF(RTD("cqg.rtd",,"StudyData", "AlgOrdAskVol(SUBMINUTE((NGE),1,Regular),1,0)",  "Bar",, "Open", "5",D54,,,,,"T")="",0,RTD("cqg.rtd",,"StudyData", "AlgOrdAskVol(SUBMINUTE((NGE),1,Regular),1,0)",  "Bar",, "Open", "5",D54,,,,,"T"))</f>
        <v>0</v>
      </c>
      <c r="G54" s="21">
        <f xml:space="preserve"> RTD("cqg.rtd",,"StudyData","BAVolCr.BidVol^(SUBMINUTE((NGE),1,FillGap),5,0)",  "Bar",, "Open", "5",D54,,,,,"T")</f>
        <v>54</v>
      </c>
      <c r="H54" s="21">
        <f xml:space="preserve"> RTD("cqg.rtd",,"StudyData","BAVolCr.AskVol^(SUBMINUTE((NGE),1,Regular),5,0)",  "Bar",, "Open", "5",D54,,,,,"T")</f>
        <v>38</v>
      </c>
      <c r="I54" s="21">
        <f t="shared" si="0"/>
        <v>0</v>
      </c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3">
        <f>RTD("cqg.rtd",,"StudyData","SUBMINUTE((NGE),5,Regular)","FG",,"Time","5",D54,,,,,"T")</f>
        <v>42436.549884259257</v>
      </c>
      <c r="AA54" s="17">
        <f>RTD("cqg.rtd",,"StudyData","SUBMINUTE((NGE),5,Regular)","FG",,"Open","5",D54,,,,,"T")</f>
        <v>1.6919999999999999</v>
      </c>
      <c r="AB54" s="17">
        <f>RTD("cqg.rtd",,"StudyData","SUBMINUTE((NGE),5,Regular)","FG",,"High","5",D54,,,,,"T")</f>
        <v>1.6919999999999999</v>
      </c>
      <c r="AC54" s="17">
        <f>RTD("cqg.rtd",,"StudyData","SUBMINUTE((NGE),5,Regular)","FG",,"Low","5",D54,,,,,"T")</f>
        <v>1.6919999999999999</v>
      </c>
      <c r="AD54" s="110">
        <f>IF(RTD("cqg.rtd",,"StudyData","SUBMINUTE((NGE),5,FillGap)","Bar",,"Close","5",D54,,,,,"T")="",NA(),RTD("cqg.rtd",,"StudyData","SUBMINUTE((NGE),5,FillGap)","Bar",,"Close","5",D54,,,,,"T"))</f>
        <v>1.6919999999999999</v>
      </c>
      <c r="AE54" s="15">
        <f>IF( RTD("cqg.rtd",,"StudyData","AlgOrdBidVol(SUBMINUTE((NGE),5,Regular),1,0)",  "Bar",, "Open", "5",D54,,,,,"T")="",0,RTD("cqg.rtd",,"StudyData","AlgOrdBidVol(SUBMINUTE((NGE),5,Regular),1,0)",  "Bar",, "Open", "5",D54,,,,,"T"))</f>
        <v>0</v>
      </c>
      <c r="AF54" s="15">
        <f>IF( RTD("cqg.rtd",,"StudyData","AlgOrdAskVol(SUBMINUTE((NGE),5,Regular),1,0)",  "Bar",, "Open", "5",D54,,,,,"T")="",0,RTD("cqg.rtd",,"StudyData","AlgOrdAskVol(SUBMINUTE((NGE),5,Regular),1,0)",  "Bar",, "Open", "5",D54,,,,,"T"))</f>
        <v>0</v>
      </c>
      <c r="AG54" s="3">
        <f xml:space="preserve"> RTD("cqg.rtd",,"StudyData","BAVolCr.BidVol^(SUBMINUTE((NGE),5,Regular),5,0)",  "Bar",, "Open", "5",D54,,,,,"T")</f>
        <v>52</v>
      </c>
      <c r="AH54" s="3">
        <f xml:space="preserve"> RTD("cqg.rtd",,"StudyData","BAVolCr.AskVol^(SUBMINUTE((NGE),5,Regular),5,0)",  "Bar",, "Open", "5",D54,,,,,"T")</f>
        <v>22</v>
      </c>
      <c r="AI54" s="13">
        <f t="shared" si="1"/>
        <v>0</v>
      </c>
      <c r="AJ54" s="18"/>
      <c r="AK54" s="19">
        <f>RTD("cqg.rtd",,"StudyData","NGE","Bar",,"Time","1",D54,,,,,"T")</f>
        <v>42436.518750000003</v>
      </c>
      <c r="AL54" s="20">
        <f>RTD("cqg.rtd",,"StudyData","NGE","Bar",,"Open","1",D54,,,,,"T")</f>
        <v>1.71</v>
      </c>
      <c r="AM54" s="20">
        <f>RTD("cqg.rtd",,"StudyData","NGE","Bar",,"High","1",D54,,,,,"T")</f>
        <v>1.712</v>
      </c>
      <c r="AN54" s="20">
        <f>RTD("cqg.rtd",,"StudyData","NGE","Bar",,"Low","1",D54,,,,,"T")</f>
        <v>1.71</v>
      </c>
      <c r="AO54" s="111">
        <f>IF(RTD("cqg.rtd",,"StudyData","NGE","FG",,"Close","1",D54,,,,,"T")="",NA(),RTD("cqg.rtd",,"StudyData","NGE","FG",,"Close","1",D54,,,,,"T"))</f>
        <v>1.71</v>
      </c>
      <c r="AP54" s="16">
        <f>IF( RTD("cqg.rtd",,"StudyData", "AlgOrdBidVol(NGE)",  "Bar",, "Open", "1",D54,,,,,"T")="",0,RTD("cqg.rtd",,"StudyData", "AlgOrdBidVol(NGE)",  "Bar",, "Open", "1",D54,,,,,"T"))</f>
        <v>24</v>
      </c>
      <c r="AQ54" s="16">
        <f xml:space="preserve"> IF(RTD("cqg.rtd",,"StudyData", "AlgOrdAskVol(NGE)",  "Bar",, "Open", "1",D54,,,,,"T")="",0,RTD("cqg.rtd",,"StudyData", "AlgOrdAskVol(NGE)",  "Bar",, "Open", "1",D54,,,,,"T"))</f>
        <v>5</v>
      </c>
      <c r="AR54" s="21">
        <f xml:space="preserve"> RTD("cqg.rtd",,"StudyData","BAVolCr.BidVol^(NGE)",  "Bar",, "Open", "1",D54,,,,,"T")</f>
        <v>610</v>
      </c>
      <c r="AS54" s="21">
        <f xml:space="preserve"> RTD("cqg.rtd",,"StudyData","BAVolCr.AskVol^(NGE)",  "Bar",, "Open", "1",D54,,,,,"T")</f>
        <v>696</v>
      </c>
      <c r="AT54" s="65">
        <f t="shared" si="2"/>
        <v>0</v>
      </c>
      <c r="AU54" s="11"/>
      <c r="AV54" s="22"/>
      <c r="AW54" s="22"/>
      <c r="AX54" s="22"/>
      <c r="AY54" s="22"/>
      <c r="AZ54" s="22"/>
      <c r="BA54" s="22"/>
      <c r="BB54" s="22"/>
      <c r="BC54" s="22"/>
      <c r="BD54" s="22"/>
      <c r="BE54" s="22"/>
      <c r="BF54" s="22"/>
      <c r="BG54" s="22"/>
      <c r="BH54" s="22"/>
      <c r="BI54" s="22"/>
      <c r="BJ54" s="22"/>
      <c r="BK54" s="22"/>
      <c r="BL54" s="47">
        <f>RTD("cqg.rtd",,"StudyData","NGE","Bar",,"Time","5",D54,,,,,"T")</f>
        <v>42436.385416666664</v>
      </c>
      <c r="BM54" s="46">
        <f>RTD("cqg.rtd",,"StudyData","NGE","Bar",,"Open","5",D54,,,,,"T")</f>
        <v>1.716</v>
      </c>
      <c r="BN54" s="44">
        <f>RTD("cqg.rtd",,"StudyData","NGE","Bar",,"High","5",D54,,,,,"T")</f>
        <v>1.7270000000000001</v>
      </c>
      <c r="BO54" s="45">
        <f>RTD("cqg.rtd",,"StudyData","NGE","Bar",,"Low","5",D54,,,,,"T")</f>
        <v>1.7150000000000001</v>
      </c>
      <c r="BP54" s="112">
        <f>IF(RTD("cqg.rtd",,"StudyData","NGE","FG",,"Close","5",D54,,,,,"T")="",NA(),RTD("cqg.rtd",,"StudyData","NGE","FG",,"Close","5",D54,,,,,"T"))</f>
        <v>1.718</v>
      </c>
      <c r="BQ54" s="15">
        <f>IF( RTD("cqg.rtd",,"StudyData","AlgOrdBidVol(NGE)",  "Bar",, "Open", "5",D54,,,,,"T")="",0,RTD("cqg.rtd",,"StudyData","AlgOrdBidVol(NGE)",  "Bar",, "Open", "5",D54,,,,,"T"))</f>
        <v>218</v>
      </c>
      <c r="BR54" s="15">
        <f>IF( RTD("cqg.rtd",,"StudyData","AlgOrdAskVol(NGE)",  "Bar",, "Open", "5",D54,,,,,"T")="",0,RTD("cqg.rtd",,"StudyData","AlgOrdAskVol(NGE)",  "Bar",, "Open", "5",D54,,,,,"T"))</f>
        <v>192</v>
      </c>
      <c r="BS54" s="13">
        <f xml:space="preserve"> RTD("cqg.rtd",,"StudyData","BAVolCr.BidVol^(NGE)",  "Bar",, "Open", "5",D54,,,,,"T")</f>
        <v>7194</v>
      </c>
      <c r="BT54" s="13">
        <f xml:space="preserve"> RTD("cqg.rtd",,"StudyData","BAVolCr.AskVol^(NGE)",  "Bar",, "Open", "5",D54,,,,,"T")</f>
        <v>7864</v>
      </c>
      <c r="BU54" s="3">
        <f t="shared" si="3"/>
        <v>1</v>
      </c>
    </row>
    <row r="55" spans="2:73" ht="11.25" customHeight="1" x14ac:dyDescent="0.3">
      <c r="B55" s="14">
        <f>RTD("cqg.rtd",,"StudyData","SUBMINUTE((NGE),1,Regular)","FG",,"Time","5",D55,,,,,"T")</f>
        <v>42436.552106481482</v>
      </c>
      <c r="C55" s="109">
        <f>IF(RTD("cqg.rtd",,"StudyData","SUBMINUTE((NGE),1,FillGap)","Bar",,"Close","5",D55,,,,,"T")="",NA(),RTD("cqg.rtd",,"StudyData","SUBMINUTE((NGE),1,FillGap)","Bar",,"Close","5",D55,,,,,"T"))</f>
        <v>1.7</v>
      </c>
      <c r="D55" s="15">
        <f t="shared" si="6"/>
        <v>-49</v>
      </c>
      <c r="E55" s="16">
        <f>IF( RTD("cqg.rtd",,"StudyData", "AlgOrdBidVol(SUBMINUTE((NGE),1,Regular),1,0)",  "Bar",, "Open", "5",D55,,,,,"T")="",0,RTD("cqg.rtd",,"StudyData", "AlgOrdBidVol(SUBMINUTE((NGE),1,Regular),1,0)",  "Bar",, "Open", "5",D55,,,,,"T"))</f>
        <v>0</v>
      </c>
      <c r="F55" s="16">
        <f xml:space="preserve"> IF(RTD("cqg.rtd",,"StudyData", "AlgOrdAskVol(SUBMINUTE((NGE),1,Regular),1,0)",  "Bar",, "Open", "5",D55,,,,,"T")="",0,RTD("cqg.rtd",,"StudyData", "AlgOrdAskVol(SUBMINUTE((NGE),1,Regular),1,0)",  "Bar",, "Open", "5",D55,,,,,"T"))</f>
        <v>0</v>
      </c>
      <c r="G55" s="21">
        <f xml:space="preserve"> RTD("cqg.rtd",,"StudyData","BAVolCr.BidVol^(SUBMINUTE((NGE),1,FillGap),5,0)",  "Bar",, "Open", "5",D55,,,,,"T")</f>
        <v>54</v>
      </c>
      <c r="H55" s="21">
        <f xml:space="preserve"> RTD("cqg.rtd",,"StudyData","BAVolCr.AskVol^(SUBMINUTE((NGE),1,Regular),5,0)",  "Bar",, "Open", "5",D55,,,,,"T")</f>
        <v>37</v>
      </c>
      <c r="I55" s="21">
        <f t="shared" si="0"/>
        <v>0</v>
      </c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3">
        <f>RTD("cqg.rtd",,"StudyData","SUBMINUTE((NGE),5,Regular)","FG",,"Time","5",D55,,,,,"T")</f>
        <v>42436.549826388888</v>
      </c>
      <c r="AA55" s="17">
        <f>RTD("cqg.rtd",,"StudyData","SUBMINUTE((NGE),5,Regular)","FG",,"Open","5",D55,,,,,"T")</f>
        <v>1.6919999999999999</v>
      </c>
      <c r="AB55" s="17">
        <f>RTD("cqg.rtd",,"StudyData","SUBMINUTE((NGE),5,Regular)","FG",,"High","5",D55,,,,,"T")</f>
        <v>1.6919999999999999</v>
      </c>
      <c r="AC55" s="17">
        <f>RTD("cqg.rtd",,"StudyData","SUBMINUTE((NGE),5,Regular)","FG",,"Low","5",D55,,,,,"T")</f>
        <v>1.6910000000000001</v>
      </c>
      <c r="AD55" s="110">
        <f>IF(RTD("cqg.rtd",,"StudyData","SUBMINUTE((NGE),5,FillGap)","Bar",,"Close","5",D55,,,,,"T")="",NA(),RTD("cqg.rtd",,"StudyData","SUBMINUTE((NGE),5,FillGap)","Bar",,"Close","5",D55,,,,,"T"))</f>
        <v>1.6919999999999999</v>
      </c>
      <c r="AE55" s="15">
        <f>IF( RTD("cqg.rtd",,"StudyData","AlgOrdBidVol(SUBMINUTE((NGE),5,Regular),1,0)",  "Bar",, "Open", "5",D55,,,,,"T")="",0,RTD("cqg.rtd",,"StudyData","AlgOrdBidVol(SUBMINUTE((NGE),5,Regular),1,0)",  "Bar",, "Open", "5",D55,,,,,"T"))</f>
        <v>0</v>
      </c>
      <c r="AF55" s="15">
        <f>IF( RTD("cqg.rtd",,"StudyData","AlgOrdAskVol(SUBMINUTE((NGE),5,Regular),1,0)",  "Bar",, "Open", "5",D55,,,,,"T")="",0,RTD("cqg.rtd",,"StudyData","AlgOrdAskVol(SUBMINUTE((NGE),5,Regular),1,0)",  "Bar",, "Open", "5",D55,,,,,"T"))</f>
        <v>0</v>
      </c>
      <c r="AG55" s="3">
        <f xml:space="preserve"> RTD("cqg.rtd",,"StudyData","BAVolCr.BidVol^(SUBMINUTE((NGE),5,Regular),5,0)",  "Bar",, "Open", "5",D55,,,,,"T")</f>
        <v>44</v>
      </c>
      <c r="AH55" s="3">
        <f xml:space="preserve"> RTD("cqg.rtd",,"StudyData","BAVolCr.AskVol^(SUBMINUTE((NGE),5,Regular),5,0)",  "Bar",, "Open", "5",D55,,,,,"T")</f>
        <v>13</v>
      </c>
      <c r="AI55" s="13">
        <f t="shared" si="1"/>
        <v>0</v>
      </c>
      <c r="AJ55" s="18"/>
      <c r="AK55" s="19">
        <f>RTD("cqg.rtd",,"StudyData","NGE","Bar",,"Time","1",D55,,,,,"T")</f>
        <v>42436.518055555556</v>
      </c>
      <c r="AL55" s="20">
        <f>RTD("cqg.rtd",,"StudyData","NGE","Bar",,"Open","1",D55,,,,,"T")</f>
        <v>1.7070000000000001</v>
      </c>
      <c r="AM55" s="20">
        <f>RTD("cqg.rtd",,"StudyData","NGE","Bar",,"High","1",D55,,,,,"T")</f>
        <v>1.71</v>
      </c>
      <c r="AN55" s="20">
        <f>RTD("cqg.rtd",,"StudyData","NGE","Bar",,"Low","1",D55,,,,,"T")</f>
        <v>1.706</v>
      </c>
      <c r="AO55" s="111">
        <f>IF(RTD("cqg.rtd",,"StudyData","NGE","FG",,"Close","1",D55,,,,,"T")="",NA(),RTD("cqg.rtd",,"StudyData","NGE","FG",,"Close","1",D55,,,,,"T"))</f>
        <v>1.71</v>
      </c>
      <c r="AP55" s="16">
        <f>IF( RTD("cqg.rtd",,"StudyData", "AlgOrdBidVol(NGE)",  "Bar",, "Open", "1",D55,,,,,"T")="",0,RTD("cqg.rtd",,"StudyData", "AlgOrdBidVol(NGE)",  "Bar",, "Open", "1",D55,,,,,"T"))</f>
        <v>17</v>
      </c>
      <c r="AQ55" s="16">
        <f xml:space="preserve"> IF(RTD("cqg.rtd",,"StudyData", "AlgOrdAskVol(NGE)",  "Bar",, "Open", "1",D55,,,,,"T")="",0,RTD("cqg.rtd",,"StudyData", "AlgOrdAskVol(NGE)",  "Bar",, "Open", "1",D55,,,,,"T"))</f>
        <v>38</v>
      </c>
      <c r="AR55" s="21">
        <f xml:space="preserve"> RTD("cqg.rtd",,"StudyData","BAVolCr.BidVol^(NGE)",  "Bar",, "Open", "1",D55,,,,,"T")</f>
        <v>635</v>
      </c>
      <c r="AS55" s="21">
        <f xml:space="preserve"> RTD("cqg.rtd",,"StudyData","BAVolCr.AskVol^(NGE)",  "Bar",, "Open", "1",D55,,,,,"T")</f>
        <v>768</v>
      </c>
      <c r="AT55" s="65">
        <f t="shared" si="2"/>
        <v>-1</v>
      </c>
      <c r="AU55" s="11"/>
      <c r="AV55" s="22"/>
      <c r="AW55" s="22"/>
      <c r="AX55" s="22"/>
      <c r="AY55" s="22"/>
      <c r="AZ55" s="22"/>
      <c r="BA55" s="22"/>
      <c r="BB55" s="22"/>
      <c r="BC55" s="22"/>
      <c r="BD55" s="22"/>
      <c r="BE55" s="22"/>
      <c r="BF55" s="22"/>
      <c r="BG55" s="22"/>
      <c r="BH55" s="22"/>
      <c r="BI55" s="22"/>
      <c r="BJ55" s="22"/>
      <c r="BK55" s="22"/>
      <c r="BL55" s="47">
        <f>RTD("cqg.rtd",,"StudyData","NGE","Bar",,"Time","5",D55,,,,,"T")</f>
        <v>42436.381944444445</v>
      </c>
      <c r="BM55" s="46">
        <f>RTD("cqg.rtd",,"StudyData","NGE","Bar",,"Open","5",D55,,,,,"T")</f>
        <v>1.7050000000000001</v>
      </c>
      <c r="BN55" s="44">
        <f>RTD("cqg.rtd",,"StudyData","NGE","Bar",,"High","5",D55,,,,,"T")</f>
        <v>1.716</v>
      </c>
      <c r="BO55" s="45">
        <f>RTD("cqg.rtd",,"StudyData","NGE","Bar",,"Low","5",D55,,,,,"T")</f>
        <v>1.704</v>
      </c>
      <c r="BP55" s="112">
        <f>IF(RTD("cqg.rtd",,"StudyData","NGE","FG",,"Close","5",D55,,,,,"T")="",NA(),RTD("cqg.rtd",,"StudyData","NGE","FG",,"Close","5",D55,,,,,"T"))</f>
        <v>1.716</v>
      </c>
      <c r="BQ55" s="15">
        <f>IF( RTD("cqg.rtd",,"StudyData","AlgOrdBidVol(NGE)",  "Bar",, "Open", "5",D55,,,,,"T")="",0,RTD("cqg.rtd",,"StudyData","AlgOrdBidVol(NGE)",  "Bar",, "Open", "5",D55,,,,,"T"))</f>
        <v>226</v>
      </c>
      <c r="BR55" s="15">
        <f>IF( RTD("cqg.rtd",,"StudyData","AlgOrdAskVol(NGE)",  "Bar",, "Open", "5",D55,,,,,"T")="",0,RTD("cqg.rtd",,"StudyData","AlgOrdAskVol(NGE)",  "Bar",, "Open", "5",D55,,,,,"T"))</f>
        <v>350</v>
      </c>
      <c r="BS55" s="13">
        <f xml:space="preserve"> RTD("cqg.rtd",,"StudyData","BAVolCr.BidVol^(NGE)",  "Bar",, "Open", "5",D55,,,,,"T")</f>
        <v>7032</v>
      </c>
      <c r="BT55" s="13">
        <f xml:space="preserve"> RTD("cqg.rtd",,"StudyData","BAVolCr.AskVol^(NGE)",  "Bar",, "Open", "5",D55,,,,,"T")</f>
        <v>8478</v>
      </c>
      <c r="BU55" s="3">
        <f t="shared" si="3"/>
        <v>-1</v>
      </c>
    </row>
    <row r="56" spans="2:73" ht="11.25" customHeight="1" x14ac:dyDescent="0.3">
      <c r="B56" s="14">
        <f>RTD("cqg.rtd",,"StudyData","SUBMINUTE((NGE),1,Regular)","FG",,"Time","5",D56,,,,,"T")</f>
        <v>42436.552094907413</v>
      </c>
      <c r="C56" s="109">
        <f>IF(RTD("cqg.rtd",,"StudyData","SUBMINUTE((NGE),1,FillGap)","Bar",,"Close","5",D56,,,,,"T")="",NA(),RTD("cqg.rtd",,"StudyData","SUBMINUTE((NGE),1,FillGap)","Bar",,"Close","5",D56,,,,,"T"))</f>
        <v>1.7</v>
      </c>
      <c r="D56" s="15">
        <f t="shared" si="6"/>
        <v>-50</v>
      </c>
      <c r="E56" s="16">
        <f>IF( RTD("cqg.rtd",,"StudyData", "AlgOrdBidVol(SUBMINUTE((NGE),1,Regular),1,0)",  "Bar",, "Open", "5",D56,,,,,"T")="",0,RTD("cqg.rtd",,"StudyData", "AlgOrdBidVol(SUBMINUTE((NGE),1,Regular),1,0)",  "Bar",, "Open", "5",D56,,,,,"T"))</f>
        <v>0</v>
      </c>
      <c r="F56" s="16">
        <f xml:space="preserve"> IF(RTD("cqg.rtd",,"StudyData", "AlgOrdAskVol(SUBMINUTE((NGE),1,Regular),1,0)",  "Bar",, "Open", "5",D56,,,,,"T")="",0,RTD("cqg.rtd",,"StudyData", "AlgOrdAskVol(SUBMINUTE((NGE),1,Regular),1,0)",  "Bar",, "Open", "5",D56,,,,,"T"))</f>
        <v>0</v>
      </c>
      <c r="G56" s="21">
        <f xml:space="preserve"> RTD("cqg.rtd",,"StudyData","BAVolCr.BidVol^(SUBMINUTE((NGE),1,FillGap),5,0)",  "Bar",, "Open", "5",D56,,,,,"T")</f>
        <v>32</v>
      </c>
      <c r="H56" s="21">
        <f xml:space="preserve"> RTD("cqg.rtd",,"StudyData","BAVolCr.AskVol^(SUBMINUTE((NGE),1,Regular),5,0)",  "Bar",, "Open", "5",D56,,,,,"T")</f>
        <v>27</v>
      </c>
      <c r="I56" s="21">
        <f t="shared" si="0"/>
        <v>0</v>
      </c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3">
        <f>RTD("cqg.rtd",,"StudyData","SUBMINUTE((NGE),5,Regular)","FG",,"Time","5",D56,,,,,"T")</f>
        <v>42436.549768518518</v>
      </c>
      <c r="AA56" s="17">
        <f>RTD("cqg.rtd",,"StudyData","SUBMINUTE((NGE),5,Regular)","FG",,"Open","5",D56,,,,,"T")</f>
        <v>1.6919999999999999</v>
      </c>
      <c r="AB56" s="17">
        <f>RTD("cqg.rtd",,"StudyData","SUBMINUTE((NGE),5,Regular)","FG",,"High","5",D56,,,,,"T")</f>
        <v>1.6919999999999999</v>
      </c>
      <c r="AC56" s="17">
        <f>RTD("cqg.rtd",,"StudyData","SUBMINUTE((NGE),5,Regular)","FG",,"Low","5",D56,,,,,"T")</f>
        <v>1.6919999999999999</v>
      </c>
      <c r="AD56" s="110">
        <f>IF(RTD("cqg.rtd",,"StudyData","SUBMINUTE((NGE),5,FillGap)","Bar",,"Close","5",D56,,,,,"T")="",NA(),RTD("cqg.rtd",,"StudyData","SUBMINUTE((NGE),5,FillGap)","Bar",,"Close","5",D56,,,,,"T"))</f>
        <v>1.6919999999999999</v>
      </c>
      <c r="AE56" s="15">
        <f>IF( RTD("cqg.rtd",,"StudyData","AlgOrdBidVol(SUBMINUTE((NGE),5,Regular),1,0)",  "Bar",, "Open", "5",D56,,,,,"T")="",0,RTD("cqg.rtd",,"StudyData","AlgOrdBidVol(SUBMINUTE((NGE),5,Regular),1,0)",  "Bar",, "Open", "5",D56,,,,,"T"))</f>
        <v>15</v>
      </c>
      <c r="AF56" s="15">
        <f>IF( RTD("cqg.rtd",,"StudyData","AlgOrdAskVol(SUBMINUTE((NGE),5,Regular),1,0)",  "Bar",, "Open", "5",D56,,,,,"T")="",0,RTD("cqg.rtd",,"StudyData","AlgOrdAskVol(SUBMINUTE((NGE),5,Regular),1,0)",  "Bar",, "Open", "5",D56,,,,,"T"))</f>
        <v>0</v>
      </c>
      <c r="AG56" s="3">
        <f xml:space="preserve"> RTD("cqg.rtd",,"StudyData","BAVolCr.BidVol^(SUBMINUTE((NGE),5,Regular),5,0)",  "Bar",, "Open", "5",D56,,,,,"T")</f>
        <v>45</v>
      </c>
      <c r="AH56" s="3">
        <f xml:space="preserve"> RTD("cqg.rtd",,"StudyData","BAVolCr.AskVol^(SUBMINUTE((NGE),5,Regular),5,0)",  "Bar",, "Open", "5",D56,,,,,"T")</f>
        <v>2</v>
      </c>
      <c r="AI56" s="13">
        <f t="shared" si="1"/>
        <v>1</v>
      </c>
      <c r="AJ56" s="18"/>
      <c r="AK56" s="19">
        <f>RTD("cqg.rtd",,"StudyData","NGE","Bar",,"Time","1",D56,,,,,"T")</f>
        <v>42436.517361111109</v>
      </c>
      <c r="AL56" s="20">
        <f>RTD("cqg.rtd",,"StudyData","NGE","Bar",,"Open","1",D56,,,,,"T")</f>
        <v>1.7070000000000001</v>
      </c>
      <c r="AM56" s="20">
        <f>RTD("cqg.rtd",,"StudyData","NGE","Bar",,"High","1",D56,,,,,"T")</f>
        <v>1.7070000000000001</v>
      </c>
      <c r="AN56" s="20">
        <f>RTD("cqg.rtd",,"StudyData","NGE","Bar",,"Low","1",D56,,,,,"T")</f>
        <v>1.704</v>
      </c>
      <c r="AO56" s="111">
        <f>IF(RTD("cqg.rtd",,"StudyData","NGE","FG",,"Close","1",D56,,,,,"T")="",NA(),RTD("cqg.rtd",,"StudyData","NGE","FG",,"Close","1",D56,,,,,"T"))</f>
        <v>1.706</v>
      </c>
      <c r="AP56" s="16">
        <f>IF( RTD("cqg.rtd",,"StudyData", "AlgOrdBidVol(NGE)",  "Bar",, "Open", "1",D56,,,,,"T")="",0,RTD("cqg.rtd",,"StudyData", "AlgOrdBidVol(NGE)",  "Bar",, "Open", "1",D56,,,,,"T"))</f>
        <v>47</v>
      </c>
      <c r="AQ56" s="16">
        <f xml:space="preserve"> IF(RTD("cqg.rtd",,"StudyData", "AlgOrdAskVol(NGE)",  "Bar",, "Open", "1",D56,,,,,"T")="",0,RTD("cqg.rtd",,"StudyData", "AlgOrdAskVol(NGE)",  "Bar",, "Open", "1",D56,,,,,"T"))</f>
        <v>6</v>
      </c>
      <c r="AR56" s="21">
        <f xml:space="preserve"> RTD("cqg.rtd",,"StudyData","BAVolCr.BidVol^(NGE)",  "Bar",, "Open", "1",D56,,,,,"T")</f>
        <v>885</v>
      </c>
      <c r="AS56" s="21">
        <f xml:space="preserve"> RTD("cqg.rtd",,"StudyData","BAVolCr.AskVol^(NGE)",  "Bar",, "Open", "1",D56,,,,,"T")</f>
        <v>806</v>
      </c>
      <c r="AT56" s="65">
        <f t="shared" si="2"/>
        <v>1</v>
      </c>
      <c r="AU56" s="11"/>
      <c r="AV56" s="22"/>
      <c r="AW56" s="22"/>
      <c r="AX56" s="22"/>
      <c r="AY56" s="22"/>
      <c r="AZ56" s="22"/>
      <c r="BA56" s="22"/>
      <c r="BB56" s="22"/>
      <c r="BC56" s="22"/>
      <c r="BD56" s="22"/>
      <c r="BE56" s="22"/>
      <c r="BF56" s="22"/>
      <c r="BG56" s="22"/>
      <c r="BH56" s="22"/>
      <c r="BI56" s="22"/>
      <c r="BJ56" s="22"/>
      <c r="BK56" s="22"/>
      <c r="BL56" s="47">
        <f>RTD("cqg.rtd",,"StudyData","NGE","Bar",,"Time","5",D56,,,,,"T")</f>
        <v>42436.378472222219</v>
      </c>
      <c r="BM56" s="46">
        <f>RTD("cqg.rtd",,"StudyData","NGE","Bar",,"Open","5",D56,,,,,"T")</f>
        <v>1.706</v>
      </c>
      <c r="BN56" s="44">
        <f>RTD("cqg.rtd",,"StudyData","NGE","Bar",,"High","5",D56,,,,,"T")</f>
        <v>1.71</v>
      </c>
      <c r="BO56" s="45">
        <f>RTD("cqg.rtd",,"StudyData","NGE","Bar",,"Low","5",D56,,,,,"T")</f>
        <v>1.7030000000000001</v>
      </c>
      <c r="BP56" s="112">
        <f>IF(RTD("cqg.rtd",,"StudyData","NGE","FG",,"Close","5",D56,,,,,"T")="",NA(),RTD("cqg.rtd",,"StudyData","NGE","FG",,"Close","5",D56,,,,,"T"))</f>
        <v>1.704</v>
      </c>
      <c r="BQ56" s="15">
        <f>IF( RTD("cqg.rtd",,"StudyData","AlgOrdBidVol(NGE)",  "Bar",, "Open", "5",D56,,,,,"T")="",0,RTD("cqg.rtd",,"StudyData","AlgOrdBidVol(NGE)",  "Bar",, "Open", "5",D56,,,,,"T"))</f>
        <v>420</v>
      </c>
      <c r="BR56" s="15">
        <f>IF( RTD("cqg.rtd",,"StudyData","AlgOrdAskVol(NGE)",  "Bar",, "Open", "5",D56,,,,,"T")="",0,RTD("cqg.rtd",,"StudyData","AlgOrdAskVol(NGE)",  "Bar",, "Open", "5",D56,,,,,"T"))</f>
        <v>87</v>
      </c>
      <c r="BS56" s="13">
        <f xml:space="preserve"> RTD("cqg.rtd",,"StudyData","BAVolCr.BidVol^(NGE)",  "Bar",, "Open", "5",D56,,,,,"T")</f>
        <v>6810</v>
      </c>
      <c r="BT56" s="13">
        <f xml:space="preserve"> RTD("cqg.rtd",,"StudyData","BAVolCr.AskVol^(NGE)",  "Bar",, "Open", "5",D56,,,,,"T")</f>
        <v>7892</v>
      </c>
      <c r="BU56" s="3">
        <f t="shared" si="3"/>
        <v>1</v>
      </c>
    </row>
    <row r="57" spans="2:73" ht="11.25" customHeight="1" x14ac:dyDescent="0.3">
      <c r="B57" s="14">
        <f>RTD("cqg.rtd",,"StudyData","SUBMINUTE((NGE),1,Regular)","FG",,"Time","5",D57,,,,,"T")</f>
        <v>42436.552083333336</v>
      </c>
      <c r="C57" s="109">
        <f>IF(RTD("cqg.rtd",,"StudyData","SUBMINUTE((NGE),1,FillGap)","Bar",,"Close","5",D57,,,,,"T")="",NA(),RTD("cqg.rtd",,"StudyData","SUBMINUTE((NGE),1,FillGap)","Bar",,"Close","5",D57,,,,,"T"))</f>
        <v>1.7</v>
      </c>
      <c r="D57" s="15">
        <f t="shared" si="6"/>
        <v>-51</v>
      </c>
      <c r="E57" s="16">
        <f>IF( RTD("cqg.rtd",,"StudyData", "AlgOrdBidVol(SUBMINUTE((NGE),1,Regular),1,0)",  "Bar",, "Open", "5",D57,,,,,"T")="",0,RTD("cqg.rtd",,"StudyData", "AlgOrdBidVol(SUBMINUTE((NGE),1,Regular),1,0)",  "Bar",, "Open", "5",D57,,,,,"T"))</f>
        <v>0</v>
      </c>
      <c r="F57" s="16">
        <f xml:space="preserve"> IF(RTD("cqg.rtd",,"StudyData", "AlgOrdAskVol(SUBMINUTE((NGE),1,Regular),1,0)",  "Bar",, "Open", "5",D57,,,,,"T")="",0,RTD("cqg.rtd",,"StudyData", "AlgOrdAskVol(SUBMINUTE((NGE),1,Regular),1,0)",  "Bar",, "Open", "5",D57,,,,,"T"))</f>
        <v>0</v>
      </c>
      <c r="G57" s="21">
        <f xml:space="preserve"> RTD("cqg.rtd",,"StudyData","BAVolCr.BidVol^(SUBMINUTE((NGE),1,FillGap),5,0)",  "Bar",, "Open", "5",D57,,,,,"T")</f>
        <v>10</v>
      </c>
      <c r="H57" s="21">
        <f xml:space="preserve"> RTD("cqg.rtd",,"StudyData","BAVolCr.AskVol^(SUBMINUTE((NGE),1,Regular),5,0)",  "Bar",, "Open", "5",D57,,,,,"T")</f>
        <v>17</v>
      </c>
      <c r="I57" s="21">
        <f t="shared" si="0"/>
        <v>0</v>
      </c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3">
        <f>RTD("cqg.rtd",,"StudyData","SUBMINUTE((NGE),5,Regular)","FG",,"Time","5",D57,,,,,"T")</f>
        <v>42436.549710648149</v>
      </c>
      <c r="AA57" s="17">
        <f>RTD("cqg.rtd",,"StudyData","SUBMINUTE((NGE),5,Regular)","FG",,"Open","5",D57,,,,,"T")</f>
        <v>1.6930000000000001</v>
      </c>
      <c r="AB57" s="17">
        <f>RTD("cqg.rtd",,"StudyData","SUBMINUTE((NGE),5,Regular)","FG",,"High","5",D57,,,,,"T")</f>
        <v>1.6930000000000001</v>
      </c>
      <c r="AC57" s="17">
        <f>RTD("cqg.rtd",,"StudyData","SUBMINUTE((NGE),5,Regular)","FG",,"Low","5",D57,,,,,"T")</f>
        <v>1.6930000000000001</v>
      </c>
      <c r="AD57" s="110">
        <f>IF(RTD("cqg.rtd",,"StudyData","SUBMINUTE((NGE),5,FillGap)","Bar",,"Close","5",D57,,,,,"T")="",NA(),RTD("cqg.rtd",,"StudyData","SUBMINUTE((NGE),5,FillGap)","Bar",,"Close","5",D57,,,,,"T"))</f>
        <v>1.6930000000000001</v>
      </c>
      <c r="AE57" s="15">
        <f>IF( RTD("cqg.rtd",,"StudyData","AlgOrdBidVol(SUBMINUTE((NGE),5,Regular),1,0)",  "Bar",, "Open", "5",D57,,,,,"T")="",0,RTD("cqg.rtd",,"StudyData","AlgOrdBidVol(SUBMINUTE((NGE),5,Regular),1,0)",  "Bar",, "Open", "5",D57,,,,,"T"))</f>
        <v>0</v>
      </c>
      <c r="AF57" s="15">
        <f>IF( RTD("cqg.rtd",,"StudyData","AlgOrdAskVol(SUBMINUTE((NGE),5,Regular),1,0)",  "Bar",, "Open", "5",D57,,,,,"T")="",0,RTD("cqg.rtd",,"StudyData","AlgOrdAskVol(SUBMINUTE((NGE),5,Regular),1,0)",  "Bar",, "Open", "5",D57,,,,,"T"))</f>
        <v>20</v>
      </c>
      <c r="AG57" s="3">
        <f xml:space="preserve"> RTD("cqg.rtd",,"StudyData","BAVolCr.BidVol^(SUBMINUTE((NGE),5,Regular),5,0)",  "Bar",, "Open", "5",D57,,,,,"T")</f>
        <v>18</v>
      </c>
      <c r="AH57" s="3">
        <f xml:space="preserve"> RTD("cqg.rtd",,"StudyData","BAVolCr.AskVol^(SUBMINUTE((NGE),5,Regular),5,0)",  "Bar",, "Open", "5",D57,,,,,"T")</f>
        <v>17</v>
      </c>
      <c r="AI57" s="13">
        <f t="shared" si="1"/>
        <v>-1</v>
      </c>
      <c r="AJ57" s="18"/>
      <c r="AK57" s="19">
        <f>RTD("cqg.rtd",,"StudyData","NGE","Bar",,"Time","1",D57,,,,,"T")</f>
        <v>42436.51666666667</v>
      </c>
      <c r="AL57" s="20">
        <f>RTD("cqg.rtd",,"StudyData","NGE","Bar",,"Open","1",D57,,,,,"T")</f>
        <v>1.7090000000000001</v>
      </c>
      <c r="AM57" s="20">
        <f>RTD("cqg.rtd",,"StudyData","NGE","Bar",,"High","1",D57,,,,,"T")</f>
        <v>1.7090000000000001</v>
      </c>
      <c r="AN57" s="20">
        <f>RTD("cqg.rtd",,"StudyData","NGE","Bar",,"Low","1",D57,,,,,"T")</f>
        <v>1.706</v>
      </c>
      <c r="AO57" s="111">
        <f>IF(RTD("cqg.rtd",,"StudyData","NGE","FG",,"Close","1",D57,,,,,"T")="",NA(),RTD("cqg.rtd",,"StudyData","NGE","FG",,"Close","1",D57,,,,,"T"))</f>
        <v>1.7070000000000001</v>
      </c>
      <c r="AP57" s="16">
        <f>IF( RTD("cqg.rtd",,"StudyData", "AlgOrdBidVol(NGE)",  "Bar",, "Open", "1",D57,,,,,"T")="",0,RTD("cqg.rtd",,"StudyData", "AlgOrdBidVol(NGE)",  "Bar",, "Open", "1",D57,,,,,"T"))</f>
        <v>19</v>
      </c>
      <c r="AQ57" s="16">
        <f xml:space="preserve"> IF(RTD("cqg.rtd",,"StudyData", "AlgOrdAskVol(NGE)",  "Bar",, "Open", "1",D57,,,,,"T")="",0,RTD("cqg.rtd",,"StudyData", "AlgOrdAskVol(NGE)",  "Bar",, "Open", "1",D57,,,,,"T"))</f>
        <v>19</v>
      </c>
      <c r="AR57" s="21">
        <f xml:space="preserve"> RTD("cqg.rtd",,"StudyData","BAVolCr.BidVol^(NGE)",  "Bar",, "Open", "1",D57,,,,,"T")</f>
        <v>754</v>
      </c>
      <c r="AS57" s="21">
        <f xml:space="preserve"> RTD("cqg.rtd",,"StudyData","BAVolCr.AskVol^(NGE)",  "Bar",, "Open", "1",D57,,,,,"T")</f>
        <v>725</v>
      </c>
      <c r="AT57" s="65">
        <f t="shared" si="2"/>
        <v>0</v>
      </c>
      <c r="AU57" s="11"/>
      <c r="AV57" s="22"/>
      <c r="AW57" s="22"/>
      <c r="AX57" s="22"/>
      <c r="AY57" s="22"/>
      <c r="AZ57" s="22"/>
      <c r="BA57" s="22"/>
      <c r="BB57" s="22"/>
      <c r="BC57" s="22"/>
      <c r="BD57" s="22"/>
      <c r="BE57" s="22"/>
      <c r="BF57" s="22"/>
      <c r="BG57" s="22"/>
      <c r="BH57" s="22"/>
      <c r="BI57" s="22"/>
      <c r="BJ57" s="22"/>
      <c r="BK57" s="22"/>
      <c r="BL57" s="47">
        <f>RTD("cqg.rtd",,"StudyData","NGE","Bar",,"Time","5",D57,,,,,"T")</f>
        <v>42436.375</v>
      </c>
      <c r="BM57" s="46">
        <f>RTD("cqg.rtd",,"StudyData","NGE","Bar",,"Open","5",D57,,,,,"T")</f>
        <v>1.7050000000000001</v>
      </c>
      <c r="BN57" s="44">
        <f>RTD("cqg.rtd",,"StudyData","NGE","Bar",,"High","5",D57,,,,,"T")</f>
        <v>1.7190000000000001</v>
      </c>
      <c r="BO57" s="45">
        <f>RTD("cqg.rtd",,"StudyData","NGE","Bar",,"Low","5",D57,,,,,"T")</f>
        <v>1.7050000000000001</v>
      </c>
      <c r="BP57" s="112">
        <f>IF(RTD("cqg.rtd",,"StudyData","NGE","FG",,"Close","5",D57,,,,,"T")="",NA(),RTD("cqg.rtd",,"StudyData","NGE","FG",,"Close","5",D57,,,,,"T"))</f>
        <v>1.7070000000000001</v>
      </c>
      <c r="BQ57" s="15">
        <f>IF( RTD("cqg.rtd",,"StudyData","AlgOrdBidVol(NGE)",  "Bar",, "Open", "5",D57,,,,,"T")="",0,RTD("cqg.rtd",,"StudyData","AlgOrdBidVol(NGE)",  "Bar",, "Open", "5",D57,,,,,"T"))</f>
        <v>198</v>
      </c>
      <c r="BR57" s="15">
        <f>IF( RTD("cqg.rtd",,"StudyData","AlgOrdAskVol(NGE)",  "Bar",, "Open", "5",D57,,,,,"T")="",0,RTD("cqg.rtd",,"StudyData","AlgOrdAskVol(NGE)",  "Bar",, "Open", "5",D57,,,,,"T"))</f>
        <v>293</v>
      </c>
      <c r="BS57" s="13">
        <f xml:space="preserve"> RTD("cqg.rtd",,"StudyData","BAVolCr.BidVol^(NGE)",  "Bar",, "Open", "5",D57,,,,,"T")</f>
        <v>6257</v>
      </c>
      <c r="BT57" s="13">
        <f xml:space="preserve"> RTD("cqg.rtd",,"StudyData","BAVolCr.AskVol^(NGE)",  "Bar",, "Open", "5",D57,,,,,"T")</f>
        <v>7911</v>
      </c>
      <c r="BU57" s="3">
        <f t="shared" si="3"/>
        <v>-1</v>
      </c>
    </row>
    <row r="58" spans="2:73" ht="11.25" customHeight="1" x14ac:dyDescent="0.3">
      <c r="B58" s="14">
        <f>RTD("cqg.rtd",,"StudyData","SUBMINUTE((NGE),1,Regular)","FG",,"Time","5",D58,,,,,"T")</f>
        <v>42436.552071759259</v>
      </c>
      <c r="C58" s="109">
        <f>IF(RTD("cqg.rtd",,"StudyData","SUBMINUTE((NGE),1,FillGap)","Bar",,"Close","5",D58,,,,,"T")="",NA(),RTD("cqg.rtd",,"StudyData","SUBMINUTE((NGE),1,FillGap)","Bar",,"Close","5",D58,,,,,"T"))</f>
        <v>1.7</v>
      </c>
      <c r="D58" s="15">
        <f t="shared" si="6"/>
        <v>-52</v>
      </c>
      <c r="E58" s="16">
        <f>IF( RTD("cqg.rtd",,"StudyData", "AlgOrdBidVol(SUBMINUTE((NGE),1,Regular),1,0)",  "Bar",, "Open", "5",D58,,,,,"T")="",0,RTD("cqg.rtd",,"StudyData", "AlgOrdBidVol(SUBMINUTE((NGE),1,Regular),1,0)",  "Bar",, "Open", "5",D58,,,,,"T"))</f>
        <v>0</v>
      </c>
      <c r="F58" s="16">
        <f xml:space="preserve"> IF(RTD("cqg.rtd",,"StudyData", "AlgOrdAskVol(SUBMINUTE((NGE),1,Regular),1,0)",  "Bar",, "Open", "5",D58,,,,,"T")="",0,RTD("cqg.rtd",,"StudyData", "AlgOrdAskVol(SUBMINUTE((NGE),1,Regular),1,0)",  "Bar",, "Open", "5",D58,,,,,"T"))</f>
        <v>0</v>
      </c>
      <c r="G58" s="21">
        <f xml:space="preserve"> RTD("cqg.rtd",,"StudyData","BAVolCr.BidVol^(SUBMINUTE((NGE),1,FillGap),5,0)",  "Bar",, "Open", "5",D58,,,,,"T")</f>
        <v>15</v>
      </c>
      <c r="H58" s="21">
        <f xml:space="preserve"> RTD("cqg.rtd",,"StudyData","BAVolCr.AskVol^(SUBMINUTE((NGE),1,Regular),5,0)",  "Bar",, "Open", "5",D58,,,,,"T")</f>
        <v>3</v>
      </c>
      <c r="I58" s="21">
        <f t="shared" si="0"/>
        <v>0</v>
      </c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3">
        <f>RTD("cqg.rtd",,"StudyData","SUBMINUTE((NGE),5,Regular)","FG",,"Time","5",D58,,,,,"T")</f>
        <v>42436.54965277778</v>
      </c>
      <c r="AA58" s="17">
        <f>RTD("cqg.rtd",,"StudyData","SUBMINUTE((NGE),5,Regular)","FG",,"Open","5",D58,,,,,"T")</f>
        <v>1.6919999999999999</v>
      </c>
      <c r="AB58" s="17">
        <f>RTD("cqg.rtd",,"StudyData","SUBMINUTE((NGE),5,Regular)","FG",,"High","5",D58,,,,,"T")</f>
        <v>1.6919999999999999</v>
      </c>
      <c r="AC58" s="17">
        <f>RTD("cqg.rtd",,"StudyData","SUBMINUTE((NGE),5,Regular)","FG",,"Low","5",D58,,,,,"T")</f>
        <v>1.6919999999999999</v>
      </c>
      <c r="AD58" s="110">
        <f>IF(RTD("cqg.rtd",,"StudyData","SUBMINUTE((NGE),5,FillGap)","Bar",,"Close","5",D58,,,,,"T")="",NA(),RTD("cqg.rtd",,"StudyData","SUBMINUTE((NGE),5,FillGap)","Bar",,"Close","5",D58,,,,,"T"))</f>
        <v>1.6919999999999999</v>
      </c>
      <c r="AE58" s="15">
        <f>IF( RTD("cqg.rtd",,"StudyData","AlgOrdBidVol(SUBMINUTE((NGE),5,Regular),1,0)",  "Bar",, "Open", "5",D58,,,,,"T")="",0,RTD("cqg.rtd",,"StudyData","AlgOrdBidVol(SUBMINUTE((NGE),5,Regular),1,0)",  "Bar",, "Open", "5",D58,,,,,"T"))</f>
        <v>0</v>
      </c>
      <c r="AF58" s="15">
        <f>IF( RTD("cqg.rtd",,"StudyData","AlgOrdAskVol(SUBMINUTE((NGE),5,Regular),1,0)",  "Bar",, "Open", "5",D58,,,,,"T")="",0,RTD("cqg.rtd",,"StudyData","AlgOrdAskVol(SUBMINUTE((NGE),5,Regular),1,0)",  "Bar",, "Open", "5",D58,,,,,"T"))</f>
        <v>0</v>
      </c>
      <c r="AG58" s="3">
        <f xml:space="preserve"> RTD("cqg.rtd",,"StudyData","BAVolCr.BidVol^(SUBMINUTE((NGE),5,Regular),5,0)",  "Bar",, "Open", "5",D58,,,,,"T")</f>
        <v>19</v>
      </c>
      <c r="AH58" s="3">
        <f xml:space="preserve"> RTD("cqg.rtd",,"StudyData","BAVolCr.AskVol^(SUBMINUTE((NGE),5,Regular),5,0)",  "Bar",, "Open", "5",D58,,,,,"T")</f>
        <v>16</v>
      </c>
      <c r="AI58" s="13">
        <f t="shared" si="1"/>
        <v>0</v>
      </c>
      <c r="AJ58" s="18"/>
      <c r="AK58" s="19">
        <f>RTD("cqg.rtd",,"StudyData","NGE","Bar",,"Time","1",D58,,,,,"T")</f>
        <v>42436.515972222223</v>
      </c>
      <c r="AL58" s="20">
        <f>RTD("cqg.rtd",,"StudyData","NGE","Bar",,"Open","1",D58,,,,,"T")</f>
        <v>1.7110000000000001</v>
      </c>
      <c r="AM58" s="20">
        <f>RTD("cqg.rtd",,"StudyData","NGE","Bar",,"High","1",D58,,,,,"T")</f>
        <v>1.7110000000000001</v>
      </c>
      <c r="AN58" s="20">
        <f>RTD("cqg.rtd",,"StudyData","NGE","Bar",,"Low","1",D58,,,,,"T")</f>
        <v>1.7090000000000001</v>
      </c>
      <c r="AO58" s="111">
        <f>IF(RTD("cqg.rtd",,"StudyData","NGE","FG",,"Close","1",D58,,,,,"T")="",NA(),RTD("cqg.rtd",,"StudyData","NGE","FG",,"Close","1",D58,,,,,"T"))</f>
        <v>1.7090000000000001</v>
      </c>
      <c r="AP58" s="16">
        <f>IF( RTD("cqg.rtd",,"StudyData", "AlgOrdBidVol(NGE)",  "Bar",, "Open", "1",D58,,,,,"T")="",0,RTD("cqg.rtd",,"StudyData", "AlgOrdBidVol(NGE)",  "Bar",, "Open", "1",D58,,,,,"T"))</f>
        <v>15</v>
      </c>
      <c r="AQ58" s="16">
        <f xml:space="preserve"> IF(RTD("cqg.rtd",,"StudyData", "AlgOrdAskVol(NGE)",  "Bar",, "Open", "1",D58,,,,,"T")="",0,RTD("cqg.rtd",,"StudyData", "AlgOrdAskVol(NGE)",  "Bar",, "Open", "1",D58,,,,,"T"))</f>
        <v>80</v>
      </c>
      <c r="AR58" s="21">
        <f xml:space="preserve"> RTD("cqg.rtd",,"StudyData","BAVolCr.BidVol^(NGE)",  "Bar",, "Open", "1",D58,,,,,"T")</f>
        <v>686</v>
      </c>
      <c r="AS58" s="21">
        <f xml:space="preserve"> RTD("cqg.rtd",,"StudyData","BAVolCr.AskVol^(NGE)",  "Bar",, "Open", "1",D58,,,,,"T")</f>
        <v>676</v>
      </c>
      <c r="AT58" s="65">
        <f t="shared" si="2"/>
        <v>-1</v>
      </c>
      <c r="AU58" s="11"/>
      <c r="AV58" s="22"/>
      <c r="AW58" s="22"/>
      <c r="AX58" s="22"/>
      <c r="AY58" s="22"/>
      <c r="AZ58" s="22"/>
      <c r="BA58" s="22"/>
      <c r="BB58" s="22"/>
      <c r="BC58" s="22"/>
      <c r="BD58" s="22"/>
      <c r="BE58" s="22"/>
      <c r="BF58" s="22"/>
      <c r="BG58" s="22"/>
      <c r="BH58" s="22"/>
      <c r="BI58" s="22"/>
      <c r="BJ58" s="22"/>
      <c r="BK58" s="22"/>
      <c r="BL58" s="47">
        <f>RTD("cqg.rtd",,"StudyData","NGE","Bar",,"Time","5",D58,,,,,"T")</f>
        <v>42436.371527777781</v>
      </c>
      <c r="BM58" s="46">
        <f>RTD("cqg.rtd",,"StudyData","NGE","Bar",,"Open","5",D58,,,,,"T")</f>
        <v>1.696</v>
      </c>
      <c r="BN58" s="44">
        <f>RTD("cqg.rtd",,"StudyData","NGE","Bar",,"High","5",D58,,,,,"T")</f>
        <v>1.7250000000000001</v>
      </c>
      <c r="BO58" s="45">
        <f>RTD("cqg.rtd",,"StudyData","NGE","Bar",,"Low","5",D58,,,,,"T")</f>
        <v>1.6950000000000001</v>
      </c>
      <c r="BP58" s="112">
        <f>IF(RTD("cqg.rtd",,"StudyData","NGE","FG",,"Close","5",D58,,,,,"T")="",NA(),RTD("cqg.rtd",,"StudyData","NGE","FG",,"Close","5",D58,,,,,"T"))</f>
        <v>1.7050000000000001</v>
      </c>
      <c r="BQ58" s="15">
        <f>IF( RTD("cqg.rtd",,"StudyData","AlgOrdBidVol(NGE)",  "Bar",, "Open", "5",D58,,,,,"T")="",0,RTD("cqg.rtd",,"StudyData","AlgOrdBidVol(NGE)",  "Bar",, "Open", "5",D58,,,,,"T"))</f>
        <v>384</v>
      </c>
      <c r="BR58" s="15">
        <f>IF( RTD("cqg.rtd",,"StudyData","AlgOrdAskVol(NGE)",  "Bar",, "Open", "5",D58,,,,,"T")="",0,RTD("cqg.rtd",,"StudyData","AlgOrdAskVol(NGE)",  "Bar",, "Open", "5",D58,,,,,"T"))</f>
        <v>626</v>
      </c>
      <c r="BS58" s="13">
        <f xml:space="preserve"> RTD("cqg.rtd",,"StudyData","BAVolCr.BidVol^(NGE)",  "Bar",, "Open", "5",D58,,,,,"T")</f>
        <v>5409</v>
      </c>
      <c r="BT58" s="13">
        <f xml:space="preserve"> RTD("cqg.rtd",,"StudyData","BAVolCr.AskVol^(NGE)",  "Bar",, "Open", "5",D58,,,,,"T")</f>
        <v>6867</v>
      </c>
      <c r="BU58" s="3">
        <f t="shared" si="3"/>
        <v>-1</v>
      </c>
    </row>
    <row r="59" spans="2:73" ht="11.25" customHeight="1" x14ac:dyDescent="0.3">
      <c r="B59" s="14">
        <f>RTD("cqg.rtd",,"StudyData","SUBMINUTE((NGE),1,Regular)","FG",,"Time","5",D59,,,,,"T")</f>
        <v>42436.552060185182</v>
      </c>
      <c r="C59" s="109">
        <f>IF(RTD("cqg.rtd",,"StudyData","SUBMINUTE((NGE),1,FillGap)","Bar",,"Close","5",D59,,,,,"T")="",NA(),RTD("cqg.rtd",,"StudyData","SUBMINUTE((NGE),1,FillGap)","Bar",,"Close","5",D59,,,,,"T"))</f>
        <v>1.7</v>
      </c>
      <c r="D59" s="15">
        <f t="shared" si="6"/>
        <v>-53</v>
      </c>
      <c r="E59" s="16">
        <f>IF( RTD("cqg.rtd",,"StudyData", "AlgOrdBidVol(SUBMINUTE((NGE),1,Regular),1,0)",  "Bar",, "Open", "5",D59,,,,,"T")="",0,RTD("cqg.rtd",,"StudyData", "AlgOrdBidVol(SUBMINUTE((NGE),1,Regular),1,0)",  "Bar",, "Open", "5",D59,,,,,"T"))</f>
        <v>0</v>
      </c>
      <c r="F59" s="16">
        <f xml:space="preserve"> IF(RTD("cqg.rtd",,"StudyData", "AlgOrdAskVol(SUBMINUTE((NGE),1,Regular),1,0)",  "Bar",, "Open", "5",D59,,,,,"T")="",0,RTD("cqg.rtd",,"StudyData", "AlgOrdAskVol(SUBMINUTE((NGE),1,Regular),1,0)",  "Bar",, "Open", "5",D59,,,,,"T"))</f>
        <v>0</v>
      </c>
      <c r="G59" s="21">
        <f xml:space="preserve"> RTD("cqg.rtd",,"StudyData","BAVolCr.BidVol^(SUBMINUTE((NGE),1,FillGap),5,0)",  "Bar",, "Open", "5",D59,,,,,"T")</f>
        <v>20</v>
      </c>
      <c r="H59" s="21">
        <f xml:space="preserve"> RTD("cqg.rtd",,"StudyData","BAVolCr.AskVol^(SUBMINUTE((NGE),1,Regular),5,0)",  "Bar",, "Open", "5",D59,,,,,"T")</f>
        <v>1</v>
      </c>
      <c r="I59" s="21">
        <f t="shared" si="0"/>
        <v>0</v>
      </c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3">
        <f>RTD("cqg.rtd",,"StudyData","SUBMINUTE((NGE),5,Regular)","FG",,"Time","5",D59,,,,,"T")</f>
        <v>42436.54959490741</v>
      </c>
      <c r="AA59" s="17">
        <f>RTD("cqg.rtd",,"StudyData","SUBMINUTE((NGE),5,Regular)","FG",,"Open","5",D59,,,,,"T")</f>
        <v>1.6919999999999999</v>
      </c>
      <c r="AB59" s="17">
        <f>RTD("cqg.rtd",,"StudyData","SUBMINUTE((NGE),5,Regular)","FG",,"High","5",D59,,,,,"T")</f>
        <v>1.6919999999999999</v>
      </c>
      <c r="AC59" s="17">
        <f>RTD("cqg.rtd",,"StudyData","SUBMINUTE((NGE),5,Regular)","FG",,"Low","5",D59,,,,,"T")</f>
        <v>1.6919999999999999</v>
      </c>
      <c r="AD59" s="110">
        <f>IF(RTD("cqg.rtd",,"StudyData","SUBMINUTE((NGE),5,FillGap)","Bar",,"Close","5",D59,,,,,"T")="",NA(),RTD("cqg.rtd",,"StudyData","SUBMINUTE((NGE),5,FillGap)","Bar",,"Close","5",D59,,,,,"T"))</f>
        <v>1.6919999999999999</v>
      </c>
      <c r="AE59" s="15">
        <f>IF( RTD("cqg.rtd",,"StudyData","AlgOrdBidVol(SUBMINUTE((NGE),5,Regular),1,0)",  "Bar",, "Open", "5",D59,,,,,"T")="",0,RTD("cqg.rtd",,"StudyData","AlgOrdBidVol(SUBMINUTE((NGE),5,Regular),1,0)",  "Bar",, "Open", "5",D59,,,,,"T"))</f>
        <v>0</v>
      </c>
      <c r="AF59" s="15">
        <f>IF( RTD("cqg.rtd",,"StudyData","AlgOrdAskVol(SUBMINUTE((NGE),5,Regular),1,0)",  "Bar",, "Open", "5",D59,,,,,"T")="",0,RTD("cqg.rtd",,"StudyData","AlgOrdAskVol(SUBMINUTE((NGE),5,Regular),1,0)",  "Bar",, "Open", "5",D59,,,,,"T"))</f>
        <v>0</v>
      </c>
      <c r="AG59" s="3">
        <f xml:space="preserve"> RTD("cqg.rtd",,"StudyData","BAVolCr.BidVol^(SUBMINUTE((NGE),5,Regular),5,0)",  "Bar",, "Open", "5",D59,,,,,"T")</f>
        <v>16</v>
      </c>
      <c r="AH59" s="3">
        <f xml:space="preserve"> RTD("cqg.rtd",,"StudyData","BAVolCr.AskVol^(SUBMINUTE((NGE),5,Regular),5,0)",  "Bar",, "Open", "5",D59,,,,,"T")</f>
        <v>16</v>
      </c>
      <c r="AI59" s="13">
        <f t="shared" si="1"/>
        <v>0</v>
      </c>
      <c r="AJ59" s="18"/>
      <c r="AK59" s="19">
        <f>RTD("cqg.rtd",,"StudyData","NGE","Bar",,"Time","1",D59,,,,,"T")</f>
        <v>42436.515277777777</v>
      </c>
      <c r="AL59" s="20">
        <f>RTD("cqg.rtd",,"StudyData","NGE","Bar",,"Open","1",D59,,,,,"T")</f>
        <v>1.7110000000000001</v>
      </c>
      <c r="AM59" s="20">
        <f>RTD("cqg.rtd",,"StudyData","NGE","Bar",,"High","1",D59,,,,,"T")</f>
        <v>1.7110000000000001</v>
      </c>
      <c r="AN59" s="20">
        <f>RTD("cqg.rtd",,"StudyData","NGE","Bar",,"Low","1",D59,,,,,"T")</f>
        <v>1.7090000000000001</v>
      </c>
      <c r="AO59" s="111">
        <f>IF(RTD("cqg.rtd",,"StudyData","NGE","FG",,"Close","1",D59,,,,,"T")="",NA(),RTD("cqg.rtd",,"StudyData","NGE","FG",,"Close","1",D59,,,,,"T"))</f>
        <v>1.7110000000000001</v>
      </c>
      <c r="AP59" s="16">
        <f>IF( RTD("cqg.rtd",,"StudyData", "AlgOrdBidVol(NGE)",  "Bar",, "Open", "1",D59,,,,,"T")="",0,RTD("cqg.rtd",,"StudyData", "AlgOrdBidVol(NGE)",  "Bar",, "Open", "1",D59,,,,,"T"))</f>
        <v>11</v>
      </c>
      <c r="AQ59" s="16">
        <f xml:space="preserve"> IF(RTD("cqg.rtd",,"StudyData", "AlgOrdAskVol(NGE)",  "Bar",, "Open", "1",D59,,,,,"T")="",0,RTD("cqg.rtd",,"StudyData", "AlgOrdAskVol(NGE)",  "Bar",, "Open", "1",D59,,,,,"T"))</f>
        <v>6</v>
      </c>
      <c r="AR59" s="21">
        <f xml:space="preserve"> RTD("cqg.rtd",,"StudyData","BAVolCr.BidVol^(NGE)",  "Bar",, "Open", "1",D59,,,,,"T")</f>
        <v>603</v>
      </c>
      <c r="AS59" s="21">
        <f xml:space="preserve"> RTD("cqg.rtd",,"StudyData","BAVolCr.AskVol^(NGE)",  "Bar",, "Open", "1",D59,,,,,"T")</f>
        <v>604</v>
      </c>
      <c r="AT59" s="65">
        <f t="shared" si="2"/>
        <v>0</v>
      </c>
      <c r="AU59" s="11"/>
      <c r="AV59" s="22"/>
      <c r="AW59" s="22"/>
      <c r="AX59" s="22"/>
      <c r="AY59" s="22"/>
      <c r="AZ59" s="22"/>
      <c r="BA59" s="22"/>
      <c r="BB59" s="22"/>
      <c r="BC59" s="22"/>
      <c r="BD59" s="22"/>
      <c r="BE59" s="22"/>
      <c r="BF59" s="22"/>
      <c r="BG59" s="22"/>
      <c r="BH59" s="22"/>
      <c r="BI59" s="22"/>
      <c r="BJ59" s="22"/>
      <c r="BK59" s="22"/>
      <c r="BL59" s="47">
        <f>RTD("cqg.rtd",,"StudyData","NGE","Bar",,"Time","5",D59,,,,,"T")</f>
        <v>42436.368055555555</v>
      </c>
      <c r="BM59" s="46">
        <f>RTD("cqg.rtd",,"StudyData","NGE","Bar",,"Open","5",D59,,,,,"T")</f>
        <v>1.675</v>
      </c>
      <c r="BN59" s="44">
        <f>RTD("cqg.rtd",,"StudyData","NGE","Bar",,"High","5",D59,,,,,"T")</f>
        <v>1.698</v>
      </c>
      <c r="BO59" s="45">
        <f>RTD("cqg.rtd",,"StudyData","NGE","Bar",,"Low","5",D59,,,,,"T")</f>
        <v>1.6739999999999999</v>
      </c>
      <c r="BP59" s="112">
        <f>IF(RTD("cqg.rtd",,"StudyData","NGE","FG",,"Close","5",D59,,,,,"T")="",NA(),RTD("cqg.rtd",,"StudyData","NGE","FG",,"Close","5",D59,,,,,"T"))</f>
        <v>1.6950000000000001</v>
      </c>
      <c r="BQ59" s="15">
        <f>IF( RTD("cqg.rtd",,"StudyData","AlgOrdBidVol(NGE)",  "Bar",, "Open", "5",D59,,,,,"T")="",0,RTD("cqg.rtd",,"StudyData","AlgOrdBidVol(NGE)",  "Bar",, "Open", "5",D59,,,,,"T"))</f>
        <v>411</v>
      </c>
      <c r="BR59" s="15">
        <f>IF( RTD("cqg.rtd",,"StudyData","AlgOrdAskVol(NGE)",  "Bar",, "Open", "5",D59,,,,,"T")="",0,RTD("cqg.rtd",,"StudyData","AlgOrdAskVol(NGE)",  "Bar",, "Open", "5",D59,,,,,"T"))</f>
        <v>336</v>
      </c>
      <c r="BS59" s="13">
        <f xml:space="preserve"> RTD("cqg.rtd",,"StudyData","BAVolCr.BidVol^(NGE)",  "Bar",, "Open", "5",D59,,,,,"T")</f>
        <v>2903.5</v>
      </c>
      <c r="BT59" s="13">
        <f xml:space="preserve"> RTD("cqg.rtd",,"StudyData","BAVolCr.AskVol^(NGE)",  "Bar",, "Open", "5",D59,,,,,"T")</f>
        <v>4231.5</v>
      </c>
      <c r="BU59" s="3">
        <f t="shared" si="3"/>
        <v>1</v>
      </c>
    </row>
    <row r="60" spans="2:73" ht="11.25" customHeight="1" x14ac:dyDescent="0.3">
      <c r="B60" s="14">
        <f>RTD("cqg.rtd",,"StudyData","SUBMINUTE((NGE),1,Regular)","FG",,"Time","5",D60,,,,,"T")</f>
        <v>42436.552048611113</v>
      </c>
      <c r="C60" s="109">
        <f>IF(RTD("cqg.rtd",,"StudyData","SUBMINUTE((NGE),1,FillGap)","Bar",,"Close","5",D60,,,,,"T")="",NA(),RTD("cqg.rtd",,"StudyData","SUBMINUTE((NGE),1,FillGap)","Bar",,"Close","5",D60,,,,,"T"))</f>
        <v>1.6990000000000001</v>
      </c>
      <c r="D60" s="15">
        <f t="shared" si="6"/>
        <v>-54</v>
      </c>
      <c r="E60" s="16">
        <f>IF( RTD("cqg.rtd",,"StudyData", "AlgOrdBidVol(SUBMINUTE((NGE),1,Regular),1,0)",  "Bar",, "Open", "5",D60,,,,,"T")="",0,RTD("cqg.rtd",,"StudyData", "AlgOrdBidVol(SUBMINUTE((NGE),1,Regular),1,0)",  "Bar",, "Open", "5",D60,,,,,"T"))</f>
        <v>0</v>
      </c>
      <c r="F60" s="16">
        <f xml:space="preserve"> IF(RTD("cqg.rtd",,"StudyData", "AlgOrdAskVol(SUBMINUTE((NGE),1,Regular),1,0)",  "Bar",, "Open", "5",D60,,,,,"T")="",0,RTD("cqg.rtd",,"StudyData", "AlgOrdAskVol(SUBMINUTE((NGE),1,Regular),1,0)",  "Bar",, "Open", "5",D60,,,,,"T"))</f>
        <v>0</v>
      </c>
      <c r="G60" s="21">
        <f xml:space="preserve"> RTD("cqg.rtd",,"StudyData","BAVolCr.BidVol^(SUBMINUTE((NGE),1,FillGap),5,0)",  "Bar",, "Open", "5",D60,,,,,"T")</f>
        <v>25</v>
      </c>
      <c r="H60" s="21">
        <f xml:space="preserve"> RTD("cqg.rtd",,"StudyData","BAVolCr.AskVol^(SUBMINUTE((NGE),1,Regular),5,0)",  "Bar",, "Open", "5",D60,,,,,"T")</f>
        <v>0</v>
      </c>
      <c r="I60" s="21">
        <f t="shared" si="0"/>
        <v>0</v>
      </c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3">
        <f>RTD("cqg.rtd",,"StudyData","SUBMINUTE((NGE),5,Regular)","FG",,"Time","5",D60,,,,,"T")</f>
        <v>42436.549537037041</v>
      </c>
      <c r="AA60" s="17">
        <f>RTD("cqg.rtd",,"StudyData","SUBMINUTE((NGE),5,Regular)","FG",,"Open","5",D60,,,,,"T")</f>
        <v>1.6919999999999999</v>
      </c>
      <c r="AB60" s="17">
        <f>RTD("cqg.rtd",,"StudyData","SUBMINUTE((NGE),5,Regular)","FG",,"High","5",D60,,,,,"T")</f>
        <v>1.6919999999999999</v>
      </c>
      <c r="AC60" s="17">
        <f>RTD("cqg.rtd",,"StudyData","SUBMINUTE((NGE),5,Regular)","FG",,"Low","5",D60,,,,,"T")</f>
        <v>1.6919999999999999</v>
      </c>
      <c r="AD60" s="110">
        <f>IF(RTD("cqg.rtd",,"StudyData","SUBMINUTE((NGE),5,FillGap)","Bar",,"Close","5",D60,,,,,"T")="",NA(),RTD("cqg.rtd",,"StudyData","SUBMINUTE((NGE),5,FillGap)","Bar",,"Close","5",D60,,,,,"T"))</f>
        <v>1.6919999999999999</v>
      </c>
      <c r="AE60" s="15">
        <f>IF( RTD("cqg.rtd",,"StudyData","AlgOrdBidVol(SUBMINUTE((NGE),5,Regular),1,0)",  "Bar",, "Open", "5",D60,,,,,"T")="",0,RTD("cqg.rtd",,"StudyData","AlgOrdBidVol(SUBMINUTE((NGE),5,Regular),1,0)",  "Bar",, "Open", "5",D60,,,,,"T"))</f>
        <v>0</v>
      </c>
      <c r="AF60" s="15">
        <f>IF( RTD("cqg.rtd",,"StudyData","AlgOrdAskVol(SUBMINUTE((NGE),5,Regular),1,0)",  "Bar",, "Open", "5",D60,,,,,"T")="",0,RTD("cqg.rtd",,"StudyData","AlgOrdAskVol(SUBMINUTE((NGE),5,Regular),1,0)",  "Bar",, "Open", "5",D60,,,,,"T"))</f>
        <v>0</v>
      </c>
      <c r="AG60" s="3">
        <f xml:space="preserve"> RTD("cqg.rtd",,"StudyData","BAVolCr.BidVol^(SUBMINUTE((NGE),5,Regular),5,0)",  "Bar",, "Open", "5",D60,,,,,"T")</f>
        <v>14</v>
      </c>
      <c r="AH60" s="3">
        <f xml:space="preserve"> RTD("cqg.rtd",,"StudyData","BAVolCr.AskVol^(SUBMINUTE((NGE),5,Regular),5,0)",  "Bar",, "Open", "5",D60,,,,,"T")</f>
        <v>32</v>
      </c>
      <c r="AI60" s="13">
        <f t="shared" si="1"/>
        <v>0</v>
      </c>
      <c r="AJ60" s="18"/>
      <c r="AK60" s="19">
        <f>RTD("cqg.rtd",,"StudyData","NGE","Bar",,"Time","1",D60,,,,,"T")</f>
        <v>42436.51458333333</v>
      </c>
      <c r="AL60" s="20">
        <f>RTD("cqg.rtd",,"StudyData","NGE","Bar",,"Open","1",D60,,,,,"T")</f>
        <v>1.7150000000000001</v>
      </c>
      <c r="AM60" s="20">
        <f>RTD("cqg.rtd",,"StudyData","NGE","Bar",,"High","1",D60,,,,,"T")</f>
        <v>1.716</v>
      </c>
      <c r="AN60" s="20">
        <f>RTD("cqg.rtd",,"StudyData","NGE","Bar",,"Low","1",D60,,,,,"T")</f>
        <v>1.7090000000000001</v>
      </c>
      <c r="AO60" s="111">
        <f>IF(RTD("cqg.rtd",,"StudyData","NGE","FG",,"Close","1",D60,,,,,"T")="",NA(),RTD("cqg.rtd",,"StudyData","NGE","FG",,"Close","1",D60,,,,,"T"))</f>
        <v>1.7110000000000001</v>
      </c>
      <c r="AP60" s="16">
        <f>IF( RTD("cqg.rtd",,"StudyData", "AlgOrdBidVol(NGE)",  "Bar",, "Open", "1",D60,,,,,"T")="",0,RTD("cqg.rtd",,"StudyData", "AlgOrdBidVol(NGE)",  "Bar",, "Open", "1",D60,,,,,"T"))</f>
        <v>8</v>
      </c>
      <c r="AQ60" s="16">
        <f xml:space="preserve"> IF(RTD("cqg.rtd",,"StudyData", "AlgOrdAskVol(NGE)",  "Bar",, "Open", "1",D60,,,,,"T")="",0,RTD("cqg.rtd",,"StudyData", "AlgOrdAskVol(NGE)",  "Bar",, "Open", "1",D60,,,,,"T"))</f>
        <v>53</v>
      </c>
      <c r="AR60" s="21">
        <f xml:space="preserve"> RTD("cqg.rtd",,"StudyData","BAVolCr.BidVol^(NGE)",  "Bar",, "Open", "1",D60,,,,,"T")</f>
        <v>508</v>
      </c>
      <c r="AS60" s="21">
        <f xml:space="preserve"> RTD("cqg.rtd",,"StudyData","BAVolCr.AskVol^(NGE)",  "Bar",, "Open", "1",D60,,,,,"T")</f>
        <v>495</v>
      </c>
      <c r="AT60" s="65">
        <f t="shared" si="2"/>
        <v>-1</v>
      </c>
      <c r="AU60" s="11"/>
      <c r="AV60" s="22"/>
      <c r="AW60" s="22"/>
      <c r="AX60" s="22"/>
      <c r="AY60" s="22"/>
      <c r="AZ60" s="22"/>
      <c r="BA60" s="22"/>
      <c r="BB60" s="22"/>
      <c r="BC60" s="22"/>
      <c r="BD60" s="22"/>
      <c r="BE60" s="22"/>
      <c r="BF60" s="22"/>
      <c r="BG60" s="22"/>
      <c r="BH60" s="22"/>
      <c r="BI60" s="22"/>
      <c r="BJ60" s="22"/>
      <c r="BK60" s="22"/>
      <c r="BL60" s="47">
        <f>RTD("cqg.rtd",,"StudyData","NGE","Bar",,"Time","5",D60,,,,,"T")</f>
        <v>42436.364583333336</v>
      </c>
      <c r="BM60" s="46">
        <f>RTD("cqg.rtd",,"StudyData","NGE","Bar",,"Open","5",D60,,,,,"T")</f>
        <v>1.663</v>
      </c>
      <c r="BN60" s="44">
        <f>RTD("cqg.rtd",,"StudyData","NGE","Bar",,"High","5",D60,,,,,"T")</f>
        <v>1.6759999999999999</v>
      </c>
      <c r="BO60" s="45">
        <f>RTD("cqg.rtd",,"StudyData","NGE","Bar",,"Low","5",D60,,,,,"T")</f>
        <v>1.663</v>
      </c>
      <c r="BP60" s="112">
        <f>IF(RTD("cqg.rtd",,"StudyData","NGE","FG",,"Close","5",D60,,,,,"T")="",NA(),RTD("cqg.rtd",,"StudyData","NGE","FG",,"Close","5",D60,,,,,"T"))</f>
        <v>1.675</v>
      </c>
      <c r="BQ60" s="15">
        <f>IF( RTD("cqg.rtd",,"StudyData","AlgOrdBidVol(NGE)",  "Bar",, "Open", "5",D60,,,,,"T")="",0,RTD("cqg.rtd",,"StudyData","AlgOrdBidVol(NGE)",  "Bar",, "Open", "5",D60,,,,,"T"))</f>
        <v>104</v>
      </c>
      <c r="BR60" s="15">
        <f>IF( RTD("cqg.rtd",,"StudyData","AlgOrdAskVol(NGE)",  "Bar",, "Open", "5",D60,,,,,"T")="",0,RTD("cqg.rtd",,"StudyData","AlgOrdAskVol(NGE)",  "Bar",, "Open", "5",D60,,,,,"T"))</f>
        <v>178</v>
      </c>
      <c r="BS60" s="13">
        <f xml:space="preserve"> RTD("cqg.rtd",,"StudyData","BAVolCr.BidVol^(NGE)",  "Bar",, "Open", "5",D60,,,,,"T")</f>
        <v>1738.5</v>
      </c>
      <c r="BT60" s="13">
        <f xml:space="preserve"> RTD("cqg.rtd",,"StudyData","BAVolCr.AskVol^(NGE)",  "Bar",, "Open", "5",D60,,,,,"T")</f>
        <v>2552.5</v>
      </c>
      <c r="BU60" s="3">
        <f t="shared" si="3"/>
        <v>-1</v>
      </c>
    </row>
    <row r="61" spans="2:73" ht="11.25" customHeight="1" x14ac:dyDescent="0.3">
      <c r="B61" s="14">
        <f>RTD("cqg.rtd",,"StudyData","SUBMINUTE((NGE),1,Regular)","FG",,"Time","5",D61,,,,,"T")</f>
        <v>42436.552037037036</v>
      </c>
      <c r="C61" s="109">
        <f>IF(RTD("cqg.rtd",,"StudyData","SUBMINUTE((NGE),1,FillGap)","Bar",,"Close","5",D61,,,,,"T")="",NA(),RTD("cqg.rtd",,"StudyData","SUBMINUTE((NGE),1,FillGap)","Bar",,"Close","5",D61,,,,,"T"))</f>
        <v>1.6990000000000001</v>
      </c>
      <c r="D61" s="15">
        <f t="shared" si="6"/>
        <v>-55</v>
      </c>
      <c r="E61" s="16">
        <f>IF( RTD("cqg.rtd",,"StudyData", "AlgOrdBidVol(SUBMINUTE((NGE),1,Regular),1,0)",  "Bar",, "Open", "5",D61,,,,,"T")="",0,RTD("cqg.rtd",,"StudyData", "AlgOrdBidVol(SUBMINUTE((NGE),1,Regular),1,0)",  "Bar",, "Open", "5",D61,,,,,"T"))</f>
        <v>0</v>
      </c>
      <c r="F61" s="16">
        <f xml:space="preserve"> IF(RTD("cqg.rtd",,"StudyData", "AlgOrdAskVol(SUBMINUTE((NGE),1,Regular),1,0)",  "Bar",, "Open", "5",D61,,,,,"T")="",0,RTD("cqg.rtd",,"StudyData", "AlgOrdAskVol(SUBMINUTE((NGE),1,Regular),1,0)",  "Bar",, "Open", "5",D61,,,,,"T"))</f>
        <v>0</v>
      </c>
      <c r="G61" s="21">
        <f xml:space="preserve"> RTD("cqg.rtd",,"StudyData","BAVolCr.BidVol^(SUBMINUTE((NGE),1,FillGap),5,0)",  "Bar",, "Open", "5",D61,,,,,"T")</f>
        <v>25</v>
      </c>
      <c r="H61" s="21">
        <f xml:space="preserve"> RTD("cqg.rtd",,"StudyData","BAVolCr.AskVol^(SUBMINUTE((NGE),1,Regular),5,0)",  "Bar",, "Open", "5",D61,,,,,"T")</f>
        <v>0</v>
      </c>
      <c r="I61" s="21">
        <f t="shared" si="0"/>
        <v>0</v>
      </c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3">
        <f>RTD("cqg.rtd",,"StudyData","SUBMINUTE((NGE),5,Regular)","FG",,"Time","5",D61,,,,,"T")</f>
        <v>42436.549479166664</v>
      </c>
      <c r="AA61" s="17">
        <f>RTD("cqg.rtd",,"StudyData","SUBMINUTE((NGE),5,Regular)","FG",,"Open","5",D61,,,,,"T")</f>
        <v>1.6930000000000001</v>
      </c>
      <c r="AB61" s="17">
        <f>RTD("cqg.rtd",,"StudyData","SUBMINUTE((NGE),5,Regular)","FG",,"High","5",D61,,,,,"T")</f>
        <v>1.6930000000000001</v>
      </c>
      <c r="AC61" s="17">
        <f>RTD("cqg.rtd",,"StudyData","SUBMINUTE((NGE),5,Regular)","FG",,"Low","5",D61,,,,,"T")</f>
        <v>1.6919999999999999</v>
      </c>
      <c r="AD61" s="110">
        <f>IF(RTD("cqg.rtd",,"StudyData","SUBMINUTE((NGE),5,FillGap)","Bar",,"Close","5",D61,,,,,"T")="",NA(),RTD("cqg.rtd",,"StudyData","SUBMINUTE((NGE),5,FillGap)","Bar",,"Close","5",D61,,,,,"T"))</f>
        <v>1.6919999999999999</v>
      </c>
      <c r="AE61" s="15">
        <f>IF( RTD("cqg.rtd",,"StudyData","AlgOrdBidVol(SUBMINUTE((NGE),5,Regular),1,0)",  "Bar",, "Open", "5",D61,,,,,"T")="",0,RTD("cqg.rtd",,"StudyData","AlgOrdBidVol(SUBMINUTE((NGE),5,Regular),1,0)",  "Bar",, "Open", "5",D61,,,,,"T"))</f>
        <v>0</v>
      </c>
      <c r="AF61" s="15">
        <f>IF( RTD("cqg.rtd",,"StudyData","AlgOrdAskVol(SUBMINUTE((NGE),5,Regular),1,0)",  "Bar",, "Open", "5",D61,,,,,"T")="",0,RTD("cqg.rtd",,"StudyData","AlgOrdAskVol(SUBMINUTE((NGE),5,Regular),1,0)",  "Bar",, "Open", "5",D61,,,,,"T"))</f>
        <v>0</v>
      </c>
      <c r="AG61" s="3">
        <f xml:space="preserve"> RTD("cqg.rtd",,"StudyData","BAVolCr.BidVol^(SUBMINUTE((NGE),5,Regular),5,0)",  "Bar",, "Open", "5",D61,,,,,"T")</f>
        <v>24</v>
      </c>
      <c r="AH61" s="3">
        <f xml:space="preserve"> RTD("cqg.rtd",,"StudyData","BAVolCr.AskVol^(SUBMINUTE((NGE),5,Regular),5,0)",  "Bar",, "Open", "5",D61,,,,,"T")</f>
        <v>32</v>
      </c>
      <c r="AI61" s="13">
        <f t="shared" si="1"/>
        <v>0</v>
      </c>
      <c r="AJ61" s="18"/>
      <c r="AK61" s="19">
        <f>RTD("cqg.rtd",,"StudyData","NGE","Bar",,"Time","1",D61,,,,,"T")</f>
        <v>42436.513888888891</v>
      </c>
      <c r="AL61" s="20">
        <f>RTD("cqg.rtd",,"StudyData","NGE","Bar",,"Open","1",D61,,,,,"T")</f>
        <v>1.716</v>
      </c>
      <c r="AM61" s="20">
        <f>RTD("cqg.rtd",,"StudyData","NGE","Bar",,"High","1",D61,,,,,"T")</f>
        <v>1.7170000000000001</v>
      </c>
      <c r="AN61" s="20">
        <f>RTD("cqg.rtd",,"StudyData","NGE","Bar",,"Low","1",D61,,,,,"T")</f>
        <v>1.714</v>
      </c>
      <c r="AO61" s="111">
        <f>IF(RTD("cqg.rtd",,"StudyData","NGE","FG",,"Close","1",D61,,,,,"T")="",NA(),RTD("cqg.rtd",,"StudyData","NGE","FG",,"Close","1",D61,,,,,"T"))</f>
        <v>1.7150000000000001</v>
      </c>
      <c r="AP61" s="16">
        <f>IF( RTD("cqg.rtd",,"StudyData", "AlgOrdBidVol(NGE)",  "Bar",, "Open", "1",D61,,,,,"T")="",0,RTD("cqg.rtd",,"StudyData", "AlgOrdBidVol(NGE)",  "Bar",, "Open", "1",D61,,,,,"T"))</f>
        <v>49</v>
      </c>
      <c r="AQ61" s="16">
        <f xml:space="preserve"> IF(RTD("cqg.rtd",,"StudyData", "AlgOrdAskVol(NGE)",  "Bar",, "Open", "1",D61,,,,,"T")="",0,RTD("cqg.rtd",,"StudyData", "AlgOrdAskVol(NGE)",  "Bar",, "Open", "1",D61,,,,,"T"))</f>
        <v>25</v>
      </c>
      <c r="AR61" s="21">
        <f xml:space="preserve"> RTD("cqg.rtd",,"StudyData","BAVolCr.BidVol^(NGE)",  "Bar",, "Open", "1",D61,,,,,"T")</f>
        <v>222</v>
      </c>
      <c r="AS61" s="21">
        <f xml:space="preserve"> RTD("cqg.rtd",,"StudyData","BAVolCr.AskVol^(NGE)",  "Bar",, "Open", "1",D61,,,,,"T")</f>
        <v>166</v>
      </c>
      <c r="AT61" s="65">
        <f t="shared" si="2"/>
        <v>1</v>
      </c>
      <c r="AU61" s="11"/>
      <c r="AV61" s="22"/>
      <c r="AW61" s="22"/>
      <c r="AX61" s="22"/>
      <c r="AY61" s="22"/>
      <c r="AZ61" s="22"/>
      <c r="BA61" s="22"/>
      <c r="BB61" s="22"/>
      <c r="BC61" s="22"/>
      <c r="BD61" s="22"/>
      <c r="BE61" s="22"/>
      <c r="BF61" s="22"/>
      <c r="BG61" s="22"/>
      <c r="BH61" s="22"/>
      <c r="BI61" s="22"/>
      <c r="BJ61" s="22"/>
      <c r="BK61" s="22"/>
      <c r="BL61" s="47">
        <f>RTD("cqg.rtd",,"StudyData","NGE","Bar",,"Time","5",D61,,,,,"T")</f>
        <v>42436.361111111109</v>
      </c>
      <c r="BM61" s="46">
        <f>RTD("cqg.rtd",,"StudyData","NGE","Bar",,"Open","5",D61,,,,,"T")</f>
        <v>1.661</v>
      </c>
      <c r="BN61" s="44">
        <f>RTD("cqg.rtd",,"StudyData","NGE","Bar",,"High","5",D61,,,,,"T")</f>
        <v>1.669</v>
      </c>
      <c r="BO61" s="45">
        <f>RTD("cqg.rtd",,"StudyData","NGE","Bar",,"Low","5",D61,,,,,"T")</f>
        <v>1.661</v>
      </c>
      <c r="BP61" s="112">
        <f>IF(RTD("cqg.rtd",,"StudyData","NGE","FG",,"Close","5",D61,,,,,"T")="",NA(),RTD("cqg.rtd",,"StudyData","NGE","FG",,"Close","5",D61,,,,,"T"))</f>
        <v>1.6619999999999999</v>
      </c>
      <c r="BQ61" s="15">
        <f>IF( RTD("cqg.rtd",,"StudyData","AlgOrdBidVol(NGE)",  "Bar",, "Open", "5",D61,,,,,"T")="",0,RTD("cqg.rtd",,"StudyData","AlgOrdBidVol(NGE)",  "Bar",, "Open", "5",D61,,,,,"T"))</f>
        <v>114</v>
      </c>
      <c r="BR61" s="15">
        <f>IF( RTD("cqg.rtd",,"StudyData","AlgOrdAskVol(NGE)",  "Bar",, "Open", "5",D61,,,,,"T")="",0,RTD("cqg.rtd",,"StudyData","AlgOrdAskVol(NGE)",  "Bar",, "Open", "5",D61,,,,,"T"))</f>
        <v>82</v>
      </c>
      <c r="BS61" s="13">
        <f xml:space="preserve"> RTD("cqg.rtd",,"StudyData","BAVolCr.BidVol^(NGE)",  "Bar",, "Open", "5",D61,,,,,"T")</f>
        <v>1658.5</v>
      </c>
      <c r="BT61" s="13">
        <f xml:space="preserve"> RTD("cqg.rtd",,"StudyData","BAVolCr.AskVol^(NGE)",  "Bar",, "Open", "5",D61,,,,,"T")</f>
        <v>2157.5</v>
      </c>
      <c r="BU61" s="3">
        <f t="shared" si="3"/>
        <v>1</v>
      </c>
    </row>
    <row r="62" spans="2:73" ht="11.25" customHeight="1" x14ac:dyDescent="0.3">
      <c r="B62" s="14">
        <f>RTD("cqg.rtd",,"StudyData","SUBMINUTE((NGE),1,Regular)","FG",,"Time","5",D62,,,,,"T")</f>
        <v>42436.552025462966</v>
      </c>
      <c r="C62" s="109">
        <f>IF(RTD("cqg.rtd",,"StudyData","SUBMINUTE((NGE),1,FillGap)","Bar",,"Close","5",D62,,,,,"T")="",NA(),RTD("cqg.rtd",,"StudyData","SUBMINUTE((NGE),1,FillGap)","Bar",,"Close","5",D62,,,,,"T"))</f>
        <v>1.6990000000000001</v>
      </c>
      <c r="D62" s="15">
        <f t="shared" ref="D62:D66" si="7">D61-1</f>
        <v>-56</v>
      </c>
      <c r="E62" s="16">
        <f>IF( RTD("cqg.rtd",,"StudyData", "AlgOrdBidVol(SUBMINUTE((NGE),1,Regular),1,0)",  "Bar",, "Open", "5",D62,,,,,"T")="",0,RTD("cqg.rtd",,"StudyData", "AlgOrdBidVol(SUBMINUTE((NGE),1,Regular),1,0)",  "Bar",, "Open", "5",D62,,,,,"T"))</f>
        <v>0</v>
      </c>
      <c r="F62" s="16">
        <f xml:space="preserve"> IF(RTD("cqg.rtd",,"StudyData", "AlgOrdAskVol(SUBMINUTE((NGE),1,Regular),1,0)",  "Bar",, "Open", "5",D62,,,,,"T")="",0,RTD("cqg.rtd",,"StudyData", "AlgOrdAskVol(SUBMINUTE((NGE),1,Regular),1,0)",  "Bar",, "Open", "5",D62,,,,,"T"))</f>
        <v>0</v>
      </c>
      <c r="G62" s="21">
        <f xml:space="preserve"> RTD("cqg.rtd",,"StudyData","BAVolCr.BidVol^(SUBMINUTE((NGE),1,FillGap),5,0)",  "Bar",, "Open", "5",D62,,,,,"T")</f>
        <v>25</v>
      </c>
      <c r="H62" s="21">
        <f xml:space="preserve"> RTD("cqg.rtd",,"StudyData","BAVolCr.AskVol^(SUBMINUTE((NGE),1,Regular),5,0)",  "Bar",, "Open", "5",D62,,,,,"T")</f>
        <v>0</v>
      </c>
      <c r="I62" s="21">
        <f t="shared" si="0"/>
        <v>0</v>
      </c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3">
        <f>RTD("cqg.rtd",,"StudyData","SUBMINUTE((NGE),5,Regular)","FG",,"Time","5",D62,,,,,"T")</f>
        <v>42436.549421296295</v>
      </c>
      <c r="AA62" s="17">
        <f>RTD("cqg.rtd",,"StudyData","SUBMINUTE((NGE),5,Regular)","FG",,"Open","5",D62,,,,,"T")</f>
        <v>1.6919999999999999</v>
      </c>
      <c r="AB62" s="17">
        <f>RTD("cqg.rtd",,"StudyData","SUBMINUTE((NGE),5,Regular)","FG",,"High","5",D62,,,,,"T")</f>
        <v>1.6919999999999999</v>
      </c>
      <c r="AC62" s="17">
        <f>RTD("cqg.rtd",,"StudyData","SUBMINUTE((NGE),5,Regular)","FG",,"Low","5",D62,,,,,"T")</f>
        <v>1.6919999999999999</v>
      </c>
      <c r="AD62" s="110">
        <f>IF(RTD("cqg.rtd",,"StudyData","SUBMINUTE((NGE),5,FillGap)","Bar",,"Close","5",D62,,,,,"T")="",NA(),RTD("cqg.rtd",,"StudyData","SUBMINUTE((NGE),5,FillGap)","Bar",,"Close","5",D62,,,,,"T"))</f>
        <v>1.6919999999999999</v>
      </c>
      <c r="AE62" s="15">
        <f>IF( RTD("cqg.rtd",,"StudyData","AlgOrdBidVol(SUBMINUTE((NGE),5,Regular),1,0)",  "Bar",, "Open", "5",D62,,,,,"T")="",0,RTD("cqg.rtd",,"StudyData","AlgOrdBidVol(SUBMINUTE((NGE),5,Regular),1,0)",  "Bar",, "Open", "5",D62,,,,,"T"))</f>
        <v>0</v>
      </c>
      <c r="AF62" s="15">
        <f>IF( RTD("cqg.rtd",,"StudyData","AlgOrdAskVol(SUBMINUTE((NGE),5,Regular),1,0)",  "Bar",, "Open", "5",D62,,,,,"T")="",0,RTD("cqg.rtd",,"StudyData","AlgOrdAskVol(SUBMINUTE((NGE),5,Regular),1,0)",  "Bar",, "Open", "5",D62,,,,,"T"))</f>
        <v>0</v>
      </c>
      <c r="AG62" s="3">
        <f xml:space="preserve"> RTD("cqg.rtd",,"StudyData","BAVolCr.BidVol^(SUBMINUTE((NGE),5,Regular),5,0)",  "Bar",, "Open", "5",D62,,,,,"T")</f>
        <v>20</v>
      </c>
      <c r="AH62" s="3">
        <f xml:space="preserve"> RTD("cqg.rtd",,"StudyData","BAVolCr.AskVol^(SUBMINUTE((NGE),5,Regular),5,0)",  "Bar",, "Open", "5",D62,,,,,"T")</f>
        <v>22</v>
      </c>
      <c r="AI62" s="13">
        <f t="shared" si="1"/>
        <v>0</v>
      </c>
      <c r="AJ62" s="18"/>
      <c r="AK62" s="19">
        <f>RTD("cqg.rtd",,"StudyData","NGE","Bar",,"Time","1",D62,,,,,"T")</f>
        <v>42436.513194444444</v>
      </c>
      <c r="AL62" s="20">
        <f>RTD("cqg.rtd",,"StudyData","NGE","Bar",,"Open","1",D62,,,,,"T")</f>
        <v>1.716</v>
      </c>
      <c r="AM62" s="20">
        <f>RTD("cqg.rtd",,"StudyData","NGE","Bar",,"High","1",D62,,,,,"T")</f>
        <v>1.718</v>
      </c>
      <c r="AN62" s="20">
        <f>RTD("cqg.rtd",,"StudyData","NGE","Bar",,"Low","1",D62,,,,,"T")</f>
        <v>1.716</v>
      </c>
      <c r="AO62" s="111">
        <f>IF(RTD("cqg.rtd",,"StudyData","NGE","FG",,"Close","1",D62,,,,,"T")="",NA(),RTD("cqg.rtd",,"StudyData","NGE","FG",,"Close","1",D62,,,,,"T"))</f>
        <v>1.7170000000000001</v>
      </c>
      <c r="AP62" s="16">
        <f>IF( RTD("cqg.rtd",,"StudyData", "AlgOrdBidVol(NGE)",  "Bar",, "Open", "1",D62,,,,,"T")="",0,RTD("cqg.rtd",,"StudyData", "AlgOrdBidVol(NGE)",  "Bar",, "Open", "1",D62,,,,,"T"))</f>
        <v>11</v>
      </c>
      <c r="AQ62" s="16">
        <f xml:space="preserve"> IF(RTD("cqg.rtd",,"StudyData", "AlgOrdAskVol(NGE)",  "Bar",, "Open", "1",D62,,,,,"T")="",0,RTD("cqg.rtd",,"StudyData", "AlgOrdAskVol(NGE)",  "Bar",, "Open", "1",D62,,,,,"T"))</f>
        <v>14</v>
      </c>
      <c r="AR62" s="21">
        <f xml:space="preserve"> RTD("cqg.rtd",,"StudyData","BAVolCr.BidVol^(NGE)",  "Bar",, "Open", "1",D62,,,,,"T")</f>
        <v>110</v>
      </c>
      <c r="AS62" s="21">
        <f xml:space="preserve"> RTD("cqg.rtd",,"StudyData","BAVolCr.AskVol^(NGE)",  "Bar",, "Open", "1",D62,,,,,"T")</f>
        <v>127</v>
      </c>
      <c r="AT62" s="65">
        <f t="shared" si="2"/>
        <v>0</v>
      </c>
      <c r="AU62" s="11"/>
      <c r="AV62" s="22"/>
      <c r="AW62" s="22"/>
      <c r="AX62" s="22"/>
      <c r="AY62" s="22"/>
      <c r="AZ62" s="22"/>
      <c r="BA62" s="22"/>
      <c r="BB62" s="22"/>
      <c r="BC62" s="22"/>
      <c r="BD62" s="22"/>
      <c r="BE62" s="22"/>
      <c r="BF62" s="22"/>
      <c r="BG62" s="22"/>
      <c r="BH62" s="22"/>
      <c r="BI62" s="22"/>
      <c r="BJ62" s="22"/>
      <c r="BK62" s="22"/>
      <c r="BL62" s="47">
        <f>RTD("cqg.rtd",,"StudyData","NGE","Bar",,"Time","5",D62,,,,,"T")</f>
        <v>42436.357638888891</v>
      </c>
      <c r="BM62" s="46">
        <f>RTD("cqg.rtd",,"StudyData","NGE","Bar",,"Open","5",D62,,,,,"T")</f>
        <v>1.6619999999999999</v>
      </c>
      <c r="BN62" s="44">
        <f>RTD("cqg.rtd",,"StudyData","NGE","Bar",,"High","5",D62,,,,,"T")</f>
        <v>1.663</v>
      </c>
      <c r="BO62" s="45">
        <f>RTD("cqg.rtd",,"StudyData","NGE","Bar",,"Low","5",D62,,,,,"T")</f>
        <v>1.6579999999999999</v>
      </c>
      <c r="BP62" s="112">
        <f>IF(RTD("cqg.rtd",,"StudyData","NGE","FG",,"Close","5",D62,,,,,"T")="",NA(),RTD("cqg.rtd",,"StudyData","NGE","FG",,"Close","5",D62,,,,,"T"))</f>
        <v>1.661</v>
      </c>
      <c r="BQ62" s="15">
        <f>IF( RTD("cqg.rtd",,"StudyData","AlgOrdBidVol(NGE)",  "Bar",, "Open", "5",D62,,,,,"T")="",0,RTD("cqg.rtd",,"StudyData","AlgOrdBidVol(NGE)",  "Bar",, "Open", "5",D62,,,,,"T"))</f>
        <v>14</v>
      </c>
      <c r="BR62" s="15">
        <f>IF( RTD("cqg.rtd",,"StudyData","AlgOrdAskVol(NGE)",  "Bar",, "Open", "5",D62,,,,,"T")="",0,RTD("cqg.rtd",,"StudyData","AlgOrdAskVol(NGE)",  "Bar",, "Open", "5",D62,,,,,"T"))</f>
        <v>82</v>
      </c>
      <c r="BS62" s="13">
        <f xml:space="preserve"> RTD("cqg.rtd",,"StudyData","BAVolCr.BidVol^(NGE)",  "Bar",, "Open", "5",D62,,,,,"T")</f>
        <v>1524.5</v>
      </c>
      <c r="BT62" s="13">
        <f xml:space="preserve"> RTD("cqg.rtd",,"StudyData","BAVolCr.AskVol^(NGE)",  "Bar",, "Open", "5",D62,,,,,"T")</f>
        <v>1857.5</v>
      </c>
      <c r="BU62" s="3">
        <f t="shared" si="3"/>
        <v>-1</v>
      </c>
    </row>
    <row r="63" spans="2:73" ht="11.25" customHeight="1" x14ac:dyDescent="0.3">
      <c r="B63" s="14">
        <f>RTD("cqg.rtd",,"StudyData","SUBMINUTE((NGE),1,Regular)","FG",,"Time","5",D63,,,,,"T")</f>
        <v>42436.55201388889</v>
      </c>
      <c r="C63" s="109">
        <f>IF(RTD("cqg.rtd",,"StudyData","SUBMINUTE((NGE),1,FillGap)","Bar",,"Close","5",D63,,,,,"T")="",NA(),RTD("cqg.rtd",,"StudyData","SUBMINUTE((NGE),1,FillGap)","Bar",,"Close","5",D63,,,,,"T"))</f>
        <v>1.6990000000000001</v>
      </c>
      <c r="D63" s="15">
        <f t="shared" si="7"/>
        <v>-57</v>
      </c>
      <c r="E63" s="16">
        <f>IF( RTD("cqg.rtd",,"StudyData", "AlgOrdBidVol(SUBMINUTE((NGE),1,Regular),1,0)",  "Bar",, "Open", "5",D63,,,,,"T")="",0,RTD("cqg.rtd",,"StudyData", "AlgOrdBidVol(SUBMINUTE((NGE),1,Regular),1,0)",  "Bar",, "Open", "5",D63,,,,,"T"))</f>
        <v>0</v>
      </c>
      <c r="F63" s="16">
        <f xml:space="preserve"> IF(RTD("cqg.rtd",,"StudyData", "AlgOrdAskVol(SUBMINUTE((NGE),1,Regular),1,0)",  "Bar",, "Open", "5",D63,,,,,"T")="",0,RTD("cqg.rtd",,"StudyData", "AlgOrdAskVol(SUBMINUTE((NGE),1,Regular),1,0)",  "Bar",, "Open", "5",D63,,,,,"T"))</f>
        <v>0</v>
      </c>
      <c r="G63" s="21">
        <f xml:space="preserve"> RTD("cqg.rtd",,"StudyData","BAVolCr.BidVol^(SUBMINUTE((NGE),1,FillGap),5,0)",  "Bar",, "Open", "5",D63,,,,,"T")</f>
        <v>20</v>
      </c>
      <c r="H63" s="21">
        <f xml:space="preserve"> RTD("cqg.rtd",,"StudyData","BAVolCr.AskVol^(SUBMINUTE((NGE),1,Regular),5,0)",  "Bar",, "Open", "5",D63,,,,,"T")</f>
        <v>6</v>
      </c>
      <c r="I63" s="21">
        <f t="shared" si="0"/>
        <v>0</v>
      </c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3">
        <f>RTD("cqg.rtd",,"StudyData","SUBMINUTE((NGE),5,Regular)","FG",,"Time","5",D63,,,,,"T")</f>
        <v>42436.549363425926</v>
      </c>
      <c r="AA63" s="17">
        <f>RTD("cqg.rtd",,"StudyData","SUBMINUTE((NGE),5,Regular)","FG",,"Open","5",D63,,,,,"T")</f>
        <v>1.6919999999999999</v>
      </c>
      <c r="AB63" s="17">
        <f>RTD("cqg.rtd",,"StudyData","SUBMINUTE((NGE),5,Regular)","FG",,"High","5",D63,,,,,"T")</f>
        <v>1.6919999999999999</v>
      </c>
      <c r="AC63" s="17">
        <f>RTD("cqg.rtd",,"StudyData","SUBMINUTE((NGE),5,Regular)","FG",,"Low","5",D63,,,,,"T")</f>
        <v>1.6919999999999999</v>
      </c>
      <c r="AD63" s="110">
        <f>IF(RTD("cqg.rtd",,"StudyData","SUBMINUTE((NGE),5,FillGap)","Bar",,"Close","5",D63,,,,,"T")="",NA(),RTD("cqg.rtd",,"StudyData","SUBMINUTE((NGE),5,FillGap)","Bar",,"Close","5",D63,,,,,"T"))</f>
        <v>1.6919999999999999</v>
      </c>
      <c r="AE63" s="15">
        <f>IF( RTD("cqg.rtd",,"StudyData","AlgOrdBidVol(SUBMINUTE((NGE),5,Regular),1,0)",  "Bar",, "Open", "5",D63,,,,,"T")="",0,RTD("cqg.rtd",,"StudyData","AlgOrdBidVol(SUBMINUTE((NGE),5,Regular),1,0)",  "Bar",, "Open", "5",D63,,,,,"T"))</f>
        <v>0</v>
      </c>
      <c r="AF63" s="15">
        <f>IF( RTD("cqg.rtd",,"StudyData","AlgOrdAskVol(SUBMINUTE((NGE),5,Regular),1,0)",  "Bar",, "Open", "5",D63,,,,,"T")="",0,RTD("cqg.rtd",,"StudyData","AlgOrdAskVol(SUBMINUTE((NGE),5,Regular),1,0)",  "Bar",, "Open", "5",D63,,,,,"T"))</f>
        <v>0</v>
      </c>
      <c r="AG63" s="3">
        <f xml:space="preserve"> RTD("cqg.rtd",,"StudyData","BAVolCr.BidVol^(SUBMINUTE((NGE),5,Regular),5,0)",  "Bar",, "Open", "5",D63,,,,,"T")</f>
        <v>24</v>
      </c>
      <c r="AH63" s="3">
        <f xml:space="preserve"> RTD("cqg.rtd",,"StudyData","BAVolCr.AskVol^(SUBMINUTE((NGE),5,Regular),5,0)",  "Bar",, "Open", "5",D63,,,,,"T")</f>
        <v>25</v>
      </c>
      <c r="AI63" s="13">
        <f t="shared" si="1"/>
        <v>0</v>
      </c>
      <c r="AJ63" s="18"/>
      <c r="AK63" s="19">
        <f>RTD("cqg.rtd",,"StudyData","NGE","Bar",,"Time","1",D63,,,,,"T")</f>
        <v>42436.512499999997</v>
      </c>
      <c r="AL63" s="20">
        <f>RTD("cqg.rtd",,"StudyData","NGE","Bar",,"Open","1",D63,,,,,"T")</f>
        <v>1.716</v>
      </c>
      <c r="AM63" s="20">
        <f>RTD("cqg.rtd",,"StudyData","NGE","Bar",,"High","1",D63,,,,,"T")</f>
        <v>1.7170000000000001</v>
      </c>
      <c r="AN63" s="20">
        <f>RTD("cqg.rtd",,"StudyData","NGE","Bar",,"Low","1",D63,,,,,"T")</f>
        <v>1.716</v>
      </c>
      <c r="AO63" s="111">
        <f>IF(RTD("cqg.rtd",,"StudyData","NGE","FG",,"Close","1",D63,,,,,"T")="",NA(),RTD("cqg.rtd",,"StudyData","NGE","FG",,"Close","1",D63,,,,,"T"))</f>
        <v>1.7170000000000001</v>
      </c>
      <c r="AP63" s="16">
        <f>IF( RTD("cqg.rtd",,"StudyData", "AlgOrdBidVol(NGE)",  "Bar",, "Open", "1",D63,,,,,"T")="",0,RTD("cqg.rtd",,"StudyData", "AlgOrdBidVol(NGE)",  "Bar",, "Open", "1",D63,,,,,"T"))</f>
        <v>0</v>
      </c>
      <c r="AQ63" s="16">
        <f xml:space="preserve"> IF(RTD("cqg.rtd",,"StudyData", "AlgOrdAskVol(NGE)",  "Bar",, "Open", "1",D63,,,,,"T")="",0,RTD("cqg.rtd",,"StudyData", "AlgOrdAskVol(NGE)",  "Bar",, "Open", "1",D63,,,,,"T"))</f>
        <v>0</v>
      </c>
      <c r="AR63" s="21">
        <f xml:space="preserve"> RTD("cqg.rtd",,"StudyData","BAVolCr.BidVol^(NGE)",  "Bar",, "Open", "1",D63,,,,,"T")</f>
        <v>110</v>
      </c>
      <c r="AS63" s="21">
        <f xml:space="preserve"> RTD("cqg.rtd",,"StudyData","BAVolCr.AskVol^(NGE)",  "Bar",, "Open", "1",D63,,,,,"T")</f>
        <v>93</v>
      </c>
      <c r="AT63" s="65">
        <f t="shared" si="2"/>
        <v>0</v>
      </c>
      <c r="AU63" s="11"/>
      <c r="AV63" s="22"/>
      <c r="AW63" s="22"/>
      <c r="AX63" s="22"/>
      <c r="AY63" s="22"/>
      <c r="AZ63" s="22"/>
      <c r="BA63" s="22"/>
      <c r="BB63" s="22"/>
      <c r="BC63" s="22"/>
      <c r="BD63" s="22"/>
      <c r="BE63" s="22"/>
      <c r="BF63" s="22"/>
      <c r="BG63" s="22"/>
      <c r="BH63" s="22"/>
      <c r="BI63" s="22"/>
      <c r="BJ63" s="22"/>
      <c r="BK63" s="22"/>
      <c r="BL63" s="47">
        <f>RTD("cqg.rtd",,"StudyData","NGE","Bar",,"Time","5",D63,,,,,"T")</f>
        <v>42436.354166666664</v>
      </c>
      <c r="BM63" s="46">
        <f>RTD("cqg.rtd",,"StudyData","NGE","Bar",,"Open","5",D63,,,,,"T")</f>
        <v>1.6659999999999999</v>
      </c>
      <c r="BN63" s="44">
        <f>RTD("cqg.rtd",,"StudyData","NGE","Bar",,"High","5",D63,,,,,"T")</f>
        <v>1.667</v>
      </c>
      <c r="BO63" s="45">
        <f>RTD("cqg.rtd",,"StudyData","NGE","Bar",,"Low","5",D63,,,,,"T")</f>
        <v>1.6619999999999999</v>
      </c>
      <c r="BP63" s="112">
        <f>IF(RTD("cqg.rtd",,"StudyData","NGE","FG",,"Close","5",D63,,,,,"T")="",NA(),RTD("cqg.rtd",,"StudyData","NGE","FG",,"Close","5",D63,,,,,"T"))</f>
        <v>1.6619999999999999</v>
      </c>
      <c r="BQ63" s="15">
        <f>IF( RTD("cqg.rtd",,"StudyData","AlgOrdBidVol(NGE)",  "Bar",, "Open", "5",D63,,,,,"T")="",0,RTD("cqg.rtd",,"StudyData","AlgOrdBidVol(NGE)",  "Bar",, "Open", "5",D63,,,,,"T"))</f>
        <v>34</v>
      </c>
      <c r="BR63" s="15">
        <f>IF( RTD("cqg.rtd",,"StudyData","AlgOrdAskVol(NGE)",  "Bar",, "Open", "5",D63,,,,,"T")="",0,RTD("cqg.rtd",,"StudyData","AlgOrdAskVol(NGE)",  "Bar",, "Open", "5",D63,,,,,"T"))</f>
        <v>73</v>
      </c>
      <c r="BS63" s="13">
        <f xml:space="preserve"> RTD("cqg.rtd",,"StudyData","BAVolCr.BidVol^(NGE)",  "Bar",, "Open", "5",D63,,,,,"T")</f>
        <v>1991</v>
      </c>
      <c r="BT63" s="13">
        <f xml:space="preserve"> RTD("cqg.rtd",,"StudyData","BAVolCr.AskVol^(NGE)",  "Bar",, "Open", "5",D63,,,,,"T")</f>
        <v>2481</v>
      </c>
      <c r="BU63" s="3">
        <f t="shared" si="3"/>
        <v>-1</v>
      </c>
    </row>
    <row r="64" spans="2:73" ht="11.25" customHeight="1" x14ac:dyDescent="0.3">
      <c r="B64" s="14">
        <f>RTD("cqg.rtd",,"StudyData","SUBMINUTE((NGE),1,Regular)","FG",,"Time","5",D64,,,,,"T")</f>
        <v>42436.552002314813</v>
      </c>
      <c r="C64" s="109">
        <f>IF(RTD("cqg.rtd",,"StudyData","SUBMINUTE((NGE),1,FillGap)","Bar",,"Close","5",D64,,,,,"T")="",NA(),RTD("cqg.rtd",,"StudyData","SUBMINUTE((NGE),1,FillGap)","Bar",,"Close","5",D64,,,,,"T"))</f>
        <v>1.6990000000000001</v>
      </c>
      <c r="D64" s="15">
        <f t="shared" si="7"/>
        <v>-58</v>
      </c>
      <c r="E64" s="16">
        <f>IF( RTD("cqg.rtd",,"StudyData", "AlgOrdBidVol(SUBMINUTE((NGE),1,Regular),1,0)",  "Bar",, "Open", "5",D64,,,,,"T")="",0,RTD("cqg.rtd",,"StudyData", "AlgOrdBidVol(SUBMINUTE((NGE),1,Regular),1,0)",  "Bar",, "Open", "5",D64,,,,,"T"))</f>
        <v>0</v>
      </c>
      <c r="F64" s="16">
        <f xml:space="preserve"> IF(RTD("cqg.rtd",,"StudyData", "AlgOrdAskVol(SUBMINUTE((NGE),1,Regular),1,0)",  "Bar",, "Open", "5",D64,,,,,"T")="",0,RTD("cqg.rtd",,"StudyData", "AlgOrdAskVol(SUBMINUTE((NGE),1,Regular),1,0)",  "Bar",, "Open", "5",D64,,,,,"T"))</f>
        <v>0</v>
      </c>
      <c r="G64" s="21">
        <f xml:space="preserve"> RTD("cqg.rtd",,"StudyData","BAVolCr.BidVol^(SUBMINUTE((NGE),1,FillGap),5,0)",  "Bar",, "Open", "5",D64,,,,,"T")</f>
        <v>15</v>
      </c>
      <c r="H64" s="21">
        <f xml:space="preserve"> RTD("cqg.rtd",,"StudyData","BAVolCr.AskVol^(SUBMINUTE((NGE),1,Regular),5,0)",  "Bar",, "Open", "5",D64,,,,,"T")</f>
        <v>26</v>
      </c>
      <c r="I64" s="21">
        <f t="shared" si="0"/>
        <v>0</v>
      </c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3">
        <f>RTD("cqg.rtd",,"StudyData","SUBMINUTE((NGE),5,Regular)","FG",,"Time","5",D64,,,,,"T")</f>
        <v>42436.549305555556</v>
      </c>
      <c r="AA64" s="17">
        <f>RTD("cqg.rtd",,"StudyData","SUBMINUTE((NGE),5,Regular)","FG",,"Open","5",D64,,,,,"T")</f>
        <v>1.6930000000000001</v>
      </c>
      <c r="AB64" s="17">
        <f>RTD("cqg.rtd",,"StudyData","SUBMINUTE((NGE),5,Regular)","FG",,"High","5",D64,,,,,"T")</f>
        <v>1.6930000000000001</v>
      </c>
      <c r="AC64" s="17">
        <f>RTD("cqg.rtd",,"StudyData","SUBMINUTE((NGE),5,Regular)","FG",,"Low","5",D64,,,,,"T")</f>
        <v>1.6919999999999999</v>
      </c>
      <c r="AD64" s="110">
        <f>IF(RTD("cqg.rtd",,"StudyData","SUBMINUTE((NGE),5,FillGap)","Bar",,"Close","5",D64,,,,,"T")="",NA(),RTD("cqg.rtd",,"StudyData","SUBMINUTE((NGE),5,FillGap)","Bar",,"Close","5",D64,,,,,"T"))</f>
        <v>1.6930000000000001</v>
      </c>
      <c r="AE64" s="15">
        <f>IF( RTD("cqg.rtd",,"StudyData","AlgOrdBidVol(SUBMINUTE((NGE),5,Regular),1,0)",  "Bar",, "Open", "5",D64,,,,,"T")="",0,RTD("cqg.rtd",,"StudyData","AlgOrdBidVol(SUBMINUTE((NGE),5,Regular),1,0)",  "Bar",, "Open", "5",D64,,,,,"T"))</f>
        <v>0</v>
      </c>
      <c r="AF64" s="15">
        <f>IF( RTD("cqg.rtd",,"StudyData","AlgOrdAskVol(SUBMINUTE((NGE),5,Regular),1,0)",  "Bar",, "Open", "5",D64,,,,,"T")="",0,RTD("cqg.rtd",,"StudyData","AlgOrdAskVol(SUBMINUTE((NGE),5,Regular),1,0)",  "Bar",, "Open", "5",D64,,,,,"T"))</f>
        <v>0</v>
      </c>
      <c r="AG64" s="3">
        <f xml:space="preserve"> RTD("cqg.rtd",,"StudyData","BAVolCr.BidVol^(SUBMINUTE((NGE),5,Regular),5,0)",  "Bar",, "Open", "5",D64,,,,,"T")</f>
        <v>27</v>
      </c>
      <c r="AH64" s="3">
        <f xml:space="preserve"> RTD("cqg.rtd",,"StudyData","BAVolCr.AskVol^(SUBMINUTE((NGE),5,Regular),5,0)",  "Bar",, "Open", "5",D64,,,,,"T")</f>
        <v>25</v>
      </c>
      <c r="AI64" s="13">
        <f t="shared" si="1"/>
        <v>0</v>
      </c>
      <c r="AJ64" s="18"/>
      <c r="AK64" s="19">
        <f>RTD("cqg.rtd",,"StudyData","NGE","Bar",,"Time","1",D64,,,,,"T")</f>
        <v>42436.511805555558</v>
      </c>
      <c r="AL64" s="20">
        <f>RTD("cqg.rtd",,"StudyData","NGE","Bar",,"Open","1",D64,,,,,"T")</f>
        <v>1.718</v>
      </c>
      <c r="AM64" s="20">
        <f>RTD("cqg.rtd",,"StudyData","NGE","Bar",,"High","1",D64,,,,,"T")</f>
        <v>1.718</v>
      </c>
      <c r="AN64" s="20">
        <f>RTD("cqg.rtd",,"StudyData","NGE","Bar",,"Low","1",D64,,,,,"T")</f>
        <v>1.7170000000000001</v>
      </c>
      <c r="AO64" s="111">
        <f>IF(RTD("cqg.rtd",,"StudyData","NGE","FG",,"Close","1",D64,,,,,"T")="",NA(),RTD("cqg.rtd",,"StudyData","NGE","FG",,"Close","1",D64,,,,,"T"))</f>
        <v>1.7170000000000001</v>
      </c>
      <c r="AP64" s="16">
        <f>IF( RTD("cqg.rtd",,"StudyData", "AlgOrdBidVol(NGE)",  "Bar",, "Open", "1",D64,,,,,"T")="",0,RTD("cqg.rtd",,"StudyData", "AlgOrdBidVol(NGE)",  "Bar",, "Open", "1",D64,,,,,"T"))</f>
        <v>0</v>
      </c>
      <c r="AQ64" s="16">
        <f xml:space="preserve"> IF(RTD("cqg.rtd",,"StudyData", "AlgOrdAskVol(NGE)",  "Bar",, "Open", "1",D64,,,,,"T")="",0,RTD("cqg.rtd",,"StudyData", "AlgOrdAskVol(NGE)",  "Bar",, "Open", "1",D64,,,,,"T"))</f>
        <v>0</v>
      </c>
      <c r="AR64" s="21">
        <f xml:space="preserve"> RTD("cqg.rtd",,"StudyData","BAVolCr.BidVol^(NGE)",  "Bar",, "Open", "1",D64,,,,,"T")</f>
        <v>129</v>
      </c>
      <c r="AS64" s="21">
        <f xml:space="preserve"> RTD("cqg.rtd",,"StudyData","BAVolCr.AskVol^(NGE)",  "Bar",, "Open", "1",D64,,,,,"T")</f>
        <v>87</v>
      </c>
      <c r="AT64" s="65">
        <f t="shared" si="2"/>
        <v>0</v>
      </c>
      <c r="AU64" s="11"/>
      <c r="AV64" s="22"/>
      <c r="AW64" s="22"/>
      <c r="AX64" s="22"/>
      <c r="AY64" s="22"/>
      <c r="AZ64" s="22"/>
      <c r="BA64" s="22"/>
      <c r="BB64" s="22"/>
      <c r="BC64" s="22"/>
      <c r="BD64" s="22"/>
      <c r="BE64" s="22"/>
      <c r="BF64" s="22"/>
      <c r="BG64" s="22"/>
      <c r="BH64" s="22"/>
      <c r="BI64" s="22"/>
      <c r="BJ64" s="22"/>
      <c r="BK64" s="22"/>
      <c r="BL64" s="47">
        <f>RTD("cqg.rtd",,"StudyData","NGE","Bar",,"Time","5",D64,,,,,"T")</f>
        <v>42436.350694444445</v>
      </c>
      <c r="BM64" s="46">
        <f>RTD("cqg.rtd",,"StudyData","NGE","Bar",,"Open","5",D64,,,,,"T")</f>
        <v>1.661</v>
      </c>
      <c r="BN64" s="44">
        <f>RTD("cqg.rtd",,"StudyData","NGE","Bar",,"High","5",D64,,,,,"T")</f>
        <v>1.6659999999999999</v>
      </c>
      <c r="BO64" s="45">
        <f>RTD("cqg.rtd",,"StudyData","NGE","Bar",,"Low","5",D64,,,,,"T")</f>
        <v>1.6579999999999999</v>
      </c>
      <c r="BP64" s="112">
        <f>IF(RTD("cqg.rtd",,"StudyData","NGE","FG",,"Close","5",D64,,,,,"T")="",NA(),RTD("cqg.rtd",,"StudyData","NGE","FG",,"Close","5",D64,,,,,"T"))</f>
        <v>1.6659999999999999</v>
      </c>
      <c r="BQ64" s="15">
        <f>IF( RTD("cqg.rtd",,"StudyData","AlgOrdBidVol(NGE)",  "Bar",, "Open", "5",D64,,,,,"T")="",0,RTD("cqg.rtd",,"StudyData","AlgOrdBidVol(NGE)",  "Bar",, "Open", "5",D64,,,,,"T"))</f>
        <v>17</v>
      </c>
      <c r="BR64" s="15">
        <f>IF( RTD("cqg.rtd",,"StudyData","AlgOrdAskVol(NGE)",  "Bar",, "Open", "5",D64,,,,,"T")="",0,RTD("cqg.rtd",,"StudyData","AlgOrdAskVol(NGE)",  "Bar",, "Open", "5",D64,,,,,"T"))</f>
        <v>83</v>
      </c>
      <c r="BS64" s="13">
        <f xml:space="preserve"> RTD("cqg.rtd",,"StudyData","BAVolCr.BidVol^(NGE)",  "Bar",, "Open", "5",D64,,,,,"T")</f>
        <v>2340.5</v>
      </c>
      <c r="BT64" s="13">
        <f xml:space="preserve"> RTD("cqg.rtd",,"StudyData","BAVolCr.AskVol^(NGE)",  "Bar",, "Open", "5",D64,,,,,"T")</f>
        <v>2567.5</v>
      </c>
      <c r="BU64" s="3">
        <f t="shared" si="3"/>
        <v>-1</v>
      </c>
    </row>
    <row r="65" spans="2:73" ht="11.25" customHeight="1" x14ac:dyDescent="0.3">
      <c r="B65" s="14">
        <f>RTD("cqg.rtd",,"StudyData","SUBMINUTE((NGE),1,Regular)","FG",,"Time","5",D65,,,,,"T")</f>
        <v>42436.551990740743</v>
      </c>
      <c r="C65" s="109">
        <f>IF(RTD("cqg.rtd",,"StudyData","SUBMINUTE((NGE),1,FillGap)","Bar",,"Close","5",D65,,,,,"T")="",NA(),RTD("cqg.rtd",,"StudyData","SUBMINUTE((NGE),1,FillGap)","Bar",,"Close","5",D65,,,,,"T"))</f>
        <v>1.6990000000000001</v>
      </c>
      <c r="D65" s="15">
        <f t="shared" si="7"/>
        <v>-59</v>
      </c>
      <c r="E65" s="16">
        <f>IF( RTD("cqg.rtd",,"StudyData", "AlgOrdBidVol(SUBMINUTE((NGE),1,Regular),1,0)",  "Bar",, "Open", "5",D65,,,,,"T")="",0,RTD("cqg.rtd",,"StudyData", "AlgOrdBidVol(SUBMINUTE((NGE),1,Regular),1,0)",  "Bar",, "Open", "5",D65,,,,,"T"))</f>
        <v>0</v>
      </c>
      <c r="F65" s="16">
        <f xml:space="preserve"> IF(RTD("cqg.rtd",,"StudyData", "AlgOrdAskVol(SUBMINUTE((NGE),1,Regular),1,0)",  "Bar",, "Open", "5",D65,,,,,"T")="",0,RTD("cqg.rtd",,"StudyData", "AlgOrdAskVol(SUBMINUTE((NGE),1,Regular),1,0)",  "Bar",, "Open", "5",D65,,,,,"T"))</f>
        <v>0</v>
      </c>
      <c r="G65" s="21">
        <f xml:space="preserve"> RTD("cqg.rtd",,"StudyData","BAVolCr.BidVol^(SUBMINUTE((NGE),1,FillGap),5,0)",  "Bar",, "Open", "5",D65,,,,,"T")</f>
        <v>10</v>
      </c>
      <c r="H65" s="21">
        <f xml:space="preserve"> RTD("cqg.rtd",,"StudyData","BAVolCr.AskVol^(SUBMINUTE((NGE),1,Regular),5,0)",  "Bar",, "Open", "5",D65,,,,,"T")</f>
        <v>27</v>
      </c>
      <c r="I65" s="21">
        <f t="shared" si="0"/>
        <v>0</v>
      </c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3">
        <f>RTD("cqg.rtd",,"StudyData","SUBMINUTE((NGE),5,Regular)","FG",,"Time","5",D65,,,,,"T")</f>
        <v>42436.549247685187</v>
      </c>
      <c r="AA65" s="17">
        <f>RTD("cqg.rtd",,"StudyData","SUBMINUTE((NGE),5,Regular)","FG",,"Open","5",D65,,,,,"T")</f>
        <v>1.6930000000000001</v>
      </c>
      <c r="AB65" s="17">
        <f>RTD("cqg.rtd",,"StudyData","SUBMINUTE((NGE),5,Regular)","FG",,"High","5",D65,,,,,"T")</f>
        <v>1.6930000000000001</v>
      </c>
      <c r="AC65" s="17">
        <f>RTD("cqg.rtd",,"StudyData","SUBMINUTE((NGE),5,Regular)","FG",,"Low","5",D65,,,,,"T")</f>
        <v>1.6919999999999999</v>
      </c>
      <c r="AD65" s="110">
        <f>IF(RTD("cqg.rtd",,"StudyData","SUBMINUTE((NGE),5,FillGap)","Bar",,"Close","5",D65,,,,,"T")="",NA(),RTD("cqg.rtd",,"StudyData","SUBMINUTE((NGE),5,FillGap)","Bar",,"Close","5",D65,,,,,"T"))</f>
        <v>1.6919999999999999</v>
      </c>
      <c r="AE65" s="15">
        <f>IF( RTD("cqg.rtd",,"StudyData","AlgOrdBidVol(SUBMINUTE((NGE),5,Regular),1,0)",  "Bar",, "Open", "5",D65,,,,,"T")="",0,RTD("cqg.rtd",,"StudyData","AlgOrdBidVol(SUBMINUTE((NGE),5,Regular),1,0)",  "Bar",, "Open", "5",D65,,,,,"T"))</f>
        <v>4</v>
      </c>
      <c r="AF65" s="15">
        <f>IF( RTD("cqg.rtd",,"StudyData","AlgOrdAskVol(SUBMINUTE((NGE),5,Regular),1,0)",  "Bar",, "Open", "5",D65,,,,,"T")="",0,RTD("cqg.rtd",,"StudyData","AlgOrdAskVol(SUBMINUTE((NGE),5,Regular),1,0)",  "Bar",, "Open", "5",D65,,,,,"T"))</f>
        <v>0</v>
      </c>
      <c r="AG65" s="3">
        <f xml:space="preserve"> RTD("cqg.rtd",,"StudyData","BAVolCr.BidVol^(SUBMINUTE((NGE),5,Regular),5,0)",  "Bar",, "Open", "5",D65,,,,,"T")</f>
        <v>33</v>
      </c>
      <c r="AH65" s="3">
        <f xml:space="preserve"> RTD("cqg.rtd",,"StudyData","BAVolCr.AskVol^(SUBMINUTE((NGE),5,Regular),5,0)",  "Bar",, "Open", "5",D65,,,,,"T")</f>
        <v>9</v>
      </c>
      <c r="AI65" s="13">
        <f t="shared" si="1"/>
        <v>0</v>
      </c>
      <c r="AJ65" s="18"/>
      <c r="AK65" s="19">
        <f>RTD("cqg.rtd",,"StudyData","NGE","Bar",,"Time","1",D65,,,,,"T")</f>
        <v>42436.511111111111</v>
      </c>
      <c r="AL65" s="20">
        <f>RTD("cqg.rtd",,"StudyData","NGE","Bar",,"Open","1",D65,,,,,"T")</f>
        <v>1.7190000000000001</v>
      </c>
      <c r="AM65" s="20">
        <f>RTD("cqg.rtd",,"StudyData","NGE","Bar",,"High","1",D65,,,,,"T")</f>
        <v>1.7190000000000001</v>
      </c>
      <c r="AN65" s="20">
        <f>RTD("cqg.rtd",,"StudyData","NGE","Bar",,"Low","1",D65,,,,,"T")</f>
        <v>1.718</v>
      </c>
      <c r="AO65" s="111">
        <f>IF(RTD("cqg.rtd",,"StudyData","NGE","FG",,"Close","1",D65,,,,,"T")="",NA(),RTD("cqg.rtd",,"StudyData","NGE","FG",,"Close","1",D65,,,,,"T"))</f>
        <v>1.718</v>
      </c>
      <c r="AP65" s="16">
        <f>IF( RTD("cqg.rtd",,"StudyData", "AlgOrdBidVol(NGE)",  "Bar",, "Open", "1",D65,,,,,"T")="",0,RTD("cqg.rtd",,"StudyData", "AlgOrdBidVol(NGE)",  "Bar",, "Open", "1",D65,,,,,"T"))</f>
        <v>33</v>
      </c>
      <c r="AQ65" s="16">
        <f xml:space="preserve"> IF(RTD("cqg.rtd",,"StudyData", "AlgOrdAskVol(NGE)",  "Bar",, "Open", "1",D65,,,,,"T")="",0,RTD("cqg.rtd",,"StudyData", "AlgOrdAskVol(NGE)",  "Bar",, "Open", "1",D65,,,,,"T"))</f>
        <v>0</v>
      </c>
      <c r="AR65" s="21">
        <f xml:space="preserve"> RTD("cqg.rtd",,"StudyData","BAVolCr.BidVol^(NGE)",  "Bar",, "Open", "1",D65,,,,,"T")</f>
        <v>196</v>
      </c>
      <c r="AS65" s="21">
        <f xml:space="preserve"> RTD("cqg.rtd",,"StudyData","BAVolCr.AskVol^(NGE)",  "Bar",, "Open", "1",D65,,,,,"T")</f>
        <v>53</v>
      </c>
      <c r="AT65" s="65">
        <f t="shared" si="2"/>
        <v>1</v>
      </c>
      <c r="AU65" s="11"/>
      <c r="AV65" s="22"/>
      <c r="AW65" s="22"/>
      <c r="AX65" s="22"/>
      <c r="AY65" s="22"/>
      <c r="AZ65" s="22"/>
      <c r="BA65" s="22"/>
      <c r="BB65" s="22"/>
      <c r="BC65" s="22"/>
      <c r="BD65" s="22"/>
      <c r="BE65" s="22"/>
      <c r="BF65" s="22"/>
      <c r="BG65" s="22"/>
      <c r="BH65" s="22"/>
      <c r="BI65" s="22"/>
      <c r="BJ65" s="22"/>
      <c r="BK65" s="22"/>
      <c r="BL65" s="47">
        <f>RTD("cqg.rtd",,"StudyData","NGE","Bar",,"Time","5",D65,,,,,"T")</f>
        <v>42436.347222222219</v>
      </c>
      <c r="BM65" s="46">
        <f>RTD("cqg.rtd",,"StudyData","NGE","Bar",,"Open","5",D65,,,,,"T")</f>
        <v>1.669</v>
      </c>
      <c r="BN65" s="44">
        <f>RTD("cqg.rtd",,"StudyData","NGE","Bar",,"High","5",D65,,,,,"T")</f>
        <v>1.67</v>
      </c>
      <c r="BO65" s="45">
        <f>RTD("cqg.rtd",,"StudyData","NGE","Bar",,"Low","5",D65,,,,,"T")</f>
        <v>1.659</v>
      </c>
      <c r="BP65" s="112">
        <f>IF(RTD("cqg.rtd",,"StudyData","NGE","FG",,"Close","5",D65,,,,,"T")="",NA(),RTD("cqg.rtd",,"StudyData","NGE","FG",,"Close","5",D65,,,,,"T"))</f>
        <v>1.661</v>
      </c>
      <c r="BQ65" s="15">
        <f>IF( RTD("cqg.rtd",,"StudyData","AlgOrdBidVol(NGE)",  "Bar",, "Open", "5",D65,,,,,"T")="",0,RTD("cqg.rtd",,"StudyData","AlgOrdBidVol(NGE)",  "Bar",, "Open", "5",D65,,,,,"T"))</f>
        <v>38</v>
      </c>
      <c r="BR65" s="15">
        <f>IF( RTD("cqg.rtd",,"StudyData","AlgOrdAskVol(NGE)",  "Bar",, "Open", "5",D65,,,,,"T")="",0,RTD("cqg.rtd",,"StudyData","AlgOrdAskVol(NGE)",  "Bar",, "Open", "5",D65,,,,,"T"))</f>
        <v>75</v>
      </c>
      <c r="BS65" s="13">
        <f xml:space="preserve"> RTD("cqg.rtd",,"StudyData","BAVolCr.BidVol^(NGE)",  "Bar",, "Open", "5",D65,,,,,"T")</f>
        <v>2618.5</v>
      </c>
      <c r="BT65" s="13">
        <f xml:space="preserve"> RTD("cqg.rtd",,"StudyData","BAVolCr.AskVol^(NGE)",  "Bar",, "Open", "5",D65,,,,,"T")</f>
        <v>2945.5</v>
      </c>
      <c r="BU65" s="3">
        <f t="shared" si="3"/>
        <v>-1</v>
      </c>
    </row>
    <row r="66" spans="2:73" ht="11.25" customHeight="1" x14ac:dyDescent="0.3">
      <c r="B66" s="14">
        <f>RTD("cqg.rtd",,"StudyData","SUBMINUTE((NGE),1,Regular)","FG",,"Time","5",D66,,,,,"T")</f>
        <v>42436.551979166667</v>
      </c>
      <c r="C66" s="109">
        <f>IF(RTD("cqg.rtd",,"StudyData","SUBMINUTE((NGE),1,FillGap)","Bar",,"Close","5",D66,,,,,"T")="",NA(),RTD("cqg.rtd",,"StudyData","SUBMINUTE((NGE),1,FillGap)","Bar",,"Close","5",D66,,,,,"T"))</f>
        <v>1.6990000000000001</v>
      </c>
      <c r="D66" s="15">
        <f t="shared" si="7"/>
        <v>-60</v>
      </c>
      <c r="E66" s="16">
        <f>IF( RTD("cqg.rtd",,"StudyData", "AlgOrdBidVol(SUBMINUTE((NGE),1,Regular),1,0)",  "Bar",, "Open", "5",D66,,,,,"T")="",0,RTD("cqg.rtd",,"StudyData", "AlgOrdBidVol(SUBMINUTE((NGE),1,Regular),1,0)",  "Bar",, "Open", "5",D66,,,,,"T"))</f>
        <v>15</v>
      </c>
      <c r="F66" s="16">
        <f xml:space="preserve"> IF(RTD("cqg.rtd",,"StudyData", "AlgOrdAskVol(SUBMINUTE((NGE),1,Regular),1,0)",  "Bar",, "Open", "5",D66,,,,,"T")="",0,RTD("cqg.rtd",,"StudyData", "AlgOrdAskVol(SUBMINUTE((NGE),1,Regular),1,0)",  "Bar",, "Open", "5",D66,,,,,"T"))</f>
        <v>0</v>
      </c>
      <c r="G66" s="21">
        <f xml:space="preserve"> RTD("cqg.rtd",,"StudyData","BAVolCr.BidVol^(SUBMINUTE((NGE),1,FillGap),5,0)",  "Bar",, "Open", "5",D66,,,,,"T")</f>
        <v>5</v>
      </c>
      <c r="H66" s="21">
        <f xml:space="preserve"> RTD("cqg.rtd",,"StudyData","BAVolCr.AskVol^(SUBMINUTE((NGE),1,Regular),5,0)",  "Bar",, "Open", "5",D66,,,,,"T")</f>
        <v>28</v>
      </c>
      <c r="I66" s="21">
        <f t="shared" si="0"/>
        <v>1</v>
      </c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4">
        <f>RTD("cqg.rtd",,"StudyData","SUBMINUTE((NGE),5,Regular)","FG",,"Time","5",D66,,,,,"T")</f>
        <v>42436.54918981481</v>
      </c>
      <c r="AA66" s="17">
        <f>RTD("cqg.rtd",,"StudyData","SUBMINUTE((NGE),5,Regular)","FG",,"Open","5",D66,,,,,"T")</f>
        <v>1.694</v>
      </c>
      <c r="AB66" s="17">
        <f>RTD("cqg.rtd",,"StudyData","SUBMINUTE((NGE),5,Regular)","FG",,"High","5",D66,,,,,"T")</f>
        <v>1.694</v>
      </c>
      <c r="AC66" s="17">
        <f>RTD("cqg.rtd",,"StudyData","SUBMINUTE((NGE),5,Regular)","FG",,"Low","5",D66,,,,,"T")</f>
        <v>1.6930000000000001</v>
      </c>
      <c r="AD66" s="110">
        <f>IF(RTD("cqg.rtd",,"StudyData","SUBMINUTE((NGE),5,FillGap)","Bar",,"Close","5",D66,,,,,"T")="",NA(),RTD("cqg.rtd",,"StudyData","SUBMINUTE((NGE),5,FillGap)","Bar",,"Close","5",D66,,,,,"T"))</f>
        <v>1.6930000000000001</v>
      </c>
      <c r="AE66" s="25">
        <f>IF( RTD("cqg.rtd",,"StudyData","AlgOrdBidVol(SUBMINUTE((NGE),5,Regular),1,0)",  "Bar",, "Open", "5",D66,,,,,"T")="",0,RTD("cqg.rtd",,"StudyData","AlgOrdBidVol(SUBMINUTE((NGE),5,Regular),1,0)",  "Bar",, "Open", "5",D66,,,,,"T"))</f>
        <v>2</v>
      </c>
      <c r="AF66" s="25">
        <f>IF( RTD("cqg.rtd",,"StudyData","AlgOrdAskVol(SUBMINUTE((NGE),5,Regular),1,0)",  "Bar",, "Open", "5",D66,,,,,"T")="",0,RTD("cqg.rtd",,"StudyData","AlgOrdAskVol(SUBMINUTE((NGE),5,Regular),1,0)",  "Bar",, "Open", "5",D66,,,,,"T"))</f>
        <v>0</v>
      </c>
      <c r="AG66" s="3">
        <f xml:space="preserve"> RTD("cqg.rtd",,"StudyData","BAVolCr.BidVol^(SUBMINUTE((NGE),5,Regular),5,0)",  "Bar",, "Open", "5",D66,,,,,"T")</f>
        <v>22</v>
      </c>
      <c r="AH66" s="3">
        <f xml:space="preserve"> RTD("cqg.rtd",,"StudyData","BAVolCr.AskVol^(SUBMINUTE((NGE),5,Regular),5,0)",  "Bar",, "Open", "5",D66,,,,,"T")</f>
        <v>9</v>
      </c>
      <c r="AI66" s="13">
        <f t="shared" si="1"/>
        <v>0</v>
      </c>
      <c r="AJ66" s="18"/>
      <c r="AK66" s="19">
        <f>RTD("cqg.rtd",,"StudyData","NGE","Bar",,"Time","1",D66,,,,,"T")</f>
        <v>42436.510416666664</v>
      </c>
      <c r="AL66" s="20">
        <f>RTD("cqg.rtd",,"StudyData","NGE","Bar",,"Open","1",D66,,,,,"T")</f>
        <v>1.7190000000000001</v>
      </c>
      <c r="AM66" s="20">
        <f>RTD("cqg.rtd",,"StudyData","NGE","Bar",,"High","1",D66,,,,,"T")</f>
        <v>1.7190000000000001</v>
      </c>
      <c r="AN66" s="20">
        <f>RTD("cqg.rtd",,"StudyData","NGE","Bar",,"Low","1",D66,,,,,"T")</f>
        <v>1.718</v>
      </c>
      <c r="AO66" s="111">
        <f>IF(RTD("cqg.rtd",,"StudyData","NGE","FG",,"Close","1",D66,,,,,"T")="",NA(),RTD("cqg.rtd",,"StudyData","NGE","FG",,"Close","1",D66,,,,,"T"))</f>
        <v>1.7190000000000001</v>
      </c>
      <c r="AP66" s="16">
        <f>IF( RTD("cqg.rtd",,"StudyData", "AlgOrdBidVol(NGE)",  "Bar",, "Open", "1",D66,,,,,"T")="",0,RTD("cqg.rtd",,"StudyData", "AlgOrdBidVol(NGE)",  "Bar",, "Open", "1",D66,,,,,"T"))</f>
        <v>0</v>
      </c>
      <c r="AQ66" s="16">
        <f xml:space="preserve"> IF(RTD("cqg.rtd",,"StudyData", "AlgOrdAskVol(NGE)",  "Bar",, "Open", "1",D66,,,,,"T")="",0,RTD("cqg.rtd",,"StudyData", "AlgOrdAskVol(NGE)",  "Bar",, "Open", "1",D66,,,,,"T"))</f>
        <v>0</v>
      </c>
      <c r="AR66" s="21">
        <f xml:space="preserve"> RTD("cqg.rtd",,"StudyData","BAVolCr.BidVol^(NGE)",  "Bar",, "Open", "1",D66,,,,,"T")</f>
        <v>216</v>
      </c>
      <c r="AS66" s="21">
        <f xml:space="preserve"> RTD("cqg.rtd",,"StudyData","BAVolCr.AskVol^(NGE)",  "Bar",, "Open", "1",D66,,,,,"T")</f>
        <v>67</v>
      </c>
      <c r="AT66" s="65">
        <f t="shared" si="2"/>
        <v>0</v>
      </c>
      <c r="AU66" s="11"/>
      <c r="AV66" s="22"/>
      <c r="AW66" s="22"/>
      <c r="AX66" s="22"/>
      <c r="AY66" s="22"/>
      <c r="AZ66" s="22"/>
      <c r="BA66" s="22"/>
      <c r="BB66" s="22"/>
      <c r="BC66" s="22"/>
      <c r="BD66" s="22"/>
      <c r="BE66" s="22"/>
      <c r="BF66" s="22"/>
      <c r="BG66" s="22"/>
      <c r="BH66" s="22"/>
      <c r="BI66" s="22"/>
      <c r="BJ66" s="22"/>
      <c r="BK66" s="22"/>
      <c r="BL66" s="47">
        <f>RTD("cqg.rtd",,"StudyData","NGE","Bar",,"Time","5",D66,,,,,"T")</f>
        <v>42436.34375</v>
      </c>
      <c r="BM66" s="46">
        <f>RTD("cqg.rtd",,"StudyData","NGE","Bar",,"Open","5",D66,,,,,"T")</f>
        <v>1.671</v>
      </c>
      <c r="BN66" s="44">
        <f>RTD("cqg.rtd",,"StudyData","NGE","Bar",,"High","5",D66,,,,,"T")</f>
        <v>1.6719999999999999</v>
      </c>
      <c r="BO66" s="45">
        <f>RTD("cqg.rtd",,"StudyData","NGE","Bar",,"Low","5",D66,,,,,"T")</f>
        <v>1.665</v>
      </c>
      <c r="BP66" s="112">
        <f>IF(RTD("cqg.rtd",,"StudyData","NGE","FG",,"Close","5",D66,,,,,"T")="",NA(),RTD("cqg.rtd",,"StudyData","NGE","FG",,"Close","5",D66,,,,,"T"))</f>
        <v>1.669</v>
      </c>
      <c r="BQ66" s="15">
        <f>IF( RTD("cqg.rtd",,"StudyData","AlgOrdBidVol(NGE)",  "Bar",, "Open", "5",D66,,,,,"T")="",0,RTD("cqg.rtd",,"StudyData","AlgOrdBidVol(NGE)",  "Bar",, "Open", "5",D66,,,,,"T"))</f>
        <v>86</v>
      </c>
      <c r="BR66" s="15">
        <f>IF( RTD("cqg.rtd",,"StudyData","AlgOrdAskVol(NGE)",  "Bar",, "Open", "5",D66,,,,,"T")="",0,RTD("cqg.rtd",,"StudyData","AlgOrdAskVol(NGE)",  "Bar",, "Open", "5",D66,,,,,"T"))</f>
        <v>60</v>
      </c>
      <c r="BS66" s="13">
        <f xml:space="preserve"> RTD("cqg.rtd",,"StudyData","BAVolCr.BidVol^(NGE)",  "Bar",, "Open", "5",D66,,,,,"T")</f>
        <v>2505</v>
      </c>
      <c r="BT66" s="13">
        <f xml:space="preserve"> RTD("cqg.rtd",,"StudyData","BAVolCr.AskVol^(NGE)",  "Bar",, "Open", "5",D66,,,,,"T")</f>
        <v>2863</v>
      </c>
      <c r="BU66" s="3">
        <f>IF(AND(BQ66&gt;$BQ$5,BQ66&gt;BR66),1,IF(AND(BR66&gt;$BR$5,BR66&gt;BQ66),-1,0))</f>
        <v>1</v>
      </c>
    </row>
    <row r="67" spans="2:73" ht="12" customHeight="1" x14ac:dyDescent="0.3">
      <c r="B67" s="92" t="s">
        <v>8</v>
      </c>
      <c r="C67" s="92"/>
      <c r="D67" s="92"/>
      <c r="E67" s="92"/>
      <c r="F67" s="92"/>
      <c r="G67" s="59"/>
      <c r="H67" s="12"/>
      <c r="I67" s="12"/>
      <c r="J67" s="60"/>
      <c r="K67" s="93" t="s">
        <v>9</v>
      </c>
      <c r="L67" s="93"/>
      <c r="M67" s="93"/>
      <c r="N67" s="93"/>
      <c r="O67" s="93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7"/>
      <c r="AA67" s="28"/>
      <c r="AB67" s="28"/>
      <c r="AC67" s="28"/>
      <c r="AD67" s="28"/>
      <c r="AE67" s="28"/>
      <c r="AF67" s="28"/>
      <c r="AG67" s="28"/>
      <c r="AH67" s="29"/>
      <c r="AI67" s="29"/>
      <c r="AJ67" s="29"/>
      <c r="AK67" s="30"/>
      <c r="AL67" s="30"/>
      <c r="AM67" s="30"/>
      <c r="AN67" s="30"/>
      <c r="AO67" s="28"/>
      <c r="AP67" s="28"/>
      <c r="AQ67" s="28"/>
      <c r="AR67" s="28"/>
      <c r="AS67" s="28"/>
      <c r="AT67" s="21"/>
      <c r="AU67" s="28"/>
      <c r="AV67" s="28"/>
      <c r="AW67" s="28"/>
      <c r="AX67" s="28"/>
      <c r="AY67" s="28"/>
      <c r="AZ67" s="28"/>
      <c r="BA67" s="28"/>
      <c r="BB67" s="28"/>
      <c r="BC67" s="28"/>
      <c r="BD67" s="28"/>
      <c r="BE67" s="28"/>
      <c r="BF67" s="28"/>
      <c r="BG67" s="28"/>
      <c r="BH67" s="28"/>
      <c r="BI67" s="28"/>
      <c r="BJ67" s="28"/>
      <c r="BK67" s="28"/>
      <c r="BL67" s="6"/>
      <c r="BM67" s="32"/>
    </row>
    <row r="68" spans="2:73" x14ac:dyDescent="0.3"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31"/>
      <c r="AD68" s="6"/>
      <c r="AE68" s="6"/>
      <c r="AF68" s="6"/>
      <c r="AG68" s="6"/>
      <c r="AH68" s="11"/>
      <c r="AI68" s="11"/>
      <c r="AJ68" s="11"/>
      <c r="AK68" s="32"/>
      <c r="AL68" s="32"/>
      <c r="AM68" s="32"/>
      <c r="AN68" s="32"/>
      <c r="AO68" s="6"/>
      <c r="AP68" s="6"/>
      <c r="AQ68" s="6"/>
      <c r="AR68" s="6"/>
      <c r="AS68" s="6"/>
      <c r="AT68" s="21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32"/>
    </row>
    <row r="69" spans="2:73" x14ac:dyDescent="0.3"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31"/>
      <c r="AD69" s="6"/>
      <c r="AE69" s="6"/>
      <c r="AF69" s="6"/>
      <c r="AG69" s="6"/>
      <c r="AH69" s="11"/>
      <c r="AI69" s="11"/>
      <c r="AJ69" s="11"/>
      <c r="AK69" s="32"/>
      <c r="AL69" s="32"/>
      <c r="AM69" s="32"/>
      <c r="AN69" s="32"/>
      <c r="AO69" s="6"/>
      <c r="AP69" s="6"/>
      <c r="AQ69" s="6"/>
      <c r="AR69" s="6"/>
      <c r="AS69" s="6"/>
      <c r="AT69" s="21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32"/>
    </row>
    <row r="70" spans="2:73" x14ac:dyDescent="0.3"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31"/>
      <c r="AD70" s="6"/>
      <c r="AE70" s="6"/>
      <c r="AF70" s="6"/>
      <c r="AG70" s="6"/>
      <c r="AH70" s="11"/>
      <c r="AI70" s="11"/>
      <c r="AJ70" s="11"/>
      <c r="AK70" s="32"/>
      <c r="AL70" s="32"/>
      <c r="AM70" s="32"/>
      <c r="AN70" s="32"/>
      <c r="AO70" s="6"/>
      <c r="AP70" s="6"/>
      <c r="AQ70" s="6"/>
      <c r="AR70" s="6"/>
      <c r="AS70" s="6"/>
      <c r="AT70" s="21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32"/>
    </row>
  </sheetData>
  <sheetProtection algorithmName="SHA-512" hashValue="jpRspFzPpI1SM2AX4r4p5sNQ5E7q/5spZz8FC5BvdZpQHK9T/xkTz1JH6O8ahpwN+HO5Fy/ig0XJbTEfkxFMAw==" saltValue="y/7RUIUCiJ1DAMbISlZtBA==" spinCount="100000" sheet="1" objects="1" scenarios="1" selectLockedCells="1"/>
  <mergeCells count="46">
    <mergeCell ref="J7:Y7"/>
    <mergeCell ref="BG4:BH4"/>
    <mergeCell ref="BI4:BK4"/>
    <mergeCell ref="AY4:BA4"/>
    <mergeCell ref="AV6:BK7"/>
    <mergeCell ref="AV5:AW5"/>
    <mergeCell ref="AX5:AY5"/>
    <mergeCell ref="AZ5:BA5"/>
    <mergeCell ref="BB5:BC5"/>
    <mergeCell ref="BD5:BE5"/>
    <mergeCell ref="BF5:BG5"/>
    <mergeCell ref="BH5:BI5"/>
    <mergeCell ref="BJ5:BK5"/>
    <mergeCell ref="BB4:BC4"/>
    <mergeCell ref="B67:F67"/>
    <mergeCell ref="K67:O67"/>
    <mergeCell ref="AW4:AX4"/>
    <mergeCell ref="J8:Y9"/>
    <mergeCell ref="J34:Y35"/>
    <mergeCell ref="AV34:BK35"/>
    <mergeCell ref="B5:C5"/>
    <mergeCell ref="Z5:AD5"/>
    <mergeCell ref="AK5:AO5"/>
    <mergeCell ref="J6:K6"/>
    <mergeCell ref="L6:M6"/>
    <mergeCell ref="N6:O6"/>
    <mergeCell ref="P6:Q6"/>
    <mergeCell ref="R6:S6"/>
    <mergeCell ref="T6:U6"/>
    <mergeCell ref="V6:W6"/>
    <mergeCell ref="B2:BR3"/>
    <mergeCell ref="X6:Y6"/>
    <mergeCell ref="BL5:BP5"/>
    <mergeCell ref="J4:K4"/>
    <mergeCell ref="P4:Q4"/>
    <mergeCell ref="R4:S4"/>
    <mergeCell ref="T4:Y4"/>
    <mergeCell ref="J5:K5"/>
    <mergeCell ref="L5:M5"/>
    <mergeCell ref="N5:O5"/>
    <mergeCell ref="P5:Q5"/>
    <mergeCell ref="R5:S5"/>
    <mergeCell ref="T5:U5"/>
    <mergeCell ref="V5:W5"/>
    <mergeCell ref="X5:Y5"/>
    <mergeCell ref="BD4:BF4"/>
  </mergeCells>
  <conditionalFormatting sqref="E6:H6 J7:J8 G7:H66 J10:Y33 J36:Y66">
    <cfRule type="expression" dxfId="512" priority="590">
      <formula>E6=0</formula>
    </cfRule>
  </conditionalFormatting>
  <conditionalFormatting sqref="E7:E66">
    <cfRule type="expression" dxfId="511" priority="589">
      <formula>E7=0</formula>
    </cfRule>
  </conditionalFormatting>
  <conditionalFormatting sqref="F7:F66">
    <cfRule type="expression" dxfId="510" priority="587">
      <formula>F7=0</formula>
    </cfRule>
  </conditionalFormatting>
  <conditionalFormatting sqref="AE6">
    <cfRule type="expression" dxfId="509" priority="585">
      <formula>AE6=0</formula>
    </cfRule>
  </conditionalFormatting>
  <conditionalFormatting sqref="AF6">
    <cfRule type="expression" dxfId="508" priority="584">
      <formula>AF6=0</formula>
    </cfRule>
  </conditionalFormatting>
  <conditionalFormatting sqref="AF7:AF66">
    <cfRule type="expression" dxfId="507" priority="576">
      <formula>AF7=0</formula>
    </cfRule>
  </conditionalFormatting>
  <conditionalFormatting sqref="AE7:AE66">
    <cfRule type="expression" dxfId="506" priority="577">
      <formula>AE7=0</formula>
    </cfRule>
  </conditionalFormatting>
  <conditionalFormatting sqref="P6:Q6">
    <cfRule type="expression" dxfId="505" priority="573">
      <formula>$P$6&gt;$R$6</formula>
    </cfRule>
  </conditionalFormatting>
  <conditionalFormatting sqref="R6:S6">
    <cfRule type="expression" dxfId="504" priority="572">
      <formula>$R$6&gt;$P$6</formula>
    </cfRule>
  </conditionalFormatting>
  <conditionalFormatting sqref="AP6:AQ6 AU7:AU9 AU33:AU35 AU36:BK66 AU10:BK32 AR7:AS66">
    <cfRule type="expression" dxfId="503" priority="569">
      <formula>AP6=0</formula>
    </cfRule>
  </conditionalFormatting>
  <conditionalFormatting sqref="BQ6">
    <cfRule type="expression" dxfId="502" priority="566">
      <formula>BQ6=0</formula>
    </cfRule>
  </conditionalFormatting>
  <conditionalFormatting sqref="BR6">
    <cfRule type="expression" dxfId="501" priority="565">
      <formula>BR6=0</formula>
    </cfRule>
  </conditionalFormatting>
  <conditionalFormatting sqref="AP7:AQ66">
    <cfRule type="expression" dxfId="500" priority="554">
      <formula>AP7=0</formula>
    </cfRule>
  </conditionalFormatting>
  <conditionalFormatting sqref="AO6">
    <cfRule type="expression" dxfId="499" priority="610">
      <formula>AT6=-1</formula>
    </cfRule>
    <cfRule type="expression" dxfId="498" priority="609">
      <formula>AT6=1</formula>
    </cfRule>
  </conditionalFormatting>
  <conditionalFormatting sqref="BQ7:BQ66">
    <cfRule type="expression" dxfId="497" priority="549">
      <formula>BQ7=0</formula>
    </cfRule>
  </conditionalFormatting>
  <conditionalFormatting sqref="BR7:BR66">
    <cfRule type="expression" dxfId="496" priority="548">
      <formula>BR7=0</formula>
    </cfRule>
  </conditionalFormatting>
  <conditionalFormatting sqref="BP6">
    <cfRule type="expression" dxfId="495" priority="547">
      <formula>BU6=-1</formula>
    </cfRule>
    <cfRule type="expression" dxfId="494" priority="546">
      <formula>BU6=1</formula>
    </cfRule>
  </conditionalFormatting>
  <conditionalFormatting sqref="AR5">
    <cfRule type="expression" dxfId="493" priority="536">
      <formula>AR5=0</formula>
    </cfRule>
  </conditionalFormatting>
  <conditionalFormatting sqref="AV5">
    <cfRule type="expression" dxfId="492" priority="525">
      <formula>AV5=0</formula>
    </cfRule>
  </conditionalFormatting>
  <conditionalFormatting sqref="J34">
    <cfRule type="expression" dxfId="491" priority="531">
      <formula>J34=0</formula>
    </cfRule>
  </conditionalFormatting>
  <conditionalFormatting sqref="AV33:BK33">
    <cfRule type="expression" dxfId="490" priority="530">
      <formula>AV33=0</formula>
    </cfRule>
  </conditionalFormatting>
  <conditionalFormatting sqref="AV34">
    <cfRule type="expression" dxfId="489" priority="529">
      <formula>AV34=0</formula>
    </cfRule>
  </conditionalFormatting>
  <conditionalFormatting sqref="AV8:BK9">
    <cfRule type="expression" dxfId="488" priority="524">
      <formula>AV8=0</formula>
    </cfRule>
  </conditionalFormatting>
  <conditionalFormatting sqref="AV6">
    <cfRule type="expression" dxfId="487" priority="523">
      <formula>AV6=0</formula>
    </cfRule>
  </conditionalFormatting>
  <conditionalFormatting sqref="AZ5">
    <cfRule type="expression" dxfId="486" priority="522">
      <formula>AZ5=0</formula>
    </cfRule>
  </conditionalFormatting>
  <conditionalFormatting sqref="BD5">
    <cfRule type="expression" dxfId="485" priority="521">
      <formula>BD5=0</formula>
    </cfRule>
  </conditionalFormatting>
  <conditionalFormatting sqref="BH5">
    <cfRule type="expression" dxfId="484" priority="520">
      <formula>BH5=0</formula>
    </cfRule>
  </conditionalFormatting>
  <conditionalFormatting sqref="AR6">
    <cfRule type="expression" dxfId="483" priority="514">
      <formula>AR6=0</formula>
    </cfRule>
  </conditionalFormatting>
  <conditionalFormatting sqref="AS6">
    <cfRule type="expression" dxfId="482" priority="513">
      <formula>AS6=0</formula>
    </cfRule>
  </conditionalFormatting>
  <conditionalFormatting sqref="BP7">
    <cfRule type="expression" dxfId="481" priority="511">
      <formula>BU7=1</formula>
    </cfRule>
    <cfRule type="expression" dxfId="480" priority="512">
      <formula>BU7=-1</formula>
    </cfRule>
  </conditionalFormatting>
  <conditionalFormatting sqref="BP8">
    <cfRule type="expression" dxfId="479" priority="509">
      <formula>BU8=1</formula>
    </cfRule>
    <cfRule type="expression" dxfId="478" priority="510">
      <formula>BU8=-1</formula>
    </cfRule>
  </conditionalFormatting>
  <conditionalFormatting sqref="BP9">
    <cfRule type="expression" dxfId="477" priority="507">
      <formula>BU9=1</formula>
    </cfRule>
    <cfRule type="expression" dxfId="476" priority="508">
      <formula>BU9=-1</formula>
    </cfRule>
  </conditionalFormatting>
  <conditionalFormatting sqref="BP10">
    <cfRule type="expression" dxfId="475" priority="505">
      <formula>BU10=1</formula>
    </cfRule>
    <cfRule type="expression" dxfId="474" priority="506">
      <formula>BU10=-1</formula>
    </cfRule>
  </conditionalFormatting>
  <conditionalFormatting sqref="BP11">
    <cfRule type="expression" dxfId="473" priority="503">
      <formula>BU11=1</formula>
    </cfRule>
    <cfRule type="expression" dxfId="472" priority="504">
      <formula>BU11=-1</formula>
    </cfRule>
  </conditionalFormatting>
  <conditionalFormatting sqref="BP12">
    <cfRule type="expression" dxfId="471" priority="501">
      <formula>BU12=1</formula>
    </cfRule>
    <cfRule type="expression" dxfId="470" priority="502">
      <formula>BU12=-1</formula>
    </cfRule>
  </conditionalFormatting>
  <conditionalFormatting sqref="BP13">
    <cfRule type="expression" dxfId="469" priority="499">
      <formula>BU13=1</formula>
    </cfRule>
    <cfRule type="expression" dxfId="468" priority="500">
      <formula>BU13=-1</formula>
    </cfRule>
  </conditionalFormatting>
  <conditionalFormatting sqref="BP14">
    <cfRule type="expression" dxfId="467" priority="497">
      <formula>BU14=1</formula>
    </cfRule>
    <cfRule type="expression" dxfId="466" priority="498">
      <formula>BU14=-1</formula>
    </cfRule>
  </conditionalFormatting>
  <conditionalFormatting sqref="BP15">
    <cfRule type="expression" dxfId="465" priority="495">
      <formula>BU15=1</formula>
    </cfRule>
    <cfRule type="expression" dxfId="464" priority="496">
      <formula>BU15=-1</formula>
    </cfRule>
  </conditionalFormatting>
  <conditionalFormatting sqref="BP16">
    <cfRule type="expression" dxfId="463" priority="493">
      <formula>BU16=1</formula>
    </cfRule>
    <cfRule type="expression" dxfId="462" priority="494">
      <formula>BU16=-1</formula>
    </cfRule>
  </conditionalFormatting>
  <conditionalFormatting sqref="BP17">
    <cfRule type="expression" dxfId="461" priority="491">
      <formula>BU17=1</formula>
    </cfRule>
    <cfRule type="expression" dxfId="460" priority="492">
      <formula>BU17=-1</formula>
    </cfRule>
  </conditionalFormatting>
  <conditionalFormatting sqref="BP18">
    <cfRule type="expression" dxfId="459" priority="487">
      <formula>BU18=1</formula>
    </cfRule>
    <cfRule type="expression" dxfId="458" priority="488">
      <formula>BU18=-1</formula>
    </cfRule>
  </conditionalFormatting>
  <conditionalFormatting sqref="BP19">
    <cfRule type="expression" dxfId="457" priority="485">
      <formula>BU19=1</formula>
    </cfRule>
    <cfRule type="expression" dxfId="456" priority="486">
      <formula>BU19=-1</formula>
    </cfRule>
  </conditionalFormatting>
  <conditionalFormatting sqref="BP20">
    <cfRule type="expression" dxfId="455" priority="483">
      <formula>BU20=1</formula>
    </cfRule>
    <cfRule type="expression" dxfId="454" priority="484">
      <formula>BU20=-1</formula>
    </cfRule>
  </conditionalFormatting>
  <conditionalFormatting sqref="BP21">
    <cfRule type="expression" dxfId="453" priority="481">
      <formula>BU21=1</formula>
    </cfRule>
    <cfRule type="expression" dxfId="452" priority="482">
      <formula>BU21=-1</formula>
    </cfRule>
  </conditionalFormatting>
  <conditionalFormatting sqref="BP22">
    <cfRule type="expression" dxfId="451" priority="479">
      <formula>BU22=1</formula>
    </cfRule>
    <cfRule type="expression" dxfId="450" priority="480">
      <formula>BU22=-1</formula>
    </cfRule>
  </conditionalFormatting>
  <conditionalFormatting sqref="BP23">
    <cfRule type="expression" dxfId="449" priority="477">
      <formula>BU23=1</formula>
    </cfRule>
    <cfRule type="expression" dxfId="448" priority="478">
      <formula>BU23=-1</formula>
    </cfRule>
  </conditionalFormatting>
  <conditionalFormatting sqref="BP24">
    <cfRule type="expression" dxfId="447" priority="475">
      <formula>BU24=1</formula>
    </cfRule>
    <cfRule type="expression" dxfId="446" priority="476">
      <formula>BU24=-1</formula>
    </cfRule>
  </conditionalFormatting>
  <conditionalFormatting sqref="BP25">
    <cfRule type="expression" dxfId="445" priority="473">
      <formula>BU25=1</formula>
    </cfRule>
    <cfRule type="expression" dxfId="444" priority="474">
      <formula>BU25=-1</formula>
    </cfRule>
  </conditionalFormatting>
  <conditionalFormatting sqref="BP26">
    <cfRule type="expression" dxfId="443" priority="471">
      <formula>BU26=1</formula>
    </cfRule>
    <cfRule type="expression" dxfId="442" priority="472">
      <formula>BU26=-1</formula>
    </cfRule>
  </conditionalFormatting>
  <conditionalFormatting sqref="BP27">
    <cfRule type="expression" dxfId="441" priority="469">
      <formula>BU27=1</formula>
    </cfRule>
    <cfRule type="expression" dxfId="440" priority="470">
      <formula>BU27=-1</formula>
    </cfRule>
  </conditionalFormatting>
  <conditionalFormatting sqref="BP28">
    <cfRule type="expression" dxfId="439" priority="467">
      <formula>BU28=1</formula>
    </cfRule>
    <cfRule type="expression" dxfId="438" priority="468">
      <formula>BU28=-1</formula>
    </cfRule>
  </conditionalFormatting>
  <conditionalFormatting sqref="BP29">
    <cfRule type="expression" dxfId="437" priority="465">
      <formula>BU29=1</formula>
    </cfRule>
    <cfRule type="expression" dxfId="436" priority="466">
      <formula>BU29=-1</formula>
    </cfRule>
  </conditionalFormatting>
  <conditionalFormatting sqref="BP30">
    <cfRule type="expression" dxfId="435" priority="463">
      <formula>BU30=1</formula>
    </cfRule>
    <cfRule type="expression" dxfId="434" priority="464">
      <formula>BU30=-1</formula>
    </cfRule>
  </conditionalFormatting>
  <conditionalFormatting sqref="BP31">
    <cfRule type="expression" dxfId="433" priority="461">
      <formula>BU31=1</formula>
    </cfRule>
    <cfRule type="expression" dxfId="432" priority="462">
      <formula>BU31=-1</formula>
    </cfRule>
  </conditionalFormatting>
  <conditionalFormatting sqref="BP32">
    <cfRule type="expression" dxfId="431" priority="459">
      <formula>BU32=1</formula>
    </cfRule>
    <cfRule type="expression" dxfId="430" priority="460">
      <formula>BU32=-1</formula>
    </cfRule>
  </conditionalFormatting>
  <conditionalFormatting sqref="BP33">
    <cfRule type="expression" dxfId="429" priority="457">
      <formula>BU33=1</formula>
    </cfRule>
    <cfRule type="expression" dxfId="428" priority="458">
      <formula>BU33=-1</formula>
    </cfRule>
  </conditionalFormatting>
  <conditionalFormatting sqref="BP34">
    <cfRule type="expression" dxfId="427" priority="455">
      <formula>BU34=1</formula>
    </cfRule>
    <cfRule type="expression" dxfId="426" priority="456">
      <formula>BU34=-1</formula>
    </cfRule>
  </conditionalFormatting>
  <conditionalFormatting sqref="BP35">
    <cfRule type="expression" dxfId="425" priority="453">
      <formula>BU35=1</formula>
    </cfRule>
    <cfRule type="expression" dxfId="424" priority="454">
      <formula>BU35=-1</formula>
    </cfRule>
  </conditionalFormatting>
  <conditionalFormatting sqref="BP36">
    <cfRule type="expression" dxfId="423" priority="451">
      <formula>BU36=1</formula>
    </cfRule>
    <cfRule type="expression" dxfId="422" priority="452">
      <formula>BU36=-1</formula>
    </cfRule>
  </conditionalFormatting>
  <conditionalFormatting sqref="BP37">
    <cfRule type="expression" dxfId="421" priority="449">
      <formula>BU37=1</formula>
    </cfRule>
    <cfRule type="expression" dxfId="420" priority="450">
      <formula>BU37=-1</formula>
    </cfRule>
  </conditionalFormatting>
  <conditionalFormatting sqref="BP38">
    <cfRule type="expression" dxfId="419" priority="447">
      <formula>BU38=1</formula>
    </cfRule>
    <cfRule type="expression" dxfId="418" priority="448">
      <formula>BU38=-1</formula>
    </cfRule>
  </conditionalFormatting>
  <conditionalFormatting sqref="BP39">
    <cfRule type="expression" dxfId="417" priority="445">
      <formula>BU39=1</formula>
    </cfRule>
    <cfRule type="expression" dxfId="416" priority="446">
      <formula>BU39=-1</formula>
    </cfRule>
  </conditionalFormatting>
  <conditionalFormatting sqref="BP40">
    <cfRule type="expression" dxfId="415" priority="443">
      <formula>BU40=1</formula>
    </cfRule>
    <cfRule type="expression" dxfId="414" priority="444">
      <formula>BU40=-1</formula>
    </cfRule>
  </conditionalFormatting>
  <conditionalFormatting sqref="BP41">
    <cfRule type="expression" dxfId="413" priority="441">
      <formula>BU41=1</formula>
    </cfRule>
    <cfRule type="expression" dxfId="412" priority="442">
      <formula>BU41=-1</formula>
    </cfRule>
  </conditionalFormatting>
  <conditionalFormatting sqref="BP42">
    <cfRule type="expression" dxfId="411" priority="439">
      <formula>BU42=1</formula>
    </cfRule>
    <cfRule type="expression" dxfId="410" priority="440">
      <formula>BU42=-1</formula>
    </cfRule>
  </conditionalFormatting>
  <conditionalFormatting sqref="BP43">
    <cfRule type="expression" dxfId="409" priority="437">
      <formula>BU43=1</formula>
    </cfRule>
    <cfRule type="expression" dxfId="408" priority="438">
      <formula>BU43=-1</formula>
    </cfRule>
  </conditionalFormatting>
  <conditionalFormatting sqref="BP44">
    <cfRule type="expression" dxfId="407" priority="435">
      <formula>BU44=1</formula>
    </cfRule>
    <cfRule type="expression" dxfId="406" priority="436">
      <formula>BU44=-1</formula>
    </cfRule>
  </conditionalFormatting>
  <conditionalFormatting sqref="BP45">
    <cfRule type="expression" dxfId="405" priority="433">
      <formula>BU45=1</formula>
    </cfRule>
    <cfRule type="expression" dxfId="404" priority="434">
      <formula>BU45=-1</formula>
    </cfRule>
  </conditionalFormatting>
  <conditionalFormatting sqref="BP46">
    <cfRule type="expression" dxfId="403" priority="431">
      <formula>BU46=1</formula>
    </cfRule>
    <cfRule type="expression" dxfId="402" priority="432">
      <formula>BU46=-1</formula>
    </cfRule>
  </conditionalFormatting>
  <conditionalFormatting sqref="BP47">
    <cfRule type="expression" dxfId="401" priority="429">
      <formula>BU47=1</formula>
    </cfRule>
    <cfRule type="expression" dxfId="400" priority="430">
      <formula>BU47=-1</formula>
    </cfRule>
  </conditionalFormatting>
  <conditionalFormatting sqref="BP48">
    <cfRule type="expression" dxfId="399" priority="427">
      <formula>BU48=1</formula>
    </cfRule>
    <cfRule type="expression" dxfId="398" priority="428">
      <formula>BU48=-1</formula>
    </cfRule>
  </conditionalFormatting>
  <conditionalFormatting sqref="BP49">
    <cfRule type="expression" dxfId="397" priority="425">
      <formula>BU49=1</formula>
    </cfRule>
    <cfRule type="expression" dxfId="396" priority="426">
      <formula>BU49=-1</formula>
    </cfRule>
  </conditionalFormatting>
  <conditionalFormatting sqref="BP50">
    <cfRule type="expression" dxfId="395" priority="423">
      <formula>BU50=1</formula>
    </cfRule>
    <cfRule type="expression" dxfId="394" priority="424">
      <formula>BU50=-1</formula>
    </cfRule>
  </conditionalFormatting>
  <conditionalFormatting sqref="BP51">
    <cfRule type="expression" dxfId="393" priority="421">
      <formula>BU51=1</formula>
    </cfRule>
    <cfRule type="expression" dxfId="392" priority="422">
      <formula>BU51=-1</formula>
    </cfRule>
  </conditionalFormatting>
  <conditionalFormatting sqref="BP52">
    <cfRule type="expression" dxfId="391" priority="419">
      <formula>BU52=1</formula>
    </cfRule>
    <cfRule type="expression" dxfId="390" priority="420">
      <formula>BU52=-1</formula>
    </cfRule>
  </conditionalFormatting>
  <conditionalFormatting sqref="BP53">
    <cfRule type="expression" dxfId="389" priority="417">
      <formula>BU53=1</formula>
    </cfRule>
    <cfRule type="expression" dxfId="388" priority="418">
      <formula>BU53=-1</formula>
    </cfRule>
  </conditionalFormatting>
  <conditionalFormatting sqref="BP54">
    <cfRule type="expression" dxfId="387" priority="415">
      <formula>BU54=1</formula>
    </cfRule>
    <cfRule type="expression" dxfId="386" priority="416">
      <formula>BU54=-1</formula>
    </cfRule>
  </conditionalFormatting>
  <conditionalFormatting sqref="BP55">
    <cfRule type="expression" dxfId="385" priority="413">
      <formula>BU55=1</formula>
    </cfRule>
    <cfRule type="expression" dxfId="384" priority="414">
      <formula>BU55=-1</formula>
    </cfRule>
  </conditionalFormatting>
  <conditionalFormatting sqref="BP56">
    <cfRule type="expression" dxfId="383" priority="411">
      <formula>BU56=1</formula>
    </cfRule>
    <cfRule type="expression" dxfId="382" priority="412">
      <formula>BU56=-1</formula>
    </cfRule>
  </conditionalFormatting>
  <conditionalFormatting sqref="BP57">
    <cfRule type="expression" dxfId="381" priority="409">
      <formula>BU57=1</formula>
    </cfRule>
    <cfRule type="expression" dxfId="380" priority="410">
      <formula>BU57=-1</formula>
    </cfRule>
  </conditionalFormatting>
  <conditionalFormatting sqref="BP58">
    <cfRule type="expression" dxfId="379" priority="407">
      <formula>BU58=1</formula>
    </cfRule>
    <cfRule type="expression" dxfId="378" priority="408">
      <formula>BU58=-1</formula>
    </cfRule>
  </conditionalFormatting>
  <conditionalFormatting sqref="BP59">
    <cfRule type="expression" dxfId="377" priority="405">
      <formula>BU59=1</formula>
    </cfRule>
    <cfRule type="expression" dxfId="376" priority="406">
      <formula>BU59=-1</formula>
    </cfRule>
  </conditionalFormatting>
  <conditionalFormatting sqref="BP60">
    <cfRule type="expression" dxfId="375" priority="399">
      <formula>BU60=1</formula>
    </cfRule>
    <cfRule type="expression" dxfId="374" priority="400">
      <formula>BU60=-1</formula>
    </cfRule>
  </conditionalFormatting>
  <conditionalFormatting sqref="BP61">
    <cfRule type="expression" dxfId="373" priority="397">
      <formula>BU61=1</formula>
    </cfRule>
    <cfRule type="expression" dxfId="372" priority="398">
      <formula>BU61=-1</formula>
    </cfRule>
  </conditionalFormatting>
  <conditionalFormatting sqref="BP62">
    <cfRule type="expression" dxfId="371" priority="395">
      <formula>BU62=1</formula>
    </cfRule>
    <cfRule type="expression" dxfId="370" priority="396">
      <formula>BU62=-1</formula>
    </cfRule>
  </conditionalFormatting>
  <conditionalFormatting sqref="BP63">
    <cfRule type="expression" dxfId="369" priority="393">
      <formula>BU63=1</formula>
    </cfRule>
    <cfRule type="expression" dxfId="368" priority="394">
      <formula>BU63=-1</formula>
    </cfRule>
  </conditionalFormatting>
  <conditionalFormatting sqref="BP64">
    <cfRule type="expression" dxfId="367" priority="391">
      <formula>BU64=1</formula>
    </cfRule>
    <cfRule type="expression" dxfId="366" priority="392">
      <formula>BU64=-1</formula>
    </cfRule>
  </conditionalFormatting>
  <conditionalFormatting sqref="BP65">
    <cfRule type="expression" dxfId="365" priority="389">
      <formula>BU65=1</formula>
    </cfRule>
    <cfRule type="expression" dxfId="364" priority="390">
      <formula>BU65=-1</formula>
    </cfRule>
  </conditionalFormatting>
  <conditionalFormatting sqref="BP66">
    <cfRule type="expression" dxfId="363" priority="387">
      <formula>BU66=1</formula>
    </cfRule>
    <cfRule type="expression" dxfId="362" priority="388">
      <formula>BU66=-1</formula>
    </cfRule>
  </conditionalFormatting>
  <conditionalFormatting sqref="AO7">
    <cfRule type="expression" dxfId="361" priority="385">
      <formula>AT7=1</formula>
    </cfRule>
    <cfRule type="expression" dxfId="360" priority="386">
      <formula>AT7=-1</formula>
    </cfRule>
  </conditionalFormatting>
  <conditionalFormatting sqref="AO8">
    <cfRule type="expression" dxfId="359" priority="383">
      <formula>AT8=1</formula>
    </cfRule>
    <cfRule type="expression" dxfId="358" priority="384">
      <formula>AT8=-1</formula>
    </cfRule>
  </conditionalFormatting>
  <conditionalFormatting sqref="AO9">
    <cfRule type="expression" dxfId="357" priority="381">
      <formula>AT9=1</formula>
    </cfRule>
    <cfRule type="expression" dxfId="356" priority="382">
      <formula>AT9=-1</formula>
    </cfRule>
  </conditionalFormatting>
  <conditionalFormatting sqref="AO10">
    <cfRule type="expression" dxfId="355" priority="379">
      <formula>AT10=1</formula>
    </cfRule>
    <cfRule type="expression" dxfId="354" priority="380">
      <formula>AT10=-1</formula>
    </cfRule>
  </conditionalFormatting>
  <conditionalFormatting sqref="AO11">
    <cfRule type="expression" dxfId="353" priority="377">
      <formula>AT11=1</formula>
    </cfRule>
    <cfRule type="expression" dxfId="352" priority="378">
      <formula>AT11=-1</formula>
    </cfRule>
  </conditionalFormatting>
  <conditionalFormatting sqref="AO12">
    <cfRule type="expression" dxfId="351" priority="375">
      <formula>AT12=1</formula>
    </cfRule>
    <cfRule type="expression" dxfId="350" priority="376">
      <formula>AT12=-1</formula>
    </cfRule>
  </conditionalFormatting>
  <conditionalFormatting sqref="AO13">
    <cfRule type="expression" dxfId="349" priority="373">
      <formula>AT13=1</formula>
    </cfRule>
    <cfRule type="expression" dxfId="348" priority="374">
      <formula>AT13=-1</formula>
    </cfRule>
  </conditionalFormatting>
  <conditionalFormatting sqref="AO14">
    <cfRule type="expression" dxfId="347" priority="371">
      <formula>AT14=1</formula>
    </cfRule>
    <cfRule type="expression" dxfId="346" priority="372">
      <formula>AT14=-1</formula>
    </cfRule>
  </conditionalFormatting>
  <conditionalFormatting sqref="AO15">
    <cfRule type="expression" dxfId="345" priority="369">
      <formula>AT15=1</formula>
    </cfRule>
    <cfRule type="expression" dxfId="344" priority="370">
      <formula>AT15=-1</formula>
    </cfRule>
  </conditionalFormatting>
  <conditionalFormatting sqref="AO16">
    <cfRule type="expression" dxfId="343" priority="367">
      <formula>AT16=1</formula>
    </cfRule>
    <cfRule type="expression" dxfId="342" priority="368">
      <formula>AT16=-1</formula>
    </cfRule>
  </conditionalFormatting>
  <conditionalFormatting sqref="AO17">
    <cfRule type="expression" dxfId="341" priority="365">
      <formula>AT17=1</formula>
    </cfRule>
    <cfRule type="expression" dxfId="340" priority="366">
      <formula>AT17=-1</formula>
    </cfRule>
  </conditionalFormatting>
  <conditionalFormatting sqref="AO18">
    <cfRule type="expression" dxfId="339" priority="363">
      <formula>AT18=1</formula>
    </cfRule>
    <cfRule type="expression" dxfId="338" priority="364">
      <formula>AT18=-1</formula>
    </cfRule>
  </conditionalFormatting>
  <conditionalFormatting sqref="AO19">
    <cfRule type="expression" dxfId="337" priority="361">
      <formula>AT19=1</formula>
    </cfRule>
    <cfRule type="expression" dxfId="336" priority="362">
      <formula>AT19=-1</formula>
    </cfRule>
  </conditionalFormatting>
  <conditionalFormatting sqref="AO20">
    <cfRule type="expression" dxfId="335" priority="359">
      <formula>AT20=1</formula>
    </cfRule>
    <cfRule type="expression" dxfId="334" priority="360">
      <formula>AT20=-1</formula>
    </cfRule>
  </conditionalFormatting>
  <conditionalFormatting sqref="AO21">
    <cfRule type="expression" dxfId="333" priority="357">
      <formula>AT21=1</formula>
    </cfRule>
    <cfRule type="expression" dxfId="332" priority="358">
      <formula>AT21=-1</formula>
    </cfRule>
  </conditionalFormatting>
  <conditionalFormatting sqref="AO22">
    <cfRule type="expression" dxfId="331" priority="355">
      <formula>AT22=1</formula>
    </cfRule>
    <cfRule type="expression" dxfId="330" priority="356">
      <formula>AT22=-1</formula>
    </cfRule>
  </conditionalFormatting>
  <conditionalFormatting sqref="AO23">
    <cfRule type="expression" dxfId="329" priority="353">
      <formula>AT23=1</formula>
    </cfRule>
    <cfRule type="expression" dxfId="328" priority="354">
      <formula>AT23=-1</formula>
    </cfRule>
  </conditionalFormatting>
  <conditionalFormatting sqref="AO24">
    <cfRule type="expression" dxfId="327" priority="351">
      <formula>AT24=1</formula>
    </cfRule>
    <cfRule type="expression" dxfId="326" priority="352">
      <formula>AT24=-1</formula>
    </cfRule>
  </conditionalFormatting>
  <conditionalFormatting sqref="AO25">
    <cfRule type="expression" dxfId="325" priority="349">
      <formula>AT25=1</formula>
    </cfRule>
    <cfRule type="expression" dxfId="324" priority="350">
      <formula>AT25=-1</formula>
    </cfRule>
  </conditionalFormatting>
  <conditionalFormatting sqref="AO26">
    <cfRule type="expression" dxfId="323" priority="347">
      <formula>AT26=1</formula>
    </cfRule>
    <cfRule type="expression" dxfId="322" priority="348">
      <formula>AT26=-1</formula>
    </cfRule>
  </conditionalFormatting>
  <conditionalFormatting sqref="AO27">
    <cfRule type="expression" dxfId="321" priority="345">
      <formula>AT27=1</formula>
    </cfRule>
    <cfRule type="expression" dxfId="320" priority="346">
      <formula>AT27=-1</formula>
    </cfRule>
  </conditionalFormatting>
  <conditionalFormatting sqref="AO28">
    <cfRule type="expression" dxfId="319" priority="343">
      <formula>AT28=1</formula>
    </cfRule>
    <cfRule type="expression" dxfId="318" priority="344">
      <formula>AT28=-1</formula>
    </cfRule>
  </conditionalFormatting>
  <conditionalFormatting sqref="AO29">
    <cfRule type="expression" dxfId="317" priority="341">
      <formula>AT29=1</formula>
    </cfRule>
    <cfRule type="expression" dxfId="316" priority="342">
      <formula>AT29=-1</formula>
    </cfRule>
  </conditionalFormatting>
  <conditionalFormatting sqref="AO30">
    <cfRule type="expression" dxfId="315" priority="339">
      <formula>AT30=1</formula>
    </cfRule>
    <cfRule type="expression" dxfId="314" priority="340">
      <formula>AT30=-1</formula>
    </cfRule>
  </conditionalFormatting>
  <conditionalFormatting sqref="AO31">
    <cfRule type="expression" dxfId="313" priority="337">
      <formula>AT31=1</formula>
    </cfRule>
    <cfRule type="expression" dxfId="312" priority="338">
      <formula>AT31=-1</formula>
    </cfRule>
  </conditionalFormatting>
  <conditionalFormatting sqref="AO32">
    <cfRule type="expression" dxfId="311" priority="335">
      <formula>AT32=1</formula>
    </cfRule>
    <cfRule type="expression" dxfId="310" priority="336">
      <formula>AT32=-1</formula>
    </cfRule>
  </conditionalFormatting>
  <conditionalFormatting sqref="AO33">
    <cfRule type="expression" dxfId="309" priority="333">
      <formula>AT33=1</formula>
    </cfRule>
    <cfRule type="expression" dxfId="308" priority="334">
      <formula>AT33=-1</formula>
    </cfRule>
  </conditionalFormatting>
  <conditionalFormatting sqref="AO34">
    <cfRule type="expression" dxfId="307" priority="331">
      <formula>AT34=1</formula>
    </cfRule>
    <cfRule type="expression" dxfId="306" priority="332">
      <formula>AT34=-1</formula>
    </cfRule>
  </conditionalFormatting>
  <conditionalFormatting sqref="AO35">
    <cfRule type="expression" dxfId="305" priority="329">
      <formula>AT35=1</formula>
    </cfRule>
    <cfRule type="expression" dxfId="304" priority="330">
      <formula>AT35=-1</formula>
    </cfRule>
  </conditionalFormatting>
  <conditionalFormatting sqref="AO36">
    <cfRule type="expression" dxfId="303" priority="327">
      <formula>AT36=1</formula>
    </cfRule>
    <cfRule type="expression" dxfId="302" priority="328">
      <formula>AT36=-1</formula>
    </cfRule>
  </conditionalFormatting>
  <conditionalFormatting sqref="AO37">
    <cfRule type="expression" dxfId="301" priority="325">
      <formula>AT37=1</formula>
    </cfRule>
    <cfRule type="expression" dxfId="300" priority="326">
      <formula>AT37=-1</formula>
    </cfRule>
  </conditionalFormatting>
  <conditionalFormatting sqref="AO38">
    <cfRule type="expression" dxfId="299" priority="323">
      <formula>AT38=1</formula>
    </cfRule>
    <cfRule type="expression" dxfId="298" priority="324">
      <formula>AT38=-1</formula>
    </cfRule>
  </conditionalFormatting>
  <conditionalFormatting sqref="AO39">
    <cfRule type="expression" dxfId="297" priority="321">
      <formula>AT39=1</formula>
    </cfRule>
    <cfRule type="expression" dxfId="296" priority="322">
      <formula>AT39=-1</formula>
    </cfRule>
  </conditionalFormatting>
  <conditionalFormatting sqref="AO40">
    <cfRule type="expression" dxfId="295" priority="319">
      <formula>AT40=1</formula>
    </cfRule>
    <cfRule type="expression" dxfId="294" priority="320">
      <formula>AT40=-1</formula>
    </cfRule>
  </conditionalFormatting>
  <conditionalFormatting sqref="AO41">
    <cfRule type="expression" dxfId="293" priority="317">
      <formula>AT41=1</formula>
    </cfRule>
    <cfRule type="expression" dxfId="292" priority="318">
      <formula>AT41=-1</formula>
    </cfRule>
  </conditionalFormatting>
  <conditionalFormatting sqref="AO42">
    <cfRule type="expression" dxfId="291" priority="315">
      <formula>AT42=1</formula>
    </cfRule>
    <cfRule type="expression" dxfId="290" priority="316">
      <formula>AT42=-1</formula>
    </cfRule>
  </conditionalFormatting>
  <conditionalFormatting sqref="AO43">
    <cfRule type="expression" dxfId="289" priority="313">
      <formula>AT43=1</formula>
    </cfRule>
    <cfRule type="expression" dxfId="288" priority="314">
      <formula>AT43=-1</formula>
    </cfRule>
  </conditionalFormatting>
  <conditionalFormatting sqref="AO44">
    <cfRule type="expression" dxfId="287" priority="311">
      <formula>AT44=1</formula>
    </cfRule>
    <cfRule type="expression" dxfId="286" priority="312">
      <formula>AT44=-1</formula>
    </cfRule>
  </conditionalFormatting>
  <conditionalFormatting sqref="AO45">
    <cfRule type="expression" dxfId="285" priority="309">
      <formula>AT45=1</formula>
    </cfRule>
    <cfRule type="expression" dxfId="284" priority="310">
      <formula>AT45=-1</formula>
    </cfRule>
  </conditionalFormatting>
  <conditionalFormatting sqref="AO46">
    <cfRule type="expression" dxfId="283" priority="307">
      <formula>AT46=1</formula>
    </cfRule>
    <cfRule type="expression" dxfId="282" priority="308">
      <formula>AT46=-1</formula>
    </cfRule>
  </conditionalFormatting>
  <conditionalFormatting sqref="AO47">
    <cfRule type="expression" dxfId="281" priority="305">
      <formula>AT47=1</formula>
    </cfRule>
    <cfRule type="expression" dxfId="280" priority="306">
      <formula>AT47=-1</formula>
    </cfRule>
  </conditionalFormatting>
  <conditionalFormatting sqref="AO48">
    <cfRule type="expression" dxfId="279" priority="303">
      <formula>AT48=1</formula>
    </cfRule>
    <cfRule type="expression" dxfId="278" priority="304">
      <formula>AT48=-1</formula>
    </cfRule>
  </conditionalFormatting>
  <conditionalFormatting sqref="AO49">
    <cfRule type="expression" dxfId="277" priority="301">
      <formula>AT49=1</formula>
    </cfRule>
    <cfRule type="expression" dxfId="276" priority="302">
      <formula>AT49=-1</formula>
    </cfRule>
  </conditionalFormatting>
  <conditionalFormatting sqref="AO50">
    <cfRule type="expression" dxfId="275" priority="299">
      <formula>AT50=1</formula>
    </cfRule>
    <cfRule type="expression" dxfId="274" priority="300">
      <formula>AT50=-1</formula>
    </cfRule>
  </conditionalFormatting>
  <conditionalFormatting sqref="AO51">
    <cfRule type="expression" dxfId="273" priority="297">
      <formula>AT51=1</formula>
    </cfRule>
    <cfRule type="expression" dxfId="272" priority="298">
      <formula>AT51=-1</formula>
    </cfRule>
  </conditionalFormatting>
  <conditionalFormatting sqref="AO52">
    <cfRule type="expression" dxfId="271" priority="295">
      <formula>AT52=1</formula>
    </cfRule>
    <cfRule type="expression" dxfId="270" priority="296">
      <formula>AT52=-1</formula>
    </cfRule>
  </conditionalFormatting>
  <conditionalFormatting sqref="AO53">
    <cfRule type="expression" dxfId="269" priority="293">
      <formula>AT53=1</formula>
    </cfRule>
    <cfRule type="expression" dxfId="268" priority="294">
      <formula>AT53=-1</formula>
    </cfRule>
  </conditionalFormatting>
  <conditionalFormatting sqref="AO54">
    <cfRule type="expression" dxfId="267" priority="291">
      <formula>AT54=1</formula>
    </cfRule>
    <cfRule type="expression" dxfId="266" priority="292">
      <formula>AT54=-1</formula>
    </cfRule>
  </conditionalFormatting>
  <conditionalFormatting sqref="AO55">
    <cfRule type="expression" dxfId="265" priority="289">
      <formula>AT55=1</formula>
    </cfRule>
    <cfRule type="expression" dxfId="264" priority="290">
      <formula>AT55=-1</formula>
    </cfRule>
  </conditionalFormatting>
  <conditionalFormatting sqref="AO56">
    <cfRule type="expression" dxfId="263" priority="287">
      <formula>AT56=1</formula>
    </cfRule>
    <cfRule type="expression" dxfId="262" priority="288">
      <formula>AT56=-1</formula>
    </cfRule>
  </conditionalFormatting>
  <conditionalFormatting sqref="AO57">
    <cfRule type="expression" dxfId="261" priority="285">
      <formula>AT57=1</formula>
    </cfRule>
    <cfRule type="expression" dxfId="260" priority="286">
      <formula>AT57=-1</formula>
    </cfRule>
  </conditionalFormatting>
  <conditionalFormatting sqref="AO58">
    <cfRule type="expression" dxfId="259" priority="283">
      <formula>AT58=1</formula>
    </cfRule>
    <cfRule type="expression" dxfId="258" priority="284">
      <formula>AT58=-1</formula>
    </cfRule>
  </conditionalFormatting>
  <conditionalFormatting sqref="AO59">
    <cfRule type="expression" dxfId="257" priority="281">
      <formula>AT59=1</formula>
    </cfRule>
    <cfRule type="expression" dxfId="256" priority="282">
      <formula>AT59=-1</formula>
    </cfRule>
  </conditionalFormatting>
  <conditionalFormatting sqref="AO60">
    <cfRule type="expression" dxfId="255" priority="279">
      <formula>AT60=1</formula>
    </cfRule>
    <cfRule type="expression" dxfId="254" priority="280">
      <formula>AT60=-1</formula>
    </cfRule>
  </conditionalFormatting>
  <conditionalFormatting sqref="AO61">
    <cfRule type="expression" dxfId="253" priority="277">
      <formula>AT61=1</formula>
    </cfRule>
    <cfRule type="expression" dxfId="252" priority="278">
      <formula>AT61=-1</formula>
    </cfRule>
  </conditionalFormatting>
  <conditionalFormatting sqref="AO62">
    <cfRule type="expression" dxfId="251" priority="275">
      <formula>AT62=1</formula>
    </cfRule>
    <cfRule type="expression" dxfId="250" priority="276">
      <formula>AT62=-1</formula>
    </cfRule>
  </conditionalFormatting>
  <conditionalFormatting sqref="AO63">
    <cfRule type="expression" dxfId="249" priority="273">
      <formula>AT63=1</formula>
    </cfRule>
    <cfRule type="expression" dxfId="248" priority="274">
      <formula>AT63=-1</formula>
    </cfRule>
  </conditionalFormatting>
  <conditionalFormatting sqref="AO64">
    <cfRule type="expression" dxfId="247" priority="271">
      <formula>AT64=1</formula>
    </cfRule>
    <cfRule type="expression" dxfId="246" priority="272">
      <formula>AT64=-1</formula>
    </cfRule>
  </conditionalFormatting>
  <conditionalFormatting sqref="AO65">
    <cfRule type="expression" dxfId="245" priority="269">
      <formula>AT65=1</formula>
    </cfRule>
    <cfRule type="expression" dxfId="244" priority="270">
      <formula>AT65=-1</formula>
    </cfRule>
  </conditionalFormatting>
  <conditionalFormatting sqref="AO66">
    <cfRule type="expression" dxfId="243" priority="267">
      <formula>AT66=1</formula>
    </cfRule>
    <cfRule type="expression" dxfId="242" priority="268">
      <formula>AT66=-1</formula>
    </cfRule>
  </conditionalFormatting>
  <conditionalFormatting sqref="AD6">
    <cfRule type="expression" dxfId="241" priority="615">
      <formula>AI6=1</formula>
    </cfRule>
    <cfRule type="expression" dxfId="240" priority="616">
      <formula>AI6=-1</formula>
    </cfRule>
  </conditionalFormatting>
  <conditionalFormatting sqref="AD7">
    <cfRule type="expression" dxfId="239" priority="265">
      <formula>AI7=1</formula>
    </cfRule>
    <cfRule type="expression" dxfId="238" priority="266">
      <formula>AI7=-1</formula>
    </cfRule>
  </conditionalFormatting>
  <conditionalFormatting sqref="AD8">
    <cfRule type="expression" dxfId="237" priority="263">
      <formula>AI8=1</formula>
    </cfRule>
    <cfRule type="expression" dxfId="236" priority="264">
      <formula>AI8=-1</formula>
    </cfRule>
  </conditionalFormatting>
  <conditionalFormatting sqref="AD9">
    <cfRule type="expression" dxfId="235" priority="261">
      <formula>AI9=1</formula>
    </cfRule>
    <cfRule type="expression" dxfId="234" priority="262">
      <formula>AI9=-1</formula>
    </cfRule>
  </conditionalFormatting>
  <conditionalFormatting sqref="AD10">
    <cfRule type="expression" dxfId="233" priority="259">
      <formula>AI10=1</formula>
    </cfRule>
    <cfRule type="expression" dxfId="232" priority="260">
      <formula>AI10=-1</formula>
    </cfRule>
  </conditionalFormatting>
  <conditionalFormatting sqref="AD11">
    <cfRule type="expression" dxfId="231" priority="255">
      <formula>AI11=1</formula>
    </cfRule>
    <cfRule type="expression" dxfId="230" priority="256">
      <formula>AI11=-1</formula>
    </cfRule>
  </conditionalFormatting>
  <conditionalFormatting sqref="AD12">
    <cfRule type="expression" dxfId="229" priority="253">
      <formula>AI12=1</formula>
    </cfRule>
    <cfRule type="expression" dxfId="228" priority="254">
      <formula>AI12=-1</formula>
    </cfRule>
  </conditionalFormatting>
  <conditionalFormatting sqref="AD13">
    <cfRule type="expression" dxfId="227" priority="251">
      <formula>AI13=1</formula>
    </cfRule>
    <cfRule type="expression" dxfId="226" priority="252">
      <formula>AI13=-1</formula>
    </cfRule>
  </conditionalFormatting>
  <conditionalFormatting sqref="AD14">
    <cfRule type="expression" dxfId="225" priority="249">
      <formula>AI14=1</formula>
    </cfRule>
    <cfRule type="expression" dxfId="224" priority="250">
      <formula>AI14=-1</formula>
    </cfRule>
  </conditionalFormatting>
  <conditionalFormatting sqref="AD15">
    <cfRule type="expression" dxfId="223" priority="247">
      <formula>AI15=1</formula>
    </cfRule>
    <cfRule type="expression" dxfId="222" priority="248">
      <formula>AI15=-1</formula>
    </cfRule>
  </conditionalFormatting>
  <conditionalFormatting sqref="AD16">
    <cfRule type="expression" dxfId="221" priority="245">
      <formula>AI16=1</formula>
    </cfRule>
    <cfRule type="expression" dxfId="220" priority="246">
      <formula>AI16=-1</formula>
    </cfRule>
  </conditionalFormatting>
  <conditionalFormatting sqref="AD17">
    <cfRule type="expression" dxfId="219" priority="243">
      <formula>AI17=1</formula>
    </cfRule>
    <cfRule type="expression" dxfId="218" priority="244">
      <formula>AI17=-1</formula>
    </cfRule>
  </conditionalFormatting>
  <conditionalFormatting sqref="AD18">
    <cfRule type="expression" dxfId="217" priority="241">
      <formula>AI18=1</formula>
    </cfRule>
    <cfRule type="expression" dxfId="216" priority="242">
      <formula>AI18=-1</formula>
    </cfRule>
  </conditionalFormatting>
  <conditionalFormatting sqref="AD19">
    <cfRule type="expression" dxfId="215" priority="233">
      <formula>AI19=1</formula>
    </cfRule>
    <cfRule type="expression" dxfId="214" priority="234">
      <formula>AI19=-1</formula>
    </cfRule>
  </conditionalFormatting>
  <conditionalFormatting sqref="AD20">
    <cfRule type="expression" dxfId="213" priority="231">
      <formula>AI20=1</formula>
    </cfRule>
    <cfRule type="expression" dxfId="212" priority="232">
      <formula>AI20=-1</formula>
    </cfRule>
  </conditionalFormatting>
  <conditionalFormatting sqref="AD21">
    <cfRule type="expression" dxfId="211" priority="229">
      <formula>AI21=1</formula>
    </cfRule>
    <cfRule type="expression" dxfId="210" priority="230">
      <formula>AI21=-1</formula>
    </cfRule>
  </conditionalFormatting>
  <conditionalFormatting sqref="AD22">
    <cfRule type="expression" dxfId="209" priority="227">
      <formula>AI22=1</formula>
    </cfRule>
    <cfRule type="expression" dxfId="208" priority="228">
      <formula>AI22=-1</formula>
    </cfRule>
  </conditionalFormatting>
  <conditionalFormatting sqref="AD23">
    <cfRule type="expression" dxfId="207" priority="225">
      <formula>AI23=1</formula>
    </cfRule>
    <cfRule type="expression" dxfId="206" priority="226">
      <formula>AI23=-1</formula>
    </cfRule>
  </conditionalFormatting>
  <conditionalFormatting sqref="AD24">
    <cfRule type="expression" dxfId="205" priority="223">
      <formula>AI24=1</formula>
    </cfRule>
    <cfRule type="expression" dxfId="204" priority="224">
      <formula>AI24=-1</formula>
    </cfRule>
  </conditionalFormatting>
  <conditionalFormatting sqref="AD25">
    <cfRule type="expression" dxfId="203" priority="221">
      <formula>AI25=1</formula>
    </cfRule>
    <cfRule type="expression" dxfId="202" priority="222">
      <formula>AI25=-1</formula>
    </cfRule>
  </conditionalFormatting>
  <conditionalFormatting sqref="AD26">
    <cfRule type="expression" dxfId="201" priority="219">
      <formula>AI26=1</formula>
    </cfRule>
    <cfRule type="expression" dxfId="200" priority="220">
      <formula>AI26=-1</formula>
    </cfRule>
  </conditionalFormatting>
  <conditionalFormatting sqref="AD27">
    <cfRule type="expression" dxfId="199" priority="217">
      <formula>AI27=1</formula>
    </cfRule>
    <cfRule type="expression" dxfId="198" priority="218">
      <formula>AI27=-1</formula>
    </cfRule>
  </conditionalFormatting>
  <conditionalFormatting sqref="AD28">
    <cfRule type="expression" dxfId="197" priority="215">
      <formula>AI28=1</formula>
    </cfRule>
    <cfRule type="expression" dxfId="196" priority="216">
      <formula>AI28=-1</formula>
    </cfRule>
  </conditionalFormatting>
  <conditionalFormatting sqref="AD29">
    <cfRule type="expression" dxfId="195" priority="213">
      <formula>AI29=1</formula>
    </cfRule>
    <cfRule type="expression" dxfId="194" priority="214">
      <formula>AI29=-1</formula>
    </cfRule>
  </conditionalFormatting>
  <conditionalFormatting sqref="AD30">
    <cfRule type="expression" dxfId="193" priority="211">
      <formula>AI30=1</formula>
    </cfRule>
    <cfRule type="expression" dxfId="192" priority="212">
      <formula>AI30=-1</formula>
    </cfRule>
  </conditionalFormatting>
  <conditionalFormatting sqref="AD31">
    <cfRule type="expression" dxfId="191" priority="209">
      <formula>AI31=1</formula>
    </cfRule>
    <cfRule type="expression" dxfId="190" priority="210">
      <formula>AI31=-1</formula>
    </cfRule>
  </conditionalFormatting>
  <conditionalFormatting sqref="AD32">
    <cfRule type="expression" dxfId="189" priority="207">
      <formula>AI32=1</formula>
    </cfRule>
    <cfRule type="expression" dxfId="188" priority="208">
      <formula>AI32=-1</formula>
    </cfRule>
  </conditionalFormatting>
  <conditionalFormatting sqref="AD33">
    <cfRule type="expression" dxfId="187" priority="205">
      <formula>AI33=1</formula>
    </cfRule>
    <cfRule type="expression" dxfId="186" priority="206">
      <formula>AI33=-1</formula>
    </cfRule>
  </conditionalFormatting>
  <conditionalFormatting sqref="AD34">
    <cfRule type="expression" dxfId="185" priority="203">
      <formula>AI34=1</formula>
    </cfRule>
    <cfRule type="expression" dxfId="184" priority="204">
      <formula>AI34=-1</formula>
    </cfRule>
  </conditionalFormatting>
  <conditionalFormatting sqref="AD35">
    <cfRule type="expression" dxfId="183" priority="201">
      <formula>AI35=1</formula>
    </cfRule>
    <cfRule type="expression" dxfId="182" priority="202">
      <formula>AI35=-1</formula>
    </cfRule>
  </conditionalFormatting>
  <conditionalFormatting sqref="AD36">
    <cfRule type="expression" dxfId="181" priority="199">
      <formula>AI36=1</formula>
    </cfRule>
    <cfRule type="expression" dxfId="180" priority="200">
      <formula>AI36=-1</formula>
    </cfRule>
  </conditionalFormatting>
  <conditionalFormatting sqref="AD37">
    <cfRule type="expression" dxfId="179" priority="197">
      <formula>AI37=1</formula>
    </cfRule>
    <cfRule type="expression" dxfId="178" priority="198">
      <formula>AI37=-1</formula>
    </cfRule>
  </conditionalFormatting>
  <conditionalFormatting sqref="AD38">
    <cfRule type="expression" dxfId="177" priority="193">
      <formula>AI38=1</formula>
    </cfRule>
    <cfRule type="expression" dxfId="176" priority="194">
      <formula>AI38=-1</formula>
    </cfRule>
  </conditionalFormatting>
  <conditionalFormatting sqref="AD39">
    <cfRule type="expression" dxfId="175" priority="191">
      <formula>AI39=1</formula>
    </cfRule>
    <cfRule type="expression" dxfId="174" priority="192">
      <formula>AI39=-1</formula>
    </cfRule>
  </conditionalFormatting>
  <conditionalFormatting sqref="AD40">
    <cfRule type="expression" dxfId="173" priority="189">
      <formula>AI40=1</formula>
    </cfRule>
    <cfRule type="expression" dxfId="172" priority="190">
      <formula>AI40=-1</formula>
    </cfRule>
  </conditionalFormatting>
  <conditionalFormatting sqref="AD41">
    <cfRule type="expression" dxfId="171" priority="187">
      <formula>AI41=1</formula>
    </cfRule>
    <cfRule type="expression" dxfId="170" priority="188">
      <formula>AI41=-1</formula>
    </cfRule>
  </conditionalFormatting>
  <conditionalFormatting sqref="AD42">
    <cfRule type="expression" dxfId="169" priority="185">
      <formula>AI42=1</formula>
    </cfRule>
    <cfRule type="expression" dxfId="168" priority="186">
      <formula>AI42=-1</formula>
    </cfRule>
  </conditionalFormatting>
  <conditionalFormatting sqref="AD43">
    <cfRule type="expression" dxfId="167" priority="183">
      <formula>AI43=1</formula>
    </cfRule>
    <cfRule type="expression" dxfId="166" priority="184">
      <formula>AI43=-1</formula>
    </cfRule>
  </conditionalFormatting>
  <conditionalFormatting sqref="AD44">
    <cfRule type="expression" dxfId="165" priority="181">
      <formula>AI44=1</formula>
    </cfRule>
    <cfRule type="expression" dxfId="164" priority="182">
      <formula>AI44=-1</formula>
    </cfRule>
  </conditionalFormatting>
  <conditionalFormatting sqref="AD45">
    <cfRule type="expression" dxfId="163" priority="179">
      <formula>AI45=1</formula>
    </cfRule>
    <cfRule type="expression" dxfId="162" priority="180">
      <formula>AI45=-1</formula>
    </cfRule>
  </conditionalFormatting>
  <conditionalFormatting sqref="AD46">
    <cfRule type="expression" dxfId="161" priority="177">
      <formula>AI46=1</formula>
    </cfRule>
    <cfRule type="expression" dxfId="160" priority="178">
      <formula>AI46=-1</formula>
    </cfRule>
  </conditionalFormatting>
  <conditionalFormatting sqref="AD47">
    <cfRule type="expression" dxfId="159" priority="175">
      <formula>AI47=1</formula>
    </cfRule>
    <cfRule type="expression" dxfId="158" priority="176">
      <formula>AI47=-1</formula>
    </cfRule>
  </conditionalFormatting>
  <conditionalFormatting sqref="AD48">
    <cfRule type="expression" dxfId="157" priority="173">
      <formula>AI48=1</formula>
    </cfRule>
    <cfRule type="expression" dxfId="156" priority="174">
      <formula>AI48=-1</formula>
    </cfRule>
  </conditionalFormatting>
  <conditionalFormatting sqref="AD49">
    <cfRule type="expression" dxfId="155" priority="171">
      <formula>AI49=1</formula>
    </cfRule>
    <cfRule type="expression" dxfId="154" priority="172">
      <formula>AI49=-1</formula>
    </cfRule>
  </conditionalFormatting>
  <conditionalFormatting sqref="AD50">
    <cfRule type="expression" dxfId="153" priority="169">
      <formula>AI50=1</formula>
    </cfRule>
    <cfRule type="expression" dxfId="152" priority="170">
      <formula>AI50=-1</formula>
    </cfRule>
  </conditionalFormatting>
  <conditionalFormatting sqref="AD51">
    <cfRule type="expression" dxfId="151" priority="167">
      <formula>AI51=1</formula>
    </cfRule>
    <cfRule type="expression" dxfId="150" priority="168">
      <formula>AI51=-1</formula>
    </cfRule>
  </conditionalFormatting>
  <conditionalFormatting sqref="AD52">
    <cfRule type="expression" dxfId="149" priority="165">
      <formula>AI52=1</formula>
    </cfRule>
    <cfRule type="expression" dxfId="148" priority="166">
      <formula>AI52=-1</formula>
    </cfRule>
  </conditionalFormatting>
  <conditionalFormatting sqref="AD53">
    <cfRule type="expression" dxfId="147" priority="163">
      <formula>AI53=1</formula>
    </cfRule>
    <cfRule type="expression" dxfId="146" priority="164">
      <formula>AI53=-1</formula>
    </cfRule>
  </conditionalFormatting>
  <conditionalFormatting sqref="AD54">
    <cfRule type="expression" dxfId="145" priority="161">
      <formula>AI54=1</formula>
    </cfRule>
    <cfRule type="expression" dxfId="144" priority="162">
      <formula>AI54=-1</formula>
    </cfRule>
  </conditionalFormatting>
  <conditionalFormatting sqref="AD55">
    <cfRule type="expression" dxfId="143" priority="159">
      <formula>AI55=1</formula>
    </cfRule>
    <cfRule type="expression" dxfId="142" priority="160">
      <formula>AI55=-1</formula>
    </cfRule>
  </conditionalFormatting>
  <conditionalFormatting sqref="AD56">
    <cfRule type="expression" dxfId="141" priority="157">
      <formula>AI56=1</formula>
    </cfRule>
    <cfRule type="expression" dxfId="140" priority="158">
      <formula>AI56=-1</formula>
    </cfRule>
  </conditionalFormatting>
  <conditionalFormatting sqref="AD57">
    <cfRule type="expression" dxfId="139" priority="155">
      <formula>AI57=1</formula>
    </cfRule>
    <cfRule type="expression" dxfId="138" priority="156">
      <formula>AI57=-1</formula>
    </cfRule>
  </conditionalFormatting>
  <conditionalFormatting sqref="AD58">
    <cfRule type="expression" dxfId="137" priority="153">
      <formula>AI58=1</formula>
    </cfRule>
    <cfRule type="expression" dxfId="136" priority="154">
      <formula>AI58=-1</formula>
    </cfRule>
  </conditionalFormatting>
  <conditionalFormatting sqref="AD59">
    <cfRule type="expression" dxfId="135" priority="151">
      <formula>AI59=1</formula>
    </cfRule>
    <cfRule type="expression" dxfId="134" priority="152">
      <formula>AI59=-1</formula>
    </cfRule>
  </conditionalFormatting>
  <conditionalFormatting sqref="AD60">
    <cfRule type="expression" dxfId="133" priority="149">
      <formula>AI60=1</formula>
    </cfRule>
    <cfRule type="expression" dxfId="132" priority="150">
      <formula>AI60=-1</formula>
    </cfRule>
  </conditionalFormatting>
  <conditionalFormatting sqref="AD61">
    <cfRule type="expression" dxfId="131" priority="147">
      <formula>AI61=1</formula>
    </cfRule>
    <cfRule type="expression" dxfId="130" priority="148">
      <formula>AI61=-1</formula>
    </cfRule>
  </conditionalFormatting>
  <conditionalFormatting sqref="AD62">
    <cfRule type="expression" dxfId="129" priority="145">
      <formula>AI62=1</formula>
    </cfRule>
    <cfRule type="expression" dxfId="128" priority="146">
      <formula>AI62=-1</formula>
    </cfRule>
  </conditionalFormatting>
  <conditionalFormatting sqref="AD63">
    <cfRule type="expression" dxfId="127" priority="143">
      <formula>AI63=1</formula>
    </cfRule>
    <cfRule type="expression" dxfId="126" priority="144">
      <formula>AI63=-1</formula>
    </cfRule>
  </conditionalFormatting>
  <conditionalFormatting sqref="AD64">
    <cfRule type="expression" dxfId="125" priority="141">
      <formula>AI64=1</formula>
    </cfRule>
    <cfRule type="expression" dxfId="124" priority="142">
      <formula>AI64=-1</formula>
    </cfRule>
  </conditionalFormatting>
  <conditionalFormatting sqref="AD65">
    <cfRule type="expression" dxfId="123" priority="139">
      <formula>AI65=1</formula>
    </cfRule>
    <cfRule type="expression" dxfId="122" priority="140">
      <formula>AI65=-1</formula>
    </cfRule>
  </conditionalFormatting>
  <conditionalFormatting sqref="AD66">
    <cfRule type="expression" dxfId="121" priority="137">
      <formula>AI66=1</formula>
    </cfRule>
    <cfRule type="expression" dxfId="120" priority="138">
      <formula>AI66=-1</formula>
    </cfRule>
  </conditionalFormatting>
  <conditionalFormatting sqref="C6">
    <cfRule type="expression" dxfId="119" priority="537">
      <formula>I6=1</formula>
    </cfRule>
    <cfRule type="expression" dxfId="118" priority="538">
      <formula>I6=-1</formula>
    </cfRule>
  </conditionalFormatting>
  <conditionalFormatting sqref="C7">
    <cfRule type="expression" dxfId="117" priority="135">
      <formula>I7=1</formula>
    </cfRule>
    <cfRule type="expression" dxfId="116" priority="136">
      <formula>I7=-1</formula>
    </cfRule>
  </conditionalFormatting>
  <conditionalFormatting sqref="C8">
    <cfRule type="expression" dxfId="115" priority="133">
      <formula>I8=1</formula>
    </cfRule>
    <cfRule type="expression" dxfId="114" priority="134">
      <formula>I8=-1</formula>
    </cfRule>
  </conditionalFormatting>
  <conditionalFormatting sqref="C9">
    <cfRule type="expression" dxfId="113" priority="131">
      <formula>I9=1</formula>
    </cfRule>
    <cfRule type="expression" dxfId="112" priority="132">
      <formula>I9=-1</formula>
    </cfRule>
  </conditionalFormatting>
  <conditionalFormatting sqref="C10">
    <cfRule type="expression" dxfId="111" priority="129">
      <formula>I10=1</formula>
    </cfRule>
    <cfRule type="expression" dxfId="110" priority="130">
      <formula>I10=-1</formula>
    </cfRule>
  </conditionalFormatting>
  <conditionalFormatting sqref="C11">
    <cfRule type="expression" dxfId="109" priority="125">
      <formula>I11=1</formula>
    </cfRule>
    <cfRule type="expression" dxfId="108" priority="126">
      <formula>I11=-1</formula>
    </cfRule>
  </conditionalFormatting>
  <conditionalFormatting sqref="C12">
    <cfRule type="expression" dxfId="107" priority="123">
      <formula>I12=1</formula>
    </cfRule>
    <cfRule type="expression" dxfId="106" priority="124">
      <formula>I12=-1</formula>
    </cfRule>
  </conditionalFormatting>
  <conditionalFormatting sqref="C13">
    <cfRule type="expression" dxfId="105" priority="121">
      <formula>I13=1</formula>
    </cfRule>
    <cfRule type="expression" dxfId="104" priority="122">
      <formula>I13=-1</formula>
    </cfRule>
  </conditionalFormatting>
  <conditionalFormatting sqref="C14">
    <cfRule type="expression" dxfId="103" priority="119">
      <formula>I14=1</formula>
    </cfRule>
    <cfRule type="expression" dxfId="102" priority="120">
      <formula>I14=-1</formula>
    </cfRule>
  </conditionalFormatting>
  <conditionalFormatting sqref="C15">
    <cfRule type="expression" dxfId="101" priority="117">
      <formula>I15=1</formula>
    </cfRule>
    <cfRule type="expression" dxfId="100" priority="118">
      <formula>I15=-1</formula>
    </cfRule>
  </conditionalFormatting>
  <conditionalFormatting sqref="C16">
    <cfRule type="expression" dxfId="99" priority="115">
      <formula>I16=1</formula>
    </cfRule>
    <cfRule type="expression" dxfId="98" priority="116">
      <formula>I16=-1</formula>
    </cfRule>
  </conditionalFormatting>
  <conditionalFormatting sqref="C17">
    <cfRule type="expression" dxfId="97" priority="113">
      <formula>I17=1</formula>
    </cfRule>
    <cfRule type="expression" dxfId="96" priority="114">
      <formula>I17=-1</formula>
    </cfRule>
  </conditionalFormatting>
  <conditionalFormatting sqref="C18">
    <cfRule type="expression" dxfId="95" priority="111">
      <formula>I18=1</formula>
    </cfRule>
    <cfRule type="expression" dxfId="94" priority="112">
      <formula>I18=-1</formula>
    </cfRule>
  </conditionalFormatting>
  <conditionalFormatting sqref="C19">
    <cfRule type="expression" dxfId="93" priority="109">
      <formula>I19=1</formula>
    </cfRule>
    <cfRule type="expression" dxfId="92" priority="110">
      <formula>I19=-1</formula>
    </cfRule>
  </conditionalFormatting>
  <conditionalFormatting sqref="C20">
    <cfRule type="expression" dxfId="91" priority="107">
      <formula>I20=1</formula>
    </cfRule>
    <cfRule type="expression" dxfId="90" priority="108">
      <formula>I20=-1</formula>
    </cfRule>
  </conditionalFormatting>
  <conditionalFormatting sqref="C21">
    <cfRule type="expression" dxfId="89" priority="105">
      <formula>I21=1</formula>
    </cfRule>
    <cfRule type="expression" dxfId="88" priority="106">
      <formula>I21=-1</formula>
    </cfRule>
  </conditionalFormatting>
  <conditionalFormatting sqref="C22">
    <cfRule type="expression" dxfId="87" priority="103">
      <formula>I22=1</formula>
    </cfRule>
    <cfRule type="expression" dxfId="86" priority="104">
      <formula>I22=-1</formula>
    </cfRule>
  </conditionalFormatting>
  <conditionalFormatting sqref="C23">
    <cfRule type="expression" dxfId="85" priority="101">
      <formula>I23=1</formula>
    </cfRule>
    <cfRule type="expression" dxfId="84" priority="102">
      <formula>I23=-1</formula>
    </cfRule>
  </conditionalFormatting>
  <conditionalFormatting sqref="C24">
    <cfRule type="expression" dxfId="83" priority="99">
      <formula>I24=1</formula>
    </cfRule>
    <cfRule type="expression" dxfId="82" priority="100">
      <formula>I24=-1</formula>
    </cfRule>
  </conditionalFormatting>
  <conditionalFormatting sqref="C25">
    <cfRule type="expression" dxfId="81" priority="97">
      <formula>I25=1</formula>
    </cfRule>
    <cfRule type="expression" dxfId="80" priority="98">
      <formula>I25=-1</formula>
    </cfRule>
  </conditionalFormatting>
  <conditionalFormatting sqref="C26">
    <cfRule type="expression" dxfId="79" priority="95">
      <formula>I26=1</formula>
    </cfRule>
    <cfRule type="expression" dxfId="78" priority="96">
      <formula>I26=-1</formula>
    </cfRule>
  </conditionalFormatting>
  <conditionalFormatting sqref="C27">
    <cfRule type="expression" dxfId="77" priority="93">
      <formula>I27=1</formula>
    </cfRule>
    <cfRule type="expression" dxfId="76" priority="94">
      <formula>I27=-1</formula>
    </cfRule>
  </conditionalFormatting>
  <conditionalFormatting sqref="C28">
    <cfRule type="expression" dxfId="75" priority="91">
      <formula>I28=1</formula>
    </cfRule>
    <cfRule type="expression" dxfId="74" priority="92">
      <formula>I28=-1</formula>
    </cfRule>
  </conditionalFormatting>
  <conditionalFormatting sqref="C29">
    <cfRule type="expression" dxfId="73" priority="89">
      <formula>I29=1</formula>
    </cfRule>
    <cfRule type="expression" dxfId="72" priority="90">
      <formula>I29=-1</formula>
    </cfRule>
  </conditionalFormatting>
  <conditionalFormatting sqref="C30">
    <cfRule type="expression" dxfId="71" priority="87">
      <formula>I30=1</formula>
    </cfRule>
    <cfRule type="expression" dxfId="70" priority="88">
      <formula>I30=-1</formula>
    </cfRule>
  </conditionalFormatting>
  <conditionalFormatting sqref="C31">
    <cfRule type="expression" dxfId="69" priority="85">
      <formula>I31=1</formula>
    </cfRule>
    <cfRule type="expression" dxfId="68" priority="86">
      <formula>I31=-1</formula>
    </cfRule>
  </conditionalFormatting>
  <conditionalFormatting sqref="C32">
    <cfRule type="expression" dxfId="67" priority="79">
      <formula>I32=1</formula>
    </cfRule>
    <cfRule type="expression" dxfId="66" priority="80">
      <formula>I32=-1</formula>
    </cfRule>
  </conditionalFormatting>
  <conditionalFormatting sqref="C33">
    <cfRule type="expression" dxfId="65" priority="77">
      <formula>I33=1</formula>
    </cfRule>
    <cfRule type="expression" dxfId="64" priority="78">
      <formula>I33=-1</formula>
    </cfRule>
  </conditionalFormatting>
  <conditionalFormatting sqref="C34">
    <cfRule type="expression" dxfId="63" priority="75">
      <formula>I34=1</formula>
    </cfRule>
    <cfRule type="expression" dxfId="62" priority="76">
      <formula>I34=-1</formula>
    </cfRule>
  </conditionalFormatting>
  <conditionalFormatting sqref="C35">
    <cfRule type="expression" dxfId="61" priority="73">
      <formula>I35=1</formula>
    </cfRule>
    <cfRule type="expression" dxfId="60" priority="74">
      <formula>I35=-1</formula>
    </cfRule>
  </conditionalFormatting>
  <conditionalFormatting sqref="C36">
    <cfRule type="expression" dxfId="59" priority="71">
      <formula>I36=1</formula>
    </cfRule>
    <cfRule type="expression" dxfId="58" priority="72">
      <formula>I36=-1</formula>
    </cfRule>
  </conditionalFormatting>
  <conditionalFormatting sqref="C37">
    <cfRule type="expression" dxfId="57" priority="69">
      <formula>I37=1</formula>
    </cfRule>
    <cfRule type="expression" dxfId="56" priority="70">
      <formula>I37=-1</formula>
    </cfRule>
  </conditionalFormatting>
  <conditionalFormatting sqref="C38">
    <cfRule type="expression" dxfId="55" priority="67">
      <formula>I38=1</formula>
    </cfRule>
    <cfRule type="expression" dxfId="54" priority="68">
      <formula>I38=-1</formula>
    </cfRule>
  </conditionalFormatting>
  <conditionalFormatting sqref="C39">
    <cfRule type="expression" dxfId="53" priority="65">
      <formula>I39=1</formula>
    </cfRule>
    <cfRule type="expression" dxfId="52" priority="66">
      <formula>I39=-1</formula>
    </cfRule>
  </conditionalFormatting>
  <conditionalFormatting sqref="C40">
    <cfRule type="expression" dxfId="51" priority="63">
      <formula>I40=1</formula>
    </cfRule>
    <cfRule type="expression" dxfId="50" priority="64">
      <formula>I40=-1</formula>
    </cfRule>
  </conditionalFormatting>
  <conditionalFormatting sqref="C41">
    <cfRule type="expression" dxfId="49" priority="61">
      <formula>I41=1</formula>
    </cfRule>
    <cfRule type="expression" dxfId="48" priority="62">
      <formula>I41=-1</formula>
    </cfRule>
  </conditionalFormatting>
  <conditionalFormatting sqref="C42">
    <cfRule type="expression" dxfId="47" priority="59">
      <formula>I42=1</formula>
    </cfRule>
    <cfRule type="expression" dxfId="46" priority="60">
      <formula>I42=-1</formula>
    </cfRule>
  </conditionalFormatting>
  <conditionalFormatting sqref="C43">
    <cfRule type="expression" dxfId="45" priority="57">
      <formula>I43=1</formula>
    </cfRule>
    <cfRule type="expression" dxfId="44" priority="58">
      <formula>I43=-1</formula>
    </cfRule>
  </conditionalFormatting>
  <conditionalFormatting sqref="C44">
    <cfRule type="expression" dxfId="43" priority="55">
      <formula>I44=1</formula>
    </cfRule>
    <cfRule type="expression" dxfId="42" priority="56">
      <formula>I44=-1</formula>
    </cfRule>
  </conditionalFormatting>
  <conditionalFormatting sqref="C45">
    <cfRule type="expression" dxfId="41" priority="51">
      <formula>I45=1</formula>
    </cfRule>
    <cfRule type="expression" dxfId="40" priority="52">
      <formula>I45=-1</formula>
    </cfRule>
  </conditionalFormatting>
  <conditionalFormatting sqref="C46">
    <cfRule type="expression" dxfId="39" priority="49">
      <formula>I46=1</formula>
    </cfRule>
    <cfRule type="expression" dxfId="38" priority="50">
      <formula>I46=-1</formula>
    </cfRule>
  </conditionalFormatting>
  <conditionalFormatting sqref="C47">
    <cfRule type="expression" dxfId="37" priority="47">
      <formula>I47=1</formula>
    </cfRule>
    <cfRule type="expression" dxfId="36" priority="48">
      <formula>I47=-1</formula>
    </cfRule>
  </conditionalFormatting>
  <conditionalFormatting sqref="C48">
    <cfRule type="expression" dxfId="35" priority="45">
      <formula>I48=1</formula>
    </cfRule>
    <cfRule type="expression" dxfId="34" priority="46">
      <formula>I48=-1</formula>
    </cfRule>
  </conditionalFormatting>
  <conditionalFormatting sqref="C49">
    <cfRule type="expression" dxfId="33" priority="43">
      <formula>I49=1</formula>
    </cfRule>
    <cfRule type="expression" dxfId="32" priority="44">
      <formula>I49=-1</formula>
    </cfRule>
  </conditionalFormatting>
  <conditionalFormatting sqref="C50">
    <cfRule type="expression" dxfId="31" priority="41">
      <formula>I50=1</formula>
    </cfRule>
    <cfRule type="expression" dxfId="30" priority="42">
      <formula>I50=-1</formula>
    </cfRule>
  </conditionalFormatting>
  <conditionalFormatting sqref="C51">
    <cfRule type="expression" dxfId="29" priority="31">
      <formula>I51=1</formula>
    </cfRule>
    <cfRule type="expression" dxfId="28" priority="32">
      <formula>I51=-1</formula>
    </cfRule>
  </conditionalFormatting>
  <conditionalFormatting sqref="C52">
    <cfRule type="expression" dxfId="27" priority="29">
      <formula>I52=1</formula>
    </cfRule>
    <cfRule type="expression" dxfId="26" priority="30">
      <formula>I52=-1</formula>
    </cfRule>
  </conditionalFormatting>
  <conditionalFormatting sqref="C53">
    <cfRule type="expression" dxfId="25" priority="27">
      <formula>I53=1</formula>
    </cfRule>
    <cfRule type="expression" dxfId="24" priority="28">
      <formula>I53=-1</formula>
    </cfRule>
  </conditionalFormatting>
  <conditionalFormatting sqref="C54">
    <cfRule type="expression" dxfId="23" priority="23">
      <formula>I54=1</formula>
    </cfRule>
    <cfRule type="expression" dxfId="22" priority="24">
      <formula>I54=-1</formula>
    </cfRule>
  </conditionalFormatting>
  <conditionalFormatting sqref="C55">
    <cfRule type="expression" dxfId="21" priority="21">
      <formula>I55=1</formula>
    </cfRule>
    <cfRule type="expression" dxfId="20" priority="22">
      <formula>I55=-1</formula>
    </cfRule>
  </conditionalFormatting>
  <conditionalFormatting sqref="C56">
    <cfRule type="expression" dxfId="19" priority="19">
      <formula>I56=1</formula>
    </cfRule>
    <cfRule type="expression" dxfId="18" priority="20">
      <formula>I56=-1</formula>
    </cfRule>
  </conditionalFormatting>
  <conditionalFormatting sqref="C57">
    <cfRule type="expression" dxfId="17" priority="17">
      <formula>I57=1</formula>
    </cfRule>
    <cfRule type="expression" dxfId="16" priority="18">
      <formula>I57=-1</formula>
    </cfRule>
  </conditionalFormatting>
  <conditionalFormatting sqref="C58">
    <cfRule type="expression" dxfId="15" priority="15">
      <formula>I58=1</formula>
    </cfRule>
    <cfRule type="expression" dxfId="14" priority="16">
      <formula>I58=-1</formula>
    </cfRule>
  </conditionalFormatting>
  <conditionalFormatting sqref="C59">
    <cfRule type="expression" dxfId="13" priority="13">
      <formula>I59=1</formula>
    </cfRule>
    <cfRule type="expression" dxfId="12" priority="14">
      <formula>I59=-1</formula>
    </cfRule>
  </conditionalFormatting>
  <conditionalFormatting sqref="C60">
    <cfRule type="expression" dxfId="11" priority="11">
      <formula>I60=1</formula>
    </cfRule>
    <cfRule type="expression" dxfId="10" priority="12">
      <formula>I60=-1</formula>
    </cfRule>
  </conditionalFormatting>
  <conditionalFormatting sqref="C61">
    <cfRule type="expression" dxfId="9" priority="9">
      <formula>I61=1</formula>
    </cfRule>
    <cfRule type="expression" dxfId="8" priority="10">
      <formula>I61=-1</formula>
    </cfRule>
  </conditionalFormatting>
  <conditionalFormatting sqref="C62">
    <cfRule type="expression" dxfId="7" priority="7">
      <formula>I62=1</formula>
    </cfRule>
    <cfRule type="expression" dxfId="6" priority="8">
      <formula>I62=-1</formula>
    </cfRule>
  </conditionalFormatting>
  <conditionalFormatting sqref="C63">
    <cfRule type="expression" dxfId="5" priority="5">
      <formula>I63=1</formula>
    </cfRule>
    <cfRule type="expression" dxfId="4" priority="6">
      <formula>I63=-1</formula>
    </cfRule>
  </conditionalFormatting>
  <conditionalFormatting sqref="C64:C65">
    <cfRule type="expression" dxfId="3" priority="3">
      <formula>I64=1</formula>
    </cfRule>
    <cfRule type="expression" dxfId="2" priority="4">
      <formula>I64=-1</formula>
    </cfRule>
  </conditionalFormatting>
  <conditionalFormatting sqref="C66">
    <cfRule type="expression" dxfId="1" priority="1">
      <formula>I66=1</formula>
    </cfRule>
    <cfRule type="expression" dxfId="0" priority="2">
      <formula>I66=-1</formula>
    </cfRule>
  </conditionalFormatting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 Hartle</dc:creator>
  <cp:lastModifiedBy>Thom Hartle</cp:lastModifiedBy>
  <dcterms:created xsi:type="dcterms:W3CDTF">2015-10-22T16:32:14Z</dcterms:created>
  <dcterms:modified xsi:type="dcterms:W3CDTF">2016-03-07T19:15:55Z</dcterms:modified>
</cp:coreProperties>
</file>