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6370" windowHeight="12330"/>
  </bookViews>
  <sheets>
    <sheet name="Main" sheetId="1" r:id="rId1"/>
    <sheet name="First" sheetId="2" state="hidden" r:id="rId2"/>
    <sheet name="Second" sheetId="5" state="hidden" r:id="rId3"/>
    <sheet name="Third" sheetId="3" state="hidden" r:id="rId4"/>
    <sheet name="Fourth" sheetId="6" state="hidden" r:id="rId5"/>
    <sheet name="Fifth" sheetId="7" state="hidden" r:id="rId6"/>
    <sheet name="Sixth" sheetId="8" state="hidden" r:id="rId7"/>
    <sheet name="Seventh" sheetId="9" state="hidden" r:id="rId8"/>
    <sheet name="Eighth" sheetId="10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0" l="1"/>
  <c r="B9" i="10"/>
  <c r="B10" i="10" s="1"/>
  <c r="B8" i="10"/>
  <c r="H8" i="10" s="1"/>
  <c r="H7" i="10"/>
  <c r="C1" i="9"/>
  <c r="H9" i="9"/>
  <c r="B9" i="9"/>
  <c r="B10" i="9" s="1"/>
  <c r="H8" i="9"/>
  <c r="B8" i="9"/>
  <c r="H7" i="9"/>
  <c r="C1" i="8"/>
  <c r="B9" i="8"/>
  <c r="B10" i="8" s="1"/>
  <c r="B8" i="8"/>
  <c r="H8" i="8" s="1"/>
  <c r="H7" i="8"/>
  <c r="C1" i="7"/>
  <c r="B10" i="7"/>
  <c r="B9" i="7"/>
  <c r="H9" i="7" s="1"/>
  <c r="H8" i="7"/>
  <c r="B8" i="7"/>
  <c r="H7" i="7"/>
  <c r="E3" i="9"/>
  <c r="M4" i="9"/>
  <c r="F3" i="9"/>
  <c r="L2" i="9"/>
  <c r="E6" i="9"/>
  <c r="E2" i="9"/>
  <c r="M3" i="9"/>
  <c r="E4" i="9"/>
  <c r="M6" i="9"/>
  <c r="L3" i="10"/>
  <c r="M5" i="9"/>
  <c r="L4" i="9"/>
  <c r="L5" i="9"/>
  <c r="L6" i="9"/>
  <c r="F5" i="9"/>
  <c r="L3" i="9"/>
  <c r="E5" i="9"/>
  <c r="E8" i="9"/>
  <c r="F7" i="9"/>
  <c r="E5" i="10"/>
  <c r="F2" i="9"/>
  <c r="F6" i="9"/>
  <c r="Q26" i="1"/>
  <c r="X10" i="1"/>
  <c r="Q10" i="1"/>
  <c r="P12" i="1"/>
  <c r="P28" i="1"/>
  <c r="W12" i="1"/>
  <c r="X26" i="1"/>
  <c r="W28" i="1"/>
  <c r="D17" i="1"/>
  <c r="G17" i="1"/>
  <c r="Y17" i="1"/>
  <c r="R18" i="1"/>
  <c r="N18" i="1"/>
  <c r="I17" i="1"/>
  <c r="D18" i="1"/>
  <c r="P16" i="1"/>
  <c r="Y16" i="1"/>
  <c r="R17" i="1"/>
  <c r="N17" i="1"/>
  <c r="I18" i="1"/>
  <c r="AA17" i="1"/>
  <c r="W17" i="1"/>
  <c r="P18" i="1"/>
  <c r="K18" i="1"/>
  <c r="G18" i="1"/>
  <c r="B17" i="1"/>
  <c r="Y18" i="1"/>
  <c r="U17" i="1"/>
  <c r="P17" i="1"/>
  <c r="K17" i="1"/>
  <c r="B18" i="1"/>
  <c r="Q24" i="1"/>
  <c r="E8" i="7"/>
  <c r="L6" i="7"/>
  <c r="X8" i="1"/>
  <c r="W30" i="1"/>
  <c r="X23" i="1"/>
  <c r="F5" i="7"/>
  <c r="F5" i="8"/>
  <c r="F6" i="7"/>
  <c r="E5" i="8"/>
  <c r="E4" i="8"/>
  <c r="F3" i="7"/>
  <c r="X6" i="1"/>
  <c r="X7" i="1"/>
  <c r="X24" i="1"/>
  <c r="Q23" i="1"/>
  <c r="I31" i="1"/>
  <c r="L3" i="8"/>
  <c r="M4" i="7"/>
  <c r="E5" i="7"/>
  <c r="E4" i="7"/>
  <c r="E6" i="7"/>
  <c r="M6" i="7"/>
  <c r="P14" i="1"/>
  <c r="Q8" i="1"/>
  <c r="P20" i="1"/>
  <c r="Q9" i="1"/>
  <c r="X25" i="1"/>
  <c r="X22" i="1"/>
  <c r="Q6" i="1"/>
  <c r="M6" i="8"/>
  <c r="M3" i="7"/>
  <c r="E2" i="7"/>
  <c r="M5" i="8"/>
  <c r="M5" i="7"/>
  <c r="M3" i="8"/>
  <c r="L2" i="7"/>
  <c r="P4" i="1"/>
  <c r="P30" i="1"/>
  <c r="W14" i="1"/>
  <c r="W20" i="1"/>
  <c r="X9" i="1"/>
  <c r="Q7" i="1"/>
  <c r="B4" i="1"/>
  <c r="L2" i="8"/>
  <c r="F3" i="8"/>
  <c r="L6" i="8"/>
  <c r="L3" i="7"/>
  <c r="L4" i="7"/>
  <c r="E2" i="8"/>
  <c r="F2" i="7"/>
  <c r="Q22" i="1"/>
  <c r="Q25" i="1"/>
  <c r="W4" i="1"/>
  <c r="Z22" i="1" l="1"/>
  <c r="S25" i="1"/>
  <c r="T25" i="1"/>
  <c r="U25" i="1" s="1"/>
  <c r="B11" i="10"/>
  <c r="H10" i="10"/>
  <c r="H9" i="10"/>
  <c r="AA9" i="1"/>
  <c r="AB9" i="1" s="1"/>
  <c r="AA8" i="1"/>
  <c r="AB8" i="1" s="1"/>
  <c r="AA7" i="1"/>
  <c r="AB7" i="1" s="1"/>
  <c r="AA6" i="1"/>
  <c r="AB6" i="1" s="1"/>
  <c r="T22" i="1"/>
  <c r="U22" i="1" s="1"/>
  <c r="S22" i="1"/>
  <c r="T24" i="1"/>
  <c r="U24" i="1" s="1"/>
  <c r="Z8" i="1"/>
  <c r="Z6" i="1"/>
  <c r="Z9" i="1"/>
  <c r="Z5" i="1"/>
  <c r="Z7" i="1"/>
  <c r="G7" i="9"/>
  <c r="B11" i="9"/>
  <c r="H10" i="9"/>
  <c r="S21" i="1"/>
  <c r="B11" i="8"/>
  <c r="H10" i="8"/>
  <c r="H9" i="8"/>
  <c r="T8" i="1"/>
  <c r="U8" i="1" s="1"/>
  <c r="T9" i="1"/>
  <c r="U9" i="1" s="1"/>
  <c r="T7" i="1"/>
  <c r="U7" i="1" s="1"/>
  <c r="T6" i="1"/>
  <c r="U6" i="1" s="1"/>
  <c r="S7" i="1"/>
  <c r="S6" i="1"/>
  <c r="S9" i="1"/>
  <c r="S5" i="1"/>
  <c r="H10" i="7"/>
  <c r="B11" i="7"/>
  <c r="C1" i="6"/>
  <c r="B9" i="6"/>
  <c r="B10" i="6" s="1"/>
  <c r="B8" i="6"/>
  <c r="H8" i="6" s="1"/>
  <c r="H7" i="6"/>
  <c r="C1" i="3"/>
  <c r="B9" i="3"/>
  <c r="B10" i="3" s="1"/>
  <c r="B8" i="3"/>
  <c r="H8" i="3" s="1"/>
  <c r="H7" i="3"/>
  <c r="C1" i="5"/>
  <c r="H10" i="5"/>
  <c r="B10" i="5"/>
  <c r="B11" i="5" s="1"/>
  <c r="H9" i="5"/>
  <c r="B9" i="5"/>
  <c r="H8" i="5"/>
  <c r="B8" i="5"/>
  <c r="H7" i="5"/>
  <c r="C1" i="2"/>
  <c r="B9" i="2"/>
  <c r="B10" i="2" s="1"/>
  <c r="B8" i="2"/>
  <c r="H8" i="2" s="1"/>
  <c r="H7" i="2"/>
  <c r="E11" i="10"/>
  <c r="F5" i="10"/>
  <c r="F3" i="10"/>
  <c r="F10" i="10"/>
  <c r="E9" i="10"/>
  <c r="E10" i="9"/>
  <c r="M4" i="10"/>
  <c r="E6" i="10"/>
  <c r="M5" i="10"/>
  <c r="F6" i="10"/>
  <c r="M3" i="10"/>
  <c r="E7" i="9"/>
  <c r="F9" i="9"/>
  <c r="E10" i="10"/>
  <c r="F8" i="10"/>
  <c r="F9" i="10"/>
  <c r="F4" i="10"/>
  <c r="L5" i="10"/>
  <c r="L4" i="10"/>
  <c r="F10" i="9"/>
  <c r="F7" i="10"/>
  <c r="E9" i="9"/>
  <c r="M6" i="10"/>
  <c r="E4" i="10"/>
  <c r="F4" i="9"/>
  <c r="E2" i="10"/>
  <c r="M2" i="9"/>
  <c r="F8" i="9"/>
  <c r="F2" i="10"/>
  <c r="L2" i="10"/>
  <c r="L6" i="10"/>
  <c r="E7" i="10"/>
  <c r="E3" i="10"/>
  <c r="E8" i="10"/>
  <c r="M2" i="10"/>
  <c r="J10" i="1"/>
  <c r="I12" i="1"/>
  <c r="J26" i="1"/>
  <c r="B28" i="1"/>
  <c r="I28" i="1"/>
  <c r="C26" i="1"/>
  <c r="M2" i="7"/>
  <c r="F9" i="7"/>
  <c r="E9" i="7"/>
  <c r="J9" i="1"/>
  <c r="M3" i="2"/>
  <c r="L3" i="6"/>
  <c r="E3" i="7"/>
  <c r="I14" i="1"/>
  <c r="J22" i="1"/>
  <c r="F4" i="7"/>
  <c r="F4" i="8"/>
  <c r="E7" i="7"/>
  <c r="F2" i="8"/>
  <c r="F9" i="8"/>
  <c r="F10" i="7"/>
  <c r="B14" i="1"/>
  <c r="C24" i="1"/>
  <c r="C6" i="1"/>
  <c r="C7" i="1"/>
  <c r="J7" i="1"/>
  <c r="C8" i="1"/>
  <c r="L4" i="8"/>
  <c r="E11" i="8"/>
  <c r="F7" i="7"/>
  <c r="E10" i="7"/>
  <c r="F10" i="8"/>
  <c r="M2" i="8"/>
  <c r="E3" i="8"/>
  <c r="M4" i="8"/>
  <c r="F5" i="6"/>
  <c r="L6" i="3"/>
  <c r="F6" i="8"/>
  <c r="L5" i="7"/>
  <c r="C25" i="1"/>
  <c r="C9" i="1"/>
  <c r="B12" i="1"/>
  <c r="J24" i="1"/>
  <c r="J25" i="1"/>
  <c r="C22" i="1"/>
  <c r="C23" i="1"/>
  <c r="F8" i="8"/>
  <c r="E8" i="8"/>
  <c r="E10" i="8"/>
  <c r="L5" i="8"/>
  <c r="F8" i="7"/>
  <c r="J23" i="1"/>
  <c r="J8" i="1"/>
  <c r="J6" i="1"/>
  <c r="E9" i="8"/>
  <c r="E7" i="8"/>
  <c r="F7" i="8"/>
  <c r="E6" i="8"/>
  <c r="C10" i="1"/>
  <c r="I30" i="1"/>
  <c r="B30" i="1"/>
  <c r="AA25" i="1" l="1"/>
  <c r="AB25" i="1" s="1"/>
  <c r="Z25" i="1"/>
  <c r="AA24" i="1"/>
  <c r="AB24" i="1" s="1"/>
  <c r="AA23" i="1"/>
  <c r="AB23" i="1" s="1"/>
  <c r="AA21" i="1"/>
  <c r="AB21" i="1" s="1"/>
  <c r="AA22" i="1"/>
  <c r="AB22" i="1" s="1"/>
  <c r="Z24" i="1"/>
  <c r="Z23" i="1"/>
  <c r="Z21" i="1"/>
  <c r="G7" i="10"/>
  <c r="G8" i="10" s="1"/>
  <c r="G9" i="10" s="1"/>
  <c r="G10" i="10" s="1"/>
  <c r="H11" i="10"/>
  <c r="B12" i="10"/>
  <c r="AA5" i="1"/>
  <c r="AB5" i="1" s="1"/>
  <c r="S23" i="1"/>
  <c r="S24" i="1"/>
  <c r="T23" i="1"/>
  <c r="U23" i="1" s="1"/>
  <c r="G8" i="9"/>
  <c r="G9" i="9" s="1"/>
  <c r="G10" i="9" s="1"/>
  <c r="H11" i="9"/>
  <c r="B12" i="9"/>
  <c r="T21" i="1"/>
  <c r="U21" i="1" s="1"/>
  <c r="G7" i="8"/>
  <c r="G8" i="8" s="1"/>
  <c r="G9" i="8" s="1"/>
  <c r="G10" i="8" s="1"/>
  <c r="B12" i="8"/>
  <c r="H11" i="8"/>
  <c r="T5" i="1"/>
  <c r="U5" i="1" s="1"/>
  <c r="S8" i="1"/>
  <c r="G7" i="7"/>
  <c r="G8" i="7" s="1"/>
  <c r="G9" i="7" s="1"/>
  <c r="G10" i="7" s="1"/>
  <c r="H11" i="7"/>
  <c r="B12" i="7"/>
  <c r="L22" i="1"/>
  <c r="E25" i="1"/>
  <c r="F6" i="1"/>
  <c r="B11" i="6"/>
  <c r="H10" i="6"/>
  <c r="H9" i="6"/>
  <c r="B11" i="3"/>
  <c r="H10" i="3"/>
  <c r="H9" i="3"/>
  <c r="B12" i="5"/>
  <c r="H11" i="5"/>
  <c r="B11" i="2"/>
  <c r="H10" i="2"/>
  <c r="H9" i="2"/>
  <c r="M4" i="5"/>
  <c r="F5" i="5"/>
  <c r="F6" i="5"/>
  <c r="E3" i="5"/>
  <c r="F11" i="10"/>
  <c r="L4" i="5"/>
  <c r="E6" i="5"/>
  <c r="M2" i="5"/>
  <c r="M5" i="5"/>
  <c r="F8" i="5"/>
  <c r="F3" i="5"/>
  <c r="F10" i="5"/>
  <c r="F11" i="9"/>
  <c r="F11" i="5"/>
  <c r="L3" i="5"/>
  <c r="F12" i="5"/>
  <c r="E11" i="5"/>
  <c r="F2" i="5"/>
  <c r="E2" i="5"/>
  <c r="E8" i="5"/>
  <c r="E5" i="5"/>
  <c r="L5" i="5"/>
  <c r="E12" i="5"/>
  <c r="L2" i="5"/>
  <c r="L6" i="5"/>
  <c r="E4" i="5"/>
  <c r="F7" i="5"/>
  <c r="E11" i="9"/>
  <c r="M3" i="5"/>
  <c r="E10" i="5"/>
  <c r="M6" i="5"/>
  <c r="E7" i="5"/>
  <c r="F9" i="5"/>
  <c r="E9" i="5"/>
  <c r="F4" i="5"/>
  <c r="F10" i="2"/>
  <c r="E9" i="3"/>
  <c r="M4" i="6"/>
  <c r="L2" i="2"/>
  <c r="F2" i="2"/>
  <c r="F7" i="6"/>
  <c r="F10" i="6"/>
  <c r="F4" i="6"/>
  <c r="F6" i="6"/>
  <c r="E11" i="6"/>
  <c r="E8" i="2"/>
  <c r="F7" i="3"/>
  <c r="E7" i="3"/>
  <c r="F6" i="3"/>
  <c r="F3" i="2"/>
  <c r="M6" i="2"/>
  <c r="E5" i="6"/>
  <c r="F2" i="3"/>
  <c r="E6" i="6"/>
  <c r="M2" i="2"/>
  <c r="L3" i="2"/>
  <c r="F3" i="3"/>
  <c r="E7" i="6"/>
  <c r="F9" i="3"/>
  <c r="E4" i="6"/>
  <c r="L4" i="3"/>
  <c r="E10" i="6"/>
  <c r="F5" i="3"/>
  <c r="M4" i="3"/>
  <c r="L5" i="6"/>
  <c r="E10" i="3"/>
  <c r="L2" i="6"/>
  <c r="E5" i="3"/>
  <c r="L4" i="6"/>
  <c r="L3" i="3"/>
  <c r="M3" i="6"/>
  <c r="M3" i="3"/>
  <c r="E11" i="7"/>
  <c r="E6" i="2"/>
  <c r="E2" i="2"/>
  <c r="F7" i="2"/>
  <c r="L4" i="2"/>
  <c r="L6" i="2"/>
  <c r="F8" i="2"/>
  <c r="F9" i="2"/>
  <c r="E2" i="6"/>
  <c r="E4" i="3"/>
  <c r="F8" i="3"/>
  <c r="M2" i="3"/>
  <c r="E11" i="3"/>
  <c r="F4" i="3"/>
  <c r="F2" i="6"/>
  <c r="E3" i="6"/>
  <c r="M6" i="3"/>
  <c r="L6" i="6"/>
  <c r="E6" i="3"/>
  <c r="F9" i="6"/>
  <c r="E3" i="3"/>
  <c r="E10" i="2"/>
  <c r="E3" i="2"/>
  <c r="E4" i="2"/>
  <c r="M4" i="2"/>
  <c r="M5" i="2"/>
  <c r="F4" i="2"/>
  <c r="E9" i="6"/>
  <c r="L2" i="3"/>
  <c r="E8" i="6"/>
  <c r="E8" i="3"/>
  <c r="M6" i="6"/>
  <c r="M5" i="6"/>
  <c r="F10" i="3"/>
  <c r="F8" i="6"/>
  <c r="F11" i="8"/>
  <c r="F11" i="7"/>
  <c r="F5" i="2"/>
  <c r="L5" i="2"/>
  <c r="F6" i="2"/>
  <c r="M5" i="3"/>
  <c r="F3" i="6"/>
  <c r="M2" i="6"/>
  <c r="E2" i="3"/>
  <c r="L5" i="3"/>
  <c r="E5" i="2"/>
  <c r="E7" i="2"/>
  <c r="E9" i="2"/>
  <c r="G11" i="10" l="1"/>
  <c r="B13" i="10"/>
  <c r="H12" i="10"/>
  <c r="G11" i="9"/>
  <c r="B13" i="9"/>
  <c r="H12" i="9"/>
  <c r="G11" i="8"/>
  <c r="B13" i="8"/>
  <c r="H12" i="8"/>
  <c r="G11" i="7"/>
  <c r="B13" i="7"/>
  <c r="H12" i="7"/>
  <c r="E6" i="1"/>
  <c r="E5" i="1"/>
  <c r="E8" i="1"/>
  <c r="F5" i="1"/>
  <c r="F9" i="1"/>
  <c r="M22" i="1"/>
  <c r="L25" i="1"/>
  <c r="F22" i="1"/>
  <c r="E22" i="1"/>
  <c r="F7" i="1"/>
  <c r="F8" i="1"/>
  <c r="E9" i="1"/>
  <c r="G7" i="2"/>
  <c r="E7" i="1"/>
  <c r="L23" i="1"/>
  <c r="M25" i="1"/>
  <c r="M24" i="1"/>
  <c r="M23" i="1"/>
  <c r="L24" i="1"/>
  <c r="M21" i="1"/>
  <c r="L21" i="1"/>
  <c r="F25" i="1"/>
  <c r="F23" i="1"/>
  <c r="F24" i="1"/>
  <c r="M8" i="1"/>
  <c r="M9" i="1"/>
  <c r="E23" i="1"/>
  <c r="F21" i="1"/>
  <c r="E24" i="1"/>
  <c r="E21" i="1"/>
  <c r="M7" i="1"/>
  <c r="M6" i="1"/>
  <c r="L8" i="1"/>
  <c r="L7" i="1"/>
  <c r="L9" i="1"/>
  <c r="M5" i="1"/>
  <c r="L6" i="1"/>
  <c r="L5" i="1"/>
  <c r="G7" i="6"/>
  <c r="G8" i="6" s="1"/>
  <c r="G9" i="6" s="1"/>
  <c r="G10" i="6" s="1"/>
  <c r="B12" i="6"/>
  <c r="H11" i="6"/>
  <c r="G8" i="3"/>
  <c r="G7" i="3"/>
  <c r="G9" i="3"/>
  <c r="G10" i="3" s="1"/>
  <c r="B12" i="3"/>
  <c r="H11" i="3"/>
  <c r="G7" i="5"/>
  <c r="G8" i="5" s="1"/>
  <c r="G9" i="5" s="1"/>
  <c r="G10" i="5" s="1"/>
  <c r="G11" i="5" s="1"/>
  <c r="G12" i="5" s="1"/>
  <c r="B13" i="5"/>
  <c r="H12" i="5"/>
  <c r="G9" i="2"/>
  <c r="G8" i="2"/>
  <c r="G10" i="2"/>
  <c r="B12" i="2"/>
  <c r="H11" i="2"/>
  <c r="F12" i="10"/>
  <c r="E12" i="9"/>
  <c r="E12" i="10"/>
  <c r="F12" i="9"/>
  <c r="F11" i="6"/>
  <c r="F11" i="3"/>
  <c r="E12" i="7"/>
  <c r="F11" i="2"/>
  <c r="E12" i="8"/>
  <c r="E11" i="2"/>
  <c r="F12" i="7"/>
  <c r="F12" i="8"/>
  <c r="G12" i="10" l="1"/>
  <c r="B14" i="10"/>
  <c r="H13" i="10"/>
  <c r="G12" i="9"/>
  <c r="B14" i="9"/>
  <c r="H13" i="9"/>
  <c r="G12" i="8"/>
  <c r="B14" i="8"/>
  <c r="H13" i="8"/>
  <c r="G12" i="7"/>
  <c r="B14" i="7"/>
  <c r="H13" i="7"/>
  <c r="G11" i="6"/>
  <c r="B13" i="6"/>
  <c r="H12" i="6"/>
  <c r="G11" i="3"/>
  <c r="B13" i="3"/>
  <c r="H12" i="3"/>
  <c r="B14" i="5"/>
  <c r="H13" i="5"/>
  <c r="G11" i="2"/>
  <c r="B13" i="2"/>
  <c r="H12" i="2"/>
  <c r="E13" i="10"/>
  <c r="F13" i="5"/>
  <c r="E13" i="9"/>
  <c r="F13" i="9"/>
  <c r="F13" i="10"/>
  <c r="E13" i="5"/>
  <c r="E12" i="3"/>
  <c r="E12" i="6"/>
  <c r="F12" i="3"/>
  <c r="E13" i="8"/>
  <c r="F13" i="8"/>
  <c r="E13" i="7"/>
  <c r="E12" i="2"/>
  <c r="F13" i="7"/>
  <c r="F12" i="6"/>
  <c r="F12" i="2"/>
  <c r="G13" i="10" l="1"/>
  <c r="B15" i="10"/>
  <c r="H14" i="10"/>
  <c r="G13" i="9"/>
  <c r="B15" i="9"/>
  <c r="H14" i="9"/>
  <c r="G13" i="8"/>
  <c r="B15" i="8"/>
  <c r="H14" i="8"/>
  <c r="G13" i="7"/>
  <c r="B15" i="7"/>
  <c r="H14" i="7"/>
  <c r="G12" i="6"/>
  <c r="B14" i="6"/>
  <c r="H13" i="6"/>
  <c r="G12" i="3"/>
  <c r="B14" i="3"/>
  <c r="H13" i="3"/>
  <c r="G13" i="5"/>
  <c r="B15" i="5"/>
  <c r="H14" i="5"/>
  <c r="G12" i="2"/>
  <c r="B14" i="2"/>
  <c r="H13" i="2"/>
  <c r="F14" i="10"/>
  <c r="E14" i="5"/>
  <c r="F14" i="5"/>
  <c r="E14" i="10"/>
  <c r="E14" i="9"/>
  <c r="F14" i="9"/>
  <c r="F13" i="6"/>
  <c r="E13" i="3"/>
  <c r="F13" i="2"/>
  <c r="I4" i="1"/>
  <c r="E14" i="7"/>
  <c r="F13" i="3"/>
  <c r="E14" i="8"/>
  <c r="I20" i="1"/>
  <c r="E13" i="2"/>
  <c r="F14" i="7"/>
  <c r="E13" i="6"/>
  <c r="F14" i="8"/>
  <c r="B20" i="1"/>
  <c r="G14" i="10" l="1"/>
  <c r="H15" i="10"/>
  <c r="B16" i="10"/>
  <c r="G14" i="9"/>
  <c r="B16" i="9"/>
  <c r="H15" i="9"/>
  <c r="G14" i="8"/>
  <c r="B16" i="8"/>
  <c r="H15" i="8"/>
  <c r="G14" i="7"/>
  <c r="B16" i="7"/>
  <c r="H15" i="7"/>
  <c r="G13" i="6"/>
  <c r="B15" i="6"/>
  <c r="H14" i="6"/>
  <c r="G13" i="3"/>
  <c r="B15" i="3"/>
  <c r="H14" i="3"/>
  <c r="G14" i="5"/>
  <c r="B16" i="5"/>
  <c r="H15" i="5"/>
  <c r="G13" i="2"/>
  <c r="H14" i="2"/>
  <c r="B15" i="2"/>
  <c r="N25" i="1"/>
  <c r="G24" i="1"/>
  <c r="G21" i="1"/>
  <c r="N21" i="1"/>
  <c r="G22" i="1"/>
  <c r="N23" i="1"/>
  <c r="N24" i="1"/>
  <c r="N22" i="1"/>
  <c r="G25" i="1"/>
  <c r="G23" i="1"/>
  <c r="N9" i="1"/>
  <c r="N5" i="1"/>
  <c r="N6" i="1"/>
  <c r="N7" i="1"/>
  <c r="N8" i="1"/>
  <c r="G9" i="1"/>
  <c r="G8" i="1"/>
  <c r="G7" i="1"/>
  <c r="G6" i="1"/>
  <c r="G5" i="1"/>
  <c r="F15" i="5"/>
  <c r="E15" i="5"/>
  <c r="E15" i="10"/>
  <c r="F15" i="10"/>
  <c r="E15" i="9"/>
  <c r="F15" i="9"/>
  <c r="F15" i="7"/>
  <c r="E15" i="7"/>
  <c r="E14" i="3"/>
  <c r="E14" i="2"/>
  <c r="F14" i="3"/>
  <c r="E14" i="6"/>
  <c r="E15" i="8"/>
  <c r="F14" i="6"/>
  <c r="F14" i="2"/>
  <c r="F15" i="8"/>
  <c r="G15" i="10" l="1"/>
  <c r="B17" i="10"/>
  <c r="H16" i="10"/>
  <c r="G15" i="9"/>
  <c r="B17" i="9"/>
  <c r="H16" i="9"/>
  <c r="G15" i="8"/>
  <c r="B17" i="8"/>
  <c r="H16" i="8"/>
  <c r="G15" i="7"/>
  <c r="B17" i="7"/>
  <c r="H16" i="7"/>
  <c r="G14" i="6"/>
  <c r="B16" i="6"/>
  <c r="H15" i="6"/>
  <c r="G14" i="3"/>
  <c r="B16" i="3"/>
  <c r="H15" i="3"/>
  <c r="G15" i="5"/>
  <c r="B17" i="5"/>
  <c r="H16" i="5"/>
  <c r="G14" i="2"/>
  <c r="B16" i="2"/>
  <c r="H15" i="2"/>
  <c r="F16" i="10"/>
  <c r="E16" i="5"/>
  <c r="F16" i="5"/>
  <c r="E16" i="10"/>
  <c r="E16" i="9"/>
  <c r="F16" i="9"/>
  <c r="F16" i="7"/>
  <c r="F15" i="6"/>
  <c r="E16" i="7"/>
  <c r="F15" i="2"/>
  <c r="E15" i="6"/>
  <c r="F15" i="3"/>
  <c r="E15" i="3"/>
  <c r="E16" i="8"/>
  <c r="F16" i="8"/>
  <c r="E15" i="2"/>
  <c r="G16" i="10" l="1"/>
  <c r="H17" i="10"/>
  <c r="B18" i="10"/>
  <c r="G16" i="9"/>
  <c r="B18" i="9"/>
  <c r="H17" i="9"/>
  <c r="G16" i="8"/>
  <c r="B18" i="8"/>
  <c r="H17" i="8"/>
  <c r="G16" i="7"/>
  <c r="B18" i="7"/>
  <c r="H17" i="7"/>
  <c r="G15" i="6"/>
  <c r="B17" i="6"/>
  <c r="H16" i="6"/>
  <c r="G15" i="3"/>
  <c r="B17" i="3"/>
  <c r="H16" i="3"/>
  <c r="G16" i="5"/>
  <c r="B18" i="5"/>
  <c r="H17" i="5"/>
  <c r="G15" i="2"/>
  <c r="B17" i="2"/>
  <c r="H16" i="2"/>
  <c r="F17" i="5"/>
  <c r="E17" i="10"/>
  <c r="E17" i="5"/>
  <c r="F17" i="10"/>
  <c r="F17" i="9"/>
  <c r="E17" i="9"/>
  <c r="E16" i="6"/>
  <c r="E16" i="3"/>
  <c r="F16" i="3"/>
  <c r="E17" i="8"/>
  <c r="F17" i="8"/>
  <c r="E16" i="2"/>
  <c r="E17" i="7"/>
  <c r="F16" i="6"/>
  <c r="F17" i="7"/>
  <c r="F16" i="2"/>
  <c r="G17" i="10" l="1"/>
  <c r="H18" i="10"/>
  <c r="B19" i="10"/>
  <c r="G17" i="9"/>
  <c r="H18" i="9"/>
  <c r="B19" i="9"/>
  <c r="G17" i="8"/>
  <c r="H18" i="8"/>
  <c r="B19" i="8"/>
  <c r="G17" i="7"/>
  <c r="B19" i="7"/>
  <c r="H18" i="7"/>
  <c r="G16" i="6"/>
  <c r="B18" i="6"/>
  <c r="H17" i="6"/>
  <c r="G16" i="3"/>
  <c r="B18" i="3"/>
  <c r="H17" i="3"/>
  <c r="G17" i="5"/>
  <c r="H18" i="5"/>
  <c r="B19" i="5"/>
  <c r="G16" i="2"/>
  <c r="H17" i="2"/>
  <c r="B18" i="2"/>
  <c r="F18" i="9"/>
  <c r="F18" i="10"/>
  <c r="E18" i="5"/>
  <c r="E18" i="10"/>
  <c r="F18" i="5"/>
  <c r="E18" i="9"/>
  <c r="E17" i="3"/>
  <c r="E18" i="8"/>
  <c r="F18" i="8"/>
  <c r="F17" i="2"/>
  <c r="E18" i="7"/>
  <c r="E17" i="6"/>
  <c r="F18" i="7"/>
  <c r="E17" i="2"/>
  <c r="F17" i="6"/>
  <c r="F17" i="3"/>
  <c r="G18" i="10" l="1"/>
  <c r="B20" i="10"/>
  <c r="H19" i="10"/>
  <c r="G18" i="9"/>
  <c r="B20" i="9"/>
  <c r="H19" i="9"/>
  <c r="G18" i="8"/>
  <c r="B20" i="8"/>
  <c r="H19" i="8"/>
  <c r="G18" i="7"/>
  <c r="H19" i="7"/>
  <c r="B20" i="7"/>
  <c r="G17" i="6"/>
  <c r="H18" i="6"/>
  <c r="B19" i="6"/>
  <c r="G17" i="3"/>
  <c r="H18" i="3"/>
  <c r="B19" i="3"/>
  <c r="G18" i="5"/>
  <c r="B20" i="5"/>
  <c r="H19" i="5"/>
  <c r="G17" i="2"/>
  <c r="H18" i="2"/>
  <c r="B19" i="2"/>
  <c r="E19" i="9"/>
  <c r="E19" i="10"/>
  <c r="E19" i="5"/>
  <c r="F19" i="10"/>
  <c r="F19" i="5"/>
  <c r="F19" i="9"/>
  <c r="E18" i="3"/>
  <c r="E19" i="8"/>
  <c r="F18" i="6"/>
  <c r="F18" i="2"/>
  <c r="E18" i="6"/>
  <c r="F19" i="8"/>
  <c r="E18" i="2"/>
  <c r="F19" i="7"/>
  <c r="E19" i="7"/>
  <c r="F18" i="3"/>
  <c r="G19" i="10" l="1"/>
  <c r="B21" i="10"/>
  <c r="H20" i="10"/>
  <c r="G19" i="9"/>
  <c r="B21" i="9"/>
  <c r="H20" i="9"/>
  <c r="G19" i="8"/>
  <c r="B21" i="8"/>
  <c r="H20" i="8"/>
  <c r="G19" i="7"/>
  <c r="B21" i="7"/>
  <c r="H20" i="7"/>
  <c r="G18" i="6"/>
  <c r="B20" i="6"/>
  <c r="H19" i="6"/>
  <c r="G18" i="3"/>
  <c r="B20" i="3"/>
  <c r="H19" i="3"/>
  <c r="G19" i="5"/>
  <c r="B21" i="5"/>
  <c r="H20" i="5"/>
  <c r="G18" i="2"/>
  <c r="B20" i="2"/>
  <c r="H19" i="2"/>
  <c r="E20" i="10"/>
  <c r="F20" i="9"/>
  <c r="F20" i="10"/>
  <c r="E20" i="5"/>
  <c r="F20" i="5"/>
  <c r="E20" i="9"/>
  <c r="E20" i="8"/>
  <c r="F20" i="7"/>
  <c r="E19" i="3"/>
  <c r="E19" i="2"/>
  <c r="F19" i="3"/>
  <c r="E19" i="6"/>
  <c r="E20" i="7"/>
  <c r="F19" i="2"/>
  <c r="F19" i="6"/>
  <c r="F20" i="8"/>
  <c r="G20" i="10" l="1"/>
  <c r="B22" i="10"/>
  <c r="H21" i="10"/>
  <c r="G20" i="9"/>
  <c r="B22" i="9"/>
  <c r="H21" i="9"/>
  <c r="G20" i="8"/>
  <c r="B22" i="8"/>
  <c r="H21" i="8"/>
  <c r="G20" i="7"/>
  <c r="B22" i="7"/>
  <c r="H21" i="7"/>
  <c r="G19" i="6"/>
  <c r="B21" i="6"/>
  <c r="H20" i="6"/>
  <c r="G19" i="3"/>
  <c r="B21" i="3"/>
  <c r="H20" i="3"/>
  <c r="G20" i="5"/>
  <c r="H21" i="5"/>
  <c r="B22" i="5"/>
  <c r="G19" i="2"/>
  <c r="H20" i="2"/>
  <c r="B21" i="2"/>
  <c r="E21" i="10"/>
  <c r="F21" i="10"/>
  <c r="E21" i="5"/>
  <c r="F21" i="5"/>
  <c r="E21" i="9"/>
  <c r="F21" i="9"/>
  <c r="E21" i="7"/>
  <c r="F21" i="7"/>
  <c r="E20" i="3"/>
  <c r="F20" i="6"/>
  <c r="F20" i="3"/>
  <c r="E20" i="6"/>
  <c r="E21" i="8"/>
  <c r="F20" i="2"/>
  <c r="E20" i="2"/>
  <c r="F21" i="8"/>
  <c r="G21" i="10" l="1"/>
  <c r="H22" i="10"/>
  <c r="B23" i="10"/>
  <c r="G21" i="9"/>
  <c r="H22" i="9"/>
  <c r="B23" i="9"/>
  <c r="G21" i="8"/>
  <c r="B23" i="8"/>
  <c r="H22" i="8"/>
  <c r="G21" i="7"/>
  <c r="B23" i="7"/>
  <c r="H22" i="7"/>
  <c r="G20" i="6"/>
  <c r="B22" i="6"/>
  <c r="H21" i="6"/>
  <c r="G20" i="3"/>
  <c r="B22" i="3"/>
  <c r="H21" i="3"/>
  <c r="G21" i="5"/>
  <c r="B23" i="5"/>
  <c r="H22" i="5"/>
  <c r="G20" i="2"/>
  <c r="B22" i="2"/>
  <c r="H21" i="2"/>
  <c r="E22" i="9"/>
  <c r="E22" i="10"/>
  <c r="F22" i="9"/>
  <c r="F22" i="5"/>
  <c r="E22" i="5"/>
  <c r="F22" i="10"/>
  <c r="E22" i="7"/>
  <c r="F22" i="7"/>
  <c r="F21" i="3"/>
  <c r="F21" i="6"/>
  <c r="E21" i="2"/>
  <c r="E21" i="3"/>
  <c r="E21" i="6"/>
  <c r="F21" i="2"/>
  <c r="F22" i="8"/>
  <c r="E22" i="8"/>
  <c r="G22" i="10" l="1"/>
  <c r="B24" i="10"/>
  <c r="H23" i="10"/>
  <c r="G22" i="9"/>
  <c r="B24" i="9"/>
  <c r="H23" i="9"/>
  <c r="G22" i="8"/>
  <c r="H23" i="8"/>
  <c r="B24" i="8"/>
  <c r="G22" i="7"/>
  <c r="B24" i="7"/>
  <c r="H23" i="7"/>
  <c r="G21" i="6"/>
  <c r="B23" i="6"/>
  <c r="H22" i="6"/>
  <c r="G21" i="3"/>
  <c r="B23" i="3"/>
  <c r="H22" i="3"/>
  <c r="G22" i="5"/>
  <c r="B24" i="5"/>
  <c r="H23" i="5"/>
  <c r="G21" i="2"/>
  <c r="B23" i="2"/>
  <c r="H22" i="2"/>
  <c r="F23" i="9"/>
  <c r="F23" i="5"/>
  <c r="F23" i="10"/>
  <c r="E23" i="9"/>
  <c r="E23" i="10"/>
  <c r="E23" i="5"/>
  <c r="E22" i="3"/>
  <c r="E23" i="7"/>
  <c r="E22" i="6"/>
  <c r="F23" i="7"/>
  <c r="F22" i="6"/>
  <c r="E23" i="8"/>
  <c r="E22" i="2"/>
  <c r="F22" i="2"/>
  <c r="F22" i="3"/>
  <c r="F23" i="8"/>
  <c r="G23" i="10" l="1"/>
  <c r="B25" i="10"/>
  <c r="H24" i="10"/>
  <c r="G23" i="9"/>
  <c r="B25" i="9"/>
  <c r="H24" i="9"/>
  <c r="G23" i="8"/>
  <c r="B25" i="8"/>
  <c r="H24" i="8"/>
  <c r="G23" i="7"/>
  <c r="B25" i="7"/>
  <c r="H24" i="7"/>
  <c r="G22" i="6"/>
  <c r="H23" i="6"/>
  <c r="B24" i="6"/>
  <c r="G22" i="3"/>
  <c r="B24" i="3"/>
  <c r="H23" i="3"/>
  <c r="G23" i="5"/>
  <c r="B25" i="5"/>
  <c r="H24" i="5"/>
  <c r="G22" i="2"/>
  <c r="H23" i="2"/>
  <c r="B24" i="2"/>
  <c r="E24" i="9"/>
  <c r="E24" i="5"/>
  <c r="E24" i="10"/>
  <c r="F24" i="9"/>
  <c r="F24" i="10"/>
  <c r="F24" i="5"/>
  <c r="E24" i="8"/>
  <c r="E23" i="3"/>
  <c r="E23" i="6"/>
  <c r="F23" i="3"/>
  <c r="F24" i="7"/>
  <c r="F23" i="2"/>
  <c r="F24" i="8"/>
  <c r="E24" i="7"/>
  <c r="E23" i="2"/>
  <c r="F23" i="6"/>
  <c r="G24" i="10" l="1"/>
  <c r="H25" i="10"/>
  <c r="B26" i="10"/>
  <c r="G24" i="9"/>
  <c r="B26" i="9"/>
  <c r="H25" i="9"/>
  <c r="G24" i="8"/>
  <c r="B26" i="8"/>
  <c r="H25" i="8"/>
  <c r="G24" i="7"/>
  <c r="B26" i="7"/>
  <c r="H25" i="7"/>
  <c r="G23" i="6"/>
  <c r="B25" i="6"/>
  <c r="H24" i="6"/>
  <c r="G23" i="3"/>
  <c r="B25" i="3"/>
  <c r="H24" i="3"/>
  <c r="G24" i="5"/>
  <c r="B26" i="5"/>
  <c r="H25" i="5"/>
  <c r="G23" i="2"/>
  <c r="B25" i="2"/>
  <c r="H24" i="2"/>
  <c r="F25" i="10"/>
  <c r="F25" i="9"/>
  <c r="F25" i="5"/>
  <c r="E25" i="5"/>
  <c r="E25" i="10"/>
  <c r="E25" i="9"/>
  <c r="F25" i="8"/>
  <c r="F24" i="6"/>
  <c r="F25" i="7"/>
  <c r="F24" i="3"/>
  <c r="E25" i="7"/>
  <c r="E24" i="3"/>
  <c r="F24" i="2"/>
  <c r="E25" i="8"/>
  <c r="E24" i="6"/>
  <c r="E24" i="2"/>
  <c r="G25" i="10" l="1"/>
  <c r="H26" i="10"/>
  <c r="G25" i="9"/>
  <c r="H26" i="9"/>
  <c r="G25" i="8"/>
  <c r="H26" i="8"/>
  <c r="G25" i="7"/>
  <c r="H26" i="7"/>
  <c r="G24" i="6"/>
  <c r="B26" i="6"/>
  <c r="H25" i="6"/>
  <c r="G24" i="3"/>
  <c r="B26" i="3"/>
  <c r="H25" i="3"/>
  <c r="G25" i="5"/>
  <c r="H26" i="5"/>
  <c r="G24" i="2"/>
  <c r="B26" i="2"/>
  <c r="H25" i="2"/>
  <c r="E26" i="5"/>
  <c r="F26" i="9"/>
  <c r="F26" i="5"/>
  <c r="E26" i="10"/>
  <c r="F26" i="10"/>
  <c r="E26" i="9"/>
  <c r="E26" i="8"/>
  <c r="F26" i="7"/>
  <c r="F26" i="8"/>
  <c r="F25" i="6"/>
  <c r="E25" i="2"/>
  <c r="E25" i="3"/>
  <c r="E26" i="7"/>
  <c r="F25" i="2"/>
  <c r="F25" i="3"/>
  <c r="E25" i="6"/>
  <c r="G26" i="10" l="1"/>
  <c r="H2" i="10" s="1"/>
  <c r="G26" i="9"/>
  <c r="H2" i="9" s="1"/>
  <c r="G26" i="8"/>
  <c r="H2" i="8" s="1"/>
  <c r="G26" i="7"/>
  <c r="H2" i="7" s="1"/>
  <c r="G25" i="6"/>
  <c r="H26" i="6"/>
  <c r="G25" i="3"/>
  <c r="H26" i="3"/>
  <c r="G26" i="5"/>
  <c r="H2" i="5" s="1"/>
  <c r="G25" i="2"/>
  <c r="H26" i="2"/>
  <c r="E26" i="6"/>
  <c r="F26" i="2"/>
  <c r="F26" i="6"/>
  <c r="E26" i="3"/>
  <c r="F26" i="3"/>
  <c r="E26" i="2"/>
  <c r="I2" i="10" l="1"/>
  <c r="J1" i="10"/>
  <c r="J2" i="10" s="1"/>
  <c r="J1" i="9"/>
  <c r="J2" i="9" s="1"/>
  <c r="I2" i="9"/>
  <c r="J1" i="7"/>
  <c r="J2" i="7" s="1"/>
  <c r="I2" i="7"/>
  <c r="J1" i="8"/>
  <c r="J2" i="8" s="1"/>
  <c r="I2" i="8"/>
  <c r="G26" i="6"/>
  <c r="H2" i="6" s="1"/>
  <c r="G26" i="3"/>
  <c r="H2" i="3" s="1"/>
  <c r="J1" i="5"/>
  <c r="J2" i="5" s="1"/>
  <c r="I2" i="5"/>
  <c r="G26" i="2"/>
  <c r="H2" i="2" s="1"/>
  <c r="L7" i="10"/>
  <c r="M7" i="10"/>
  <c r="M7" i="5"/>
  <c r="M7" i="9"/>
  <c r="L7" i="7"/>
  <c r="M7" i="7"/>
  <c r="L7" i="8"/>
  <c r="AA26" i="1" l="1"/>
  <c r="AB26" i="1" s="1"/>
  <c r="Z26" i="1"/>
  <c r="S26" i="1"/>
  <c r="T10" i="1"/>
  <c r="U10" i="1" s="1"/>
  <c r="S10" i="1"/>
  <c r="AA10" i="1"/>
  <c r="AB10" i="1" s="1"/>
  <c r="M10" i="1"/>
  <c r="N10" i="1" s="1"/>
  <c r="I3" i="10"/>
  <c r="J3" i="10"/>
  <c r="I3" i="9"/>
  <c r="J3" i="9"/>
  <c r="J3" i="8"/>
  <c r="I3" i="8"/>
  <c r="J3" i="7"/>
  <c r="I3" i="7"/>
  <c r="J1" i="2"/>
  <c r="J2" i="2" s="1"/>
  <c r="I2" i="2"/>
  <c r="J1" i="6"/>
  <c r="J2" i="6" s="1"/>
  <c r="I2" i="6"/>
  <c r="I2" i="3"/>
  <c r="J1" i="3"/>
  <c r="J2" i="3" s="1"/>
  <c r="I3" i="5"/>
  <c r="J3" i="5"/>
  <c r="M8" i="10"/>
  <c r="L7" i="5"/>
  <c r="L8" i="10"/>
  <c r="L8" i="5"/>
  <c r="L7" i="9"/>
  <c r="M8" i="9"/>
  <c r="M7" i="2"/>
  <c r="L8" i="8"/>
  <c r="M7" i="8"/>
  <c r="M8" i="7"/>
  <c r="L7" i="6"/>
  <c r="L7" i="3"/>
  <c r="Z10" i="1" l="1"/>
  <c r="T26" i="1"/>
  <c r="U26" i="1" s="1"/>
  <c r="L26" i="1"/>
  <c r="E26" i="1"/>
  <c r="L10" i="1"/>
  <c r="I34" i="1" s="1"/>
  <c r="F10" i="1"/>
  <c r="G10" i="1" s="1"/>
  <c r="AA27" i="1"/>
  <c r="AB27" i="1" s="1"/>
  <c r="Z27" i="1"/>
  <c r="I4" i="10"/>
  <c r="J4" i="10"/>
  <c r="AA11" i="1"/>
  <c r="AB11" i="1" s="1"/>
  <c r="I4" i="9"/>
  <c r="J4" i="9"/>
  <c r="S27" i="1"/>
  <c r="T11" i="1"/>
  <c r="U11" i="1" s="1"/>
  <c r="J4" i="7"/>
  <c r="I4" i="7"/>
  <c r="I4" i="8"/>
  <c r="J4" i="8"/>
  <c r="J3" i="2"/>
  <c r="I3" i="2"/>
  <c r="L11" i="1"/>
  <c r="I3" i="6"/>
  <c r="J3" i="6"/>
  <c r="J3" i="3"/>
  <c r="I3" i="3"/>
  <c r="J4" i="5"/>
  <c r="I4" i="5"/>
  <c r="M8" i="5"/>
  <c r="L9" i="10"/>
  <c r="L9" i="5"/>
  <c r="L8" i="9"/>
  <c r="L9" i="9"/>
  <c r="M7" i="3"/>
  <c r="L8" i="7"/>
  <c r="M8" i="8"/>
  <c r="L7" i="2"/>
  <c r="M7" i="6"/>
  <c r="M8" i="3"/>
  <c r="M8" i="2"/>
  <c r="L9" i="7"/>
  <c r="L9" i="8"/>
  <c r="L8" i="6"/>
  <c r="M26" i="1" l="1"/>
  <c r="N26" i="1" s="1"/>
  <c r="F26" i="1"/>
  <c r="G26" i="1" s="1"/>
  <c r="E10" i="1"/>
  <c r="S11" i="1"/>
  <c r="T27" i="1"/>
  <c r="U27" i="1" s="1"/>
  <c r="Z11" i="1"/>
  <c r="Z28" i="1"/>
  <c r="J5" i="10"/>
  <c r="I5" i="10"/>
  <c r="Z12" i="1"/>
  <c r="J5" i="9"/>
  <c r="I5" i="9"/>
  <c r="S28" i="1"/>
  <c r="S12" i="1"/>
  <c r="J5" i="7"/>
  <c r="I5" i="7"/>
  <c r="I5" i="8"/>
  <c r="J5" i="8"/>
  <c r="M11" i="1"/>
  <c r="N11" i="1" s="1"/>
  <c r="F11" i="1"/>
  <c r="G11" i="1" s="1"/>
  <c r="J4" i="2"/>
  <c r="I4" i="2"/>
  <c r="L27" i="1"/>
  <c r="F27" i="1"/>
  <c r="G27" i="1" s="1"/>
  <c r="L12" i="1"/>
  <c r="J4" i="6"/>
  <c r="I4" i="6"/>
  <c r="J4" i="3"/>
  <c r="I4" i="3"/>
  <c r="J5" i="5"/>
  <c r="I5" i="5"/>
  <c r="L10" i="10"/>
  <c r="M9" i="10"/>
  <c r="M9" i="5"/>
  <c r="M10" i="5"/>
  <c r="M9" i="9"/>
  <c r="L10" i="9"/>
  <c r="M10" i="9"/>
  <c r="M9" i="3"/>
  <c r="M9" i="6"/>
  <c r="L8" i="3"/>
  <c r="M9" i="8"/>
  <c r="L8" i="2"/>
  <c r="M8" i="6"/>
  <c r="M10" i="8"/>
  <c r="M9" i="7"/>
  <c r="M10" i="7"/>
  <c r="L10" i="8"/>
  <c r="L9" i="2"/>
  <c r="AA28" i="1" l="1"/>
  <c r="AB28" i="1" s="1"/>
  <c r="T28" i="1"/>
  <c r="U28" i="1" s="1"/>
  <c r="T12" i="1"/>
  <c r="U12" i="1" s="1"/>
  <c r="AA12" i="1"/>
  <c r="AB12" i="1" s="1"/>
  <c r="Z29" i="1"/>
  <c r="I6" i="10"/>
  <c r="I6" i="8"/>
  <c r="AA13" i="1"/>
  <c r="AB13" i="1" s="1"/>
  <c r="Z13" i="1"/>
  <c r="I6" i="9"/>
  <c r="S29" i="1"/>
  <c r="T29" i="1"/>
  <c r="U29" i="1" s="1"/>
  <c r="I6" i="7"/>
  <c r="T13" i="1"/>
  <c r="U13" i="1" s="1"/>
  <c r="E11" i="1"/>
  <c r="E27" i="1"/>
  <c r="M12" i="1"/>
  <c r="N12" i="1" s="1"/>
  <c r="E12" i="1"/>
  <c r="J5" i="2"/>
  <c r="I5" i="2"/>
  <c r="M27" i="1"/>
  <c r="N27" i="1" s="1"/>
  <c r="M28" i="1"/>
  <c r="N28" i="1" s="1"/>
  <c r="F28" i="1"/>
  <c r="G28" i="1" s="1"/>
  <c r="M13" i="1"/>
  <c r="N13" i="1" s="1"/>
  <c r="J5" i="6"/>
  <c r="I5" i="6"/>
  <c r="J5" i="3"/>
  <c r="I5" i="3"/>
  <c r="I6" i="5"/>
  <c r="M11" i="5"/>
  <c r="M11" i="10"/>
  <c r="L11" i="10"/>
  <c r="L10" i="5"/>
  <c r="M10" i="10"/>
  <c r="M11" i="9"/>
  <c r="L10" i="7"/>
  <c r="L10" i="2"/>
  <c r="L11" i="7"/>
  <c r="L11" i="8"/>
  <c r="L10" i="3"/>
  <c r="M11" i="7"/>
  <c r="M9" i="2"/>
  <c r="L9" i="6"/>
  <c r="L9" i="3"/>
  <c r="L10" i="6"/>
  <c r="S13" i="1" l="1"/>
  <c r="AA29" i="1"/>
  <c r="AB29" i="1" s="1"/>
  <c r="AA30" i="1"/>
  <c r="AB30" i="1" s="1"/>
  <c r="Z30" i="1"/>
  <c r="S30" i="1"/>
  <c r="AA14" i="1"/>
  <c r="AB14" i="1" s="1"/>
  <c r="S14" i="1"/>
  <c r="T14" i="1"/>
  <c r="U14" i="1" s="1"/>
  <c r="F12" i="1"/>
  <c r="G12" i="1" s="1"/>
  <c r="E28" i="1"/>
  <c r="L13" i="1"/>
  <c r="E13" i="1"/>
  <c r="I6" i="2"/>
  <c r="L28" i="1"/>
  <c r="L29" i="1"/>
  <c r="E29" i="1"/>
  <c r="M14" i="1"/>
  <c r="N14" i="1" s="1"/>
  <c r="I6" i="6"/>
  <c r="I6" i="3"/>
  <c r="L11" i="5"/>
  <c r="L11" i="9"/>
  <c r="M10" i="3"/>
  <c r="M11" i="6"/>
  <c r="M10" i="6"/>
  <c r="M10" i="2"/>
  <c r="M11" i="8"/>
  <c r="M11" i="2"/>
  <c r="L11" i="3"/>
  <c r="T30" i="1" l="1"/>
  <c r="U30" i="1" s="1"/>
  <c r="Z14" i="1"/>
  <c r="F13" i="1"/>
  <c r="G13" i="1" s="1"/>
  <c r="L14" i="1"/>
  <c r="F14" i="1"/>
  <c r="G14" i="1" s="1"/>
  <c r="F29" i="1"/>
  <c r="G29" i="1" s="1"/>
  <c r="M29" i="1"/>
  <c r="N29" i="1" s="1"/>
  <c r="M30" i="1"/>
  <c r="N30" i="1" s="1"/>
  <c r="E30" i="1"/>
  <c r="L11" i="6"/>
  <c r="M11" i="3"/>
  <c r="L11" i="2"/>
  <c r="E14" i="1" l="1"/>
  <c r="F30" i="1"/>
  <c r="G30" i="1" s="1"/>
  <c r="L30" i="1"/>
</calcChain>
</file>

<file path=xl/sharedStrings.xml><?xml version="1.0" encoding="utf-8"?>
<sst xmlns="http://schemas.openxmlformats.org/spreadsheetml/2006/main" count="86" uniqueCount="25">
  <si>
    <t>Open</t>
  </si>
  <si>
    <t>High</t>
  </si>
  <si>
    <t>Low</t>
  </si>
  <si>
    <t>Last</t>
  </si>
  <si>
    <t>Net</t>
  </si>
  <si>
    <t>Symbol:</t>
  </si>
  <si>
    <t xml:space="preserve">  Copyright © 2015</t>
  </si>
  <si>
    <t>Last Trade Vol</t>
  </si>
  <si>
    <t>Contract Vol</t>
  </si>
  <si>
    <t>Designed by Thom Hartle</t>
  </si>
  <si>
    <t>VXW1</t>
  </si>
  <si>
    <t>VXW2</t>
  </si>
  <si>
    <t>VXW3</t>
  </si>
  <si>
    <t>VXW4</t>
  </si>
  <si>
    <t>VXW1?2</t>
  </si>
  <si>
    <t>VXW1?3</t>
  </si>
  <si>
    <t>VXW1?4</t>
  </si>
  <si>
    <t>VXW1?5</t>
  </si>
  <si>
    <t>Bid</t>
  </si>
  <si>
    <t>Ask</t>
  </si>
  <si>
    <t>Last Trade</t>
  </si>
  <si>
    <t>CBOE Volatility Index (VX) Futures, Dec 15</t>
  </si>
  <si>
    <t xml:space="preserve">Chicago:  </t>
  </si>
  <si>
    <t xml:space="preserve">Expiration Date: </t>
  </si>
  <si>
    <t>CBOE Volatility Index Futures Reverse Calendar Spreads Depth-of-Market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</si>
</sst>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4"/>
      <color theme="1"/>
      <name val="Century Gothic"/>
      <family val="2"/>
    </font>
    <font>
      <sz val="20"/>
      <color rgb="FF00B050"/>
      <name val="Century Gothic"/>
      <family val="2"/>
    </font>
    <font>
      <sz val="14"/>
      <color rgb="FFFF0000"/>
      <name val="Century Gothic"/>
      <family val="2"/>
    </font>
    <font>
      <sz val="11"/>
      <color theme="0"/>
      <name val="Century Gothic"/>
      <family val="2"/>
    </font>
    <font>
      <sz val="12"/>
      <color rgb="FF00B050"/>
      <name val="Century Gothic"/>
      <family val="2"/>
    </font>
    <font>
      <sz val="16"/>
      <color theme="0"/>
      <name val="Century Gothic"/>
      <family val="2"/>
    </font>
    <font>
      <sz val="15"/>
      <color theme="0"/>
      <name val="Century Gothic"/>
      <family val="2"/>
    </font>
    <font>
      <sz val="20"/>
      <color theme="0"/>
      <name val="Century Gothic"/>
      <family val="2"/>
    </font>
    <font>
      <sz val="13"/>
      <color theme="0"/>
      <name val="Century Gothic"/>
      <family val="2"/>
    </font>
    <font>
      <sz val="22"/>
      <color theme="0"/>
      <name val="Century Gothic"/>
      <family val="2"/>
    </font>
    <font>
      <sz val="14"/>
      <color rgb="FF00B050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000037"/>
        </stop>
        <stop position="0.5">
          <color theme="1"/>
        </stop>
        <stop position="1">
          <color rgb="FF000037"/>
        </stop>
      </gradientFill>
    </fill>
  </fills>
  <borders count="4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rgb="FF002060"/>
      </right>
      <top style="thin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FF0000"/>
      </top>
      <bottom style="thin">
        <color rgb="FF002060"/>
      </bottom>
      <diagonal/>
    </border>
    <border>
      <left style="thin">
        <color rgb="FFFF0000"/>
      </left>
      <right style="thin">
        <color rgb="FF002060"/>
      </right>
      <top style="thin">
        <color rgb="FF002060"/>
      </top>
      <bottom style="thin">
        <color rgb="FFFF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002060"/>
      </bottom>
      <diagonal/>
    </border>
    <border>
      <left/>
      <right style="thin">
        <color rgb="FFFF0000"/>
      </right>
      <top/>
      <bottom style="thin">
        <color rgb="FF00206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Border="1" applyProtection="1"/>
    <xf numFmtId="2" fontId="2" fillId="5" borderId="1" xfId="0" applyNumberFormat="1" applyFont="1" applyFill="1" applyBorder="1" applyProtection="1"/>
    <xf numFmtId="0" fontId="5" fillId="5" borderId="1" xfId="0" applyFont="1" applyFill="1" applyBorder="1" applyProtection="1"/>
    <xf numFmtId="0" fontId="2" fillId="5" borderId="12" xfId="0" applyFont="1" applyFill="1" applyBorder="1" applyProtection="1"/>
    <xf numFmtId="0" fontId="2" fillId="2" borderId="0" xfId="0" applyFont="1" applyFill="1" applyBorder="1" applyAlignment="1" applyProtection="1">
      <alignment horizontal="left"/>
    </xf>
    <xf numFmtId="2" fontId="2" fillId="5" borderId="8" xfId="0" applyNumberFormat="1" applyFont="1" applyFill="1" applyBorder="1" applyProtection="1"/>
    <xf numFmtId="0" fontId="5" fillId="5" borderId="16" xfId="0" applyFont="1" applyFill="1" applyBorder="1" applyProtection="1"/>
    <xf numFmtId="0" fontId="2" fillId="5" borderId="7" xfId="0" applyFont="1" applyFill="1" applyBorder="1" applyProtection="1"/>
    <xf numFmtId="2" fontId="2" fillId="5" borderId="17" xfId="0" applyNumberFormat="1" applyFont="1" applyFill="1" applyBorder="1" applyProtection="1"/>
    <xf numFmtId="0" fontId="5" fillId="5" borderId="18" xfId="0" applyFont="1" applyFill="1" applyBorder="1" applyProtection="1"/>
    <xf numFmtId="0" fontId="2" fillId="5" borderId="0" xfId="0" applyFont="1" applyFill="1" applyBorder="1" applyAlignment="1" applyProtection="1">
      <alignment horizontal="center"/>
    </xf>
    <xf numFmtId="2" fontId="2" fillId="6" borderId="1" xfId="0" applyNumberFormat="1" applyFont="1" applyFill="1" applyBorder="1" applyProtection="1"/>
    <xf numFmtId="0" fontId="2" fillId="6" borderId="1" xfId="0" applyFont="1" applyFill="1" applyBorder="1" applyProtection="1"/>
    <xf numFmtId="2" fontId="2" fillId="6" borderId="20" xfId="0" applyNumberFormat="1" applyFont="1" applyFill="1" applyBorder="1" applyProtection="1"/>
    <xf numFmtId="0" fontId="2" fillId="6" borderId="21" xfId="0" applyFont="1" applyFill="1" applyBorder="1" applyProtection="1"/>
    <xf numFmtId="2" fontId="2" fillId="7" borderId="15" xfId="0" applyNumberFormat="1" applyFont="1" applyFill="1" applyBorder="1" applyProtection="1"/>
    <xf numFmtId="0" fontId="2" fillId="7" borderId="15" xfId="0" applyFont="1" applyFill="1" applyBorder="1" applyAlignment="1" applyProtection="1">
      <alignment horizontal="left"/>
    </xf>
    <xf numFmtId="2" fontId="2" fillId="7" borderId="13" xfId="0" applyNumberFormat="1" applyFont="1" applyFill="1" applyBorder="1" applyProtection="1"/>
    <xf numFmtId="0" fontId="2" fillId="7" borderId="13" xfId="0" applyFont="1" applyFill="1" applyBorder="1" applyAlignment="1" applyProtection="1">
      <alignment horizontal="left"/>
    </xf>
    <xf numFmtId="2" fontId="2" fillId="5" borderId="13" xfId="0" applyNumberFormat="1" applyFont="1" applyFill="1" applyBorder="1" applyProtection="1"/>
    <xf numFmtId="0" fontId="2" fillId="5" borderId="13" xfId="0" applyFont="1" applyFill="1" applyBorder="1" applyAlignment="1" applyProtection="1">
      <alignment horizontal="left"/>
    </xf>
    <xf numFmtId="0" fontId="2" fillId="2" borderId="5" xfId="0" applyFont="1" applyFill="1" applyBorder="1" applyProtection="1"/>
    <xf numFmtId="0" fontId="2" fillId="5" borderId="14" xfId="0" applyFont="1" applyFill="1" applyBorder="1" applyProtection="1"/>
    <xf numFmtId="0" fontId="2" fillId="5" borderId="19" xfId="0" applyFont="1" applyFill="1" applyBorder="1" applyProtection="1"/>
    <xf numFmtId="2" fontId="2" fillId="5" borderId="22" xfId="0" applyNumberFormat="1" applyFont="1" applyFill="1" applyBorder="1" applyProtection="1"/>
    <xf numFmtId="0" fontId="2" fillId="5" borderId="22" xfId="0" applyFont="1" applyFill="1" applyBorder="1" applyAlignment="1" applyProtection="1">
      <alignment horizontal="left"/>
    </xf>
    <xf numFmtId="0" fontId="7" fillId="3" borderId="9" xfId="0" applyFont="1" applyFill="1" applyBorder="1" applyProtection="1"/>
    <xf numFmtId="0" fontId="7" fillId="3" borderId="10" xfId="0" applyFont="1" applyFill="1" applyBorder="1" applyProtection="1"/>
    <xf numFmtId="0" fontId="7" fillId="3" borderId="5" xfId="0" applyFont="1" applyFill="1" applyBorder="1" applyProtection="1"/>
    <xf numFmtId="0" fontId="1" fillId="3" borderId="10" xfId="0" applyFont="1" applyFill="1" applyBorder="1" applyProtection="1"/>
    <xf numFmtId="0" fontId="1" fillId="3" borderId="11" xfId="0" applyFont="1" applyFill="1" applyBorder="1" applyProtection="1"/>
    <xf numFmtId="0" fontId="0" fillId="2" borderId="0" xfId="0" applyFont="1" applyFill="1"/>
    <xf numFmtId="2" fontId="0" fillId="2" borderId="0" xfId="0" applyNumberFormat="1" applyFont="1" applyFill="1"/>
    <xf numFmtId="0" fontId="0" fillId="2" borderId="0" xfId="0" applyFont="1" applyFill="1" applyProtection="1"/>
    <xf numFmtId="2" fontId="0" fillId="2" borderId="0" xfId="0" applyNumberFormat="1" applyFont="1" applyFill="1" applyProtection="1"/>
    <xf numFmtId="2" fontId="2" fillId="5" borderId="0" xfId="0" applyNumberFormat="1" applyFont="1" applyFill="1" applyBorder="1" applyProtection="1"/>
    <xf numFmtId="0" fontId="2" fillId="5" borderId="0" xfId="0" applyFont="1" applyFill="1" applyBorder="1" applyAlignment="1" applyProtection="1">
      <alignment horizontal="left"/>
    </xf>
    <xf numFmtId="0" fontId="2" fillId="5" borderId="0" xfId="0" applyFont="1" applyFill="1" applyBorder="1" applyProtection="1"/>
    <xf numFmtId="0" fontId="6" fillId="8" borderId="32" xfId="0" applyFont="1" applyFill="1" applyBorder="1" applyAlignment="1" applyProtection="1">
      <alignment horizontal="center" vertical="center" shrinkToFit="1"/>
    </xf>
    <xf numFmtId="0" fontId="6" fillId="3" borderId="34" xfId="0" applyFont="1" applyFill="1" applyBorder="1" applyAlignment="1" applyProtection="1">
      <alignment horizontal="right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2" fontId="1" fillId="2" borderId="0" xfId="0" applyNumberFormat="1" applyFont="1" applyFill="1" applyProtection="1"/>
    <xf numFmtId="0" fontId="1" fillId="3" borderId="35" xfId="0" applyFont="1" applyFill="1" applyBorder="1" applyProtection="1"/>
    <xf numFmtId="0" fontId="6" fillId="2" borderId="34" xfId="0" applyFont="1" applyFill="1" applyBorder="1" applyAlignment="1" applyProtection="1">
      <alignment horizontal="center" shrinkToFit="1"/>
      <protection locked="0"/>
    </xf>
    <xf numFmtId="0" fontId="1" fillId="3" borderId="35" xfId="0" applyFont="1" applyFill="1" applyBorder="1" applyAlignment="1" applyProtection="1">
      <alignment horizontal="center"/>
    </xf>
    <xf numFmtId="2" fontId="2" fillId="2" borderId="34" xfId="0" applyNumberFormat="1" applyFont="1" applyFill="1" applyBorder="1" applyAlignment="1" applyProtection="1">
      <alignment horizontal="center"/>
    </xf>
    <xf numFmtId="2" fontId="2" fillId="5" borderId="34" xfId="0" applyNumberFormat="1" applyFont="1" applyFill="1" applyBorder="1" applyAlignment="1" applyProtection="1">
      <alignment horizontal="center"/>
    </xf>
    <xf numFmtId="0" fontId="1" fillId="3" borderId="36" xfId="0" applyFont="1" applyFill="1" applyBorder="1" applyProtection="1"/>
    <xf numFmtId="0" fontId="6" fillId="2" borderId="37" xfId="0" applyFont="1" applyFill="1" applyBorder="1" applyAlignment="1" applyProtection="1">
      <alignment horizontal="center" shrinkToFit="1"/>
      <protection locked="0"/>
    </xf>
    <xf numFmtId="0" fontId="7" fillId="3" borderId="10" xfId="0" applyFont="1" applyFill="1" applyBorder="1" applyAlignment="1" applyProtection="1">
      <alignment horizontal="right"/>
    </xf>
    <xf numFmtId="165" fontId="1" fillId="8" borderId="32" xfId="0" applyNumberFormat="1" applyFont="1" applyFill="1" applyBorder="1" applyAlignment="1" applyProtection="1">
      <alignment horizontal="left" vertical="center" shrinkToFit="1"/>
    </xf>
    <xf numFmtId="165" fontId="1" fillId="8" borderId="33" xfId="0" applyNumberFormat="1" applyFont="1" applyFill="1" applyBorder="1" applyAlignment="1" applyProtection="1">
      <alignment horizontal="left" vertical="center" shrinkToFit="1"/>
    </xf>
    <xf numFmtId="0" fontId="1" fillId="8" borderId="32" xfId="0" applyFont="1" applyFill="1" applyBorder="1" applyAlignment="1" applyProtection="1">
      <alignment horizontal="center" vertical="center" shrinkToFit="1"/>
    </xf>
    <xf numFmtId="2" fontId="1" fillId="2" borderId="34" xfId="0" applyNumberFormat="1" applyFont="1" applyFill="1" applyBorder="1" applyAlignment="1" applyProtection="1">
      <alignment horizontal="center" vertical="center"/>
    </xf>
    <xf numFmtId="2" fontId="1" fillId="5" borderId="34" xfId="0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3" fontId="2" fillId="5" borderId="26" xfId="0" applyNumberFormat="1" applyFont="1" applyFill="1" applyBorder="1" applyAlignment="1" applyProtection="1">
      <alignment horizontal="center" vertical="center"/>
    </xf>
    <xf numFmtId="3" fontId="2" fillId="5" borderId="27" xfId="0" applyNumberFormat="1" applyFont="1" applyFill="1" applyBorder="1" applyAlignment="1" applyProtection="1">
      <alignment horizontal="center" vertical="center"/>
    </xf>
    <xf numFmtId="2" fontId="12" fillId="17" borderId="0" xfId="0" applyNumberFormat="1" applyFont="1" applyFill="1" applyBorder="1" applyAlignment="1" applyProtection="1">
      <alignment horizontal="center" vertical="center"/>
    </xf>
    <xf numFmtId="2" fontId="12" fillId="17" borderId="29" xfId="0" applyNumberFormat="1" applyFont="1" applyFill="1" applyBorder="1" applyAlignment="1" applyProtection="1">
      <alignment horizontal="center" vertical="center"/>
    </xf>
    <xf numFmtId="0" fontId="6" fillId="8" borderId="32" xfId="0" applyFont="1" applyFill="1" applyBorder="1" applyAlignment="1" applyProtection="1">
      <alignment horizontal="center" vertical="center" shrinkToFit="1"/>
    </xf>
    <xf numFmtId="0" fontId="1" fillId="8" borderId="31" xfId="0" applyFont="1" applyFill="1" applyBorder="1" applyAlignment="1" applyProtection="1">
      <alignment horizontal="center" vertical="center" shrinkToFit="1"/>
    </xf>
    <xf numFmtId="0" fontId="2" fillId="17" borderId="28" xfId="0" applyFont="1" applyFill="1" applyBorder="1" applyAlignment="1" applyProtection="1">
      <alignment horizontal="center" vertical="center"/>
    </xf>
    <xf numFmtId="0" fontId="2" fillId="17" borderId="30" xfId="0" applyFont="1" applyFill="1" applyBorder="1" applyAlignment="1" applyProtection="1">
      <alignment horizontal="center" vertical="center"/>
    </xf>
    <xf numFmtId="0" fontId="1" fillId="17" borderId="29" xfId="0" applyNumberFormat="1" applyFont="1" applyFill="1" applyBorder="1" applyAlignment="1" applyProtection="1">
      <alignment horizontal="center" shrinkToFit="1"/>
    </xf>
    <xf numFmtId="2" fontId="6" fillId="16" borderId="0" xfId="0" applyNumberFormat="1" applyFont="1" applyFill="1" applyBorder="1" applyAlignment="1" applyProtection="1">
      <alignment horizontal="center" vertical="center" shrinkToFit="1"/>
    </xf>
    <xf numFmtId="2" fontId="6" fillId="16" borderId="28" xfId="0" applyNumberFormat="1" applyFont="1" applyFill="1" applyBorder="1" applyAlignment="1" applyProtection="1">
      <alignment horizontal="center" vertical="center" shrinkToFit="1"/>
    </xf>
    <xf numFmtId="0" fontId="1" fillId="17" borderId="30" xfId="0" applyNumberFormat="1" applyFont="1" applyFill="1" applyBorder="1" applyAlignment="1" applyProtection="1">
      <alignment horizontal="center" shrinkToFit="1"/>
    </xf>
    <xf numFmtId="2" fontId="11" fillId="10" borderId="0" xfId="0" applyNumberFormat="1" applyFont="1" applyFill="1" applyBorder="1" applyAlignment="1" applyProtection="1">
      <alignment horizontal="center" vertical="center" shrinkToFit="1"/>
    </xf>
    <xf numFmtId="2" fontId="9" fillId="11" borderId="0" xfId="0" applyNumberFormat="1" applyFont="1" applyFill="1" applyBorder="1" applyAlignment="1" applyProtection="1">
      <alignment horizontal="center" vertical="center" shrinkToFit="1"/>
    </xf>
    <xf numFmtId="2" fontId="10" fillId="12" borderId="0" xfId="0" applyNumberFormat="1" applyFont="1" applyFill="1" applyBorder="1" applyAlignment="1" applyProtection="1">
      <alignment horizontal="center" vertical="center" shrinkToFit="1"/>
    </xf>
    <xf numFmtId="0" fontId="8" fillId="17" borderId="29" xfId="0" applyNumberFormat="1" applyFont="1" applyFill="1" applyBorder="1" applyAlignment="1" applyProtection="1">
      <alignment horizontal="center" shrinkToFit="1"/>
    </xf>
    <xf numFmtId="2" fontId="10" fillId="13" borderId="0" xfId="0" applyNumberFormat="1" applyFont="1" applyFill="1" applyBorder="1" applyAlignment="1" applyProtection="1">
      <alignment horizontal="center" vertical="center" shrinkToFit="1"/>
    </xf>
    <xf numFmtId="0" fontId="1" fillId="17" borderId="24" xfId="0" applyNumberFormat="1" applyFont="1" applyFill="1" applyBorder="1" applyAlignment="1" applyProtection="1">
      <alignment horizontal="center" shrinkToFit="1"/>
    </xf>
    <xf numFmtId="2" fontId="6" fillId="9" borderId="25" xfId="0" applyNumberFormat="1" applyFont="1" applyFill="1" applyBorder="1" applyAlignment="1" applyProtection="1">
      <alignment horizontal="center" vertical="center" shrinkToFit="1"/>
    </xf>
    <xf numFmtId="2" fontId="6" fillId="9" borderId="0" xfId="0" applyNumberFormat="1" applyFont="1" applyFill="1" applyBorder="1" applyAlignment="1" applyProtection="1">
      <alignment horizontal="center" vertical="center" shrinkToFit="1"/>
    </xf>
    <xf numFmtId="2" fontId="9" fillId="14" borderId="0" xfId="0" applyNumberFormat="1" applyFont="1" applyFill="1" applyBorder="1" applyAlignment="1" applyProtection="1">
      <alignment horizontal="center" vertical="center" shrinkToFit="1"/>
    </xf>
    <xf numFmtId="2" fontId="11" fillId="15" borderId="0" xfId="0" applyNumberFormat="1" applyFont="1" applyFill="1" applyBorder="1" applyAlignment="1" applyProtection="1">
      <alignment horizontal="center" vertical="center" shrinkToFit="1"/>
    </xf>
    <xf numFmtId="0" fontId="13" fillId="8" borderId="32" xfId="0" applyFont="1" applyFill="1" applyBorder="1" applyAlignment="1" applyProtection="1">
      <alignment horizontal="center" vertical="center" shrinkToFit="1"/>
    </xf>
    <xf numFmtId="0" fontId="5" fillId="8" borderId="32" xfId="0" applyFont="1" applyFill="1" applyBorder="1" applyAlignment="1" applyProtection="1">
      <alignment horizontal="center" vertical="center" shrinkToFit="1"/>
    </xf>
    <xf numFmtId="0" fontId="3" fillId="4" borderId="6" xfId="0" applyFont="1" applyFill="1" applyBorder="1" applyAlignment="1" applyProtection="1">
      <alignment horizontal="center" vertical="center" shrinkToFit="1"/>
    </xf>
    <xf numFmtId="0" fontId="3" fillId="4" borderId="0" xfId="0" applyFont="1" applyFill="1" applyBorder="1" applyAlignment="1" applyProtection="1">
      <alignment horizontal="center" vertical="center" shrinkToFit="1"/>
    </xf>
    <xf numFmtId="0" fontId="3" fillId="4" borderId="23" xfId="0" applyFont="1" applyFill="1" applyBorder="1" applyAlignment="1" applyProtection="1">
      <alignment horizontal="center" vertical="center" shrinkToFit="1"/>
    </xf>
    <xf numFmtId="0" fontId="1" fillId="3" borderId="35" xfId="0" applyFont="1" applyFill="1" applyBorder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/>
    </xf>
    <xf numFmtId="0" fontId="2" fillId="5" borderId="35" xfId="0" applyFont="1" applyFill="1" applyBorder="1" applyAlignment="1" applyProtection="1">
      <alignment horizontal="center"/>
    </xf>
    <xf numFmtId="0" fontId="2" fillId="5" borderId="34" xfId="0" applyFont="1" applyFill="1" applyBorder="1" applyAlignment="1" applyProtection="1">
      <alignment horizontal="center"/>
    </xf>
    <xf numFmtId="0" fontId="2" fillId="5" borderId="38" xfId="0" applyFont="1" applyFill="1" applyBorder="1" applyAlignment="1" applyProtection="1">
      <alignment horizontal="center"/>
    </xf>
    <xf numFmtId="0" fontId="2" fillId="5" borderId="39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 vertical="center" shrinkToFit="1"/>
    </xf>
    <xf numFmtId="0" fontId="3" fillId="4" borderId="3" xfId="0" applyFont="1" applyFill="1" applyBorder="1" applyAlignment="1" applyProtection="1">
      <alignment horizontal="center" vertical="center" shrinkToFit="1"/>
    </xf>
    <xf numFmtId="0" fontId="3" fillId="4" borderId="4" xfId="0" applyFont="1" applyFill="1" applyBorder="1" applyAlignment="1" applyProtection="1">
      <alignment horizontal="center" vertical="center" shrinkToFit="1"/>
    </xf>
    <xf numFmtId="164" fontId="7" fillId="3" borderId="10" xfId="0" applyNumberFormat="1" applyFont="1" applyFill="1" applyBorder="1" applyAlignment="1" applyProtection="1">
      <alignment horizontal="left"/>
    </xf>
    <xf numFmtId="0" fontId="4" fillId="18" borderId="2" xfId="0" applyFont="1" applyFill="1" applyBorder="1" applyAlignment="1" applyProtection="1">
      <alignment horizontal="center" vertical="center"/>
    </xf>
    <xf numFmtId="0" fontId="4" fillId="18" borderId="3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4" fillId="18" borderId="40" xfId="0" applyFont="1" applyFill="1" applyBorder="1" applyAlignment="1" applyProtection="1">
      <alignment horizontal="center" vertical="center"/>
    </xf>
    <xf numFmtId="0" fontId="4" fillId="18" borderId="29" xfId="0" applyFont="1" applyFill="1" applyBorder="1" applyAlignment="1" applyProtection="1">
      <alignment horizontal="center" vertical="center"/>
    </xf>
    <xf numFmtId="0" fontId="4" fillId="18" borderId="4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000037"/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-0.46</v>
        <stp/>
        <stp>DOMData</stp>
        <stp>VXW1?4</stp>
        <stp>Price</stp>
        <stp>-4</stp>
        <stp>T</stp>
        <tr r="L8" s="8"/>
        <tr r="E10" s="8"/>
      </tp>
      <tp>
        <v>-0.22</v>
        <stp/>
        <stp>DOMData</stp>
        <stp>VXW1?5</stp>
        <stp>Price</stp>
        <stp>-4</stp>
        <stp>T</stp>
        <tr r="L8" s="10"/>
        <tr r="E10" s="10"/>
      </tp>
      <tp>
        <v>-0.67</v>
        <stp/>
        <stp>DOMData</stp>
        <stp>VXW1?2</stp>
        <stp>Price</stp>
        <stp>-4</stp>
        <stp>T</stp>
        <tr r="L8" s="3"/>
        <tr r="E10" s="3"/>
      </tp>
      <tp>
        <v>-0.31</v>
        <stp/>
        <stp>DOMData</stp>
        <stp>VXW1?3</stp>
        <stp>Price</stp>
        <stp>-4</stp>
        <stp>T</stp>
        <tr r="L8" s="6"/>
        <tr r="E10" s="6"/>
      </tp>
      <tp>
        <v>-0.47</v>
        <stp/>
        <stp>DOMData</stp>
        <stp>VXW1?4</stp>
        <stp>Price</stp>
        <stp>-5</stp>
        <stp>T</stp>
        <tr r="L7" s="8"/>
        <tr r="E11" s="8"/>
      </tp>
      <tp>
        <v>-0.23</v>
        <stp/>
        <stp>DOMData</stp>
        <stp>VXW1?5</stp>
        <stp>Price</stp>
        <stp>-5</stp>
        <stp>T</stp>
        <tr r="L7" s="10"/>
        <tr r="E11" s="10"/>
      </tp>
      <tp>
        <v>-0.68</v>
        <stp/>
        <stp>DOMData</stp>
        <stp>VXW1?2</stp>
        <stp>Price</stp>
        <stp>-5</stp>
        <stp>T</stp>
        <tr r="L7" s="3"/>
        <tr r="E11" s="3"/>
      </tp>
      <tp>
        <v>-0.32</v>
        <stp/>
        <stp>DOMData</stp>
        <stp>VXW1?3</stp>
        <stp>Price</stp>
        <stp>-5</stp>
        <stp>T</stp>
        <tr r="L7" s="6"/>
        <tr r="E11" s="6"/>
      </tp>
      <tp t="s">
        <v/>
        <stp/>
        <stp>DOMData</stp>
        <stp>VXW1?4</stp>
        <stp>Price</stp>
        <stp>-6</stp>
        <stp>T</stp>
        <tr r="E12" s="8"/>
      </tp>
      <tp t="s">
        <v/>
        <stp/>
        <stp>DOMData</stp>
        <stp>VXW1?5</stp>
        <stp>Price</stp>
        <stp>-6</stp>
        <stp>T</stp>
        <tr r="E12" s="10"/>
      </tp>
      <tp t="s">
        <v/>
        <stp/>
        <stp>DOMData</stp>
        <stp>VXW1?2</stp>
        <stp>Price</stp>
        <stp>-6</stp>
        <stp>T</stp>
        <tr r="E12" s="3"/>
      </tp>
      <tp t="s">
        <v/>
        <stp/>
        <stp>DOMData</stp>
        <stp>VXW1?3</stp>
        <stp>Price</stp>
        <stp>-6</stp>
        <stp>T</stp>
        <tr r="E12" s="6"/>
      </tp>
      <tp t="s">
        <v/>
        <stp/>
        <stp>DOMData</stp>
        <stp>VXW1?4</stp>
        <stp>Price</stp>
        <stp>-7</stp>
        <stp>T</stp>
        <tr r="E13" s="8"/>
      </tp>
      <tp t="s">
        <v/>
        <stp/>
        <stp>DOMData</stp>
        <stp>VXW1?5</stp>
        <stp>Price</stp>
        <stp>-7</stp>
        <stp>T</stp>
        <tr r="E13" s="10"/>
      </tp>
      <tp t="s">
        <v/>
        <stp/>
        <stp>DOMData</stp>
        <stp>VXW1?2</stp>
        <stp>Price</stp>
        <stp>-7</stp>
        <stp>T</stp>
        <tr r="E13" s="3"/>
      </tp>
      <tp t="s">
        <v/>
        <stp/>
        <stp>DOMData</stp>
        <stp>VXW1?3</stp>
        <stp>Price</stp>
        <stp>-7</stp>
        <stp>T</stp>
        <tr r="E13" s="6"/>
      </tp>
      <tp>
        <v>36</v>
        <stp/>
        <stp>ContractData</stp>
        <stp>VXW4</stp>
        <stp>T_CVol</stp>
        <stp/>
        <stp>T</stp>
        <tr r="W14" s="1"/>
      </tp>
      <tp>
        <v>118</v>
        <stp/>
        <stp>ContractData</stp>
        <stp>VXW3</stp>
        <stp>T_CVol</stp>
        <stp/>
        <stp>T</stp>
        <tr r="P14" s="1"/>
      </tp>
      <tp>
        <v>-0.43</v>
        <stp/>
        <stp>DOMData</stp>
        <stp>VXW1?4</stp>
        <stp>Price</stp>
        <stp>-1</stp>
        <stp>T</stp>
        <tr r="L11" s="8"/>
        <tr r="E7" s="8"/>
      </tp>
      <tp>
        <v>-0.19</v>
        <stp/>
        <stp>DOMData</stp>
        <stp>VXW1?5</stp>
        <stp>Price</stp>
        <stp>-1</stp>
        <stp>T</stp>
        <tr r="L11" s="10"/>
        <tr r="E7" s="10"/>
      </tp>
      <tp>
        <v>-0.64</v>
        <stp/>
        <stp>DOMData</stp>
        <stp>VXW1?2</stp>
        <stp>Price</stp>
        <stp>-1</stp>
        <stp>T</stp>
        <tr r="L11" s="3"/>
        <tr r="E7" s="3"/>
      </tp>
      <tp>
        <v>-0.28000000000000003</v>
        <stp/>
        <stp>DOMData</stp>
        <stp>VXW1?3</stp>
        <stp>Price</stp>
        <stp>-1</stp>
        <stp>T</stp>
        <tr r="L11" s="6"/>
        <tr r="E7" s="6"/>
      </tp>
      <tp>
        <v>111</v>
        <stp/>
        <stp>ContractData</stp>
        <stp>VXW2</stp>
        <stp>T_CVol</stp>
        <stp/>
        <stp>T</stp>
        <tr r="I14" s="1"/>
      </tp>
      <tp>
        <v>-0.44</v>
        <stp/>
        <stp>DOMData</stp>
        <stp>VXW1?4</stp>
        <stp>Price</stp>
        <stp>-2</stp>
        <stp>T</stp>
        <tr r="L10" s="8"/>
        <tr r="E8" s="8"/>
      </tp>
      <tp>
        <v>-0.2</v>
        <stp/>
        <stp>DOMData</stp>
        <stp>VXW1?5</stp>
        <stp>Price</stp>
        <stp>-2</stp>
        <stp>T</stp>
        <tr r="L10" s="10"/>
        <tr r="E8" s="10"/>
      </tp>
      <tp>
        <v>-0.65</v>
        <stp/>
        <stp>DOMData</stp>
        <stp>VXW1?2</stp>
        <stp>Price</stp>
        <stp>-2</stp>
        <stp>T</stp>
        <tr r="L10" s="3"/>
        <tr r="E8" s="3"/>
      </tp>
      <tp>
        <v>-0.28999999999999998</v>
        <stp/>
        <stp>DOMData</stp>
        <stp>VXW1?3</stp>
        <stp>Price</stp>
        <stp>-2</stp>
        <stp>T</stp>
        <tr r="L10" s="6"/>
        <tr r="E8" s="6"/>
      </tp>
      <tp>
        <v>4408</v>
        <stp/>
        <stp>ContractData</stp>
        <stp>VXW1</stp>
        <stp>T_CVol</stp>
        <stp/>
        <stp>T</stp>
        <tr r="B14" s="1"/>
      </tp>
      <tp>
        <v>-0.45</v>
        <stp/>
        <stp>DOMData</stp>
        <stp>VXW1?4</stp>
        <stp>Price</stp>
        <stp>-3</stp>
        <stp>T</stp>
        <tr r="L9" s="8"/>
        <tr r="E9" s="8"/>
      </tp>
      <tp>
        <v>-0.21</v>
        <stp/>
        <stp>DOMData</stp>
        <stp>VXW1?5</stp>
        <stp>Price</stp>
        <stp>-3</stp>
        <stp>T</stp>
        <tr r="L9" s="10"/>
        <tr r="E9" s="10"/>
      </tp>
      <tp>
        <v>-0.66</v>
        <stp/>
        <stp>DOMData</stp>
        <stp>VXW1?2</stp>
        <stp>Price</stp>
        <stp>-3</stp>
        <stp>T</stp>
        <tr r="L9" s="3"/>
        <tr r="E9" s="3"/>
      </tp>
      <tp>
        <v>-0.3</v>
        <stp/>
        <stp>DOMData</stp>
        <stp>VXW1?3</stp>
        <stp>Price</stp>
        <stp>-3</stp>
        <stp>T</stp>
        <tr r="L9" s="6"/>
        <tr r="E9" s="6"/>
      </tp>
      <tp>
        <v>0.71</v>
        <stp/>
        <stp>DOMData</stp>
        <stp>VXW1?2</stp>
        <stp>Price</stp>
        <stp>3</stp>
        <stp>T</stp>
        <tr r="E4" s="3"/>
        <tr r="L4" s="3"/>
      </tp>
      <tp>
        <v>0.34</v>
        <stp/>
        <stp>DOMData</stp>
        <stp>VXW1?3</stp>
        <stp>Price</stp>
        <stp>2</stp>
        <stp>T</stp>
        <tr r="L5" s="6"/>
        <tr r="E5" s="6"/>
      </tp>
      <tp>
        <v>0.52</v>
        <stp/>
        <stp>DOMData</stp>
        <stp>VXW1?4</stp>
        <stp>Price</stp>
        <stp>5</stp>
        <stp>T</stp>
        <tr r="E2" s="8"/>
        <tr r="L2" s="8"/>
      </tp>
      <tp>
        <v>0.28000000000000003</v>
        <stp/>
        <stp>DOMData</stp>
        <stp>VXW1?5</stp>
        <stp>Price</stp>
        <stp>4</stp>
        <stp>T</stp>
        <tr r="E3" s="10"/>
        <tr r="L3" s="10"/>
      </tp>
      <tp>
        <v>-0.32</v>
        <stp/>
        <stp>ContractData</stp>
        <stp>VXW1?3</stp>
        <stp>Open</stp>
        <stp/>
        <stp>T</stp>
        <tr r="J22" s="1"/>
      </tp>
      <tp>
        <v>-0.67</v>
        <stp/>
        <stp>ContractData</stp>
        <stp>VXW1?2</stp>
        <stp>Open</stp>
        <stp/>
        <stp>T</stp>
        <tr r="C22" s="1"/>
      </tp>
      <tp>
        <v>-0.22</v>
        <stp/>
        <stp>ContractData</stp>
        <stp>VXW1?5</stp>
        <stp>Open</stp>
        <stp/>
        <stp>T</stp>
        <tr r="X22" s="1"/>
      </tp>
      <tp>
        <v>-0.48</v>
        <stp/>
        <stp>ContractData</stp>
        <stp>VXW1?4</stp>
        <stp>Open</stp>
        <stp/>
        <stp>T</stp>
        <tr r="Q22" s="1"/>
      </tp>
      <tp>
        <v>0.7</v>
        <stp/>
        <stp>DOMData</stp>
        <stp>VXW1?2</stp>
        <stp>Price</stp>
        <stp>2</stp>
        <stp>T</stp>
        <tr r="L5" s="3"/>
        <tr r="E5" s="3"/>
      </tp>
      <tp>
        <v>0.35</v>
        <stp/>
        <stp>DOMData</stp>
        <stp>VXW1?3</stp>
        <stp>Price</stp>
        <stp>3</stp>
        <stp>T</stp>
        <tr r="L4" s="6"/>
        <tr r="E4" s="6"/>
      </tp>
      <tp>
        <v>0.51</v>
        <stp/>
        <stp>DOMData</stp>
        <stp>VXW1?4</stp>
        <stp>Price</stp>
        <stp>4</stp>
        <stp>T</stp>
        <tr r="E3" s="8"/>
        <tr r="L3" s="8"/>
      </tp>
      <tp>
        <v>0.28999999999999998</v>
        <stp/>
        <stp>DOMData</stp>
        <stp>VXW1?5</stp>
        <stp>Price</stp>
        <stp>5</stp>
        <stp>T</stp>
        <tr r="L2" s="10"/>
        <tr r="E2" s="10"/>
      </tp>
      <tp>
        <v>0.69</v>
        <stp/>
        <stp>DOMData</stp>
        <stp>VXW1?2</stp>
        <stp>Price</stp>
        <stp>1</stp>
        <stp>T</stp>
        <tr r="E6" s="3"/>
        <tr r="L6" s="3"/>
      </tp>
      <tp>
        <v>0.33</v>
        <stp/>
        <stp>DOMData</stp>
        <stp>VXW1?3</stp>
        <stp>Price</stp>
        <stp>1</stp>
        <stp>T</stp>
        <tr r="L6" s="6"/>
        <tr r="E6" s="6"/>
      </tp>
      <tp>
        <v>0.48</v>
        <stp/>
        <stp>DOMData</stp>
        <stp>VXW1?4</stp>
        <stp>Price</stp>
        <stp>1</stp>
        <stp>T</stp>
        <tr r="E6" s="8"/>
        <tr r="L6" s="8"/>
      </tp>
      <tp t="s">
        <v/>
        <stp/>
        <stp>DOMData</stp>
        <stp>VXW1?4</stp>
        <stp>Price</stp>
        <stp>-8</stp>
        <stp>T</stp>
        <tr r="E14" s="8"/>
      </tp>
      <tp t="s">
        <v/>
        <stp/>
        <stp>DOMData</stp>
        <stp>VXW1?5</stp>
        <stp>Price</stp>
        <stp>-8</stp>
        <stp>T</stp>
        <tr r="E14" s="10"/>
      </tp>
      <tp t="s">
        <v/>
        <stp/>
        <stp>DOMData</stp>
        <stp>VXW1?2</stp>
        <stp>Price</stp>
        <stp>-8</stp>
        <stp>T</stp>
        <tr r="E14" s="3"/>
      </tp>
      <tp t="s">
        <v/>
        <stp/>
        <stp>DOMData</stp>
        <stp>VXW1?3</stp>
        <stp>Price</stp>
        <stp>-8</stp>
        <stp>T</stp>
        <tr r="E14" s="6"/>
      </tp>
      <tp>
        <v>-0.24</v>
        <stp/>
        <stp>ContractData</stp>
        <stp>VXW1?5</stp>
        <stp>LastTradeorSettle</stp>
        <stp/>
        <stp>T</stp>
        <tr r="X25" s="1"/>
      </tp>
      <tp>
        <v>-0.48</v>
        <stp/>
        <stp>ContractData</stp>
        <stp>VXW1?4</stp>
        <stp>LastTradeorSettle</stp>
        <stp/>
        <stp>T</stp>
        <tr r="Q25" s="1"/>
      </tp>
      <tp>
        <v>-0.33</v>
        <stp/>
        <stp>ContractData</stp>
        <stp>VXW1?3</stp>
        <stp>LastTradeorSettle</stp>
        <stp/>
        <stp>T</stp>
        <tr r="J25" s="1"/>
      </tp>
      <tp>
        <v>-0.68</v>
        <stp/>
        <stp>ContractData</stp>
        <stp>VXW1?2</stp>
        <stp>LastTradeorSettle</stp>
        <stp/>
        <stp>T</stp>
        <tr r="C25" s="1"/>
      </tp>
      <tp>
        <v>0.25</v>
        <stp/>
        <stp>DOMData</stp>
        <stp>VXW1?5</stp>
        <stp>Price</stp>
        <stp>1</stp>
        <stp>T</stp>
        <tr r="L6" s="10"/>
        <tr r="E6" s="10"/>
      </tp>
      <tp t="s">
        <v/>
        <stp/>
        <stp>DOMData</stp>
        <stp>VXW1?4</stp>
        <stp>Price</stp>
        <stp>-9</stp>
        <stp>T</stp>
        <tr r="E15" s="8"/>
      </tp>
      <tp t="s">
        <v/>
        <stp/>
        <stp>DOMData</stp>
        <stp>VXW1?5</stp>
        <stp>Price</stp>
        <stp>-9</stp>
        <stp>T</stp>
        <tr r="E15" s="10"/>
      </tp>
      <tp t="s">
        <v/>
        <stp/>
        <stp>DOMData</stp>
        <stp>VXW1?2</stp>
        <stp>Price</stp>
        <stp>-9</stp>
        <stp>T</stp>
        <tr r="E15" s="3"/>
      </tp>
      <tp t="s">
        <v/>
        <stp/>
        <stp>DOMData</stp>
        <stp>VXW1?3</stp>
        <stp>Price</stp>
        <stp>-9</stp>
        <stp>T</stp>
        <tr r="E15" s="6"/>
      </tp>
      <tp>
        <v>0.73</v>
        <stp/>
        <stp>DOMData</stp>
        <stp>VXW1?2</stp>
        <stp>Price</stp>
        <stp>5</stp>
        <stp>T</stp>
        <tr r="E2" s="3"/>
        <tr r="L2" s="3"/>
      </tp>
      <tp>
        <v>0.36</v>
        <stp/>
        <stp>DOMData</stp>
        <stp>VXW1?3</stp>
        <stp>Price</stp>
        <stp>4</stp>
        <stp>T</stp>
        <tr r="E3" s="6"/>
        <tr r="L3" s="6"/>
      </tp>
      <tp>
        <v>0.5</v>
        <stp/>
        <stp>DOMData</stp>
        <stp>VXW1?4</stp>
        <stp>Price</stp>
        <stp>3</stp>
        <stp>T</stp>
        <tr r="L4" s="8"/>
        <tr r="E4" s="8"/>
      </tp>
      <tp>
        <v>0.26</v>
        <stp/>
        <stp>DOMData</stp>
        <stp>VXW1?5</stp>
        <stp>Price</stp>
        <stp>2</stp>
        <stp>T</stp>
        <tr r="L5" s="10"/>
        <tr r="E5" s="10"/>
      </tp>
      <tp>
        <v>0.72</v>
        <stp/>
        <stp>DOMData</stp>
        <stp>VXW1?2</stp>
        <stp>Price</stp>
        <stp>4</stp>
        <stp>T</stp>
        <tr r="E3" s="3"/>
        <tr r="L3" s="3"/>
      </tp>
      <tp>
        <v>0.37</v>
        <stp/>
        <stp>DOMData</stp>
        <stp>VXW1?3</stp>
        <stp>Price</stp>
        <stp>5</stp>
        <stp>T</stp>
        <tr r="E2" s="6"/>
        <tr r="L2" s="6"/>
      </tp>
      <tp>
        <v>0.49</v>
        <stp/>
        <stp>DOMData</stp>
        <stp>VXW1?4</stp>
        <stp>Price</stp>
        <stp>2</stp>
        <stp>T</stp>
        <tr r="L5" s="8"/>
        <tr r="E5" s="8"/>
      </tp>
      <tp>
        <v>0.27</v>
        <stp/>
        <stp>DOMData</stp>
        <stp>VXW1?5</stp>
        <stp>Price</stp>
        <stp>3</stp>
        <stp>T</stp>
        <tr r="E4" s="10"/>
        <tr r="L4" s="10"/>
      </tp>
      <tp>
        <v>-0.32</v>
        <stp/>
        <stp>ContractData</stp>
        <stp>VXW1?3</stp>
        <stp>High</stp>
        <stp/>
        <stp>T</stp>
        <tr r="J23" s="1"/>
      </tp>
      <tp>
        <v>-0.65</v>
        <stp/>
        <stp>ContractData</stp>
        <stp>VXW1?2</stp>
        <stp>High</stp>
        <stp/>
        <stp>T</stp>
        <tr r="C23" s="1"/>
      </tp>
      <tp>
        <v>-0.22</v>
        <stp/>
        <stp>ContractData</stp>
        <stp>VXW1?5</stp>
        <stp>High</stp>
        <stp/>
        <stp>T</stp>
        <tr r="X23" s="1"/>
      </tp>
      <tp>
        <v>-0.47000000000000003</v>
        <stp/>
        <stp>ContractData</stp>
        <stp>VXW1?4</stp>
        <stp>High</stp>
        <stp/>
        <stp>T</stp>
        <tr r="Q23" s="1"/>
      </tp>
      <tp>
        <v>86</v>
        <stp/>
        <stp>DOMData</stp>
        <stp>VXW1?5</stp>
        <stp>Volume</stp>
        <stp>1</stp>
        <stp>D</stp>
        <tr r="M6" s="10"/>
        <tr r="F6" s="10"/>
      </tp>
      <tp>
        <v>55</v>
        <stp/>
        <stp>DOMData</stp>
        <stp>VXW1?4</stp>
        <stp>Volume</stp>
        <stp>1</stp>
        <stp>D</stp>
        <tr r="F6" s="8"/>
        <tr r="M6" s="8"/>
      </tp>
      <tp>
        <v>18</v>
        <stp/>
        <stp>DOMData</stp>
        <stp>VXW1?3</stp>
        <stp>Volume</stp>
        <stp>1</stp>
        <stp>D</stp>
        <tr r="M6" s="6"/>
        <tr r="F6" s="6"/>
      </tp>
      <tp>
        <v>39</v>
        <stp/>
        <stp>DOMData</stp>
        <stp>VXW1?2</stp>
        <stp>Volume</stp>
        <stp>1</stp>
        <stp>D</stp>
        <tr r="M6" s="3"/>
        <tr r="F6" s="3"/>
      </tp>
      <tp>
        <v>91</v>
        <stp/>
        <stp>DOMData</stp>
        <stp>VXW1?5</stp>
        <stp>Volume</stp>
        <stp>3</stp>
        <stp>D</stp>
        <tr r="F4" s="10"/>
        <tr r="M4" s="10"/>
      </tp>
      <tp>
        <v>100</v>
        <stp/>
        <stp>DOMData</stp>
        <stp>VXW1?4</stp>
        <stp>Volume</stp>
        <stp>3</stp>
        <stp>D</stp>
        <tr r="M4" s="8"/>
        <tr r="F4" s="8"/>
      </tp>
      <tp>
        <v>134</v>
        <stp/>
        <stp>DOMData</stp>
        <stp>VXW1?3</stp>
        <stp>Volume</stp>
        <stp>3</stp>
        <stp>D</stp>
        <tr r="F4" s="6"/>
        <tr r="M4" s="6"/>
      </tp>
      <tp>
        <v>68</v>
        <stp/>
        <stp>DOMData</stp>
        <stp>VXW1?2</stp>
        <stp>Volume</stp>
        <stp>3</stp>
        <stp>D</stp>
        <tr r="F4" s="3"/>
        <tr r="M4" s="3"/>
      </tp>
      <tp>
        <v>88</v>
        <stp/>
        <stp>DOMData</stp>
        <stp>VXW1?5</stp>
        <stp>Volume</stp>
        <stp>2</stp>
        <stp>D</stp>
        <tr r="M5" s="10"/>
        <tr r="F5" s="10"/>
      </tp>
      <tp>
        <v>100</v>
        <stp/>
        <stp>DOMData</stp>
        <stp>VXW1?4</stp>
        <stp>Volume</stp>
        <stp>2</stp>
        <stp>D</stp>
        <tr r="M5" s="8"/>
        <tr r="F5" s="8"/>
      </tp>
      <tp>
        <v>88</v>
        <stp/>
        <stp>DOMData</stp>
        <stp>VXW1?3</stp>
        <stp>Volume</stp>
        <stp>2</stp>
        <stp>D</stp>
        <tr r="M5" s="6"/>
        <tr r="F5" s="6"/>
      </tp>
      <tp>
        <v>98</v>
        <stp/>
        <stp>DOMData</stp>
        <stp>VXW1?2</stp>
        <stp>Volume</stp>
        <stp>2</stp>
        <stp>D</stp>
        <tr r="M5" s="3"/>
        <tr r="F5" s="3"/>
      </tp>
      <tp>
        <v>191</v>
        <stp/>
        <stp>DOMData</stp>
        <stp>VXW1?5</stp>
        <stp>Volume</stp>
        <stp>5</stp>
        <stp>D</stp>
        <tr r="M2" s="10"/>
        <tr r="F2" s="10"/>
      </tp>
      <tp>
        <v>134</v>
        <stp/>
        <stp>DOMData</stp>
        <stp>VXW1?4</stp>
        <stp>Volume</stp>
        <stp>5</stp>
        <stp>D</stp>
        <tr r="M2" s="8"/>
        <tr r="F2" s="8"/>
      </tp>
      <tp>
        <v>174</v>
        <stp/>
        <stp>DOMData</stp>
        <stp>VXW1?3</stp>
        <stp>Volume</stp>
        <stp>5</stp>
        <stp>D</stp>
        <tr r="M2" s="6"/>
        <tr r="F2" s="6"/>
      </tp>
      <tp>
        <v>132</v>
        <stp/>
        <stp>DOMData</stp>
        <stp>VXW1?2</stp>
        <stp>Volume</stp>
        <stp>5</stp>
        <stp>D</stp>
        <tr r="M2" s="3"/>
        <tr r="F2" s="3"/>
      </tp>
      <tp>
        <v>128</v>
        <stp/>
        <stp>DOMData</stp>
        <stp>VXW1?5</stp>
        <stp>Volume</stp>
        <stp>4</stp>
        <stp>D</stp>
        <tr r="M3" s="10"/>
        <tr r="F3" s="10"/>
      </tp>
      <tp>
        <v>118</v>
        <stp/>
        <stp>DOMData</stp>
        <stp>VXW1?4</stp>
        <stp>Volume</stp>
        <stp>4</stp>
        <stp>D</stp>
        <tr r="F3" s="8"/>
        <tr r="M3" s="8"/>
      </tp>
      <tp>
        <v>96</v>
        <stp/>
        <stp>DOMData</stp>
        <stp>VXW1?3</stp>
        <stp>Volume</stp>
        <stp>4</stp>
        <stp>D</stp>
        <tr r="F3" s="6"/>
        <tr r="M3" s="6"/>
      </tp>
      <tp>
        <v>110</v>
        <stp/>
        <stp>DOMData</stp>
        <stp>VXW1?2</stp>
        <stp>Volume</stp>
        <stp>4</stp>
        <stp>D</stp>
        <tr r="M3" s="3"/>
        <tr r="F3" s="3"/>
      </tp>
      <tp>
        <v>-3.0000000000000027E-2</v>
        <stp/>
        <stp>ContractData</stp>
        <stp>VXW1?2</stp>
        <stp>NetLasttrade</stp>
        <stp/>
        <stp>T</stp>
        <tr r="C26" s="1"/>
      </tp>
      <tp>
        <v>-3.0000000000000027E-2</v>
        <stp/>
        <stp>ContractData</stp>
        <stp>VXW1?3</stp>
        <stp>NetLasttrade</stp>
        <stp/>
        <stp>T</stp>
        <tr r="J26" s="1"/>
      </tp>
      <tp>
        <v>2.0000000000000018E-2</v>
        <stp/>
        <stp>ContractData</stp>
        <stp>VXW1?4</stp>
        <stp>NetLasttrade</stp>
        <stp/>
        <stp>T</stp>
        <tr r="Q26" s="1"/>
      </tp>
      <tp>
        <v>1.0000000000000009E-2</v>
        <stp/>
        <stp>ContractData</stp>
        <stp>VXW1?5</stp>
        <stp>NetLasttrade</stp>
        <stp/>
        <stp>T</stp>
        <tr r="X26" s="1"/>
      </tp>
      <tp t="s">
        <v>VX Reverse Calendar Spreads, Dec 15, Apr 16</v>
        <stp/>
        <stp>ContractData</stp>
        <stp>VXW4</stp>
        <stp>LongDescription</stp>
        <tr r="W4" s="1"/>
      </tp>
      <tp t="s">
        <v>VX Reverse Calendar Spreads, Dec 15, Mar 16</v>
        <stp/>
        <stp>ContractData</stp>
        <stp>VXW3</stp>
        <stp>LongDescription</stp>
        <tr r="P4" s="1"/>
      </tp>
      <tp t="s">
        <v>VX Reverse Calendar Spreads, Dec 15, Feb 16</v>
        <stp/>
        <stp>ContractData</stp>
        <stp>VXW2</stp>
        <stp>LongDescription</stp>
        <tr r="I4" s="1"/>
      </tp>
      <tp t="s">
        <v>VX Reverse Calendar Spreads, Dec 15, Jan 16</v>
        <stp/>
        <stp>ContractData</stp>
        <stp>VXW1</stp>
        <stp>LongDescription</stp>
        <tr r="B4" s="1"/>
      </tp>
      <tp>
        <v>-1.5</v>
        <stp/>
        <stp>DOMData</stp>
        <stp>VXW2</stp>
        <stp>Price</stp>
        <stp>-1</stp>
        <stp>T</stp>
        <tr r="L11" s="5"/>
        <tr r="E7" s="5"/>
      </tp>
      <tp>
        <v>-1.82</v>
        <stp/>
        <stp>DOMData</stp>
        <stp>VXW3</stp>
        <stp>Price</stp>
        <stp>-1</stp>
        <stp>T</stp>
        <tr r="L11" s="7"/>
        <tr r="E7" s="7"/>
      </tp>
      <tp>
        <v>-0.82</v>
        <stp/>
        <stp>DOMData</stp>
        <stp>VXW1</stp>
        <stp>Price</stp>
        <stp>-1</stp>
        <stp>T</stp>
        <tr r="L11" s="2"/>
        <tr r="E7" s="2"/>
      </tp>
      <tp>
        <v>-2.29</v>
        <stp/>
        <stp>DOMData</stp>
        <stp>VXW4</stp>
        <stp>Price</stp>
        <stp>-1</stp>
        <stp>T</stp>
        <tr r="L11" s="9"/>
        <tr r="E7" s="9"/>
      </tp>
      <tp>
        <v>-1.51</v>
        <stp/>
        <stp>DOMData</stp>
        <stp>VXW2</stp>
        <stp>Price</stp>
        <stp>-2</stp>
        <stp>T</stp>
        <tr r="L10" s="5"/>
        <tr r="E8" s="5"/>
      </tp>
      <tp>
        <v>-1.83</v>
        <stp/>
        <stp>DOMData</stp>
        <stp>VXW3</stp>
        <stp>Price</stp>
        <stp>-2</stp>
        <stp>T</stp>
        <tr r="L10" s="7"/>
        <tr r="E8" s="7"/>
      </tp>
      <tp>
        <v>-0.83</v>
        <stp/>
        <stp>DOMData</stp>
        <stp>VXW1</stp>
        <stp>Price</stp>
        <stp>-2</stp>
        <stp>T</stp>
        <tr r="L10" s="2"/>
        <tr r="E8" s="2"/>
      </tp>
      <tp>
        <v>-2.2999999999999998</v>
        <stp/>
        <stp>DOMData</stp>
        <stp>VXW4</stp>
        <stp>Price</stp>
        <stp>-2</stp>
        <stp>T</stp>
        <tr r="L10" s="9"/>
        <tr r="E8" s="9"/>
      </tp>
      <tp>
        <v>-0.86</v>
        <stp/>
        <stp>ContractData</stp>
        <stp>VXW1</stp>
        <stp>LastTradeorSettle</stp>
        <stp/>
        <stp>T</stp>
        <tr r="C9" s="1"/>
      </tp>
      <tp>
        <v>-1.86</v>
        <stp/>
        <stp>ContractData</stp>
        <stp>VXW3</stp>
        <stp>LastTradeorSettle</stp>
        <stp/>
        <stp>T</stp>
        <tr r="Q9" s="1"/>
      </tp>
      <tp>
        <v>-1.52</v>
        <stp/>
        <stp>ContractData</stp>
        <stp>VXW2</stp>
        <stp>LastTradeorSettle</stp>
        <stp/>
        <stp>T</stp>
        <tr r="J9" s="1"/>
      </tp>
      <tp>
        <v>-1.52</v>
        <stp/>
        <stp>DOMData</stp>
        <stp>VXW2</stp>
        <stp>Price</stp>
        <stp>-3</stp>
        <stp>T</stp>
        <tr r="L9" s="5"/>
        <tr r="E9" s="5"/>
      </tp>
      <tp>
        <v>-1.84</v>
        <stp/>
        <stp>DOMData</stp>
        <stp>VXW3</stp>
        <stp>Price</stp>
        <stp>-3</stp>
        <stp>T</stp>
        <tr r="L9" s="7"/>
        <tr r="E9" s="7"/>
      </tp>
      <tp>
        <v>-0.84</v>
        <stp/>
        <stp>DOMData</stp>
        <stp>VXW1</stp>
        <stp>Price</stp>
        <stp>-3</stp>
        <stp>T</stp>
        <tr r="L9" s="2"/>
        <tr r="E9" s="2"/>
      </tp>
      <tp>
        <v>-2.31</v>
        <stp/>
        <stp>DOMData</stp>
        <stp>VXW4</stp>
        <stp>Price</stp>
        <stp>-3</stp>
        <stp>T</stp>
        <tr r="L9" s="9"/>
        <tr r="E9" s="9"/>
      </tp>
      <tp>
        <v>-2.34</v>
        <stp/>
        <stp>ContractData</stp>
        <stp>VXW4</stp>
        <stp>LastTradeorSettle</stp>
        <stp/>
        <stp>T</stp>
        <tr r="X9" s="1"/>
      </tp>
      <tp>
        <v>-1.53</v>
        <stp/>
        <stp>DOMData</stp>
        <stp>VXW2</stp>
        <stp>Price</stp>
        <stp>-4</stp>
        <stp>T</stp>
        <tr r="L8" s="5"/>
        <tr r="E10" s="5"/>
      </tp>
      <tp>
        <v>-1.85</v>
        <stp/>
        <stp>DOMData</stp>
        <stp>VXW3</stp>
        <stp>Price</stp>
        <stp>-4</stp>
        <stp>T</stp>
        <tr r="L8" s="7"/>
        <tr r="E10" s="7"/>
      </tp>
      <tp>
        <v>-0.85</v>
        <stp/>
        <stp>DOMData</stp>
        <stp>VXW1</stp>
        <stp>Price</stp>
        <stp>-4</stp>
        <stp>T</stp>
        <tr r="L8" s="2"/>
        <tr r="E10" s="2"/>
      </tp>
      <tp>
        <v>-2.3199999999999998</v>
        <stp/>
        <stp>DOMData</stp>
        <stp>VXW4</stp>
        <stp>Price</stp>
        <stp>-4</stp>
        <stp>T</stp>
        <tr r="L8" s="9"/>
        <tr r="E10" s="9"/>
      </tp>
      <tp>
        <v>-1.54</v>
        <stp/>
        <stp>DOMData</stp>
        <stp>VXW2</stp>
        <stp>Price</stp>
        <stp>-5</stp>
        <stp>T</stp>
        <tr r="L7" s="5"/>
        <tr r="E11" s="5"/>
      </tp>
      <tp>
        <v>-1.86</v>
        <stp/>
        <stp>DOMData</stp>
        <stp>VXW3</stp>
        <stp>Price</stp>
        <stp>-5</stp>
        <stp>T</stp>
        <tr r="L7" s="7"/>
        <tr r="E11" s="7"/>
      </tp>
      <tp>
        <v>-0.86</v>
        <stp/>
        <stp>DOMData</stp>
        <stp>VXW1</stp>
        <stp>Price</stp>
        <stp>-5</stp>
        <stp>T</stp>
        <tr r="L7" s="2"/>
        <tr r="E11" s="2"/>
      </tp>
      <tp>
        <v>-2.33</v>
        <stp/>
        <stp>DOMData</stp>
        <stp>VXW4</stp>
        <stp>Price</stp>
        <stp>-5</stp>
        <stp>T</stp>
        <tr r="L7" s="9"/>
        <tr r="E11" s="9"/>
      </tp>
      <tp t="s">
        <v/>
        <stp/>
        <stp>DOMData</stp>
        <stp>VXW2</stp>
        <stp>Price</stp>
        <stp>-6</stp>
        <stp>T</stp>
        <tr r="E12" s="5"/>
      </tp>
      <tp t="s">
        <v/>
        <stp/>
        <stp>DOMData</stp>
        <stp>VXW3</stp>
        <stp>Price</stp>
        <stp>-6</stp>
        <stp>T</stp>
        <tr r="E12" s="7"/>
      </tp>
      <tp t="s">
        <v/>
        <stp/>
        <stp>DOMData</stp>
        <stp>VXW1</stp>
        <stp>Price</stp>
        <stp>-6</stp>
        <stp>T</stp>
        <tr r="E12" s="2"/>
      </tp>
      <tp t="s">
        <v/>
        <stp/>
        <stp>DOMData</stp>
        <stp>VXW4</stp>
        <stp>Price</stp>
        <stp>-6</stp>
        <stp>T</stp>
        <tr r="E12" s="9"/>
      </tp>
      <tp t="s">
        <v/>
        <stp/>
        <stp>DOMData</stp>
        <stp>VXW2</stp>
        <stp>Price</stp>
        <stp>-7</stp>
        <stp>T</stp>
        <tr r="E13" s="5"/>
      </tp>
      <tp t="s">
        <v/>
        <stp/>
        <stp>DOMData</stp>
        <stp>VXW3</stp>
        <stp>Price</stp>
        <stp>-7</stp>
        <stp>T</stp>
        <tr r="E13" s="7"/>
      </tp>
      <tp t="s">
        <v/>
        <stp/>
        <stp>DOMData</stp>
        <stp>VXW1</stp>
        <stp>Price</stp>
        <stp>-7</stp>
        <stp>T</stp>
        <tr r="E13" s="2"/>
      </tp>
      <tp t="s">
        <v/>
        <stp/>
        <stp>DOMData</stp>
        <stp>VXW4</stp>
        <stp>Price</stp>
        <stp>-7</stp>
        <stp>T</stp>
        <tr r="E13" s="9"/>
      </tp>
      <tp>
        <v>-0.25</v>
        <stp/>
        <stp>ContractData</stp>
        <stp>VXW1?5</stp>
        <stp>Low</stp>
        <stp/>
        <stp>T</stp>
        <tr r="X24" s="1"/>
      </tp>
      <tp>
        <v>-0.5</v>
        <stp/>
        <stp>ContractData</stp>
        <stp>VXW1?4</stp>
        <stp>Low</stp>
        <stp/>
        <stp>T</stp>
        <tr r="Q24" s="1"/>
      </tp>
      <tp>
        <v>-0.35000000000000003</v>
        <stp/>
        <stp>ContractData</stp>
        <stp>VXW1?3</stp>
        <stp>Low</stp>
        <stp/>
        <stp>T</stp>
        <tr r="J24" s="1"/>
      </tp>
      <tp>
        <v>-0.71</v>
        <stp/>
        <stp>ContractData</stp>
        <stp>VXW1?2</stp>
        <stp>Low</stp>
        <stp/>
        <stp>T</stp>
        <tr r="C24" s="1"/>
      </tp>
      <tp t="s">
        <v/>
        <stp/>
        <stp>DOMData</stp>
        <stp>VXW2</stp>
        <stp>Price</stp>
        <stp>-8</stp>
        <stp>T</stp>
        <tr r="E14" s="5"/>
      </tp>
      <tp t="s">
        <v/>
        <stp/>
        <stp>DOMData</stp>
        <stp>VXW3</stp>
        <stp>Price</stp>
        <stp>-8</stp>
        <stp>T</stp>
        <tr r="E14" s="7"/>
      </tp>
      <tp t="s">
        <v/>
        <stp/>
        <stp>DOMData</stp>
        <stp>VXW1</stp>
        <stp>Price</stp>
        <stp>-8</stp>
        <stp>T</stp>
        <tr r="E14" s="2"/>
      </tp>
      <tp t="s">
        <v/>
        <stp/>
        <stp>DOMData</stp>
        <stp>VXW4</stp>
        <stp>Price</stp>
        <stp>-8</stp>
        <stp>T</stp>
        <tr r="E14" s="9"/>
      </tp>
      <tp t="s">
        <v/>
        <stp/>
        <stp>DOMData</stp>
        <stp>VXW2</stp>
        <stp>Price</stp>
        <stp>-9</stp>
        <stp>T</stp>
        <tr r="E15" s="5"/>
      </tp>
      <tp t="s">
        <v/>
        <stp/>
        <stp>DOMData</stp>
        <stp>VXW3</stp>
        <stp>Price</stp>
        <stp>-9</stp>
        <stp>T</stp>
        <tr r="E15" s="7"/>
      </tp>
      <tp t="s">
        <v/>
        <stp/>
        <stp>DOMData</stp>
        <stp>VXW1</stp>
        <stp>Price</stp>
        <stp>-9</stp>
        <stp>T</stp>
        <tr r="E15" s="2"/>
      </tp>
      <tp t="s">
        <v/>
        <stp/>
        <stp>DOMData</stp>
        <stp>VXW4</stp>
        <stp>Price</stp>
        <stp>-9</stp>
        <stp>T</stp>
        <tr r="E15" s="9"/>
      </tp>
      <tp>
        <v>-0.12000000000000099</v>
        <stp/>
        <stp>ContractData</stp>
        <stp>VX</stp>
        <stp>NetLasttrade</stp>
        <stp/>
        <stp>T</stp>
        <tr r="W17" s="1"/>
      </tp>
      <tp>
        <v>8</v>
        <stp/>
        <stp>DOMData</stp>
        <stp>VXW3</stp>
        <stp>Volume</stp>
        <stp>5</stp>
        <stp>D</stp>
        <tr r="M2" s="7"/>
        <tr r="F2" s="7"/>
      </tp>
      <tp>
        <v>24</v>
        <stp/>
        <stp>DOMData</stp>
        <stp>VXW2</stp>
        <stp>Volume</stp>
        <stp>5</stp>
        <stp>D</stp>
        <tr r="F2" s="5"/>
        <tr r="M2" s="5"/>
      </tp>
      <tp>
        <v>77</v>
        <stp/>
        <stp>DOMData</stp>
        <stp>VXW1</stp>
        <stp>Volume</stp>
        <stp>5</stp>
        <stp>D</stp>
        <tr r="M2" s="2"/>
        <tr r="F2" s="2"/>
      </tp>
      <tp>
        <v>5</v>
        <stp/>
        <stp>DOMData</stp>
        <stp>VXW4</stp>
        <stp>Volume</stp>
        <stp>5</stp>
        <stp>D</stp>
        <tr r="M2" s="9"/>
        <tr r="F2" s="9"/>
      </tp>
      <tp>
        <v>8</v>
        <stp/>
        <stp>DOMData</stp>
        <stp>VXW3</stp>
        <stp>Volume</stp>
        <stp>4</stp>
        <stp>D</stp>
        <tr r="M3" s="7"/>
        <tr r="F3" s="7"/>
      </tp>
      <tp>
        <v>26</v>
        <stp/>
        <stp>DOMData</stp>
        <stp>VXW2</stp>
        <stp>Volume</stp>
        <stp>4</stp>
        <stp>D</stp>
        <tr r="M3" s="5"/>
        <tr r="F3" s="5"/>
      </tp>
      <tp>
        <v>113</v>
        <stp/>
        <stp>DOMData</stp>
        <stp>VXW1</stp>
        <stp>Volume</stp>
        <stp>4</stp>
        <stp>D</stp>
        <tr r="F3" s="2"/>
        <tr r="M3" s="2"/>
      </tp>
      <tp>
        <v>7</v>
        <stp/>
        <stp>DOMData</stp>
        <stp>VXW4</stp>
        <stp>Volume</stp>
        <stp>4</stp>
        <stp>D</stp>
        <tr r="M3" s="9"/>
        <tr r="F3" s="9"/>
      </tp>
      <tp>
        <v>17.05</v>
        <stp/>
        <stp>ContractData</stp>
        <stp>VX</stp>
        <stp>LastTradeorSettle</stp>
        <stp/>
        <stp>T</stp>
        <tr r="U17" s="1"/>
      </tp>
      <tp>
        <v>7</v>
        <stp/>
        <stp>DOMData</stp>
        <stp>VXW3</stp>
        <stp>Volume</stp>
        <stp>1</stp>
        <stp>D</stp>
        <tr r="M6" s="7"/>
        <tr r="F6" s="7"/>
      </tp>
      <tp>
        <v>20</v>
        <stp/>
        <stp>DOMData</stp>
        <stp>VXW2</stp>
        <stp>Volume</stp>
        <stp>1</stp>
        <stp>D</stp>
        <tr r="M6" s="5"/>
        <tr r="F6" s="5"/>
      </tp>
      <tp>
        <v>15</v>
        <stp/>
        <stp>DOMData</stp>
        <stp>VXW1</stp>
        <stp>Volume</stp>
        <stp>1</stp>
        <stp>D</stp>
        <tr r="F6" s="2"/>
        <tr r="M6" s="2"/>
      </tp>
      <tp>
        <v>1</v>
        <stp/>
        <stp>DOMData</stp>
        <stp>VXW4</stp>
        <stp>Volume</stp>
        <stp>1</stp>
        <stp>D</stp>
        <tr r="F6" s="9"/>
        <tr r="M6" s="9"/>
      </tp>
      <tp>
        <v>18</v>
        <stp/>
        <stp>DOMData</stp>
        <stp>VXW3</stp>
        <stp>Volume</stp>
        <stp>3</stp>
        <stp>D</stp>
        <tr r="F4" s="7"/>
        <tr r="M4" s="7"/>
      </tp>
      <tp>
        <v>31</v>
        <stp/>
        <stp>DOMData</stp>
        <stp>VXW2</stp>
        <stp>Volume</stp>
        <stp>3</stp>
        <stp>D</stp>
        <tr r="F4" s="5"/>
        <tr r="M4" s="5"/>
      </tp>
      <tp>
        <v>97</v>
        <stp/>
        <stp>DOMData</stp>
        <stp>VXW1</stp>
        <stp>Volume</stp>
        <stp>3</stp>
        <stp>D</stp>
        <tr r="F4" s="2"/>
        <tr r="M4" s="2"/>
      </tp>
      <tp>
        <v>8</v>
        <stp/>
        <stp>DOMData</stp>
        <stp>VXW4</stp>
        <stp>Volume</stp>
        <stp>3</stp>
        <stp>D</stp>
        <tr r="F4" s="9"/>
        <tr r="M4" s="9"/>
      </tp>
      <tp>
        <v>18</v>
        <stp/>
        <stp>DOMData</stp>
        <stp>VXW3</stp>
        <stp>Volume</stp>
        <stp>2</stp>
        <stp>D</stp>
        <tr r="M5" s="7"/>
        <tr r="F5" s="7"/>
      </tp>
      <tp>
        <v>12</v>
        <stp/>
        <stp>DOMData</stp>
        <stp>VXW2</stp>
        <stp>Volume</stp>
        <stp>2</stp>
        <stp>D</stp>
        <tr r="M5" s="5"/>
        <tr r="F5" s="5"/>
      </tp>
      <tp>
        <v>55</v>
        <stp/>
        <stp>DOMData</stp>
        <stp>VXW1</stp>
        <stp>Volume</stp>
        <stp>2</stp>
        <stp>D</stp>
        <tr r="F5" s="2"/>
        <tr r="M5" s="2"/>
      </tp>
      <tp>
        <v>9</v>
        <stp/>
        <stp>DOMData</stp>
        <stp>VXW4</stp>
        <stp>Volume</stp>
        <stp>2</stp>
        <stp>D</stp>
        <tr r="F5" s="9"/>
        <tr r="M5" s="9"/>
      </tp>
      <tp>
        <v>1.6</v>
        <stp/>
        <stp>DOMData</stp>
        <stp>VXW2</stp>
        <stp>Price</stp>
        <stp>5</stp>
        <stp>T</stp>
        <tr r="L2" s="5"/>
        <tr r="E2" s="5"/>
      </tp>
      <tp>
        <v>1.92</v>
        <stp/>
        <stp>DOMData</stp>
        <stp>VXW3</stp>
        <stp>Price</stp>
        <stp>4</stp>
        <stp>T</stp>
        <tr r="E3" s="7"/>
        <tr r="L3" s="7"/>
      </tp>
      <tp>
        <v>2.38</v>
        <stp/>
        <stp>DOMData</stp>
        <stp>VXW4</stp>
        <stp>Price</stp>
        <stp>3</stp>
        <stp>T</stp>
        <tr r="L4" s="9"/>
        <tr r="E4" s="9"/>
      </tp>
      <tp>
        <v>17.100000000000001</v>
        <stp/>
        <stp>DOMData</stp>
        <stp>VX</stp>
        <stp>Price</stp>
        <stp>1</stp>
        <stp>T</stp>
        <tr r="K17" s="1"/>
      </tp>
      <tp>
        <v>1.59</v>
        <stp/>
        <stp>DOMData</stp>
        <stp>VXW2</stp>
        <stp>Price</stp>
        <stp>4</stp>
        <stp>T</stp>
        <tr r="L3" s="5"/>
        <tr r="E3" s="5"/>
      </tp>
      <tp>
        <v>1.93</v>
        <stp/>
        <stp>DOMData</stp>
        <stp>VXW3</stp>
        <stp>Price</stp>
        <stp>5</stp>
        <stp>T</stp>
        <tr r="L2" s="7"/>
        <tr r="E2" s="7"/>
      </tp>
      <tp>
        <v>2.37</v>
        <stp/>
        <stp>DOMData</stp>
        <stp>VXW4</stp>
        <stp>Price</stp>
        <stp>2</stp>
        <stp>T</stp>
        <tr r="E5" s="9"/>
        <tr r="L5" s="9"/>
      </tp>
      <tp>
        <v>-1.98</v>
        <stp/>
        <stp>ContractData</stp>
        <stp>VXW3</stp>
        <stp>Low</stp>
        <stp/>
        <stp>T</stp>
        <tr r="Q8" s="1"/>
      </tp>
      <tp>
        <v>-1.6600000000000001</v>
        <stp/>
        <stp>ContractData</stp>
        <stp>VXW2</stp>
        <stp>Low</stp>
        <stp/>
        <stp>T</stp>
        <tr r="J8" s="1"/>
      </tp>
      <tp>
        <v>-0.96</v>
        <stp/>
        <stp>ContractData</stp>
        <stp>VXW1</stp>
        <stp>Low</stp>
        <stp/>
        <stp>T</stp>
        <tr r="C8" s="1"/>
      </tp>
      <tp>
        <v>-2.48</v>
        <stp/>
        <stp>ContractData</stp>
        <stp>VXW4</stp>
        <stp>Low</stp>
        <stp/>
        <stp>T</stp>
        <tr r="X8" s="1"/>
      </tp>
      <tp>
        <v>0.9</v>
        <stp/>
        <stp>DOMData</stp>
        <stp>VXW1</stp>
        <stp>Price</stp>
        <stp>4</stp>
        <stp>T</stp>
        <tr r="E3" s="2"/>
        <tr r="L3" s="2"/>
      </tp>
      <tp>
        <v>2.36</v>
        <stp/>
        <stp>DOMData</stp>
        <stp>VXW4</stp>
        <stp>Price</stp>
        <stp>1</stp>
        <stp>T</stp>
        <tr r="L6" s="9"/>
        <tr r="E6" s="9"/>
      </tp>
      <tp>
        <v>17.45</v>
        <stp/>
        <stp>ContractData</stp>
        <stp>VX</stp>
        <stp>High</stp>
        <stp/>
        <stp>T</stp>
        <tr r="Y17" s="1"/>
      </tp>
      <tp>
        <v>17.2</v>
        <stp/>
        <stp>DOMData</stp>
        <stp>VX</stp>
        <stp>Price</stp>
        <stp>3</stp>
        <stp>T</stp>
        <tr r="P17" s="1"/>
      </tp>
      <tp>
        <v>0.91</v>
        <stp/>
        <stp>DOMData</stp>
        <stp>VXW1</stp>
        <stp>Price</stp>
        <stp>5</stp>
        <stp>T</stp>
        <tr r="E2" s="2"/>
        <tr r="L2" s="2"/>
      </tp>
      <tp>
        <v>17.149999999999999</v>
        <stp/>
        <stp>DOMData</stp>
        <stp>VX</stp>
        <stp>Price</stp>
        <stp>2</stp>
        <stp>T</stp>
        <tr r="N17" s="1"/>
      </tp>
      <tp>
        <v>0.88</v>
        <stp/>
        <stp>DOMData</stp>
        <stp>VXW1</stp>
        <stp>Price</stp>
        <stp>2</stp>
        <stp>T</stp>
        <tr r="E5" s="2"/>
        <tr r="L5" s="2"/>
      </tp>
      <tp>
        <v>1.56</v>
        <stp/>
        <stp>DOMData</stp>
        <stp>VXW2</stp>
        <stp>Price</stp>
        <stp>1</stp>
        <stp>T</stp>
        <tr r="L6" s="5"/>
        <tr r="E6" s="5"/>
      </tp>
      <tp>
        <v>0.89</v>
        <stp/>
        <stp>DOMData</stp>
        <stp>VXW1</stp>
        <stp>Price</stp>
        <stp>3</stp>
        <stp>T</stp>
        <tr r="E4" s="2"/>
        <tr r="L4" s="2"/>
      </tp>
      <tp>
        <v>1.89</v>
        <stp/>
        <stp>DOMData</stp>
        <stp>VXW3</stp>
        <stp>Price</stp>
        <stp>1</stp>
        <stp>T</stp>
        <tr r="E6" s="7"/>
        <tr r="L6" s="7"/>
      </tp>
      <tp>
        <v>17.100000000000001</v>
        <stp/>
        <stp>ContractData</stp>
        <stp>VX</stp>
        <stp>Open</stp>
        <stp/>
        <stp>T</stp>
        <tr r="Y16" s="1"/>
      </tp>
      <tp>
        <v>17.25</v>
        <stp/>
        <stp>DOMData</stp>
        <stp>VX</stp>
        <stp>Price</stp>
        <stp>4</stp>
        <stp>T</stp>
        <tr r="R17" s="1"/>
      </tp>
      <tp>
        <v>1.58</v>
        <stp/>
        <stp>DOMData</stp>
        <stp>VXW2</stp>
        <stp>Price</stp>
        <stp>3</stp>
        <stp>T</stp>
        <tr r="E4" s="5"/>
        <tr r="L4" s="5"/>
      </tp>
      <tp>
        <v>1.9</v>
        <stp/>
        <stp>DOMData</stp>
        <stp>VXW3</stp>
        <stp>Price</stp>
        <stp>2</stp>
        <stp>T</stp>
        <tr r="L5" s="7"/>
        <tr r="E5" s="7"/>
      </tp>
      <tp>
        <v>2.4</v>
        <stp/>
        <stp>DOMData</stp>
        <stp>VXW4</stp>
        <stp>Price</stp>
        <stp>5</stp>
        <stp>T</stp>
        <tr r="E2" s="9"/>
        <tr r="L2" s="9"/>
      </tp>
      <tp>
        <v>0.87</v>
        <stp/>
        <stp>DOMData</stp>
        <stp>VXW1</stp>
        <stp>Price</stp>
        <stp>1</stp>
        <stp>T</stp>
        <tr r="L6" s="2"/>
        <tr r="E6" s="2"/>
      </tp>
      <tp>
        <v>1.57</v>
        <stp/>
        <stp>DOMData</stp>
        <stp>VXW2</stp>
        <stp>Price</stp>
        <stp>2</stp>
        <stp>T</stp>
        <tr r="L5" s="5"/>
        <tr r="E5" s="5"/>
      </tp>
      <tp>
        <v>1.91</v>
        <stp/>
        <stp>DOMData</stp>
        <stp>VXW3</stp>
        <stp>Price</stp>
        <stp>3</stp>
        <stp>T</stp>
        <tr r="L4" s="7"/>
        <tr r="E4" s="7"/>
      </tp>
      <tp>
        <v>2.39</v>
        <stp/>
        <stp>DOMData</stp>
        <stp>VXW4</stp>
        <stp>Price</stp>
        <stp>4</stp>
        <stp>T</stp>
        <tr r="L3" s="9"/>
        <tr r="E3" s="9"/>
      </tp>
      <tp>
        <v>-2.34</v>
        <stp/>
        <stp>ContractData</stp>
        <stp>VXW4</stp>
        <stp>High</stp>
        <stp/>
        <stp>T</stp>
        <tr r="X7" s="1"/>
      </tp>
      <tp>
        <v>-1.81</v>
        <stp/>
        <stp>ContractData</stp>
        <stp>VXW3</stp>
        <stp>High</stp>
        <stp/>
        <stp>T</stp>
        <tr r="Q7" s="1"/>
      </tp>
      <tp>
        <v>-1.4000000000000001</v>
        <stp/>
        <stp>ContractData</stp>
        <stp>VXW2</stp>
        <stp>High</stp>
        <stp/>
        <stp>T</stp>
        <tr r="J7" s="1"/>
      </tp>
      <tp>
        <v>-0.75</v>
        <stp/>
        <stp>ContractData</stp>
        <stp>VXW1</stp>
        <stp>High</stp>
        <stp/>
        <stp>T</stp>
        <tr r="C7" s="1"/>
      </tp>
      <tp>
        <v>965</v>
        <stp/>
        <stp>DOMData</stp>
        <stp>VX</stp>
        <stp>Volume</stp>
        <stp>4</stp>
        <stp>D</stp>
        <tr r="R18" s="1"/>
      </tp>
      <tp>
        <v>1</v>
        <stp/>
        <stp>ContractData</stp>
        <stp>VXW1?3</stp>
        <stp>VolumeLastTrade</stp>
        <stp/>
        <stp>T</stp>
        <tr r="I28" s="1"/>
      </tp>
      <tp>
        <v>3</v>
        <stp/>
        <stp>ContractData</stp>
        <stp>VXW1?2</stp>
        <stp>VolumeLastTrade</stp>
        <stp/>
        <stp>T</stp>
        <tr r="B28" s="1"/>
      </tp>
      <tp>
        <v>3</v>
        <stp/>
        <stp>ContractData</stp>
        <stp>VXW1?5</stp>
        <stp>VolumeLastTrade</stp>
        <stp/>
        <stp>T</stp>
        <tr r="W28" s="1"/>
      </tp>
      <tp>
        <v>3</v>
        <stp/>
        <stp>ContractData</stp>
        <stp>VXW1?4</stp>
        <stp>VolumeLastTrade</stp>
        <stp/>
        <stp>T</stp>
        <tr r="P28" s="1"/>
      </tp>
      <tp>
        <v>882</v>
        <stp/>
        <stp>DOMData</stp>
        <stp>VX</stp>
        <stp>Volume</stp>
        <stp>2</stp>
        <stp>D</stp>
        <tr r="N18" s="1"/>
      </tp>
      <tp>
        <v>955</v>
        <stp/>
        <stp>DOMData</stp>
        <stp>VX</stp>
        <stp>Volume</stp>
        <stp>3</stp>
        <stp>D</stp>
        <tr r="P18" s="1"/>
      </tp>
      <tp>
        <v>-2.4500000000000002</v>
        <stp/>
        <stp>ContractData</stp>
        <stp>VXW4</stp>
        <stp>Open</stp>
        <stp/>
        <stp>T</stp>
        <tr r="X6" s="1"/>
      </tp>
      <tp>
        <v>-0.83000000000000007</v>
        <stp/>
        <stp>ContractData</stp>
        <stp>VXW1</stp>
        <stp>Open</stp>
        <stp/>
        <stp>T</stp>
        <tr r="C6" s="1"/>
      </tp>
      <tp>
        <v>-1.92</v>
        <stp/>
        <stp>ContractData</stp>
        <stp>VXW3</stp>
        <stp>Open</stp>
        <stp/>
        <stp>T</stp>
        <tr r="Q6" s="1"/>
      </tp>
      <tp>
        <v>-1.4000000000000001</v>
        <stp/>
        <stp>ContractData</stp>
        <stp>VXW2</stp>
        <stp>Open</stp>
        <stp/>
        <stp>T</stp>
        <tr r="J6" s="1"/>
      </tp>
      <tp>
        <v>422</v>
        <stp/>
        <stp>DOMData</stp>
        <stp>VX</stp>
        <stp>Volume</stp>
        <stp>1</stp>
        <stp>D</stp>
        <tr r="K18" s="1"/>
      </tp>
      <tp>
        <v>42354</v>
        <stp/>
        <stp>ContractData</stp>
        <stp>VX</stp>
        <stp>ExpirationDate</stp>
        <stp/>
        <stp>T</stp>
        <tr r="P16" s="1"/>
      </tp>
      <tp>
        <v>36352</v>
        <stp/>
        <stp>ContractData</stp>
        <stp>VX</stp>
        <stp>T_CVol</stp>
        <stp/>
        <stp>T</stp>
        <tr r="AA17" s="1"/>
      </tp>
      <tp>
        <v>16.95</v>
        <stp/>
        <stp>DOMData</stp>
        <stp>VX</stp>
        <stp>Price</stp>
        <stp>-3</stp>
        <stp>T</stp>
        <tr r="D17" s="1"/>
      </tp>
      <tp>
        <v>17</v>
        <stp/>
        <stp>DOMData</stp>
        <stp>VX</stp>
        <stp>Price</stp>
        <stp>-2</stp>
        <stp>T</stp>
        <tr r="G17" s="1"/>
      </tp>
      <tp>
        <v>17.05</v>
        <stp/>
        <stp>DOMData</stp>
        <stp>VX</stp>
        <stp>Price</stp>
        <stp>-1</stp>
        <stp>T</stp>
        <tr r="I17" s="1"/>
      </tp>
      <tp>
        <v>2</v>
        <stp/>
        <stp>ContractData</stp>
        <stp>VXW4</stp>
        <stp>VolumeLastTrade</stp>
        <stp/>
        <stp>T</stp>
        <tr r="W12" s="1"/>
      </tp>
      <tp>
        <v>1</v>
        <stp/>
        <stp>ContractData</stp>
        <stp>VXW1</stp>
        <stp>VolumeLastTrade</stp>
        <stp/>
        <stp>T</stp>
        <tr r="B12" s="1"/>
      </tp>
      <tp>
        <v>5</v>
        <stp/>
        <stp>ContractData</stp>
        <stp>VXW3</stp>
        <stp>VolumeLastTrade</stp>
        <stp/>
        <stp>T</stp>
        <tr r="P12" s="1"/>
      </tp>
      <tp>
        <v>5</v>
        <stp/>
        <stp>ContractData</stp>
        <stp>VXW2</stp>
        <stp>VolumeLastTrade</stp>
        <stp/>
        <stp>T</stp>
        <tr r="I12" s="1"/>
      </tp>
      <tp t="s">
        <v>VX Reverse Calendar Spreads, Feb 16, Mar 16</v>
        <stp/>
        <stp>ContractData</stp>
        <stp>VXW1?3</stp>
        <stp>LongDescription</stp>
        <tr r="I20" s="1"/>
      </tp>
      <tp t="s">
        <v>VX Reverse Calendar Spreads, Jan 16, Feb 16</v>
        <stp/>
        <stp>ContractData</stp>
        <stp>VXW1?2</stp>
        <stp>LongDescription</stp>
        <tr r="B20" s="1"/>
      </tp>
      <tp t="s">
        <v>VX Reverse Calendar Spreads, Apr 16, May 16</v>
        <stp/>
        <stp>ContractData</stp>
        <stp>VXW1?5</stp>
        <stp>LongDescription</stp>
        <tr r="W20" s="1"/>
      </tp>
      <tp t="s">
        <v>VX Reverse Calendar Spreads, Mar 16, Apr 16</v>
        <stp/>
        <stp>ContractData</stp>
        <stp>VXW1?4</stp>
        <stp>LongDescription</stp>
        <tr r="P20" s="1"/>
      </tp>
      <tp>
        <v>-3.9999999999999591E-2</v>
        <stp/>
        <stp>ContractData</stp>
        <stp>VXW4</stp>
        <stp>NetLasttrade</stp>
        <stp/>
        <stp>T</stp>
        <tr r="X10" s="1"/>
      </tp>
      <tp>
        <v>-1.0000000000000009E-2</v>
        <stp/>
        <stp>ContractData</stp>
        <stp>VXW1</stp>
        <stp>NetLasttrade</stp>
        <stp/>
        <stp>T</stp>
        <tr r="C10" s="1"/>
      </tp>
      <tp>
        <v>-2.0000000000000018E-2</v>
        <stp/>
        <stp>ContractData</stp>
        <stp>VXW2</stp>
        <stp>NetLasttrade</stp>
        <stp/>
        <stp>T</stp>
        <tr r="J10" s="1"/>
      </tp>
      <tp>
        <v>-6.0000000000000053E-2</v>
        <stp/>
        <stp>ContractData</stp>
        <stp>VXW3</stp>
        <stp>NetLasttrade</stp>
        <stp/>
        <stp>T</stp>
        <tr r="Q10" s="1"/>
      </tp>
      <tp>
        <v>42338.52034722222</v>
        <stp/>
        <stp>SystemInfo</stp>
        <stp>Linetime</stp>
        <tr r="I31" s="1"/>
      </tp>
      <tp>
        <v>16.899999999999999</v>
        <stp/>
        <stp>DOMData</stp>
        <stp>VX</stp>
        <stp>Price</stp>
        <stp>-4</stp>
        <stp>T</stp>
        <tr r="B17" s="1"/>
      </tp>
      <tp>
        <v>1080</v>
        <stp/>
        <stp>DOMData</stp>
        <stp>VX</stp>
        <stp>Volume</stp>
        <stp>-3</stp>
        <stp>D</stp>
        <tr r="D18" s="1"/>
      </tp>
      <tp>
        <v>1028</v>
        <stp/>
        <stp>DOMData</stp>
        <stp>VX</stp>
        <stp>Volume</stp>
        <stp>-2</stp>
        <stp>D</stp>
        <tr r="G18" s="1"/>
      </tp>
      <tp>
        <v>74</v>
        <stp/>
        <stp>DOMData</stp>
        <stp>VX</stp>
        <stp>Volume</stp>
        <stp>-1</stp>
        <stp>D</stp>
        <tr r="I18" s="1"/>
      </tp>
      <tp>
        <v>1322</v>
        <stp/>
        <stp>DOMData</stp>
        <stp>VX</stp>
        <stp>Volume</stp>
        <stp>-4</stp>
        <stp>D</stp>
        <tr r="B18" s="1"/>
      </tp>
      <tp t="s">
        <v/>
        <stp/>
        <stp>DOMData</stp>
        <stp>VXW1</stp>
        <stp>Volume</stp>
        <stp>-18</stp>
        <stp>D</stp>
        <tr r="F24" s="2"/>
      </tp>
      <tp t="s">
        <v/>
        <stp/>
        <stp>DOMData</stp>
        <stp>VXW2</stp>
        <stp>Volume</stp>
        <stp>-18</stp>
        <stp>D</stp>
        <tr r="F24" s="5"/>
      </tp>
      <tp t="s">
        <v/>
        <stp/>
        <stp>DOMData</stp>
        <stp>VXW3</stp>
        <stp>Volume</stp>
        <stp>-18</stp>
        <stp>D</stp>
        <tr r="F24" s="7"/>
      </tp>
      <tp t="s">
        <v/>
        <stp/>
        <stp>DOMData</stp>
        <stp>VXW4</stp>
        <stp>Volume</stp>
        <stp>-18</stp>
        <stp>D</stp>
        <tr r="F24" s="9"/>
      </tp>
      <tp t="s">
        <v/>
        <stp/>
        <stp>DOMData</stp>
        <stp>VXW4</stp>
        <stp>Price</stp>
        <stp>-15</stp>
        <stp>T</stp>
        <tr r="E21" s="9"/>
      </tp>
      <tp t="s">
        <v/>
        <stp/>
        <stp>DOMData</stp>
        <stp>VXW2</stp>
        <stp>Price</stp>
        <stp>-15</stp>
        <stp>T</stp>
        <tr r="E21" s="5"/>
      </tp>
      <tp t="s">
        <v/>
        <stp/>
        <stp>DOMData</stp>
        <stp>VXW3</stp>
        <stp>Price</stp>
        <stp>-15</stp>
        <stp>T</stp>
        <tr r="E21" s="7"/>
      </tp>
      <tp t="s">
        <v/>
        <stp/>
        <stp>DOMData</stp>
        <stp>VXW1</stp>
        <stp>Price</stp>
        <stp>-15</stp>
        <stp>T</stp>
        <tr r="E21" s="2"/>
      </tp>
      <tp t="s">
        <v/>
        <stp/>
        <stp>DOMData</stp>
        <stp>VXW1?2</stp>
        <stp>Price</stp>
        <stp>-10</stp>
        <stp>T</stp>
        <tr r="E16" s="3"/>
      </tp>
      <tp t="s">
        <v/>
        <stp/>
        <stp>DOMData</stp>
        <stp>VXW1?2</stp>
        <stp>Price</stp>
        <stp>-20</stp>
        <stp>T</stp>
        <tr r="E26" s="3"/>
      </tp>
      <tp t="s">
        <v/>
        <stp/>
        <stp>DOMData</stp>
        <stp>VXW1?3</stp>
        <stp>Price</stp>
        <stp>-10</stp>
        <stp>T</stp>
        <tr r="E16" s="6"/>
      </tp>
      <tp t="s">
        <v/>
        <stp/>
        <stp>DOMData</stp>
        <stp>VXW1?3</stp>
        <stp>Price</stp>
        <stp>-20</stp>
        <stp>T</stp>
        <tr r="E26" s="6"/>
      </tp>
      <tp t="s">
        <v/>
        <stp/>
        <stp>DOMData</stp>
        <stp>VXW1?4</stp>
        <stp>Price</stp>
        <stp>-10</stp>
        <stp>T</stp>
        <tr r="E16" s="8"/>
      </tp>
      <tp t="s">
        <v/>
        <stp/>
        <stp>DOMData</stp>
        <stp>VXW1?4</stp>
        <stp>Price</stp>
        <stp>-20</stp>
        <stp>T</stp>
        <tr r="E26" s="8"/>
      </tp>
      <tp t="s">
        <v/>
        <stp/>
        <stp>DOMData</stp>
        <stp>VXW1?5</stp>
        <stp>Price</stp>
        <stp>-10</stp>
        <stp>T</stp>
        <tr r="E16" s="10"/>
      </tp>
      <tp t="s">
        <v/>
        <stp/>
        <stp>DOMData</stp>
        <stp>VXW1?5</stp>
        <stp>Price</stp>
        <stp>-20</stp>
        <stp>T</stp>
        <tr r="E26" s="10"/>
      </tp>
      <tp t="s">
        <v/>
        <stp/>
        <stp>DOMData</stp>
        <stp>VXW1</stp>
        <stp>Volume</stp>
        <stp>-19</stp>
        <stp>D</stp>
        <tr r="F25" s="2"/>
      </tp>
      <tp t="s">
        <v/>
        <stp/>
        <stp>DOMData</stp>
        <stp>VXW2</stp>
        <stp>Volume</stp>
        <stp>-19</stp>
        <stp>D</stp>
        <tr r="F25" s="5"/>
      </tp>
      <tp t="s">
        <v/>
        <stp/>
        <stp>DOMData</stp>
        <stp>VXW3</stp>
        <stp>Volume</stp>
        <stp>-19</stp>
        <stp>D</stp>
        <tr r="F25" s="7"/>
      </tp>
      <tp t="s">
        <v/>
        <stp/>
        <stp>DOMData</stp>
        <stp>VXW4</stp>
        <stp>Volume</stp>
        <stp>-19</stp>
        <stp>D</stp>
        <tr r="F25" s="9"/>
      </tp>
      <tp t="s">
        <v/>
        <stp/>
        <stp>DOMData</stp>
        <stp>VXW4</stp>
        <stp>Price</stp>
        <stp>-14</stp>
        <stp>T</stp>
        <tr r="E20" s="9"/>
      </tp>
      <tp t="s">
        <v/>
        <stp/>
        <stp>DOMData</stp>
        <stp>VXW2</stp>
        <stp>Price</stp>
        <stp>-14</stp>
        <stp>T</stp>
        <tr r="E20" s="5"/>
      </tp>
      <tp t="s">
        <v/>
        <stp/>
        <stp>DOMData</stp>
        <stp>VXW3</stp>
        <stp>Price</stp>
        <stp>-14</stp>
        <stp>T</stp>
        <tr r="E20" s="7"/>
      </tp>
      <tp t="s">
        <v/>
        <stp/>
        <stp>DOMData</stp>
        <stp>VXW1</stp>
        <stp>Price</stp>
        <stp>-14</stp>
        <stp>T</stp>
        <tr r="E20" s="2"/>
      </tp>
      <tp t="s">
        <v/>
        <stp/>
        <stp>DOMData</stp>
        <stp>VXW1?2</stp>
        <stp>Price</stp>
        <stp>-11</stp>
        <stp>T</stp>
        <tr r="E17" s="3"/>
      </tp>
      <tp t="s">
        <v/>
        <stp/>
        <stp>DOMData</stp>
        <stp>VXW1?3</stp>
        <stp>Price</stp>
        <stp>-11</stp>
        <stp>T</stp>
        <tr r="E17" s="6"/>
      </tp>
      <tp t="s">
        <v/>
        <stp/>
        <stp>DOMData</stp>
        <stp>VXW1?4</stp>
        <stp>Price</stp>
        <stp>-11</stp>
        <stp>T</stp>
        <tr r="E17" s="8"/>
      </tp>
      <tp t="s">
        <v/>
        <stp/>
        <stp>DOMData</stp>
        <stp>VXW1?5</stp>
        <stp>Price</stp>
        <stp>-11</stp>
        <stp>T</stp>
        <tr r="E17" s="10"/>
      </tp>
      <tp t="s">
        <v/>
        <stp/>
        <stp>DOMData</stp>
        <stp>VXW4</stp>
        <stp>Price</stp>
        <stp>-17</stp>
        <stp>T</stp>
        <tr r="E23" s="9"/>
      </tp>
      <tp t="s">
        <v/>
        <stp/>
        <stp>DOMData</stp>
        <stp>VXW2</stp>
        <stp>Price</stp>
        <stp>-17</stp>
        <stp>T</stp>
        <tr r="E23" s="5"/>
      </tp>
      <tp t="s">
        <v/>
        <stp/>
        <stp>DOMData</stp>
        <stp>VXW3</stp>
        <stp>Price</stp>
        <stp>-17</stp>
        <stp>T</stp>
        <tr r="E23" s="7"/>
      </tp>
      <tp t="s">
        <v/>
        <stp/>
        <stp>DOMData</stp>
        <stp>VXW1</stp>
        <stp>Price</stp>
        <stp>-17</stp>
        <stp>T</stp>
        <tr r="E23" s="2"/>
      </tp>
      <tp t="s">
        <v/>
        <stp/>
        <stp>DOMData</stp>
        <stp>VXW1?2</stp>
        <stp>Price</stp>
        <stp>-12</stp>
        <stp>T</stp>
        <tr r="E18" s="3"/>
      </tp>
      <tp t="s">
        <v/>
        <stp/>
        <stp>DOMData</stp>
        <stp>VXW1?3</stp>
        <stp>Price</stp>
        <stp>-12</stp>
        <stp>T</stp>
        <tr r="E18" s="6"/>
      </tp>
      <tp t="s">
        <v/>
        <stp/>
        <stp>DOMData</stp>
        <stp>VXW1?4</stp>
        <stp>Price</stp>
        <stp>-12</stp>
        <stp>T</stp>
        <tr r="E18" s="8"/>
      </tp>
      <tp t="s">
        <v/>
        <stp/>
        <stp>DOMData</stp>
        <stp>VXW1?5</stp>
        <stp>Price</stp>
        <stp>-12</stp>
        <stp>T</stp>
        <tr r="E18" s="10"/>
      </tp>
      <tp t="s">
        <v/>
        <stp/>
        <stp>DOMData</stp>
        <stp>VXW4</stp>
        <stp>Volume</stp>
        <stp>-9</stp>
        <stp>D</stp>
        <tr r="F15" s="9"/>
      </tp>
      <tp t="s">
        <v/>
        <stp/>
        <stp>DOMData</stp>
        <stp>VXW1</stp>
        <stp>Volume</stp>
        <stp>-9</stp>
        <stp>D</stp>
        <tr r="F15" s="2"/>
      </tp>
      <tp t="s">
        <v/>
        <stp/>
        <stp>DOMData</stp>
        <stp>VXW2</stp>
        <stp>Volume</stp>
        <stp>-9</stp>
        <stp>D</stp>
        <tr r="F15" s="5"/>
      </tp>
      <tp t="s">
        <v/>
        <stp/>
        <stp>DOMData</stp>
        <stp>VXW3</stp>
        <stp>Volume</stp>
        <stp>-9</stp>
        <stp>D</stp>
        <tr r="F15" s="7"/>
      </tp>
      <tp t="s">
        <v/>
        <stp/>
        <stp>DOMData</stp>
        <stp>VXW4</stp>
        <stp>Price</stp>
        <stp>-16</stp>
        <stp>T</stp>
        <tr r="E22" s="9"/>
      </tp>
      <tp t="s">
        <v/>
        <stp/>
        <stp>DOMData</stp>
        <stp>VXW2</stp>
        <stp>Price</stp>
        <stp>-16</stp>
        <stp>T</stp>
        <tr r="E22" s="5"/>
      </tp>
      <tp t="s">
        <v/>
        <stp/>
        <stp>DOMData</stp>
        <stp>VXW3</stp>
        <stp>Price</stp>
        <stp>-16</stp>
        <stp>T</stp>
        <tr r="E22" s="7"/>
      </tp>
      <tp t="s">
        <v/>
        <stp/>
        <stp>DOMData</stp>
        <stp>VXW1</stp>
        <stp>Price</stp>
        <stp>-16</stp>
        <stp>T</stp>
        <tr r="E22" s="2"/>
      </tp>
      <tp t="s">
        <v/>
        <stp/>
        <stp>DOMData</stp>
        <stp>VXW1?2</stp>
        <stp>Price</stp>
        <stp>-13</stp>
        <stp>T</stp>
        <tr r="E19" s="3"/>
      </tp>
      <tp t="s">
        <v/>
        <stp/>
        <stp>DOMData</stp>
        <stp>VXW1?3</stp>
        <stp>Price</stp>
        <stp>-13</stp>
        <stp>T</stp>
        <tr r="E19" s="6"/>
      </tp>
      <tp t="s">
        <v/>
        <stp/>
        <stp>DOMData</stp>
        <stp>VXW1?4</stp>
        <stp>Price</stp>
        <stp>-13</stp>
        <stp>T</stp>
        <tr r="E19" s="8"/>
      </tp>
      <tp t="s">
        <v/>
        <stp/>
        <stp>DOMData</stp>
        <stp>VXW1?5</stp>
        <stp>Price</stp>
        <stp>-13</stp>
        <stp>T</stp>
        <tr r="E19" s="10"/>
      </tp>
      <tp t="s">
        <v/>
        <stp/>
        <stp>DOMData</stp>
        <stp>VXW4</stp>
        <stp>Volume</stp>
        <stp>-8</stp>
        <stp>D</stp>
        <tr r="F14" s="9"/>
      </tp>
      <tp t="s">
        <v/>
        <stp/>
        <stp>DOMData</stp>
        <stp>VXW1</stp>
        <stp>Volume</stp>
        <stp>-8</stp>
        <stp>D</stp>
        <tr r="F14" s="2"/>
      </tp>
      <tp t="s">
        <v/>
        <stp/>
        <stp>DOMData</stp>
        <stp>VXW2</stp>
        <stp>Volume</stp>
        <stp>-8</stp>
        <stp>D</stp>
        <tr r="F14" s="5"/>
      </tp>
      <tp t="s">
        <v/>
        <stp/>
        <stp>DOMData</stp>
        <stp>VXW3</stp>
        <stp>Volume</stp>
        <stp>-8</stp>
        <stp>D</stp>
        <tr r="F14" s="7"/>
      </tp>
      <tp t="s">
        <v/>
        <stp/>
        <stp>DOMData</stp>
        <stp>VXW4</stp>
        <stp>Price</stp>
        <stp>-11</stp>
        <stp>T</stp>
        <tr r="E17" s="9"/>
      </tp>
      <tp t="s">
        <v/>
        <stp/>
        <stp>DOMData</stp>
        <stp>VXW2</stp>
        <stp>Price</stp>
        <stp>-11</stp>
        <stp>T</stp>
        <tr r="E17" s="5"/>
      </tp>
      <tp t="s">
        <v/>
        <stp/>
        <stp>DOMData</stp>
        <stp>VXW3</stp>
        <stp>Price</stp>
        <stp>-11</stp>
        <stp>T</stp>
        <tr r="E17" s="7"/>
      </tp>
      <tp t="s">
        <v/>
        <stp/>
        <stp>DOMData</stp>
        <stp>VXW1</stp>
        <stp>Price</stp>
        <stp>-11</stp>
        <stp>T</stp>
        <tr r="E17" s="2"/>
      </tp>
      <tp t="s">
        <v/>
        <stp/>
        <stp>DOMData</stp>
        <stp>VXW1?2</stp>
        <stp>Price</stp>
        <stp>-14</stp>
        <stp>T</stp>
        <tr r="E20" s="3"/>
      </tp>
      <tp t="s">
        <v/>
        <stp/>
        <stp>DOMData</stp>
        <stp>VXW1?3</stp>
        <stp>Price</stp>
        <stp>-14</stp>
        <stp>T</stp>
        <tr r="E20" s="6"/>
      </tp>
      <tp t="s">
        <v/>
        <stp/>
        <stp>DOMData</stp>
        <stp>VXW1?4</stp>
        <stp>Price</stp>
        <stp>-14</stp>
        <stp>T</stp>
        <tr r="E20" s="8"/>
      </tp>
      <tp t="s">
        <v/>
        <stp/>
        <stp>DOMData</stp>
        <stp>VXW1?5</stp>
        <stp>Price</stp>
        <stp>-14</stp>
        <stp>T</stp>
        <tr r="E20" s="10"/>
      </tp>
      <tp t="s">
        <v/>
        <stp/>
        <stp>DOMData</stp>
        <stp>VXW4</stp>
        <stp>Price</stp>
        <stp>-10</stp>
        <stp>T</stp>
        <tr r="E16" s="9"/>
      </tp>
      <tp t="s">
        <v/>
        <stp/>
        <stp>DOMData</stp>
        <stp>VXW4</stp>
        <stp>Price</stp>
        <stp>-20</stp>
        <stp>T</stp>
        <tr r="E26" s="9"/>
      </tp>
      <tp t="s">
        <v/>
        <stp/>
        <stp>DOMData</stp>
        <stp>VXW2</stp>
        <stp>Price</stp>
        <stp>-10</stp>
        <stp>T</stp>
        <tr r="E16" s="5"/>
      </tp>
      <tp t="s">
        <v/>
        <stp/>
        <stp>DOMData</stp>
        <stp>VXW2</stp>
        <stp>Price</stp>
        <stp>-20</stp>
        <stp>T</stp>
        <tr r="E26" s="5"/>
      </tp>
      <tp t="s">
        <v/>
        <stp/>
        <stp>DOMData</stp>
        <stp>VXW3</stp>
        <stp>Price</stp>
        <stp>-10</stp>
        <stp>T</stp>
        <tr r="E16" s="7"/>
      </tp>
      <tp t="s">
        <v/>
        <stp/>
        <stp>DOMData</stp>
        <stp>VXW3</stp>
        <stp>Price</stp>
        <stp>-20</stp>
        <stp>T</stp>
        <tr r="E26" s="7"/>
      </tp>
      <tp t="s">
        <v/>
        <stp/>
        <stp>DOMData</stp>
        <stp>VXW1</stp>
        <stp>Price</stp>
        <stp>-10</stp>
        <stp>T</stp>
        <tr r="E16" s="2"/>
      </tp>
      <tp t="s">
        <v/>
        <stp/>
        <stp>DOMData</stp>
        <stp>VXW1</stp>
        <stp>Price</stp>
        <stp>-20</stp>
        <stp>T</stp>
        <tr r="E26" s="2"/>
      </tp>
      <tp t="s">
        <v/>
        <stp/>
        <stp>DOMData</stp>
        <stp>VXW1?2</stp>
        <stp>Price</stp>
        <stp>-15</stp>
        <stp>T</stp>
        <tr r="E21" s="3"/>
      </tp>
      <tp t="s">
        <v/>
        <stp/>
        <stp>DOMData</stp>
        <stp>VXW1?3</stp>
        <stp>Price</stp>
        <stp>-15</stp>
        <stp>T</stp>
        <tr r="E21" s="6"/>
      </tp>
      <tp t="s">
        <v/>
        <stp/>
        <stp>DOMData</stp>
        <stp>VXW1?4</stp>
        <stp>Price</stp>
        <stp>-15</stp>
        <stp>T</stp>
        <tr r="E21" s="8"/>
      </tp>
      <tp t="s">
        <v/>
        <stp/>
        <stp>DOMData</stp>
        <stp>VXW1?5</stp>
        <stp>Price</stp>
        <stp>-15</stp>
        <stp>T</stp>
        <tr r="E21" s="10"/>
      </tp>
      <tp t="s">
        <v/>
        <stp/>
        <stp>DOMData</stp>
        <stp>VXW4</stp>
        <stp>Price</stp>
        <stp>-13</stp>
        <stp>T</stp>
        <tr r="E19" s="9"/>
      </tp>
      <tp t="s">
        <v/>
        <stp/>
        <stp>DOMData</stp>
        <stp>VXW2</stp>
        <stp>Price</stp>
        <stp>-13</stp>
        <stp>T</stp>
        <tr r="E19" s="5"/>
      </tp>
      <tp t="s">
        <v/>
        <stp/>
        <stp>DOMData</stp>
        <stp>VXW3</stp>
        <stp>Price</stp>
        <stp>-13</stp>
        <stp>T</stp>
        <tr r="E19" s="7"/>
      </tp>
      <tp t="s">
        <v/>
        <stp/>
        <stp>DOMData</stp>
        <stp>VXW1</stp>
        <stp>Price</stp>
        <stp>-13</stp>
        <stp>T</stp>
        <tr r="E19" s="2"/>
      </tp>
      <tp t="s">
        <v/>
        <stp/>
        <stp>DOMData</stp>
        <stp>VXW1?2</stp>
        <stp>Price</stp>
        <stp>-16</stp>
        <stp>T</stp>
        <tr r="E22" s="3"/>
      </tp>
      <tp t="s">
        <v/>
        <stp/>
        <stp>DOMData</stp>
        <stp>VXW1?3</stp>
        <stp>Price</stp>
        <stp>-16</stp>
        <stp>T</stp>
        <tr r="E22" s="6"/>
      </tp>
      <tp t="s">
        <v/>
        <stp/>
        <stp>DOMData</stp>
        <stp>VXW1?4</stp>
        <stp>Price</stp>
        <stp>-16</stp>
        <stp>T</stp>
        <tr r="E22" s="8"/>
      </tp>
      <tp t="s">
        <v/>
        <stp/>
        <stp>DOMData</stp>
        <stp>VXW1?5</stp>
        <stp>Price</stp>
        <stp>-16</stp>
        <stp>T</stp>
        <tr r="E22" s="10"/>
      </tp>
      <tp t="s">
        <v/>
        <stp/>
        <stp>DOMData</stp>
        <stp>VXW1?2</stp>
        <stp>Volume</stp>
        <stp>-8</stp>
        <stp>D</stp>
        <tr r="F14" s="3"/>
      </tp>
      <tp t="s">
        <v/>
        <stp/>
        <stp>DOMData</stp>
        <stp>VXW1?3</stp>
        <stp>Volume</stp>
        <stp>-8</stp>
        <stp>D</stp>
        <tr r="F14" s="6"/>
      </tp>
      <tp t="s">
        <v/>
        <stp/>
        <stp>DOMData</stp>
        <stp>VXW1?4</stp>
        <stp>Volume</stp>
        <stp>-8</stp>
        <stp>D</stp>
        <tr r="F14" s="8"/>
      </tp>
      <tp t="s">
        <v/>
        <stp/>
        <stp>DOMData</stp>
        <stp>VXW1?5</stp>
        <stp>Volume</stp>
        <stp>-8</stp>
        <stp>D</stp>
        <tr r="F14" s="10"/>
      </tp>
      <tp t="s">
        <v/>
        <stp/>
        <stp>DOMData</stp>
        <stp>VXW4</stp>
        <stp>Price</stp>
        <stp>-12</stp>
        <stp>T</stp>
        <tr r="E18" s="9"/>
      </tp>
      <tp t="s">
        <v/>
        <stp/>
        <stp>DOMData</stp>
        <stp>VXW2</stp>
        <stp>Price</stp>
        <stp>-12</stp>
        <stp>T</stp>
        <tr r="E18" s="5"/>
      </tp>
      <tp t="s">
        <v/>
        <stp/>
        <stp>DOMData</stp>
        <stp>VXW3</stp>
        <stp>Price</stp>
        <stp>-12</stp>
        <stp>T</stp>
        <tr r="E18" s="7"/>
      </tp>
      <tp t="s">
        <v/>
        <stp/>
        <stp>DOMData</stp>
        <stp>VXW1</stp>
        <stp>Price</stp>
        <stp>-12</stp>
        <stp>T</stp>
        <tr r="E18" s="2"/>
      </tp>
      <tp t="s">
        <v/>
        <stp/>
        <stp>DOMData</stp>
        <stp>VXW1?2</stp>
        <stp>Price</stp>
        <stp>-17</stp>
        <stp>T</stp>
        <tr r="E23" s="3"/>
      </tp>
      <tp t="s">
        <v/>
        <stp/>
        <stp>DOMData</stp>
        <stp>VXW1?3</stp>
        <stp>Price</stp>
        <stp>-17</stp>
        <stp>T</stp>
        <tr r="E23" s="6"/>
      </tp>
      <tp t="s">
        <v/>
        <stp/>
        <stp>DOMData</stp>
        <stp>VXW1?4</stp>
        <stp>Price</stp>
        <stp>-17</stp>
        <stp>T</stp>
        <tr r="E23" s="8"/>
      </tp>
      <tp t="s">
        <v/>
        <stp/>
        <stp>DOMData</stp>
        <stp>VXW1?5</stp>
        <stp>Price</stp>
        <stp>-17</stp>
        <stp>T</stp>
        <tr r="E23" s="10"/>
      </tp>
      <tp t="s">
        <v/>
        <stp/>
        <stp>DOMData</stp>
        <stp>VXW1?2</stp>
        <stp>Volume</stp>
        <stp>-9</stp>
        <stp>D</stp>
        <tr r="F15" s="3"/>
      </tp>
      <tp t="s">
        <v/>
        <stp/>
        <stp>DOMData</stp>
        <stp>VXW1?3</stp>
        <stp>Volume</stp>
        <stp>-9</stp>
        <stp>D</stp>
        <tr r="F15" s="6"/>
      </tp>
      <tp t="s">
        <v/>
        <stp/>
        <stp>DOMData</stp>
        <stp>VXW1?4</stp>
        <stp>Volume</stp>
        <stp>-9</stp>
        <stp>D</stp>
        <tr r="F15" s="8"/>
      </tp>
      <tp t="s">
        <v/>
        <stp/>
        <stp>DOMData</stp>
        <stp>VXW1?5</stp>
        <stp>Volume</stp>
        <stp>-9</stp>
        <stp>D</stp>
        <tr r="F15" s="10"/>
      </tp>
      <tp t="s">
        <v/>
        <stp/>
        <stp>DOMData</stp>
        <stp>VXW1</stp>
        <stp>Volume</stp>
        <stp>-20</stp>
        <stp>D</stp>
        <tr r="F26" s="2"/>
      </tp>
      <tp t="s">
        <v/>
        <stp/>
        <stp>DOMData</stp>
        <stp>VXW1</stp>
        <stp>Volume</stp>
        <stp>-10</stp>
        <stp>D</stp>
        <tr r="F16" s="2"/>
      </tp>
      <tp t="s">
        <v/>
        <stp/>
        <stp>DOMData</stp>
        <stp>VXW2</stp>
        <stp>Volume</stp>
        <stp>-20</stp>
        <stp>D</stp>
        <tr r="F26" s="5"/>
      </tp>
      <tp t="s">
        <v/>
        <stp/>
        <stp>DOMData</stp>
        <stp>VXW2</stp>
        <stp>Volume</stp>
        <stp>-10</stp>
        <stp>D</stp>
        <tr r="F16" s="5"/>
      </tp>
      <tp t="s">
        <v/>
        <stp/>
        <stp>DOMData</stp>
        <stp>VXW3</stp>
        <stp>Volume</stp>
        <stp>-20</stp>
        <stp>D</stp>
        <tr r="F26" s="7"/>
      </tp>
      <tp t="s">
        <v/>
        <stp/>
        <stp>DOMData</stp>
        <stp>VXW3</stp>
        <stp>Volume</stp>
        <stp>-10</stp>
        <stp>D</stp>
        <tr r="F16" s="7"/>
      </tp>
      <tp t="s">
        <v/>
        <stp/>
        <stp>DOMData</stp>
        <stp>VXW4</stp>
        <stp>Volume</stp>
        <stp>-20</stp>
        <stp>D</stp>
        <tr r="F26" s="9"/>
      </tp>
      <tp t="s">
        <v/>
        <stp/>
        <stp>DOMData</stp>
        <stp>VXW4</stp>
        <stp>Volume</stp>
        <stp>-10</stp>
        <stp>D</stp>
        <tr r="F16" s="9"/>
      </tp>
      <tp t="s">
        <v/>
        <stp/>
        <stp>DOMData</stp>
        <stp>VXW1?2</stp>
        <stp>Price</stp>
        <stp>-18</stp>
        <stp>T</stp>
        <tr r="E24" s="3"/>
      </tp>
      <tp t="s">
        <v/>
        <stp/>
        <stp>DOMData</stp>
        <stp>VXW1?3</stp>
        <stp>Price</stp>
        <stp>-18</stp>
        <stp>T</stp>
        <tr r="E24" s="6"/>
      </tp>
      <tp t="s">
        <v/>
        <stp/>
        <stp>DOMData</stp>
        <stp>VXW1?4</stp>
        <stp>Price</stp>
        <stp>-18</stp>
        <stp>T</stp>
        <tr r="E24" s="8"/>
      </tp>
      <tp t="s">
        <v/>
        <stp/>
        <stp>DOMData</stp>
        <stp>VXW1?5</stp>
        <stp>Price</stp>
        <stp>-18</stp>
        <stp>T</stp>
        <tr r="E24" s="10"/>
      </tp>
      <tp t="s">
        <v/>
        <stp/>
        <stp>DOMData</stp>
        <stp>VXW1?2</stp>
        <stp>Volume</stp>
        <stp>-6</stp>
        <stp>D</stp>
        <tr r="F12" s="3"/>
      </tp>
      <tp t="s">
        <v/>
        <stp/>
        <stp>DOMData</stp>
        <stp>VXW1?3</stp>
        <stp>Volume</stp>
        <stp>-6</stp>
        <stp>D</stp>
        <tr r="F12" s="6"/>
      </tp>
      <tp t="s">
        <v/>
        <stp/>
        <stp>DOMData</stp>
        <stp>VXW1?4</stp>
        <stp>Volume</stp>
        <stp>-6</stp>
        <stp>D</stp>
        <tr r="F12" s="8"/>
      </tp>
      <tp t="s">
        <v/>
        <stp/>
        <stp>DOMData</stp>
        <stp>VXW1?5</stp>
        <stp>Volume</stp>
        <stp>-6</stp>
        <stp>D</stp>
        <tr r="F12" s="10"/>
      </tp>
      <tp>
        <v>12</v>
        <stp/>
        <stp>DOMData</stp>
        <stp>VXW4</stp>
        <stp>Volume</stp>
        <stp>-3</stp>
        <stp>D</stp>
        <tr r="M9" s="9"/>
        <tr r="F9" s="9"/>
      </tp>
      <tp>
        <v>48</v>
        <stp/>
        <stp>DOMData</stp>
        <stp>VXW1</stp>
        <stp>Volume</stp>
        <stp>-3</stp>
        <stp>D</stp>
        <tr r="M9" s="2"/>
        <tr r="F9" s="2"/>
      </tp>
      <tp>
        <v>24</v>
        <stp/>
        <stp>DOMData</stp>
        <stp>VXW2</stp>
        <stp>Volume</stp>
        <stp>-3</stp>
        <stp>D</stp>
        <tr r="M9" s="5"/>
        <tr r="F9" s="5"/>
      </tp>
      <tp>
        <v>15</v>
        <stp/>
        <stp>DOMData</stp>
        <stp>VXW3</stp>
        <stp>Volume</stp>
        <stp>-3</stp>
        <stp>D</stp>
        <tr r="M9" s="7"/>
        <tr r="F9" s="7"/>
      </tp>
      <tp t="s">
        <v/>
        <stp/>
        <stp>DOMData</stp>
        <stp>VXW1</stp>
        <stp>Volume</stp>
        <stp>-11</stp>
        <stp>D</stp>
        <tr r="F17" s="2"/>
      </tp>
      <tp t="s">
        <v/>
        <stp/>
        <stp>DOMData</stp>
        <stp>VXW2</stp>
        <stp>Volume</stp>
        <stp>-11</stp>
        <stp>D</stp>
        <tr r="F17" s="5"/>
      </tp>
      <tp t="s">
        <v/>
        <stp/>
        <stp>DOMData</stp>
        <stp>VXW3</stp>
        <stp>Volume</stp>
        <stp>-11</stp>
        <stp>D</stp>
        <tr r="F17" s="7"/>
      </tp>
      <tp t="s">
        <v/>
        <stp/>
        <stp>DOMData</stp>
        <stp>VXW4</stp>
        <stp>Volume</stp>
        <stp>-11</stp>
        <stp>D</stp>
        <tr r="F17" s="9"/>
      </tp>
      <tp t="s">
        <v/>
        <stp/>
        <stp>DOMData</stp>
        <stp>VXW1?2</stp>
        <stp>Price</stp>
        <stp>-19</stp>
        <stp>T</stp>
        <tr r="E25" s="3"/>
      </tp>
      <tp t="s">
        <v/>
        <stp/>
        <stp>DOMData</stp>
        <stp>VXW1?3</stp>
        <stp>Price</stp>
        <stp>-19</stp>
        <stp>T</stp>
        <tr r="E25" s="6"/>
      </tp>
      <tp t="s">
        <v/>
        <stp/>
        <stp>DOMData</stp>
        <stp>VXW1?4</stp>
        <stp>Price</stp>
        <stp>-19</stp>
        <stp>T</stp>
        <tr r="E25" s="8"/>
      </tp>
      <tp t="s">
        <v/>
        <stp/>
        <stp>DOMData</stp>
        <stp>VXW1?5</stp>
        <stp>Price</stp>
        <stp>-19</stp>
        <stp>T</stp>
        <tr r="E25" s="10"/>
      </tp>
      <tp t="s">
        <v/>
        <stp/>
        <stp>DOMData</stp>
        <stp>VXW1?2</stp>
        <stp>Volume</stp>
        <stp>-7</stp>
        <stp>D</stp>
        <tr r="F13" s="3"/>
      </tp>
      <tp t="s">
        <v/>
        <stp/>
        <stp>DOMData</stp>
        <stp>VXW1?3</stp>
        <stp>Volume</stp>
        <stp>-7</stp>
        <stp>D</stp>
        <tr r="F13" s="6"/>
      </tp>
      <tp t="s">
        <v/>
        <stp/>
        <stp>DOMData</stp>
        <stp>VXW1?4</stp>
        <stp>Volume</stp>
        <stp>-7</stp>
        <stp>D</stp>
        <tr r="F13" s="8"/>
      </tp>
      <tp t="s">
        <v/>
        <stp/>
        <stp>DOMData</stp>
        <stp>VXW1?5</stp>
        <stp>Volume</stp>
        <stp>-7</stp>
        <stp>D</stp>
        <tr r="F13" s="10"/>
      </tp>
      <tp>
        <v>12</v>
        <stp/>
        <stp>DOMData</stp>
        <stp>VXW4</stp>
        <stp>Volume</stp>
        <stp>-2</stp>
        <stp>D</stp>
        <tr r="M10" s="9"/>
        <tr r="F8" s="9"/>
      </tp>
      <tp>
        <v>82</v>
        <stp/>
        <stp>DOMData</stp>
        <stp>VXW1</stp>
        <stp>Volume</stp>
        <stp>-2</stp>
        <stp>D</stp>
        <tr r="M10" s="2"/>
        <tr r="F8" s="2"/>
      </tp>
      <tp>
        <v>32</v>
        <stp/>
        <stp>DOMData</stp>
        <stp>VXW2</stp>
        <stp>Volume</stp>
        <stp>-2</stp>
        <stp>D</stp>
        <tr r="M10" s="5"/>
        <tr r="F8" s="5"/>
      </tp>
      <tp>
        <v>15</v>
        <stp/>
        <stp>DOMData</stp>
        <stp>VXW3</stp>
        <stp>Volume</stp>
        <stp>-2</stp>
        <stp>D</stp>
        <tr r="M10" s="7"/>
        <tr r="F8" s="7"/>
      </tp>
      <tp t="s">
        <v/>
        <stp/>
        <stp>DOMData</stp>
        <stp>VXW1</stp>
        <stp>Volume</stp>
        <stp>-12</stp>
        <stp>D</stp>
        <tr r="F18" s="2"/>
      </tp>
      <tp t="s">
        <v/>
        <stp/>
        <stp>DOMData</stp>
        <stp>VXW2</stp>
        <stp>Volume</stp>
        <stp>-12</stp>
        <stp>D</stp>
        <tr r="F18" s="5"/>
      </tp>
      <tp t="s">
        <v/>
        <stp/>
        <stp>DOMData</stp>
        <stp>VXW3</stp>
        <stp>Volume</stp>
        <stp>-12</stp>
        <stp>D</stp>
        <tr r="F18" s="7"/>
      </tp>
      <tp t="s">
        <v/>
        <stp/>
        <stp>DOMData</stp>
        <stp>VXW4</stp>
        <stp>Volume</stp>
        <stp>-12</stp>
        <stp>D</stp>
        <tr r="F18" s="9"/>
      </tp>
      <tp>
        <v>55</v>
        <stp/>
        <stp>DOMData</stp>
        <stp>VXW1?2</stp>
        <stp>Volume</stp>
        <stp>-4</stp>
        <stp>D</stp>
        <tr r="M8" s="3"/>
        <tr r="F10" s="3"/>
      </tp>
      <tp>
        <v>163</v>
        <stp/>
        <stp>DOMData</stp>
        <stp>VXW1?3</stp>
        <stp>Volume</stp>
        <stp>-4</stp>
        <stp>D</stp>
        <tr r="M8" s="6"/>
        <tr r="F10" s="6"/>
      </tp>
      <tp>
        <v>186</v>
        <stp/>
        <stp>DOMData</stp>
        <stp>VXW1?4</stp>
        <stp>Volume</stp>
        <stp>-4</stp>
        <stp>D</stp>
        <tr r="M8" s="8"/>
        <tr r="F10" s="8"/>
      </tp>
      <tp>
        <v>65</v>
        <stp/>
        <stp>DOMData</stp>
        <stp>VXW1?5</stp>
        <stp>Volume</stp>
        <stp>-4</stp>
        <stp>D</stp>
        <tr r="M8" s="10"/>
        <tr r="F10" s="10"/>
      </tp>
      <tp>
        <v>14</v>
        <stp/>
        <stp>DOMData</stp>
        <stp>VXW4</stp>
        <stp>Volume</stp>
        <stp>-1</stp>
        <stp>D</stp>
        <tr r="M11" s="9"/>
        <tr r="F7" s="9"/>
      </tp>
      <tp>
        <v>40</v>
        <stp/>
        <stp>DOMData</stp>
        <stp>VXW1</stp>
        <stp>Volume</stp>
        <stp>-1</stp>
        <stp>D</stp>
        <tr r="M11" s="2"/>
        <tr r="F7" s="2"/>
      </tp>
      <tp>
        <v>36</v>
        <stp/>
        <stp>DOMData</stp>
        <stp>VXW2</stp>
        <stp>Volume</stp>
        <stp>-1</stp>
        <stp>D</stp>
        <tr r="M11" s="5"/>
        <tr r="F7" s="5"/>
      </tp>
      <tp>
        <v>15</v>
        <stp/>
        <stp>DOMData</stp>
        <stp>VXW3</stp>
        <stp>Volume</stp>
        <stp>-1</stp>
        <stp>D</stp>
        <tr r="M11" s="7"/>
        <tr r="F7" s="7"/>
      </tp>
      <tp t="s">
        <v/>
        <stp/>
        <stp>DOMData</stp>
        <stp>VXW1</stp>
        <stp>Volume</stp>
        <stp>-13</stp>
        <stp>D</stp>
        <tr r="F19" s="2"/>
      </tp>
      <tp t="s">
        <v/>
        <stp/>
        <stp>DOMData</stp>
        <stp>VXW2</stp>
        <stp>Volume</stp>
        <stp>-13</stp>
        <stp>D</stp>
        <tr r="F19" s="5"/>
      </tp>
      <tp t="s">
        <v/>
        <stp/>
        <stp>DOMData</stp>
        <stp>VXW3</stp>
        <stp>Volume</stp>
        <stp>-13</stp>
        <stp>D</stp>
        <tr r="F19" s="7"/>
      </tp>
      <tp t="s">
        <v/>
        <stp/>
        <stp>DOMData</stp>
        <stp>VXW4</stp>
        <stp>Volume</stp>
        <stp>-13</stp>
        <stp>D</stp>
        <tr r="F19" s="9"/>
      </tp>
      <tp>
        <v>9</v>
        <stp/>
        <stp>DOMData</stp>
        <stp>VXW1?2</stp>
        <stp>Volume</stp>
        <stp>-5</stp>
        <stp>D</stp>
        <tr r="M7" s="3"/>
        <tr r="F11" s="3"/>
      </tp>
      <tp>
        <v>40</v>
        <stp/>
        <stp>DOMData</stp>
        <stp>VXW1?3</stp>
        <stp>Volume</stp>
        <stp>-5</stp>
        <stp>D</stp>
        <tr r="M7" s="6"/>
        <tr r="F11" s="6"/>
      </tp>
      <tp>
        <v>64</v>
        <stp/>
        <stp>DOMData</stp>
        <stp>VXW1?4</stp>
        <stp>Volume</stp>
        <stp>-5</stp>
        <stp>D</stp>
        <tr r="M7" s="8"/>
        <tr r="F11" s="8"/>
      </tp>
      <tp>
        <v>50</v>
        <stp/>
        <stp>DOMData</stp>
        <stp>VXW1?5</stp>
        <stp>Volume</stp>
        <stp>-5</stp>
        <stp>D</stp>
        <tr r="M7" s="10"/>
        <tr r="F11" s="10"/>
      </tp>
      <tp t="s">
        <v/>
        <stp/>
        <stp>DOMData</stp>
        <stp>VXW1</stp>
        <stp>Volume</stp>
        <stp>-14</stp>
        <stp>D</stp>
        <tr r="F20" s="2"/>
      </tp>
      <tp t="s">
        <v/>
        <stp/>
        <stp>DOMData</stp>
        <stp>VXW2</stp>
        <stp>Volume</stp>
        <stp>-14</stp>
        <stp>D</stp>
        <tr r="F20" s="5"/>
      </tp>
      <tp t="s">
        <v/>
        <stp/>
        <stp>DOMData</stp>
        <stp>VXW3</stp>
        <stp>Volume</stp>
        <stp>-14</stp>
        <stp>D</stp>
        <tr r="F20" s="7"/>
      </tp>
      <tp t="s">
        <v/>
        <stp/>
        <stp>DOMData</stp>
        <stp>VXW4</stp>
        <stp>Volume</stp>
        <stp>-14</stp>
        <stp>D</stp>
        <tr r="F20" s="9"/>
      </tp>
      <tp t="s">
        <v/>
        <stp/>
        <stp>DOMData</stp>
        <stp>VXW4</stp>
        <stp>Price</stp>
        <stp>-19</stp>
        <stp>T</stp>
        <tr r="E25" s="9"/>
      </tp>
      <tp t="s">
        <v/>
        <stp/>
        <stp>DOMData</stp>
        <stp>VXW2</stp>
        <stp>Price</stp>
        <stp>-19</stp>
        <stp>T</stp>
        <tr r="E25" s="5"/>
      </tp>
      <tp t="s">
        <v/>
        <stp/>
        <stp>DOMData</stp>
        <stp>VXW3</stp>
        <stp>Price</stp>
        <stp>-19</stp>
        <stp>T</stp>
        <tr r="E25" s="7"/>
      </tp>
      <tp t="s">
        <v/>
        <stp/>
        <stp>DOMData</stp>
        <stp>VXW1</stp>
        <stp>Price</stp>
        <stp>-19</stp>
        <stp>T</stp>
        <tr r="E25" s="2"/>
      </tp>
      <tp>
        <v>131</v>
        <stp/>
        <stp>DOMData</stp>
        <stp>VXW1?2</stp>
        <stp>Volume</stp>
        <stp>-2</stp>
        <stp>D</stp>
        <tr r="M10" s="3"/>
        <tr r="F8" s="3"/>
      </tp>
      <tp>
        <v>153</v>
        <stp/>
        <stp>DOMData</stp>
        <stp>VXW1?3</stp>
        <stp>Volume</stp>
        <stp>-2</stp>
        <stp>D</stp>
        <tr r="M10" s="6"/>
        <tr r="F8" s="6"/>
      </tp>
      <tp>
        <v>167</v>
        <stp/>
        <stp>DOMData</stp>
        <stp>VXW1?4</stp>
        <stp>Volume</stp>
        <stp>-2</stp>
        <stp>D</stp>
        <tr r="M10" s="8"/>
        <tr r="F8" s="8"/>
      </tp>
      <tp>
        <v>101</v>
        <stp/>
        <stp>DOMData</stp>
        <stp>VXW1?5</stp>
        <stp>Volume</stp>
        <stp>-2</stp>
        <stp>D</stp>
        <tr r="M10" s="10"/>
        <tr r="F8" s="10"/>
      </tp>
      <tp t="s">
        <v/>
        <stp/>
        <stp>DOMData</stp>
        <stp>VXW4</stp>
        <stp>Volume</stp>
        <stp>-7</stp>
        <stp>D</stp>
        <tr r="F13" s="9"/>
      </tp>
      <tp t="s">
        <v/>
        <stp/>
        <stp>DOMData</stp>
        <stp>VXW1</stp>
        <stp>Volume</stp>
        <stp>-7</stp>
        <stp>D</stp>
        <tr r="F13" s="2"/>
      </tp>
      <tp t="s">
        <v/>
        <stp/>
        <stp>DOMData</stp>
        <stp>VXW2</stp>
        <stp>Volume</stp>
        <stp>-7</stp>
        <stp>D</stp>
        <tr r="F13" s="5"/>
      </tp>
      <tp t="s">
        <v/>
        <stp/>
        <stp>DOMData</stp>
        <stp>VXW3</stp>
        <stp>Volume</stp>
        <stp>-7</stp>
        <stp>D</stp>
        <tr r="F13" s="7"/>
      </tp>
      <tp t="s">
        <v/>
        <stp/>
        <stp>DOMData</stp>
        <stp>VXW1</stp>
        <stp>Volume</stp>
        <stp>-15</stp>
        <stp>D</stp>
        <tr r="F21" s="2"/>
      </tp>
      <tp t="s">
        <v/>
        <stp/>
        <stp>DOMData</stp>
        <stp>VXW2</stp>
        <stp>Volume</stp>
        <stp>-15</stp>
        <stp>D</stp>
        <tr r="F21" s="5"/>
      </tp>
      <tp t="s">
        <v/>
        <stp/>
        <stp>DOMData</stp>
        <stp>VXW3</stp>
        <stp>Volume</stp>
        <stp>-15</stp>
        <stp>D</stp>
        <tr r="F21" s="7"/>
      </tp>
      <tp t="s">
        <v/>
        <stp/>
        <stp>DOMData</stp>
        <stp>VXW4</stp>
        <stp>Volume</stp>
        <stp>-15</stp>
        <stp>D</stp>
        <tr r="F21" s="9"/>
      </tp>
      <tp t="s">
        <v/>
        <stp/>
        <stp>DOMData</stp>
        <stp>VXW4</stp>
        <stp>Price</stp>
        <stp>-18</stp>
        <stp>T</stp>
        <tr r="E24" s="9"/>
      </tp>
      <tp t="s">
        <v/>
        <stp/>
        <stp>DOMData</stp>
        <stp>VXW2</stp>
        <stp>Price</stp>
        <stp>-18</stp>
        <stp>T</stp>
        <tr r="E24" s="5"/>
      </tp>
      <tp t="s">
        <v/>
        <stp/>
        <stp>DOMData</stp>
        <stp>VXW3</stp>
        <stp>Price</stp>
        <stp>-18</stp>
        <stp>T</stp>
        <tr r="E24" s="7"/>
      </tp>
      <tp t="s">
        <v/>
        <stp/>
        <stp>DOMData</stp>
        <stp>VXW1</stp>
        <stp>Price</stp>
        <stp>-18</stp>
        <stp>T</stp>
        <tr r="E24" s="2"/>
      </tp>
      <tp>
        <v>113</v>
        <stp/>
        <stp>DOMData</stp>
        <stp>VXW1?2</stp>
        <stp>Volume</stp>
        <stp>-3</stp>
        <stp>D</stp>
        <tr r="M9" s="3"/>
        <tr r="F9" s="3"/>
      </tp>
      <tp>
        <v>200</v>
        <stp/>
        <stp>DOMData</stp>
        <stp>VXW1?3</stp>
        <stp>Volume</stp>
        <stp>-3</stp>
        <stp>D</stp>
        <tr r="M9" s="6"/>
        <tr r="F9" s="6"/>
      </tp>
      <tp>
        <v>170</v>
        <stp/>
        <stp>DOMData</stp>
        <stp>VXW1?4</stp>
        <stp>Volume</stp>
        <stp>-3</stp>
        <stp>D</stp>
        <tr r="M9" s="8"/>
        <tr r="F9" s="8"/>
      </tp>
      <tp>
        <v>107</v>
        <stp/>
        <stp>DOMData</stp>
        <stp>VXW1?5</stp>
        <stp>Volume</stp>
        <stp>-3</stp>
        <stp>D</stp>
        <tr r="M9" s="10"/>
        <tr r="F9" s="10"/>
      </tp>
      <tp t="s">
        <v/>
        <stp/>
        <stp>DOMData</stp>
        <stp>VXW4</stp>
        <stp>Volume</stp>
        <stp>-6</stp>
        <stp>D</stp>
        <tr r="F12" s="9"/>
      </tp>
      <tp t="s">
        <v/>
        <stp/>
        <stp>DOMData</stp>
        <stp>VXW1</stp>
        <stp>Volume</stp>
        <stp>-6</stp>
        <stp>D</stp>
        <tr r="F12" s="2"/>
      </tp>
      <tp t="s">
        <v/>
        <stp/>
        <stp>DOMData</stp>
        <stp>VXW2</stp>
        <stp>Volume</stp>
        <stp>-6</stp>
        <stp>D</stp>
        <tr r="F12" s="5"/>
      </tp>
      <tp t="s">
        <v/>
        <stp/>
        <stp>DOMData</stp>
        <stp>VXW3</stp>
        <stp>Volume</stp>
        <stp>-6</stp>
        <stp>D</stp>
        <tr r="F12" s="7"/>
      </tp>
      <tp t="s">
        <v/>
        <stp/>
        <stp>DOMData</stp>
        <stp>VXW1</stp>
        <stp>Volume</stp>
        <stp>-16</stp>
        <stp>D</stp>
        <tr r="F22" s="2"/>
      </tp>
      <tp t="s">
        <v/>
        <stp/>
        <stp>DOMData</stp>
        <stp>VXW2</stp>
        <stp>Volume</stp>
        <stp>-16</stp>
        <stp>D</stp>
        <tr r="F22" s="5"/>
      </tp>
      <tp t="s">
        <v/>
        <stp/>
        <stp>DOMData</stp>
        <stp>VXW3</stp>
        <stp>Volume</stp>
        <stp>-16</stp>
        <stp>D</stp>
        <tr r="F22" s="7"/>
      </tp>
      <tp t="s">
        <v/>
        <stp/>
        <stp>DOMData</stp>
        <stp>VXW4</stp>
        <stp>Volume</stp>
        <stp>-16</stp>
        <stp>D</stp>
        <tr r="F22" s="9"/>
      </tp>
      <tp>
        <v>4</v>
        <stp/>
        <stp>DOMData</stp>
        <stp>VXW4</stp>
        <stp>Volume</stp>
        <stp>-5</stp>
        <stp>D</stp>
        <tr r="M7" s="9"/>
        <tr r="F11" s="9"/>
      </tp>
      <tp>
        <v>17</v>
        <stp/>
        <stp>DOMData</stp>
        <stp>VXW1</stp>
        <stp>Volume</stp>
        <stp>-5</stp>
        <stp>D</stp>
        <tr r="M7" s="2"/>
        <tr r="F11" s="2"/>
      </tp>
      <tp>
        <v>1</v>
        <stp/>
        <stp>DOMData</stp>
        <stp>VXW2</stp>
        <stp>Volume</stp>
        <stp>-5</stp>
        <stp>D</stp>
        <tr r="M7" s="5"/>
        <tr r="F11" s="5"/>
      </tp>
      <tp>
        <v>3</v>
        <stp/>
        <stp>DOMData</stp>
        <stp>VXW3</stp>
        <stp>Volume</stp>
        <stp>-5</stp>
        <stp>D</stp>
        <tr r="M7" s="7"/>
        <tr r="F11" s="7"/>
      </tp>
      <tp t="s">
        <v/>
        <stp/>
        <stp>DOMData</stp>
        <stp>VXW1</stp>
        <stp>Volume</stp>
        <stp>-17</stp>
        <stp>D</stp>
        <tr r="F23" s="2"/>
      </tp>
      <tp t="s">
        <v/>
        <stp/>
        <stp>DOMData</stp>
        <stp>VXW2</stp>
        <stp>Volume</stp>
        <stp>-17</stp>
        <stp>D</stp>
        <tr r="F23" s="5"/>
      </tp>
      <tp t="s">
        <v/>
        <stp/>
        <stp>DOMData</stp>
        <stp>VXW3</stp>
        <stp>Volume</stp>
        <stp>-17</stp>
        <stp>D</stp>
        <tr r="F23" s="7"/>
      </tp>
      <tp t="s">
        <v/>
        <stp/>
        <stp>DOMData</stp>
        <stp>VXW4</stp>
        <stp>Volume</stp>
        <stp>-17</stp>
        <stp>D</stp>
        <tr r="F23" s="9"/>
      </tp>
      <tp>
        <v>87</v>
        <stp/>
        <stp>DOMData</stp>
        <stp>VXW1?2</stp>
        <stp>Volume</stp>
        <stp>-1</stp>
        <stp>D</stp>
        <tr r="M11" s="3"/>
        <tr r="F7" s="3"/>
      </tp>
      <tp>
        <v>145</v>
        <stp/>
        <stp>DOMData</stp>
        <stp>VXW1?3</stp>
        <stp>Volume</stp>
        <stp>-1</stp>
        <stp>D</stp>
        <tr r="M11" s="6"/>
        <tr r="F7" s="6"/>
      </tp>
      <tp>
        <v>118</v>
        <stp/>
        <stp>DOMData</stp>
        <stp>VXW1?4</stp>
        <stp>Volume</stp>
        <stp>-1</stp>
        <stp>D</stp>
        <tr r="M11" s="8"/>
        <tr r="F7" s="8"/>
      </tp>
      <tp>
        <v>89</v>
        <stp/>
        <stp>DOMData</stp>
        <stp>VXW1?5</stp>
        <stp>Volume</stp>
        <stp>-1</stp>
        <stp>D</stp>
        <tr r="M11" s="10"/>
        <tr r="F7" s="10"/>
      </tp>
      <tp>
        <v>7</v>
        <stp/>
        <stp>DOMData</stp>
        <stp>VXW4</stp>
        <stp>Volume</stp>
        <stp>-4</stp>
        <stp>D</stp>
        <tr r="M8" s="9"/>
        <tr r="F10" s="9"/>
      </tp>
      <tp>
        <v>47</v>
        <stp/>
        <stp>DOMData</stp>
        <stp>VXW1</stp>
        <stp>Volume</stp>
        <stp>-4</stp>
        <stp>D</stp>
        <tr r="M8" s="2"/>
        <tr r="F10" s="2"/>
      </tp>
      <tp>
        <v>27</v>
        <stp/>
        <stp>DOMData</stp>
        <stp>VXW2</stp>
        <stp>Volume</stp>
        <stp>-4</stp>
        <stp>D</stp>
        <tr r="M8" s="5"/>
        <tr r="F10" s="5"/>
      </tp>
      <tp>
        <v>9</v>
        <stp/>
        <stp>DOMData</stp>
        <stp>VXW3</stp>
        <stp>Volume</stp>
        <stp>-4</stp>
        <stp>D</stp>
        <tr r="M8" s="7"/>
        <tr r="F10" s="7"/>
      </tp>
      <tp t="s">
        <v/>
        <stp/>
        <stp>DOMData</stp>
        <stp>VXW1?4</stp>
        <stp>Volume</stp>
        <stp>-13</stp>
        <stp>D</stp>
        <tr r="F19" s="8"/>
      </tp>
      <tp t="s">
        <v/>
        <stp/>
        <stp>DOMData</stp>
        <stp>VXW1?5</stp>
        <stp>Volume</stp>
        <stp>-13</stp>
        <stp>D</stp>
        <tr r="F19" s="10"/>
      </tp>
      <tp t="s">
        <v/>
        <stp/>
        <stp>DOMData</stp>
        <stp>VXW1?2</stp>
        <stp>Volume</stp>
        <stp>-13</stp>
        <stp>D</stp>
        <tr r="F19" s="3"/>
      </tp>
      <tp t="s">
        <v/>
        <stp/>
        <stp>DOMData</stp>
        <stp>VXW1?3</stp>
        <stp>Volume</stp>
        <stp>-13</stp>
        <stp>D</stp>
        <tr r="F19" s="6"/>
      </tp>
      <tp t="s">
        <v/>
        <stp/>
        <stp>DOMData</stp>
        <stp>VXW1?4</stp>
        <stp>Volume</stp>
        <stp>-12</stp>
        <stp>D</stp>
        <tr r="F18" s="8"/>
      </tp>
      <tp t="s">
        <v/>
        <stp/>
        <stp>DOMData</stp>
        <stp>VXW1?5</stp>
        <stp>Volume</stp>
        <stp>-12</stp>
        <stp>D</stp>
        <tr r="F18" s="10"/>
      </tp>
      <tp t="s">
        <v/>
        <stp/>
        <stp>DOMData</stp>
        <stp>VXW1?2</stp>
        <stp>Volume</stp>
        <stp>-12</stp>
        <stp>D</stp>
        <tr r="F18" s="3"/>
      </tp>
      <tp t="s">
        <v/>
        <stp/>
        <stp>DOMData</stp>
        <stp>VXW1?3</stp>
        <stp>Volume</stp>
        <stp>-12</stp>
        <stp>D</stp>
        <tr r="F18" s="6"/>
      </tp>
      <tp t="s">
        <v/>
        <stp/>
        <stp>DOMData</stp>
        <stp>VXW1?4</stp>
        <stp>Volume</stp>
        <stp>-11</stp>
        <stp>D</stp>
        <tr r="F17" s="8"/>
      </tp>
      <tp t="s">
        <v/>
        <stp/>
        <stp>DOMData</stp>
        <stp>VXW1?5</stp>
        <stp>Volume</stp>
        <stp>-11</stp>
        <stp>D</stp>
        <tr r="F17" s="10"/>
      </tp>
      <tp t="s">
        <v/>
        <stp/>
        <stp>DOMData</stp>
        <stp>VXW1?2</stp>
        <stp>Volume</stp>
        <stp>-11</stp>
        <stp>D</stp>
        <tr r="F17" s="3"/>
      </tp>
      <tp t="s">
        <v/>
        <stp/>
        <stp>DOMData</stp>
        <stp>VXW1?3</stp>
        <stp>Volume</stp>
        <stp>-11</stp>
        <stp>D</stp>
        <tr r="F17" s="6"/>
      </tp>
      <tp t="s">
        <v/>
        <stp/>
        <stp>DOMData</stp>
        <stp>VXW1?4</stp>
        <stp>Volume</stp>
        <stp>-20</stp>
        <stp>D</stp>
        <tr r="F26" s="8"/>
      </tp>
      <tp t="s">
        <v/>
        <stp/>
        <stp>DOMData</stp>
        <stp>VXW1?4</stp>
        <stp>Volume</stp>
        <stp>-10</stp>
        <stp>D</stp>
        <tr r="F16" s="8"/>
      </tp>
      <tp t="s">
        <v/>
        <stp/>
        <stp>DOMData</stp>
        <stp>VXW1?5</stp>
        <stp>Volume</stp>
        <stp>-20</stp>
        <stp>D</stp>
        <tr r="F26" s="10"/>
      </tp>
      <tp t="s">
        <v/>
        <stp/>
        <stp>DOMData</stp>
        <stp>VXW1?5</stp>
        <stp>Volume</stp>
        <stp>-10</stp>
        <stp>D</stp>
        <tr r="F16" s="10"/>
      </tp>
      <tp t="s">
        <v/>
        <stp/>
        <stp>DOMData</stp>
        <stp>VXW1?2</stp>
        <stp>Volume</stp>
        <stp>-20</stp>
        <stp>D</stp>
        <tr r="F26" s="3"/>
      </tp>
      <tp t="s">
        <v/>
        <stp/>
        <stp>DOMData</stp>
        <stp>VXW1?2</stp>
        <stp>Volume</stp>
        <stp>-10</stp>
        <stp>D</stp>
        <tr r="F16" s="3"/>
      </tp>
      <tp t="s">
        <v/>
        <stp/>
        <stp>DOMData</stp>
        <stp>VXW1?3</stp>
        <stp>Volume</stp>
        <stp>-20</stp>
        <stp>D</stp>
        <tr r="F26" s="6"/>
      </tp>
      <tp t="s">
        <v/>
        <stp/>
        <stp>DOMData</stp>
        <stp>VXW1?3</stp>
        <stp>Volume</stp>
        <stp>-10</stp>
        <stp>D</stp>
        <tr r="F16" s="6"/>
      </tp>
      <tp t="s">
        <v/>
        <stp/>
        <stp>DOMData</stp>
        <stp>VXW1?4</stp>
        <stp>Volume</stp>
        <stp>-17</stp>
        <stp>D</stp>
        <tr r="F23" s="8"/>
      </tp>
      <tp t="s">
        <v/>
        <stp/>
        <stp>DOMData</stp>
        <stp>VXW1?5</stp>
        <stp>Volume</stp>
        <stp>-17</stp>
        <stp>D</stp>
        <tr r="F23" s="10"/>
      </tp>
      <tp t="s">
        <v/>
        <stp/>
        <stp>DOMData</stp>
        <stp>VXW1?2</stp>
        <stp>Volume</stp>
        <stp>-17</stp>
        <stp>D</stp>
        <tr r="F23" s="3"/>
      </tp>
      <tp t="s">
        <v/>
        <stp/>
        <stp>DOMData</stp>
        <stp>VXW1?3</stp>
        <stp>Volume</stp>
        <stp>-17</stp>
        <stp>D</stp>
        <tr r="F23" s="6"/>
      </tp>
      <tp t="s">
        <v/>
        <stp/>
        <stp>DOMData</stp>
        <stp>VXW1?4</stp>
        <stp>Volume</stp>
        <stp>-16</stp>
        <stp>D</stp>
        <tr r="F22" s="8"/>
      </tp>
      <tp t="s">
        <v/>
        <stp/>
        <stp>DOMData</stp>
        <stp>VXW1?5</stp>
        <stp>Volume</stp>
        <stp>-16</stp>
        <stp>D</stp>
        <tr r="F22" s="10"/>
      </tp>
      <tp t="s">
        <v/>
        <stp/>
        <stp>DOMData</stp>
        <stp>VXW1?2</stp>
        <stp>Volume</stp>
        <stp>-16</stp>
        <stp>D</stp>
        <tr r="F22" s="3"/>
      </tp>
      <tp t="s">
        <v/>
        <stp/>
        <stp>DOMData</stp>
        <stp>VXW1?3</stp>
        <stp>Volume</stp>
        <stp>-16</stp>
        <stp>D</stp>
        <tr r="F22" s="6"/>
      </tp>
      <tp t="s">
        <v/>
        <stp/>
        <stp>DOMData</stp>
        <stp>VXW1?4</stp>
        <stp>Volume</stp>
        <stp>-15</stp>
        <stp>D</stp>
        <tr r="F21" s="8"/>
      </tp>
      <tp t="s">
        <v/>
        <stp/>
        <stp>DOMData</stp>
        <stp>VXW1?5</stp>
        <stp>Volume</stp>
        <stp>-15</stp>
        <stp>D</stp>
        <tr r="F21" s="10"/>
      </tp>
      <tp t="s">
        <v/>
        <stp/>
        <stp>DOMData</stp>
        <stp>VXW1?2</stp>
        <stp>Volume</stp>
        <stp>-15</stp>
        <stp>D</stp>
        <tr r="F21" s="3"/>
      </tp>
      <tp t="s">
        <v/>
        <stp/>
        <stp>DOMData</stp>
        <stp>VXW1?3</stp>
        <stp>Volume</stp>
        <stp>-15</stp>
        <stp>D</stp>
        <tr r="F21" s="6"/>
      </tp>
      <tp t="s">
        <v/>
        <stp/>
        <stp>DOMData</stp>
        <stp>VXW1?4</stp>
        <stp>Volume</stp>
        <stp>-14</stp>
        <stp>D</stp>
        <tr r="F20" s="8"/>
      </tp>
      <tp t="s">
        <v/>
        <stp/>
        <stp>DOMData</stp>
        <stp>VXW1?5</stp>
        <stp>Volume</stp>
        <stp>-14</stp>
        <stp>D</stp>
        <tr r="F20" s="10"/>
      </tp>
      <tp t="s">
        <v/>
        <stp/>
        <stp>DOMData</stp>
        <stp>VXW1?2</stp>
        <stp>Volume</stp>
        <stp>-14</stp>
        <stp>D</stp>
        <tr r="F20" s="3"/>
      </tp>
      <tp t="s">
        <v/>
        <stp/>
        <stp>DOMData</stp>
        <stp>VXW1?3</stp>
        <stp>Volume</stp>
        <stp>-14</stp>
        <stp>D</stp>
        <tr r="F20" s="6"/>
      </tp>
      <tp>
        <v>439</v>
        <stp/>
        <stp>ContractData</stp>
        <stp>VXW1?3</stp>
        <stp>T_CVol</stp>
        <stp/>
        <stp>T</stp>
        <tr r="I30" s="1"/>
      </tp>
      <tp>
        <v>891</v>
        <stp/>
        <stp>ContractData</stp>
        <stp>VXW1?2</stp>
        <stp>T_CVol</stp>
        <stp/>
        <stp>T</stp>
        <tr r="B30" s="1"/>
      </tp>
      <tp t="s">
        <v/>
        <stp/>
        <stp>DOMData</stp>
        <stp>VXW1?4</stp>
        <stp>Volume</stp>
        <stp>-19</stp>
        <stp>D</stp>
        <tr r="F25" s="8"/>
      </tp>
      <tp t="s">
        <v/>
        <stp/>
        <stp>DOMData</stp>
        <stp>VXW1?5</stp>
        <stp>Volume</stp>
        <stp>-19</stp>
        <stp>D</stp>
        <tr r="F25" s="10"/>
      </tp>
      <tp t="s">
        <v/>
        <stp/>
        <stp>DOMData</stp>
        <stp>VXW1?2</stp>
        <stp>Volume</stp>
        <stp>-19</stp>
        <stp>D</stp>
        <tr r="F25" s="3"/>
      </tp>
      <tp t="s">
        <v/>
        <stp/>
        <stp>DOMData</stp>
        <stp>VXW1?3</stp>
        <stp>Volume</stp>
        <stp>-19</stp>
        <stp>D</stp>
        <tr r="F25" s="6"/>
      </tp>
      <tp t="s">
        <v/>
        <stp/>
        <stp>DOMData</stp>
        <stp>VXW1?4</stp>
        <stp>Volume</stp>
        <stp>-18</stp>
        <stp>D</stp>
        <tr r="F24" s="8"/>
      </tp>
      <tp t="s">
        <v/>
        <stp/>
        <stp>DOMData</stp>
        <stp>VXW1?5</stp>
        <stp>Volume</stp>
        <stp>-18</stp>
        <stp>D</stp>
        <tr r="F24" s="10"/>
      </tp>
      <tp t="s">
        <v/>
        <stp/>
        <stp>DOMData</stp>
        <stp>VXW1?2</stp>
        <stp>Volume</stp>
        <stp>-18</stp>
        <stp>D</stp>
        <tr r="F24" s="3"/>
      </tp>
      <tp t="s">
        <v/>
        <stp/>
        <stp>DOMData</stp>
        <stp>VXW1?3</stp>
        <stp>Volume</stp>
        <stp>-18</stp>
        <stp>D</stp>
        <tr r="F24" s="6"/>
      </tp>
      <tp>
        <v>198</v>
        <stp/>
        <stp>ContractData</stp>
        <stp>VXW1?5</stp>
        <stp>T_CVol</stp>
        <stp/>
        <stp>T</stp>
        <tr r="W30" s="1"/>
      </tp>
      <tp>
        <v>16.850000000000001</v>
        <stp/>
        <stp>ContractData</stp>
        <stp>VX</stp>
        <stp>Low</stp>
        <stp/>
        <stp>T</stp>
        <tr r="Y18" s="1"/>
      </tp>
      <tp>
        <v>270</v>
        <stp/>
        <stp>ContractData</stp>
        <stp>VXW1?4</stp>
        <stp>T_CVol</stp>
        <stp/>
        <stp>T</stp>
        <tr r="P30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volatileDependencies" Target="volatileDependenci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30</xdr:row>
      <xdr:rowOff>94008</xdr:rowOff>
    </xdr:from>
    <xdr:to>
      <xdr:col>2</xdr:col>
      <xdr:colOff>18749</xdr:colOff>
      <xdr:row>30</xdr:row>
      <xdr:rowOff>223532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083" y="6239704"/>
          <a:ext cx="426666" cy="129524"/>
        </a:xfrm>
        <a:prstGeom prst="rect">
          <a:avLst/>
        </a:prstGeom>
      </xdr:spPr>
    </xdr:pic>
    <xdr:clientData/>
  </xdr:twoCellAnchor>
  <xdr:twoCellAnchor editAs="oneCell">
    <xdr:from>
      <xdr:col>1</xdr:col>
      <xdr:colOff>463826</xdr:colOff>
      <xdr:row>1</xdr:row>
      <xdr:rowOff>124238</xdr:rowOff>
    </xdr:from>
    <xdr:to>
      <xdr:col>2</xdr:col>
      <xdr:colOff>493973</xdr:colOff>
      <xdr:row>2</xdr:row>
      <xdr:rowOff>132903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83" y="173934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26</xdr:col>
      <xdr:colOff>57978</xdr:colOff>
      <xdr:row>1</xdr:row>
      <xdr:rowOff>157369</xdr:rowOff>
    </xdr:from>
    <xdr:to>
      <xdr:col>27</xdr:col>
      <xdr:colOff>220646</xdr:colOff>
      <xdr:row>2</xdr:row>
      <xdr:rowOff>166034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05891" y="20706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1"/>
  <sheetViews>
    <sheetView showRowColHeaders="0" tabSelected="1" zoomScale="115" zoomScaleNormal="115" workbookViewId="0">
      <selection activeCell="C21" sqref="C21"/>
    </sheetView>
  </sheetViews>
  <sheetFormatPr defaultRowHeight="17.25" x14ac:dyDescent="0.3"/>
  <cols>
    <col min="1" max="1" width="1.7109375" style="1" customWidth="1"/>
    <col min="2" max="2" width="9.7109375" style="1" customWidth="1"/>
    <col min="3" max="3" width="10.7109375" style="1" customWidth="1"/>
    <col min="4" max="4" width="1.28515625" style="1" customWidth="1"/>
    <col min="5" max="5" width="10.7109375" style="1" customWidth="1"/>
    <col min="6" max="6" width="7.7109375" style="1" customWidth="1"/>
    <col min="7" max="7" width="6.7109375" style="1" customWidth="1"/>
    <col min="8" max="8" width="10.7109375" style="1" customWidth="1"/>
    <col min="9" max="9" width="9.7109375" style="1" customWidth="1"/>
    <col min="10" max="10" width="10.7109375" style="1" customWidth="1"/>
    <col min="11" max="11" width="1.28515625" style="1" customWidth="1"/>
    <col min="12" max="12" width="10.7109375" style="1" customWidth="1"/>
    <col min="13" max="13" width="7.7109375" style="1" customWidth="1"/>
    <col min="14" max="14" width="6.7109375" style="1" customWidth="1"/>
    <col min="15" max="17" width="10.7109375" style="1" customWidth="1"/>
    <col min="18" max="18" width="1.28515625" style="1" customWidth="1"/>
    <col min="19" max="19" width="10.7109375" style="1" customWidth="1"/>
    <col min="20" max="20" width="7.7109375" style="1" customWidth="1"/>
    <col min="21" max="21" width="9.140625" style="1"/>
    <col min="22" max="22" width="10.7109375" style="1" customWidth="1"/>
    <col min="23" max="23" width="9.140625" style="1"/>
    <col min="24" max="24" width="10.7109375" style="1" customWidth="1"/>
    <col min="25" max="25" width="1.28515625" style="1" customWidth="1"/>
    <col min="26" max="26" width="10.7109375" style="1" customWidth="1"/>
    <col min="27" max="27" width="7.7109375" style="1" customWidth="1"/>
    <col min="28" max="16384" width="9.140625" style="1"/>
  </cols>
  <sheetData>
    <row r="1" spans="2:28" ht="3.95" customHeight="1" x14ac:dyDescent="0.3"/>
    <row r="2" spans="2:28" ht="20.100000000000001" customHeight="1" x14ac:dyDescent="0.3">
      <c r="B2" s="97" t="s">
        <v>24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9"/>
    </row>
    <row r="3" spans="2:28" ht="20.100000000000001" customHeight="1" x14ac:dyDescent="0.3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2"/>
    </row>
    <row r="4" spans="2:28" ht="21.95" customHeight="1" x14ac:dyDescent="0.3">
      <c r="B4" s="84" t="str">
        <f>RTD("cqg.rtd", ,"ContractData",C5, "LongDescription")</f>
        <v>VX Reverse Calendar Spreads, Dec 15, Jan 16</v>
      </c>
      <c r="C4" s="85"/>
      <c r="D4" s="85"/>
      <c r="E4" s="85"/>
      <c r="F4" s="85"/>
      <c r="G4" s="86"/>
      <c r="I4" s="84" t="str">
        <f>RTD("cqg.rtd", ,"ContractData",J5, "LongDescription")</f>
        <v>VX Reverse Calendar Spreads, Dec 15, Feb 16</v>
      </c>
      <c r="J4" s="85"/>
      <c r="K4" s="85"/>
      <c r="L4" s="85"/>
      <c r="M4" s="85"/>
      <c r="N4" s="86"/>
      <c r="P4" s="84" t="str">
        <f>RTD("cqg.rtd", ,"ContractData",Q5, "LongDescription")</f>
        <v>VX Reverse Calendar Spreads, Dec 15, Mar 16</v>
      </c>
      <c r="Q4" s="85"/>
      <c r="R4" s="85"/>
      <c r="S4" s="85"/>
      <c r="T4" s="85"/>
      <c r="U4" s="86"/>
      <c r="W4" s="84" t="str">
        <f>RTD("cqg.rtd", ,"ContractData",X5, "LongDescription")</f>
        <v>VX Reverse Calendar Spreads, Dec 15, Apr 16</v>
      </c>
      <c r="X4" s="85"/>
      <c r="Y4" s="85"/>
      <c r="Z4" s="85"/>
      <c r="AA4" s="85"/>
      <c r="AB4" s="86"/>
    </row>
    <row r="5" spans="2:28" ht="21.95" customHeight="1" x14ac:dyDescent="0.3">
      <c r="B5" s="45" t="s">
        <v>5</v>
      </c>
      <c r="C5" s="46" t="s">
        <v>10</v>
      </c>
      <c r="D5" s="2"/>
      <c r="E5" s="3">
        <f>First!L2</f>
        <v>0.91</v>
      </c>
      <c r="F5" s="4">
        <f>First!M2</f>
        <v>77</v>
      </c>
      <c r="G5" s="5">
        <f>F5</f>
        <v>77</v>
      </c>
      <c r="I5" s="50" t="s">
        <v>5</v>
      </c>
      <c r="J5" s="51" t="s">
        <v>11</v>
      </c>
      <c r="K5" s="2"/>
      <c r="L5" s="7">
        <f>Second!L2</f>
        <v>1.6</v>
      </c>
      <c r="M5" s="8">
        <f>Second!M2</f>
        <v>24</v>
      </c>
      <c r="N5" s="9">
        <f>M5</f>
        <v>24</v>
      </c>
      <c r="P5" s="50" t="s">
        <v>5</v>
      </c>
      <c r="Q5" s="51" t="s">
        <v>12</v>
      </c>
      <c r="R5" s="2"/>
      <c r="S5" s="7">
        <f>Fifth!L2</f>
        <v>1.93</v>
      </c>
      <c r="T5" s="8">
        <f>Fifth!M2</f>
        <v>8</v>
      </c>
      <c r="U5" s="9">
        <f>T5</f>
        <v>8</v>
      </c>
      <c r="W5" s="50" t="s">
        <v>5</v>
      </c>
      <c r="X5" s="51" t="s">
        <v>13</v>
      </c>
      <c r="Y5" s="2"/>
      <c r="Z5" s="7">
        <f>Seventh!L2</f>
        <v>2.4</v>
      </c>
      <c r="AA5" s="8">
        <f>Seventh!M2</f>
        <v>5</v>
      </c>
      <c r="AB5" s="9">
        <f>AA5</f>
        <v>5</v>
      </c>
    </row>
    <row r="6" spans="2:28" ht="21.95" customHeight="1" x14ac:dyDescent="0.3">
      <c r="B6" s="47" t="s">
        <v>0</v>
      </c>
      <c r="C6" s="48">
        <f>RTD("cqg.rtd", ,"ContractData",C5, "Open",,"T")</f>
        <v>-0.83000000000000007</v>
      </c>
      <c r="D6" s="6"/>
      <c r="E6" s="3">
        <f>First!L3</f>
        <v>0.9</v>
      </c>
      <c r="F6" s="4">
        <f>First!M3</f>
        <v>113</v>
      </c>
      <c r="G6" s="5">
        <f t="shared" ref="G6:G14" si="0">F6</f>
        <v>113</v>
      </c>
      <c r="I6" s="47" t="s">
        <v>0</v>
      </c>
      <c r="J6" s="48">
        <f>RTD("cqg.rtd", ,"ContractData",J5, "Open",,"T")</f>
        <v>-1.4000000000000001</v>
      </c>
      <c r="K6" s="6"/>
      <c r="L6" s="10">
        <f>Second!L3</f>
        <v>1.59</v>
      </c>
      <c r="M6" s="11">
        <f>Second!M3</f>
        <v>26</v>
      </c>
      <c r="N6" s="9">
        <f t="shared" ref="N6:N14" si="1">M6</f>
        <v>26</v>
      </c>
      <c r="P6" s="47" t="s">
        <v>0</v>
      </c>
      <c r="Q6" s="48">
        <f>RTD("cqg.rtd", ,"ContractData",Q5, "Open",,"T")</f>
        <v>-1.92</v>
      </c>
      <c r="R6" s="6"/>
      <c r="S6" s="10">
        <f>Fifth!L3</f>
        <v>1.92</v>
      </c>
      <c r="T6" s="11">
        <f>Fifth!M3</f>
        <v>8</v>
      </c>
      <c r="U6" s="9">
        <f t="shared" ref="U6:U14" si="2">T6</f>
        <v>8</v>
      </c>
      <c r="W6" s="47" t="s">
        <v>0</v>
      </c>
      <c r="X6" s="48">
        <f>RTD("cqg.rtd", ,"ContractData",X5, "Open",,"T")</f>
        <v>-2.4500000000000002</v>
      </c>
      <c r="Y6" s="6"/>
      <c r="Z6" s="10">
        <f>Seventh!L3</f>
        <v>2.39</v>
      </c>
      <c r="AA6" s="11">
        <f>Seventh!M3</f>
        <v>7</v>
      </c>
      <c r="AB6" s="9">
        <f t="shared" ref="AB6:AB14" si="3">AA6</f>
        <v>7</v>
      </c>
    </row>
    <row r="7" spans="2:28" ht="21.95" customHeight="1" x14ac:dyDescent="0.3">
      <c r="B7" s="47" t="s">
        <v>1</v>
      </c>
      <c r="C7" s="49">
        <f>RTD("cqg.rtd", ,"ContractData",C5, "High",,"T")</f>
        <v>-0.75</v>
      </c>
      <c r="D7" s="2"/>
      <c r="E7" s="3">
        <f>First!L4</f>
        <v>0.89</v>
      </c>
      <c r="F7" s="4">
        <f>First!M4</f>
        <v>97</v>
      </c>
      <c r="G7" s="5">
        <f t="shared" si="0"/>
        <v>97</v>
      </c>
      <c r="I7" s="47" t="s">
        <v>1</v>
      </c>
      <c r="J7" s="49">
        <f>RTD("cqg.rtd", ,"ContractData",J5, "High",,"T")</f>
        <v>-1.4000000000000001</v>
      </c>
      <c r="K7" s="2"/>
      <c r="L7" s="10">
        <f>Second!L4</f>
        <v>1.58</v>
      </c>
      <c r="M7" s="11">
        <f>Second!M4</f>
        <v>31</v>
      </c>
      <c r="N7" s="9">
        <f t="shared" si="1"/>
        <v>31</v>
      </c>
      <c r="P7" s="47" t="s">
        <v>1</v>
      </c>
      <c r="Q7" s="49">
        <f>RTD("cqg.rtd", ,"ContractData",Q5, "High",,"T")</f>
        <v>-1.81</v>
      </c>
      <c r="R7" s="2"/>
      <c r="S7" s="10">
        <f>Fifth!L4</f>
        <v>1.91</v>
      </c>
      <c r="T7" s="11">
        <f>Fifth!M4</f>
        <v>18</v>
      </c>
      <c r="U7" s="9">
        <f t="shared" si="2"/>
        <v>18</v>
      </c>
      <c r="W7" s="47" t="s">
        <v>1</v>
      </c>
      <c r="X7" s="49">
        <f>RTD("cqg.rtd", ,"ContractData",X5, "High",,"T")</f>
        <v>-2.34</v>
      </c>
      <c r="Y7" s="2"/>
      <c r="Z7" s="10">
        <f>Seventh!L4</f>
        <v>2.38</v>
      </c>
      <c r="AA7" s="11">
        <f>Seventh!M4</f>
        <v>8</v>
      </c>
      <c r="AB7" s="9">
        <f t="shared" si="3"/>
        <v>8</v>
      </c>
    </row>
    <row r="8" spans="2:28" ht="21.95" customHeight="1" x14ac:dyDescent="0.3">
      <c r="B8" s="47" t="s">
        <v>2</v>
      </c>
      <c r="C8" s="48">
        <f>RTD("cqg.rtd", ,"ContractData",C5, "Low",,"T")</f>
        <v>-0.96</v>
      </c>
      <c r="D8" s="2"/>
      <c r="E8" s="3">
        <f>First!L5</f>
        <v>0.88</v>
      </c>
      <c r="F8" s="4">
        <f>First!M5</f>
        <v>55</v>
      </c>
      <c r="G8" s="5">
        <f t="shared" si="0"/>
        <v>55</v>
      </c>
      <c r="I8" s="47" t="s">
        <v>2</v>
      </c>
      <c r="J8" s="48">
        <f>RTD("cqg.rtd", ,"ContractData",J5, "Low",,"T")</f>
        <v>-1.6600000000000001</v>
      </c>
      <c r="K8" s="2"/>
      <c r="L8" s="10">
        <f>Second!L5</f>
        <v>1.57</v>
      </c>
      <c r="M8" s="11">
        <f>Second!M5</f>
        <v>12</v>
      </c>
      <c r="N8" s="9">
        <f t="shared" si="1"/>
        <v>12</v>
      </c>
      <c r="P8" s="47" t="s">
        <v>2</v>
      </c>
      <c r="Q8" s="48">
        <f>RTD("cqg.rtd", ,"ContractData",Q5, "Low",,"T")</f>
        <v>-1.98</v>
      </c>
      <c r="R8" s="2"/>
      <c r="S8" s="10">
        <f>Fifth!L5</f>
        <v>1.9</v>
      </c>
      <c r="T8" s="11">
        <f>Fifth!M5</f>
        <v>18</v>
      </c>
      <c r="U8" s="9">
        <f t="shared" si="2"/>
        <v>18</v>
      </c>
      <c r="W8" s="47" t="s">
        <v>2</v>
      </c>
      <c r="X8" s="48">
        <f>RTD("cqg.rtd", ,"ContractData",X5, "Low",,"T")</f>
        <v>-2.48</v>
      </c>
      <c r="Y8" s="2"/>
      <c r="Z8" s="10">
        <f>Seventh!L5</f>
        <v>2.37</v>
      </c>
      <c r="AA8" s="11">
        <f>Seventh!M5</f>
        <v>9</v>
      </c>
      <c r="AB8" s="9">
        <f t="shared" si="3"/>
        <v>9</v>
      </c>
    </row>
    <row r="9" spans="2:28" ht="21.95" customHeight="1" x14ac:dyDescent="0.3">
      <c r="B9" s="47" t="s">
        <v>3</v>
      </c>
      <c r="C9" s="49">
        <f>RTD("cqg.rtd", ,"ContractData",C5, "LastTradeorSettle",,"T")</f>
        <v>-0.86</v>
      </c>
      <c r="D9" s="2"/>
      <c r="E9" s="13">
        <f>First!L6</f>
        <v>0.87</v>
      </c>
      <c r="F9" s="14">
        <f>First!M6</f>
        <v>15</v>
      </c>
      <c r="G9" s="5">
        <f t="shared" si="0"/>
        <v>15</v>
      </c>
      <c r="I9" s="47" t="s">
        <v>3</v>
      </c>
      <c r="J9" s="49">
        <f>RTD("cqg.rtd", ,"ContractData",J5, "LastTradeorSettle",,"T")</f>
        <v>-1.52</v>
      </c>
      <c r="K9" s="2"/>
      <c r="L9" s="15">
        <f>Second!L6</f>
        <v>1.56</v>
      </c>
      <c r="M9" s="16">
        <f>Second!M6</f>
        <v>20</v>
      </c>
      <c r="N9" s="9">
        <f t="shared" si="1"/>
        <v>20</v>
      </c>
      <c r="P9" s="47" t="s">
        <v>3</v>
      </c>
      <c r="Q9" s="49">
        <f>RTD("cqg.rtd", ,"ContractData",Q5, "LastTradeorSettle",,"T")</f>
        <v>-1.86</v>
      </c>
      <c r="R9" s="2"/>
      <c r="S9" s="15">
        <f>Fifth!L6</f>
        <v>1.89</v>
      </c>
      <c r="T9" s="16">
        <f>Fifth!M6</f>
        <v>7</v>
      </c>
      <c r="U9" s="9">
        <f t="shared" si="2"/>
        <v>7</v>
      </c>
      <c r="W9" s="47" t="s">
        <v>3</v>
      </c>
      <c r="X9" s="49">
        <f>RTD("cqg.rtd", ,"ContractData",X5, "LastTradeorSettle",,"T")</f>
        <v>-2.34</v>
      </c>
      <c r="Y9" s="2"/>
      <c r="Z9" s="15">
        <f>Seventh!L6</f>
        <v>2.36</v>
      </c>
      <c r="AA9" s="16">
        <f>Seventh!M6</f>
        <v>1</v>
      </c>
      <c r="AB9" s="9">
        <f t="shared" si="3"/>
        <v>1</v>
      </c>
    </row>
    <row r="10" spans="2:28" ht="21.95" customHeight="1" x14ac:dyDescent="0.3">
      <c r="B10" s="47" t="s">
        <v>4</v>
      </c>
      <c r="C10" s="49">
        <f>RTD("cqg.rtd", ,"ContractData",C5, "NetLasttrade",,"T")</f>
        <v>-1.0000000000000009E-2</v>
      </c>
      <c r="D10" s="2"/>
      <c r="E10" s="17">
        <f>IF(LEFT(First!L7,3)="Inc","",First!L7)</f>
        <v>-0.86</v>
      </c>
      <c r="F10" s="18">
        <f>IF(LEFT(First!M7,3)="Inc","",First!M7)</f>
        <v>17</v>
      </c>
      <c r="G10" s="9">
        <f t="shared" si="0"/>
        <v>17</v>
      </c>
      <c r="I10" s="47" t="s">
        <v>4</v>
      </c>
      <c r="J10" s="49">
        <f>RTD("cqg.rtd", ,"ContractData",J5, "NetLasttrade",,"T")</f>
        <v>-2.0000000000000018E-2</v>
      </c>
      <c r="K10" s="2"/>
      <c r="L10" s="19">
        <f>IF(LEFT(Second!L7,3)="Inc","",Second!L7)</f>
        <v>-1.54</v>
      </c>
      <c r="M10" s="20">
        <f>IF(LEFT(Second!M7,3)="Inc","",Second!M7)</f>
        <v>1</v>
      </c>
      <c r="N10" s="5">
        <f t="shared" si="1"/>
        <v>1</v>
      </c>
      <c r="P10" s="47" t="s">
        <v>4</v>
      </c>
      <c r="Q10" s="49">
        <f>RTD("cqg.rtd", ,"ContractData",Q5, "NetLasttrade",,"T")</f>
        <v>-6.0000000000000053E-2</v>
      </c>
      <c r="R10" s="2"/>
      <c r="S10" s="19">
        <f>IF(LEFT(Fifth!L7,3)="Inc","",Fifth!L7)</f>
        <v>-1.86</v>
      </c>
      <c r="T10" s="20">
        <f>IF(LEFT(Fifth!M7,3)="Inc","",Fifth!M7)</f>
        <v>3</v>
      </c>
      <c r="U10" s="5">
        <f t="shared" si="2"/>
        <v>3</v>
      </c>
      <c r="W10" s="47" t="s">
        <v>4</v>
      </c>
      <c r="X10" s="49">
        <f>RTD("cqg.rtd", ,"ContractData",X5, "NetLasttrade",,"T")</f>
        <v>-3.9999999999999591E-2</v>
      </c>
      <c r="Y10" s="2"/>
      <c r="Z10" s="19">
        <f>IF(LEFT(Seventh!L7,3)="Inc","",Seventh!L7)</f>
        <v>-2.33</v>
      </c>
      <c r="AA10" s="20">
        <f>IF(LEFT(Seventh!M7,3)="Inc","",Seventh!M7)</f>
        <v>4</v>
      </c>
      <c r="AB10" s="5">
        <f t="shared" si="3"/>
        <v>4</v>
      </c>
    </row>
    <row r="11" spans="2:28" ht="21.95" customHeight="1" x14ac:dyDescent="0.3">
      <c r="B11" s="87" t="s">
        <v>7</v>
      </c>
      <c r="C11" s="88"/>
      <c r="D11" s="2"/>
      <c r="E11" s="21">
        <f>First!L8</f>
        <v>-0.85</v>
      </c>
      <c r="F11" s="22">
        <f>First!M8</f>
        <v>47</v>
      </c>
      <c r="G11" s="5">
        <f t="shared" si="0"/>
        <v>47</v>
      </c>
      <c r="I11" s="87" t="s">
        <v>7</v>
      </c>
      <c r="J11" s="88"/>
      <c r="K11" s="2"/>
      <c r="L11" s="21">
        <f>Second!L8</f>
        <v>-1.53</v>
      </c>
      <c r="M11" s="22">
        <f>Second!M8</f>
        <v>27</v>
      </c>
      <c r="N11" s="5">
        <f t="shared" si="1"/>
        <v>27</v>
      </c>
      <c r="P11" s="87" t="s">
        <v>7</v>
      </c>
      <c r="Q11" s="88"/>
      <c r="R11" s="2"/>
      <c r="S11" s="21">
        <f>Fifth!L8</f>
        <v>-1.85</v>
      </c>
      <c r="T11" s="22">
        <f>Fifth!M8</f>
        <v>9</v>
      </c>
      <c r="U11" s="5">
        <f t="shared" si="2"/>
        <v>9</v>
      </c>
      <c r="W11" s="87" t="s">
        <v>7</v>
      </c>
      <c r="X11" s="88"/>
      <c r="Y11" s="2"/>
      <c r="Z11" s="21">
        <f>Seventh!L8</f>
        <v>-2.3199999999999998</v>
      </c>
      <c r="AA11" s="22">
        <f>Seventh!M8</f>
        <v>7</v>
      </c>
      <c r="AB11" s="5">
        <f t="shared" si="3"/>
        <v>7</v>
      </c>
    </row>
    <row r="12" spans="2:28" ht="21.95" customHeight="1" x14ac:dyDescent="0.3">
      <c r="B12" s="89">
        <f>RTD("cqg.rtd", ,"ContractData",C5, "VolumeLastTrade",, "T")</f>
        <v>1</v>
      </c>
      <c r="C12" s="90"/>
      <c r="D12" s="2"/>
      <c r="E12" s="21">
        <f>First!L9</f>
        <v>-0.84</v>
      </c>
      <c r="F12" s="22">
        <f>First!M9</f>
        <v>48</v>
      </c>
      <c r="G12" s="5">
        <f t="shared" si="0"/>
        <v>48</v>
      </c>
      <c r="I12" s="89">
        <f>RTD("cqg.rtd", ,"ContractData",J5, "VolumeLastTrade",, "T")</f>
        <v>5</v>
      </c>
      <c r="J12" s="90"/>
      <c r="K12" s="2"/>
      <c r="L12" s="21">
        <f>Second!L9</f>
        <v>-1.52</v>
      </c>
      <c r="M12" s="22">
        <f>Second!M9</f>
        <v>24</v>
      </c>
      <c r="N12" s="5">
        <f t="shared" si="1"/>
        <v>24</v>
      </c>
      <c r="P12" s="89">
        <f>RTD("cqg.rtd", ,"ContractData",Q5, "VolumeLastTrade",, "T")</f>
        <v>5</v>
      </c>
      <c r="Q12" s="90"/>
      <c r="R12" s="2"/>
      <c r="S12" s="21">
        <f>Fifth!L9</f>
        <v>-1.84</v>
      </c>
      <c r="T12" s="22">
        <f>Fifth!M9</f>
        <v>15</v>
      </c>
      <c r="U12" s="5">
        <f t="shared" si="2"/>
        <v>15</v>
      </c>
      <c r="W12" s="89">
        <f>RTD("cqg.rtd", ,"ContractData",X5, "VolumeLastTrade",, "T")</f>
        <v>2</v>
      </c>
      <c r="X12" s="90"/>
      <c r="Y12" s="2"/>
      <c r="Z12" s="21">
        <f>Seventh!L9</f>
        <v>-2.31</v>
      </c>
      <c r="AA12" s="22">
        <f>Seventh!M9</f>
        <v>12</v>
      </c>
      <c r="AB12" s="5">
        <f t="shared" si="3"/>
        <v>12</v>
      </c>
    </row>
    <row r="13" spans="2:28" ht="21.95" customHeight="1" x14ac:dyDescent="0.3">
      <c r="B13" s="87" t="s">
        <v>8</v>
      </c>
      <c r="C13" s="88"/>
      <c r="D13" s="2"/>
      <c r="E13" s="21">
        <f>First!L10</f>
        <v>-0.83</v>
      </c>
      <c r="F13" s="22">
        <f>First!M10</f>
        <v>82</v>
      </c>
      <c r="G13" s="5">
        <f t="shared" si="0"/>
        <v>82</v>
      </c>
      <c r="I13" s="87" t="s">
        <v>8</v>
      </c>
      <c r="J13" s="88"/>
      <c r="K13" s="2"/>
      <c r="L13" s="21">
        <f>Second!L10</f>
        <v>-1.51</v>
      </c>
      <c r="M13" s="22">
        <f>Second!M10</f>
        <v>32</v>
      </c>
      <c r="N13" s="5">
        <f t="shared" si="1"/>
        <v>32</v>
      </c>
      <c r="P13" s="87" t="s">
        <v>8</v>
      </c>
      <c r="Q13" s="88"/>
      <c r="R13" s="2"/>
      <c r="S13" s="21">
        <f>Fifth!L10</f>
        <v>-1.83</v>
      </c>
      <c r="T13" s="22">
        <f>Fifth!M10</f>
        <v>15</v>
      </c>
      <c r="U13" s="5">
        <f t="shared" si="2"/>
        <v>15</v>
      </c>
      <c r="W13" s="87" t="s">
        <v>8</v>
      </c>
      <c r="X13" s="88"/>
      <c r="Y13" s="2"/>
      <c r="Z13" s="21">
        <f>Seventh!L10</f>
        <v>-2.2999999999999998</v>
      </c>
      <c r="AA13" s="22">
        <f>Seventh!M10</f>
        <v>12</v>
      </c>
      <c r="AB13" s="5">
        <f t="shared" si="3"/>
        <v>12</v>
      </c>
    </row>
    <row r="14" spans="2:28" ht="21.95" customHeight="1" x14ac:dyDescent="0.3">
      <c r="B14" s="91">
        <f>RTD("cqg.rtd", ,"ContractData",C5, "T_CVol",, "T")</f>
        <v>4408</v>
      </c>
      <c r="C14" s="92"/>
      <c r="D14" s="23"/>
      <c r="E14" s="21">
        <f>First!L11</f>
        <v>-0.82</v>
      </c>
      <c r="F14" s="22">
        <f>First!M11</f>
        <v>40</v>
      </c>
      <c r="G14" s="24">
        <f t="shared" si="0"/>
        <v>40</v>
      </c>
      <c r="I14" s="91">
        <f>RTD("cqg.rtd", ,"ContractData",J5, "T_CVol",, "T")</f>
        <v>111</v>
      </c>
      <c r="J14" s="92"/>
      <c r="K14" s="23"/>
      <c r="L14" s="21">
        <f>Second!L11</f>
        <v>-1.5</v>
      </c>
      <c r="M14" s="22">
        <f>Second!M11</f>
        <v>36</v>
      </c>
      <c r="N14" s="24">
        <f t="shared" si="1"/>
        <v>36</v>
      </c>
      <c r="P14" s="91">
        <f>RTD("cqg.rtd", ,"ContractData",Q5, "T_CVol",, "T")</f>
        <v>118</v>
      </c>
      <c r="Q14" s="92"/>
      <c r="R14" s="23"/>
      <c r="S14" s="21">
        <f>Fifth!L11</f>
        <v>-1.82</v>
      </c>
      <c r="T14" s="22">
        <f>Fifth!M11</f>
        <v>15</v>
      </c>
      <c r="U14" s="24">
        <f t="shared" si="2"/>
        <v>15</v>
      </c>
      <c r="W14" s="91">
        <f>RTD("cqg.rtd", ,"ContractData",X5, "T_CVol",, "T")</f>
        <v>36</v>
      </c>
      <c r="X14" s="92"/>
      <c r="Y14" s="23"/>
      <c r="Z14" s="21">
        <f>Seventh!L11</f>
        <v>-2.29</v>
      </c>
      <c r="AA14" s="22">
        <f>Seventh!M11</f>
        <v>14</v>
      </c>
      <c r="AB14" s="24">
        <f t="shared" si="3"/>
        <v>14</v>
      </c>
    </row>
    <row r="15" spans="2:28" ht="20.100000000000001" customHeight="1" x14ac:dyDescent="0.3">
      <c r="B15" s="12"/>
      <c r="C15" s="12"/>
      <c r="D15" s="2"/>
      <c r="E15" s="37"/>
      <c r="F15" s="38"/>
      <c r="G15" s="39"/>
      <c r="I15" s="12"/>
      <c r="J15" s="12"/>
      <c r="K15" s="2"/>
      <c r="L15" s="37"/>
      <c r="M15" s="38"/>
      <c r="N15" s="39"/>
      <c r="P15" s="12"/>
      <c r="Q15" s="12"/>
      <c r="R15" s="2"/>
      <c r="S15" s="37"/>
      <c r="T15" s="38"/>
      <c r="U15" s="39"/>
      <c r="W15" s="12"/>
      <c r="X15" s="12"/>
      <c r="Y15" s="2"/>
      <c r="Z15" s="37"/>
      <c r="AA15" s="38"/>
      <c r="AB15" s="39"/>
    </row>
    <row r="16" spans="2:28" ht="26.1" customHeight="1" x14ac:dyDescent="0.3">
      <c r="B16" s="65" t="s">
        <v>21</v>
      </c>
      <c r="C16" s="55"/>
      <c r="D16" s="55"/>
      <c r="E16" s="55"/>
      <c r="F16" s="55"/>
      <c r="G16" s="55"/>
      <c r="H16" s="55"/>
      <c r="I16" s="82" t="s">
        <v>18</v>
      </c>
      <c r="J16" s="82"/>
      <c r="K16" s="83" t="s">
        <v>19</v>
      </c>
      <c r="L16" s="83"/>
      <c r="M16" s="83"/>
      <c r="N16" s="55" t="s">
        <v>23</v>
      </c>
      <c r="O16" s="55"/>
      <c r="P16" s="53">
        <f>RTD("cqg.rtd", ,"ContractData", "VX", "ExpirationDate",, "T")</f>
        <v>42354</v>
      </c>
      <c r="Q16" s="53"/>
      <c r="R16" s="53"/>
      <c r="S16" s="53"/>
      <c r="T16" s="54"/>
      <c r="U16" s="64" t="s">
        <v>20</v>
      </c>
      <c r="V16" s="64"/>
      <c r="W16" s="40" t="s">
        <v>4</v>
      </c>
      <c r="X16" s="41" t="s">
        <v>0</v>
      </c>
      <c r="Y16" s="56">
        <f>RTD("cqg.rtd", ,"ContractData","VX", "Open",,"T")</f>
        <v>17.100000000000001</v>
      </c>
      <c r="Z16" s="56"/>
      <c r="AA16" s="58" t="s">
        <v>8</v>
      </c>
      <c r="AB16" s="59"/>
    </row>
    <row r="17" spans="2:28" ht="30" customHeight="1" x14ac:dyDescent="0.3">
      <c r="B17" s="78">
        <f>RTD("cqg.rtd",,"DOMData","VX","Price","-4","T")</f>
        <v>16.899999999999999</v>
      </c>
      <c r="C17" s="79"/>
      <c r="D17" s="72">
        <f>RTD("cqg.rtd",,"DOMData","VX","Price","-3","T")</f>
        <v>16.95</v>
      </c>
      <c r="E17" s="72"/>
      <c r="F17" s="72"/>
      <c r="G17" s="73">
        <f>RTD("cqg.rtd",,"DOMData","VX","Price","-2","T")</f>
        <v>17</v>
      </c>
      <c r="H17" s="73"/>
      <c r="I17" s="74">
        <f>RTD("cqg.rtd",,"DOMData","VX","Price","-1","T")</f>
        <v>17.05</v>
      </c>
      <c r="J17" s="74"/>
      <c r="K17" s="76">
        <f>RTD("cqg.rtd",,"DOMData","VX","Price","1","T")</f>
        <v>17.100000000000001</v>
      </c>
      <c r="L17" s="76"/>
      <c r="M17" s="76"/>
      <c r="N17" s="80">
        <f>RTD("cqg.rtd",,"DOMData","VX","Price","2","T")</f>
        <v>17.149999999999999</v>
      </c>
      <c r="O17" s="80"/>
      <c r="P17" s="81">
        <f>RTD("cqg.rtd",,"DOMData","VX","Price","3","T")</f>
        <v>17.2</v>
      </c>
      <c r="Q17" s="81"/>
      <c r="R17" s="69">
        <f>RTD("cqg.rtd",,"DOMData","VX","Price","4","T")</f>
        <v>17.25</v>
      </c>
      <c r="S17" s="69"/>
      <c r="T17" s="70"/>
      <c r="U17" s="62">
        <f>RTD("cqg.rtd", ,"ContractData","VX", "LastTradeorSettle",,"T")</f>
        <v>17.05</v>
      </c>
      <c r="V17" s="62"/>
      <c r="W17" s="66">
        <f>RTD("cqg.rtd", ,"ContractData","VX", "NetLasttrade",,"T")</f>
        <v>-0.12000000000000099</v>
      </c>
      <c r="X17" s="41" t="s">
        <v>1</v>
      </c>
      <c r="Y17" s="57">
        <f>RTD("cqg.rtd", ,"ContractData","VX", "High",,"T")</f>
        <v>17.45</v>
      </c>
      <c r="Z17" s="57"/>
      <c r="AA17" s="60">
        <f>RTD("cqg.rtd", ,"ContractData","VX", "T_CVol",, "T")</f>
        <v>36352</v>
      </c>
      <c r="AB17" s="61"/>
    </row>
    <row r="18" spans="2:28" ht="26.1" customHeight="1" x14ac:dyDescent="0.3">
      <c r="B18" s="77">
        <f>RTD("cqg.rtd",,"DOMData","VX","Volume","-4","D")</f>
        <v>1322</v>
      </c>
      <c r="C18" s="68"/>
      <c r="D18" s="68">
        <f>RTD("cqg.rtd",,"DOMData","VX","Volume","-3","D")</f>
        <v>1080</v>
      </c>
      <c r="E18" s="68"/>
      <c r="F18" s="68"/>
      <c r="G18" s="68">
        <f>RTD("cqg.rtd",,"DOMData","VX","Volume","-2","D")</f>
        <v>1028</v>
      </c>
      <c r="H18" s="68"/>
      <c r="I18" s="75">
        <f>RTD("cqg.rtd",,"DOMData","VX","Volume","-1","D")</f>
        <v>74</v>
      </c>
      <c r="J18" s="75"/>
      <c r="K18" s="75">
        <f>RTD("cqg.rtd",,"DOMData","VX","Volume","1","D")</f>
        <v>422</v>
      </c>
      <c r="L18" s="75"/>
      <c r="M18" s="75"/>
      <c r="N18" s="68">
        <f>RTD("cqg.rtd",,"DOMData","VX","Volume","2","D")</f>
        <v>882</v>
      </c>
      <c r="O18" s="68"/>
      <c r="P18" s="68">
        <f>RTD("cqg.rtd",,"DOMData","VX","Volume","3","D")</f>
        <v>955</v>
      </c>
      <c r="Q18" s="68"/>
      <c r="R18" s="68">
        <f>RTD("cqg.rtd",,"DOMData","VX","Volume","4","D")</f>
        <v>965</v>
      </c>
      <c r="S18" s="68"/>
      <c r="T18" s="71"/>
      <c r="U18" s="63"/>
      <c r="V18" s="63"/>
      <c r="W18" s="67"/>
      <c r="X18" s="41" t="s">
        <v>2</v>
      </c>
      <c r="Y18" s="56">
        <f>RTD("cqg.rtd", ,"ContractData","VX", "Low",,"T")</f>
        <v>16.850000000000001</v>
      </c>
      <c r="Z18" s="56"/>
      <c r="AA18" s="42"/>
      <c r="AB18" s="43"/>
    </row>
    <row r="19" spans="2:28" ht="20.100000000000001" customHeight="1" x14ac:dyDescent="0.3"/>
    <row r="20" spans="2:28" ht="21.95" customHeight="1" x14ac:dyDescent="0.3">
      <c r="B20" s="93" t="str">
        <f>RTD("cqg.rtd", ,"ContractData",C21, "LongDescription")</f>
        <v>VX Reverse Calendar Spreads, Jan 16, Feb 16</v>
      </c>
      <c r="C20" s="94"/>
      <c r="D20" s="94"/>
      <c r="E20" s="94"/>
      <c r="F20" s="94"/>
      <c r="G20" s="95"/>
      <c r="I20" s="93" t="str">
        <f>RTD("cqg.rtd", ,"ContractData",J21, "LongDescription")</f>
        <v>VX Reverse Calendar Spreads, Feb 16, Mar 16</v>
      </c>
      <c r="J20" s="94"/>
      <c r="K20" s="94"/>
      <c r="L20" s="94"/>
      <c r="M20" s="94"/>
      <c r="N20" s="95"/>
      <c r="P20" s="93" t="str">
        <f>RTD("cqg.rtd", ,"ContractData",Q21, "LongDescription")</f>
        <v>VX Reverse Calendar Spreads, Mar 16, Apr 16</v>
      </c>
      <c r="Q20" s="94"/>
      <c r="R20" s="94"/>
      <c r="S20" s="94"/>
      <c r="T20" s="94"/>
      <c r="U20" s="95"/>
      <c r="W20" s="93" t="str">
        <f>RTD("cqg.rtd", ,"ContractData",X21, "LongDescription")</f>
        <v>VX Reverse Calendar Spreads, Apr 16, May 16</v>
      </c>
      <c r="X20" s="94"/>
      <c r="Y20" s="94"/>
      <c r="Z20" s="94"/>
      <c r="AA20" s="94"/>
      <c r="AB20" s="95"/>
    </row>
    <row r="21" spans="2:28" ht="21.95" customHeight="1" x14ac:dyDescent="0.3">
      <c r="B21" s="50" t="s">
        <v>5</v>
      </c>
      <c r="C21" s="51" t="s">
        <v>14</v>
      </c>
      <c r="D21" s="2"/>
      <c r="E21" s="7">
        <f>Third!L2</f>
        <v>0.73</v>
      </c>
      <c r="F21" s="8">
        <f>Third!M2</f>
        <v>132</v>
      </c>
      <c r="G21" s="9">
        <f>F21</f>
        <v>132</v>
      </c>
      <c r="I21" s="50" t="s">
        <v>5</v>
      </c>
      <c r="J21" s="51" t="s">
        <v>15</v>
      </c>
      <c r="K21" s="2"/>
      <c r="L21" s="7">
        <f>Fourth!L2</f>
        <v>0.37</v>
      </c>
      <c r="M21" s="8">
        <f>Fourth!M2</f>
        <v>174</v>
      </c>
      <c r="N21" s="9">
        <f>M21</f>
        <v>174</v>
      </c>
      <c r="P21" s="50" t="s">
        <v>5</v>
      </c>
      <c r="Q21" s="51" t="s">
        <v>16</v>
      </c>
      <c r="R21" s="2"/>
      <c r="S21" s="7">
        <f>Sixth!L2</f>
        <v>0.52</v>
      </c>
      <c r="T21" s="8">
        <f>Sixth!M2</f>
        <v>134</v>
      </c>
      <c r="U21" s="9">
        <f>T21</f>
        <v>134</v>
      </c>
      <c r="W21" s="50" t="s">
        <v>5</v>
      </c>
      <c r="X21" s="51" t="s">
        <v>17</v>
      </c>
      <c r="Y21" s="2"/>
      <c r="Z21" s="7">
        <f>Eighth!L2</f>
        <v>0.28999999999999998</v>
      </c>
      <c r="AA21" s="8">
        <f>Eighth!M2</f>
        <v>191</v>
      </c>
      <c r="AB21" s="9">
        <f>AA21</f>
        <v>191</v>
      </c>
    </row>
    <row r="22" spans="2:28" ht="21.95" customHeight="1" x14ac:dyDescent="0.3">
      <c r="B22" s="47" t="s">
        <v>0</v>
      </c>
      <c r="C22" s="48">
        <f>RTD("cqg.rtd", ,"ContractData",C21, "Open",,"T")</f>
        <v>-0.67</v>
      </c>
      <c r="D22" s="6"/>
      <c r="E22" s="10">
        <f>Third!L3</f>
        <v>0.72</v>
      </c>
      <c r="F22" s="11">
        <f>Third!M3</f>
        <v>110</v>
      </c>
      <c r="G22" s="9">
        <f t="shared" ref="G22:G30" si="4">F22</f>
        <v>110</v>
      </c>
      <c r="I22" s="47" t="s">
        <v>0</v>
      </c>
      <c r="J22" s="48">
        <f>RTD("cqg.rtd", ,"ContractData",J21, "Open",,"T")</f>
        <v>-0.32</v>
      </c>
      <c r="K22" s="6"/>
      <c r="L22" s="10">
        <f>Fourth!L3</f>
        <v>0.36</v>
      </c>
      <c r="M22" s="11">
        <f>Fourth!M3</f>
        <v>96</v>
      </c>
      <c r="N22" s="9">
        <f t="shared" ref="N22:N30" si="5">M22</f>
        <v>96</v>
      </c>
      <c r="P22" s="47" t="s">
        <v>0</v>
      </c>
      <c r="Q22" s="48">
        <f>RTD("cqg.rtd", ,"ContractData",Q21, "Open",,"T")</f>
        <v>-0.48</v>
      </c>
      <c r="R22" s="6"/>
      <c r="S22" s="10">
        <f>Sixth!L3</f>
        <v>0.51</v>
      </c>
      <c r="T22" s="11">
        <f>Sixth!M3</f>
        <v>118</v>
      </c>
      <c r="U22" s="9">
        <f t="shared" ref="U22:U30" si="6">T22</f>
        <v>118</v>
      </c>
      <c r="W22" s="47" t="s">
        <v>0</v>
      </c>
      <c r="X22" s="48">
        <f>RTD("cqg.rtd", ,"ContractData",X21, "Open",,"T")</f>
        <v>-0.22</v>
      </c>
      <c r="Y22" s="6"/>
      <c r="Z22" s="10">
        <f>Eighth!L3</f>
        <v>0.28000000000000003</v>
      </c>
      <c r="AA22" s="11">
        <f>Eighth!M3</f>
        <v>128</v>
      </c>
      <c r="AB22" s="9">
        <f t="shared" ref="AB22:AB30" si="7">AA22</f>
        <v>128</v>
      </c>
    </row>
    <row r="23" spans="2:28" ht="21.95" customHeight="1" x14ac:dyDescent="0.3">
      <c r="B23" s="47" t="s">
        <v>1</v>
      </c>
      <c r="C23" s="49">
        <f>RTD("cqg.rtd", ,"ContractData",C21, "High",,"T")</f>
        <v>-0.65</v>
      </c>
      <c r="D23" s="2"/>
      <c r="E23" s="10">
        <f>Third!L4</f>
        <v>0.71</v>
      </c>
      <c r="F23" s="11">
        <f>Third!M4</f>
        <v>68</v>
      </c>
      <c r="G23" s="9">
        <f t="shared" si="4"/>
        <v>68</v>
      </c>
      <c r="I23" s="47" t="s">
        <v>1</v>
      </c>
      <c r="J23" s="49">
        <f>RTD("cqg.rtd", ,"ContractData",J21, "High",,"T")</f>
        <v>-0.32</v>
      </c>
      <c r="K23" s="2"/>
      <c r="L23" s="10">
        <f>Fourth!L4</f>
        <v>0.35</v>
      </c>
      <c r="M23" s="11">
        <f>Fourth!M4</f>
        <v>134</v>
      </c>
      <c r="N23" s="9">
        <f t="shared" si="5"/>
        <v>134</v>
      </c>
      <c r="P23" s="47" t="s">
        <v>1</v>
      </c>
      <c r="Q23" s="49">
        <f>RTD("cqg.rtd", ,"ContractData",Q21, "High",,"T")</f>
        <v>-0.47000000000000003</v>
      </c>
      <c r="R23" s="2"/>
      <c r="S23" s="10">
        <f>Sixth!L4</f>
        <v>0.5</v>
      </c>
      <c r="T23" s="11">
        <f>Sixth!M4</f>
        <v>100</v>
      </c>
      <c r="U23" s="9">
        <f t="shared" si="6"/>
        <v>100</v>
      </c>
      <c r="W23" s="47" t="s">
        <v>1</v>
      </c>
      <c r="X23" s="49">
        <f>RTD("cqg.rtd", ,"ContractData",X21, "High",,"T")</f>
        <v>-0.22</v>
      </c>
      <c r="Y23" s="2"/>
      <c r="Z23" s="10">
        <f>Eighth!L4</f>
        <v>0.27</v>
      </c>
      <c r="AA23" s="11">
        <f>Eighth!M4</f>
        <v>91</v>
      </c>
      <c r="AB23" s="9">
        <f t="shared" si="7"/>
        <v>91</v>
      </c>
    </row>
    <row r="24" spans="2:28" ht="21.95" customHeight="1" x14ac:dyDescent="0.3">
      <c r="B24" s="47" t="s">
        <v>2</v>
      </c>
      <c r="C24" s="48">
        <f>RTD("cqg.rtd", ,"ContractData",C21, "Low",,"T")</f>
        <v>-0.71</v>
      </c>
      <c r="D24" s="2"/>
      <c r="E24" s="10">
        <f>Third!L5</f>
        <v>0.7</v>
      </c>
      <c r="F24" s="11">
        <f>Third!M5</f>
        <v>98</v>
      </c>
      <c r="G24" s="9">
        <f t="shared" si="4"/>
        <v>98</v>
      </c>
      <c r="I24" s="47" t="s">
        <v>2</v>
      </c>
      <c r="J24" s="48">
        <f>RTD("cqg.rtd", ,"ContractData",J21, "Low",,"T")</f>
        <v>-0.35000000000000003</v>
      </c>
      <c r="K24" s="2"/>
      <c r="L24" s="10">
        <f>Fourth!L5</f>
        <v>0.34</v>
      </c>
      <c r="M24" s="11">
        <f>Fourth!M5</f>
        <v>88</v>
      </c>
      <c r="N24" s="9">
        <f t="shared" si="5"/>
        <v>88</v>
      </c>
      <c r="P24" s="47" t="s">
        <v>2</v>
      </c>
      <c r="Q24" s="48">
        <f>RTD("cqg.rtd", ,"ContractData",Q21, "Low",,"T")</f>
        <v>-0.5</v>
      </c>
      <c r="R24" s="2"/>
      <c r="S24" s="10">
        <f>Sixth!L5</f>
        <v>0.49</v>
      </c>
      <c r="T24" s="11">
        <f>Sixth!M5</f>
        <v>100</v>
      </c>
      <c r="U24" s="9">
        <f t="shared" si="6"/>
        <v>100</v>
      </c>
      <c r="W24" s="47" t="s">
        <v>2</v>
      </c>
      <c r="X24" s="48">
        <f>RTD("cqg.rtd", ,"ContractData",X21, "Low",,"T")</f>
        <v>-0.25</v>
      </c>
      <c r="Y24" s="2"/>
      <c r="Z24" s="10">
        <f>Eighth!L5</f>
        <v>0.26</v>
      </c>
      <c r="AA24" s="11">
        <f>Eighth!M5</f>
        <v>88</v>
      </c>
      <c r="AB24" s="9">
        <f t="shared" si="7"/>
        <v>88</v>
      </c>
    </row>
    <row r="25" spans="2:28" ht="21.95" customHeight="1" x14ac:dyDescent="0.3">
      <c r="B25" s="47" t="s">
        <v>3</v>
      </c>
      <c r="C25" s="49">
        <f>RTD("cqg.rtd", ,"ContractData",C21, "LastTradeorSettle",,"T")</f>
        <v>-0.68</v>
      </c>
      <c r="D25" s="2"/>
      <c r="E25" s="15">
        <f>Third!L6</f>
        <v>0.69</v>
      </c>
      <c r="F25" s="16">
        <f>Third!M6</f>
        <v>39</v>
      </c>
      <c r="G25" s="9">
        <f t="shared" si="4"/>
        <v>39</v>
      </c>
      <c r="I25" s="47" t="s">
        <v>3</v>
      </c>
      <c r="J25" s="49">
        <f>RTD("cqg.rtd", ,"ContractData",J21, "LastTradeorSettle",,"T")</f>
        <v>-0.33</v>
      </c>
      <c r="K25" s="2"/>
      <c r="L25" s="15">
        <f>Fourth!L6</f>
        <v>0.33</v>
      </c>
      <c r="M25" s="16">
        <f>Fourth!M6</f>
        <v>18</v>
      </c>
      <c r="N25" s="9">
        <f t="shared" si="5"/>
        <v>18</v>
      </c>
      <c r="P25" s="47" t="s">
        <v>3</v>
      </c>
      <c r="Q25" s="49">
        <f>RTD("cqg.rtd", ,"ContractData",Q21, "LastTradeorSettle",,"T")</f>
        <v>-0.48</v>
      </c>
      <c r="R25" s="2"/>
      <c r="S25" s="15">
        <f>Sixth!L6</f>
        <v>0.48</v>
      </c>
      <c r="T25" s="16">
        <f>Sixth!M6</f>
        <v>55</v>
      </c>
      <c r="U25" s="9">
        <f t="shared" si="6"/>
        <v>55</v>
      </c>
      <c r="W25" s="47" t="s">
        <v>3</v>
      </c>
      <c r="X25" s="49">
        <f>RTD("cqg.rtd", ,"ContractData",X21, "LastTradeorSettle",,"T")</f>
        <v>-0.24</v>
      </c>
      <c r="Y25" s="2"/>
      <c r="Z25" s="15">
        <f>Eighth!L6</f>
        <v>0.25</v>
      </c>
      <c r="AA25" s="16">
        <f>Eighth!M6</f>
        <v>86</v>
      </c>
      <c r="AB25" s="9">
        <f t="shared" si="7"/>
        <v>86</v>
      </c>
    </row>
    <row r="26" spans="2:28" ht="21.95" customHeight="1" x14ac:dyDescent="0.3">
      <c r="B26" s="47" t="s">
        <v>4</v>
      </c>
      <c r="C26" s="49">
        <f>RTD("cqg.rtd", ,"ContractData",C21, "NetLasttrade",,"T")</f>
        <v>-3.0000000000000027E-2</v>
      </c>
      <c r="D26" s="2"/>
      <c r="E26" s="19">
        <f>IF(LEFT(Third!L7,3)="Inc","",Third!L7)</f>
        <v>-0.68</v>
      </c>
      <c r="F26" s="20">
        <f>IF(LEFT(Third!M7,3)="Inc","",Third!M7)</f>
        <v>9</v>
      </c>
      <c r="G26" s="5">
        <f t="shared" si="4"/>
        <v>9</v>
      </c>
      <c r="I26" s="47" t="s">
        <v>4</v>
      </c>
      <c r="J26" s="49">
        <f>RTD("cqg.rtd", ,"ContractData",J21, "NetLasttrade",,"T")</f>
        <v>-3.0000000000000027E-2</v>
      </c>
      <c r="K26" s="2"/>
      <c r="L26" s="19">
        <f>IF(LEFT(Fourth!L7,3)="Inc","",Fourth!L7)</f>
        <v>-0.32</v>
      </c>
      <c r="M26" s="20">
        <f>IF(LEFT(Fourth!M7,3)="Inc","",Fourth!M7)</f>
        <v>40</v>
      </c>
      <c r="N26" s="5">
        <f t="shared" si="5"/>
        <v>40</v>
      </c>
      <c r="P26" s="47" t="s">
        <v>4</v>
      </c>
      <c r="Q26" s="49">
        <f>RTD("cqg.rtd", ,"ContractData",Q21, "NetLasttrade",,"T")</f>
        <v>2.0000000000000018E-2</v>
      </c>
      <c r="R26" s="2"/>
      <c r="S26" s="19">
        <f>IF(LEFT(Sixth!L7,3)="Inc","",Sixth!L7)</f>
        <v>-0.47</v>
      </c>
      <c r="T26" s="20">
        <f>IF(LEFT(Sixth!M7,3)="Inc","",Sixth!M7)</f>
        <v>64</v>
      </c>
      <c r="U26" s="5">
        <f t="shared" si="6"/>
        <v>64</v>
      </c>
      <c r="W26" s="47" t="s">
        <v>4</v>
      </c>
      <c r="X26" s="49">
        <f>RTD("cqg.rtd", ,"ContractData",X21, "NetLasttrade",,"T")</f>
        <v>1.0000000000000009E-2</v>
      </c>
      <c r="Y26" s="2"/>
      <c r="Z26" s="19">
        <f>IF(LEFT(Eighth!L7,3)="Inc","",Eighth!L7)</f>
        <v>-0.23</v>
      </c>
      <c r="AA26" s="20">
        <f>IF(LEFT(Eighth!M7,3)="Inc","",Eighth!M7)</f>
        <v>50</v>
      </c>
      <c r="AB26" s="5">
        <f t="shared" si="7"/>
        <v>50</v>
      </c>
    </row>
    <row r="27" spans="2:28" ht="21.95" customHeight="1" x14ac:dyDescent="0.3">
      <c r="B27" s="87" t="s">
        <v>7</v>
      </c>
      <c r="C27" s="88"/>
      <c r="D27" s="2"/>
      <c r="E27" s="21">
        <f>Third!L8</f>
        <v>-0.67</v>
      </c>
      <c r="F27" s="22">
        <f>Third!M8</f>
        <v>55</v>
      </c>
      <c r="G27" s="5">
        <f t="shared" si="4"/>
        <v>55</v>
      </c>
      <c r="I27" s="87" t="s">
        <v>7</v>
      </c>
      <c r="J27" s="88"/>
      <c r="K27" s="2"/>
      <c r="L27" s="21">
        <f>Fourth!L8</f>
        <v>-0.31</v>
      </c>
      <c r="M27" s="22">
        <f>Fourth!M8</f>
        <v>163</v>
      </c>
      <c r="N27" s="5">
        <f t="shared" si="5"/>
        <v>163</v>
      </c>
      <c r="P27" s="87" t="s">
        <v>7</v>
      </c>
      <c r="Q27" s="88"/>
      <c r="R27" s="2"/>
      <c r="S27" s="21">
        <f>Sixth!L8</f>
        <v>-0.46</v>
      </c>
      <c r="T27" s="22">
        <f>Sixth!M8</f>
        <v>186</v>
      </c>
      <c r="U27" s="5">
        <f t="shared" si="6"/>
        <v>186</v>
      </c>
      <c r="W27" s="87" t="s">
        <v>7</v>
      </c>
      <c r="X27" s="88"/>
      <c r="Y27" s="2"/>
      <c r="Z27" s="21">
        <f>Eighth!L8</f>
        <v>-0.22</v>
      </c>
      <c r="AA27" s="22">
        <f>Eighth!M8</f>
        <v>65</v>
      </c>
      <c r="AB27" s="5">
        <f t="shared" si="7"/>
        <v>65</v>
      </c>
    </row>
    <row r="28" spans="2:28" ht="21.95" customHeight="1" x14ac:dyDescent="0.3">
      <c r="B28" s="89">
        <f>RTD("cqg.rtd", ,"ContractData",C21, "VolumeLastTrade",, "T")</f>
        <v>3</v>
      </c>
      <c r="C28" s="90"/>
      <c r="D28" s="2"/>
      <c r="E28" s="21">
        <f>Third!L9</f>
        <v>-0.66</v>
      </c>
      <c r="F28" s="22">
        <f>Third!M9</f>
        <v>113</v>
      </c>
      <c r="G28" s="5">
        <f t="shared" si="4"/>
        <v>113</v>
      </c>
      <c r="I28" s="89">
        <f>RTD("cqg.rtd", ,"ContractData",J21, "VolumeLastTrade",, "T")</f>
        <v>1</v>
      </c>
      <c r="J28" s="90"/>
      <c r="K28" s="2"/>
      <c r="L28" s="21">
        <f>Fourth!L9</f>
        <v>-0.3</v>
      </c>
      <c r="M28" s="22">
        <f>Fourth!M9</f>
        <v>200</v>
      </c>
      <c r="N28" s="5">
        <f t="shared" si="5"/>
        <v>200</v>
      </c>
      <c r="P28" s="89">
        <f>RTD("cqg.rtd", ,"ContractData",Q21, "VolumeLastTrade",, "T")</f>
        <v>3</v>
      </c>
      <c r="Q28" s="90"/>
      <c r="R28" s="2"/>
      <c r="S28" s="21">
        <f>Sixth!L9</f>
        <v>-0.45</v>
      </c>
      <c r="T28" s="22">
        <f>Sixth!M9</f>
        <v>170</v>
      </c>
      <c r="U28" s="5">
        <f t="shared" si="6"/>
        <v>170</v>
      </c>
      <c r="W28" s="89">
        <f>RTD("cqg.rtd", ,"ContractData",X21, "VolumeLastTrade",, "T")</f>
        <v>3</v>
      </c>
      <c r="X28" s="90"/>
      <c r="Y28" s="2"/>
      <c r="Z28" s="21">
        <f>Eighth!L9</f>
        <v>-0.21</v>
      </c>
      <c r="AA28" s="22">
        <f>Eighth!M9</f>
        <v>107</v>
      </c>
      <c r="AB28" s="5">
        <f t="shared" si="7"/>
        <v>107</v>
      </c>
    </row>
    <row r="29" spans="2:28" ht="21.95" customHeight="1" x14ac:dyDescent="0.3">
      <c r="B29" s="87" t="s">
        <v>8</v>
      </c>
      <c r="C29" s="88"/>
      <c r="D29" s="2"/>
      <c r="E29" s="21">
        <f>Third!L10</f>
        <v>-0.65</v>
      </c>
      <c r="F29" s="22">
        <f>Third!M10</f>
        <v>131</v>
      </c>
      <c r="G29" s="5">
        <f t="shared" si="4"/>
        <v>131</v>
      </c>
      <c r="I29" s="87" t="s">
        <v>8</v>
      </c>
      <c r="J29" s="88"/>
      <c r="K29" s="2"/>
      <c r="L29" s="21">
        <f>Fourth!L10</f>
        <v>-0.28999999999999998</v>
      </c>
      <c r="M29" s="22">
        <f>Fourth!M10</f>
        <v>153</v>
      </c>
      <c r="N29" s="5">
        <f t="shared" si="5"/>
        <v>153</v>
      </c>
      <c r="P29" s="87" t="s">
        <v>8</v>
      </c>
      <c r="Q29" s="88"/>
      <c r="R29" s="2"/>
      <c r="S29" s="21">
        <f>Sixth!L10</f>
        <v>-0.44</v>
      </c>
      <c r="T29" s="22">
        <f>Sixth!M10</f>
        <v>167</v>
      </c>
      <c r="U29" s="5">
        <f t="shared" si="6"/>
        <v>167</v>
      </c>
      <c r="W29" s="87" t="s">
        <v>8</v>
      </c>
      <c r="X29" s="88"/>
      <c r="Y29" s="2"/>
      <c r="Z29" s="21">
        <f>Eighth!L10</f>
        <v>-0.2</v>
      </c>
      <c r="AA29" s="22">
        <f>Eighth!M10</f>
        <v>101</v>
      </c>
      <c r="AB29" s="5">
        <f t="shared" si="7"/>
        <v>101</v>
      </c>
    </row>
    <row r="30" spans="2:28" ht="21.95" customHeight="1" x14ac:dyDescent="0.3">
      <c r="B30" s="91">
        <f>RTD("cqg.rtd", ,"ContractData",C21, "T_CVol",, "T")</f>
        <v>891</v>
      </c>
      <c r="C30" s="92"/>
      <c r="D30" s="2"/>
      <c r="E30" s="21">
        <f>Third!L11</f>
        <v>-0.64</v>
      </c>
      <c r="F30" s="22">
        <f>Third!M11</f>
        <v>87</v>
      </c>
      <c r="G30" s="25">
        <f t="shared" si="4"/>
        <v>87</v>
      </c>
      <c r="I30" s="91">
        <f>RTD("cqg.rtd", ,"ContractData",J21, "T_CVol",, "T")</f>
        <v>439</v>
      </c>
      <c r="J30" s="92"/>
      <c r="K30" s="2"/>
      <c r="L30" s="26">
        <f>Fourth!L11</f>
        <v>-0.28000000000000003</v>
      </c>
      <c r="M30" s="27">
        <f>Fourth!M11</f>
        <v>145</v>
      </c>
      <c r="N30" s="25">
        <f t="shared" si="5"/>
        <v>145</v>
      </c>
      <c r="P30" s="91">
        <f>RTD("cqg.rtd", ,"ContractData",Q21, "T_CVol",, "T")</f>
        <v>270</v>
      </c>
      <c r="Q30" s="92"/>
      <c r="R30" s="2"/>
      <c r="S30" s="26">
        <f>Sixth!L11</f>
        <v>-0.43</v>
      </c>
      <c r="T30" s="27">
        <f>Sixth!M11</f>
        <v>118</v>
      </c>
      <c r="U30" s="25">
        <f t="shared" si="6"/>
        <v>118</v>
      </c>
      <c r="W30" s="91">
        <f>RTD("cqg.rtd", ,"ContractData",X21, "T_CVol",, "T")</f>
        <v>198</v>
      </c>
      <c r="X30" s="92"/>
      <c r="Y30" s="2"/>
      <c r="Z30" s="26">
        <f>Eighth!L11</f>
        <v>-0.19</v>
      </c>
      <c r="AA30" s="27">
        <f>Eighth!M11</f>
        <v>89</v>
      </c>
      <c r="AB30" s="25">
        <f t="shared" si="7"/>
        <v>89</v>
      </c>
    </row>
    <row r="31" spans="2:28" ht="21.95" customHeight="1" x14ac:dyDescent="0.3">
      <c r="B31" s="28"/>
      <c r="C31" s="29" t="s">
        <v>6</v>
      </c>
      <c r="D31" s="29"/>
      <c r="E31" s="30"/>
      <c r="F31" s="30"/>
      <c r="G31" s="52" t="s">
        <v>22</v>
      </c>
      <c r="H31" s="52"/>
      <c r="I31" s="96">
        <f>RTD("cqg.rtd", ,"SystemInfo", "Linetime")+1/24</f>
        <v>42338.562013888884</v>
      </c>
      <c r="J31" s="96"/>
      <c r="K31" s="29"/>
      <c r="L31" s="29"/>
      <c r="M31" s="29" t="s">
        <v>9</v>
      </c>
      <c r="N31" s="29"/>
      <c r="O31" s="29"/>
      <c r="P31" s="29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</row>
    <row r="32" spans="2:28" ht="20.100000000000001" customHeight="1" x14ac:dyDescent="0.3"/>
    <row r="33" spans="9:9" ht="20.100000000000001" customHeight="1" x14ac:dyDescent="0.3"/>
    <row r="34" spans="9:9" ht="20.100000000000001" customHeight="1" x14ac:dyDescent="0.3">
      <c r="I34" s="44" t="str">
        <f>LEFT(L10,3)</f>
        <v>-1.</v>
      </c>
    </row>
    <row r="35" spans="9:9" ht="20.100000000000001" customHeight="1" x14ac:dyDescent="0.3"/>
    <row r="36" spans="9:9" ht="20.100000000000001" customHeight="1" x14ac:dyDescent="0.3"/>
    <row r="37" spans="9:9" ht="20.100000000000001" customHeight="1" x14ac:dyDescent="0.3"/>
    <row r="38" spans="9:9" ht="20.100000000000001" customHeight="1" x14ac:dyDescent="0.3"/>
    <row r="39" spans="9:9" ht="20.100000000000001" customHeight="1" x14ac:dyDescent="0.3"/>
    <row r="40" spans="9:9" ht="20.100000000000001" customHeight="1" x14ac:dyDescent="0.3"/>
    <row r="41" spans="9:9" ht="20.100000000000001" customHeight="1" x14ac:dyDescent="0.3"/>
  </sheetData>
  <sheetProtection algorithmName="SHA-512" hashValue="jqcdRTS1T3B4/GLVYlfz3quGfxQk5dn6JgAKzkimSPFpGGtYNT/O6yW9mWPvyLzUzVQdcsgMn9PVvitB7sJ8cw==" saltValue="QQfo1VUrgJeVhXNLpq4zOw==" spinCount="100000" sheet="1" objects="1" scenarios="1" selectLockedCells="1"/>
  <mergeCells count="72">
    <mergeCell ref="P28:Q28"/>
    <mergeCell ref="P29:Q29"/>
    <mergeCell ref="P30:Q30"/>
    <mergeCell ref="P14:Q14"/>
    <mergeCell ref="W4:AB4"/>
    <mergeCell ref="W11:X11"/>
    <mergeCell ref="W12:X12"/>
    <mergeCell ref="W13:X13"/>
    <mergeCell ref="W14:X14"/>
    <mergeCell ref="B27:C27"/>
    <mergeCell ref="B28:C28"/>
    <mergeCell ref="B29:C29"/>
    <mergeCell ref="B30:C30"/>
    <mergeCell ref="I11:J11"/>
    <mergeCell ref="I12:J12"/>
    <mergeCell ref="I13:J13"/>
    <mergeCell ref="I14:J14"/>
    <mergeCell ref="I27:J27"/>
    <mergeCell ref="I28:J28"/>
    <mergeCell ref="I29:J29"/>
    <mergeCell ref="I30:J30"/>
    <mergeCell ref="B20:G20"/>
    <mergeCell ref="I20:N20"/>
    <mergeCell ref="B14:C14"/>
    <mergeCell ref="B2:AB3"/>
    <mergeCell ref="B4:G4"/>
    <mergeCell ref="I4:N4"/>
    <mergeCell ref="B11:C11"/>
    <mergeCell ref="B13:C13"/>
    <mergeCell ref="B12:C12"/>
    <mergeCell ref="P4:U4"/>
    <mergeCell ref="P11:Q11"/>
    <mergeCell ref="P12:Q12"/>
    <mergeCell ref="P13:Q13"/>
    <mergeCell ref="B18:C18"/>
    <mergeCell ref="B17:C17"/>
    <mergeCell ref="N17:O17"/>
    <mergeCell ref="P17:Q17"/>
    <mergeCell ref="I16:J16"/>
    <mergeCell ref="K16:M16"/>
    <mergeCell ref="AA16:AB16"/>
    <mergeCell ref="AA17:AB17"/>
    <mergeCell ref="U17:V18"/>
    <mergeCell ref="U16:V16"/>
    <mergeCell ref="B16:H16"/>
    <mergeCell ref="W17:W18"/>
    <mergeCell ref="N18:O18"/>
    <mergeCell ref="P18:Q18"/>
    <mergeCell ref="R17:T17"/>
    <mergeCell ref="R18:T18"/>
    <mergeCell ref="D17:F17"/>
    <mergeCell ref="D18:F18"/>
    <mergeCell ref="G17:H17"/>
    <mergeCell ref="G18:H18"/>
    <mergeCell ref="I17:J17"/>
    <mergeCell ref="I18:J18"/>
    <mergeCell ref="G31:H31"/>
    <mergeCell ref="P16:T16"/>
    <mergeCell ref="N16:O16"/>
    <mergeCell ref="Y16:Z16"/>
    <mergeCell ref="Y17:Z17"/>
    <mergeCell ref="Y18:Z18"/>
    <mergeCell ref="K17:M17"/>
    <mergeCell ref="K18:M18"/>
    <mergeCell ref="I31:J31"/>
    <mergeCell ref="W20:AB20"/>
    <mergeCell ref="W27:X27"/>
    <mergeCell ref="W28:X28"/>
    <mergeCell ref="W29:X29"/>
    <mergeCell ref="W30:X30"/>
    <mergeCell ref="P20:U20"/>
    <mergeCell ref="P27:Q27"/>
  </mergeCells>
  <conditionalFormatting sqref="G5:G15">
    <cfRule type="dataBar" priority="10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{82D1C1B8-9A5F-4075-A6E9-18BBBC599687}</x14:id>
        </ext>
      </extLst>
    </cfRule>
  </conditionalFormatting>
  <conditionalFormatting sqref="N5:N15">
    <cfRule type="dataBar" priority="9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{D1969FBE-951F-411A-AEBC-54D981F55CD4}</x14:id>
        </ext>
      </extLst>
    </cfRule>
  </conditionalFormatting>
  <conditionalFormatting sqref="G21:G30">
    <cfRule type="dataBar" priority="8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{03A4F6B1-625E-4F24-A948-FE2A6B7AB28E}</x14:id>
        </ext>
      </extLst>
    </cfRule>
  </conditionalFormatting>
  <conditionalFormatting sqref="N21:N30">
    <cfRule type="dataBar" priority="7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{C12192A6-6557-4AAE-BE0B-AB87385E75DD}</x14:id>
        </ext>
      </extLst>
    </cfRule>
  </conditionalFormatting>
  <conditionalFormatting sqref="U5:U15">
    <cfRule type="dataBar" priority="6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{28B3A34A-EA46-4EF5-B366-33CDA9F6DA41}</x14:id>
        </ext>
      </extLst>
    </cfRule>
  </conditionalFormatting>
  <conditionalFormatting sqref="U21:U30">
    <cfRule type="dataBar" priority="5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{125B4A28-8F1E-4AF6-A893-5F6D9629E643}</x14:id>
        </ext>
      </extLst>
    </cfRule>
  </conditionalFormatting>
  <conditionalFormatting sqref="AB5:AB15 AB18">
    <cfRule type="dataBar" priority="4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{5D287469-F075-4A4A-AE05-4551580432AC}</x14:id>
        </ext>
      </extLst>
    </cfRule>
  </conditionalFormatting>
  <conditionalFormatting sqref="AB21:AB30">
    <cfRule type="dataBar" priority="3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{CF4147E2-7E48-4F5F-871F-EBD3C75BEA4C}</x14:id>
        </ext>
      </extLst>
    </cfRule>
  </conditionalFormatting>
  <conditionalFormatting sqref="K18">
    <cfRule type="expression" dxfId="1" priority="1">
      <formula>$K$18&gt;$I$18</formula>
    </cfRule>
  </conditionalFormatting>
  <conditionalFormatting sqref="I18:J18">
    <cfRule type="expression" dxfId="0" priority="2">
      <formula>$I$18&gt;$K$18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D1C1B8-9A5F-4075-A6E9-18BBBC599687}">
            <x14:dataBar minLength="0" maxLength="100" border="1" gradient="0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G5:G15</xm:sqref>
        </x14:conditionalFormatting>
        <x14:conditionalFormatting xmlns:xm="http://schemas.microsoft.com/office/excel/2006/main">
          <x14:cfRule type="dataBar" id="{D1969FBE-951F-411A-AEBC-54D981F55CD4}">
            <x14:dataBar minLength="0" maxLength="100" border="1" gradient="0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N5:N15</xm:sqref>
        </x14:conditionalFormatting>
        <x14:conditionalFormatting xmlns:xm="http://schemas.microsoft.com/office/excel/2006/main">
          <x14:cfRule type="dataBar" id="{03A4F6B1-625E-4F24-A948-FE2A6B7AB28E}">
            <x14:dataBar minLength="0" maxLength="100" border="1" gradient="0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G21:G30</xm:sqref>
        </x14:conditionalFormatting>
        <x14:conditionalFormatting xmlns:xm="http://schemas.microsoft.com/office/excel/2006/main">
          <x14:cfRule type="dataBar" id="{C12192A6-6557-4AAE-BE0B-AB87385E75DD}">
            <x14:dataBar minLength="0" maxLength="100" border="1" gradient="0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N21:N30</xm:sqref>
        </x14:conditionalFormatting>
        <x14:conditionalFormatting xmlns:xm="http://schemas.microsoft.com/office/excel/2006/main">
          <x14:cfRule type="dataBar" id="{28B3A34A-EA46-4EF5-B366-33CDA9F6DA41}">
            <x14:dataBar minLength="0" maxLength="100" border="1" gradient="0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U5:U15</xm:sqref>
        </x14:conditionalFormatting>
        <x14:conditionalFormatting xmlns:xm="http://schemas.microsoft.com/office/excel/2006/main">
          <x14:cfRule type="dataBar" id="{125B4A28-8F1E-4AF6-A893-5F6D9629E643}">
            <x14:dataBar minLength="0" maxLength="100" border="1" gradient="0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U21:U30</xm:sqref>
        </x14:conditionalFormatting>
        <x14:conditionalFormatting xmlns:xm="http://schemas.microsoft.com/office/excel/2006/main">
          <x14:cfRule type="dataBar" id="{5D287469-F075-4A4A-AE05-4551580432AC}">
            <x14:dataBar minLength="0" maxLength="100" border="1" gradient="0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AB5:AB15 AB18</xm:sqref>
        </x14:conditionalFormatting>
        <x14:conditionalFormatting xmlns:xm="http://schemas.microsoft.com/office/excel/2006/main">
          <x14:cfRule type="dataBar" id="{CF4147E2-7E48-4F5F-871F-EBD3C75BEA4C}">
            <x14:dataBar minLength="0" maxLength="100" border="1" gradient="0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AB21:AB30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sqref="A1:XFD1048576"/>
    </sheetView>
  </sheetViews>
  <sheetFormatPr defaultRowHeight="15" x14ac:dyDescent="0.25"/>
  <cols>
    <col min="1" max="16384" width="9.140625" style="35"/>
  </cols>
  <sheetData>
    <row r="1" spans="2:13" x14ac:dyDescent="0.25">
      <c r="C1" s="35" t="str">
        <f>Main!C5</f>
        <v>VXW1</v>
      </c>
      <c r="E1" s="36"/>
      <c r="J1" s="35">
        <f>H2+1</f>
        <v>-5</v>
      </c>
    </row>
    <row r="2" spans="2:13" x14ac:dyDescent="0.25">
      <c r="B2" s="35">
        <v>5</v>
      </c>
      <c r="E2" s="36">
        <f>RTD("cqg.rtd",,"DOMData",$C$1,"Price",B2,"T")</f>
        <v>0.91</v>
      </c>
      <c r="F2" s="35">
        <f>RTD("cqg.rtd",,"DOMData",$C$1,"Volume",B2,"D")</f>
        <v>77</v>
      </c>
      <c r="H2" s="35">
        <f>LOOKUP(1,G7:G106,H7:H106)</f>
        <v>-6</v>
      </c>
      <c r="I2" s="35">
        <f>H2+1</f>
        <v>-5</v>
      </c>
      <c r="J2" s="35">
        <f>J1+1</f>
        <v>-4</v>
      </c>
      <c r="L2" s="36">
        <f>RTD("cqg.rtd",,"DOMData",$C$1,"Price",B2,"T")</f>
        <v>0.91</v>
      </c>
      <c r="M2" s="35">
        <f>RTD("cqg.rtd",,"DOMData",$C$1,"Volume",B2,"D")</f>
        <v>77</v>
      </c>
    </row>
    <row r="3" spans="2:13" x14ac:dyDescent="0.25">
      <c r="B3" s="35">
        <v>4</v>
      </c>
      <c r="E3" s="36">
        <f>RTD("cqg.rtd",,"DOMData",$C$1,"Price",B3,"T")</f>
        <v>0.9</v>
      </c>
      <c r="F3" s="35">
        <f>RTD("cqg.rtd",,"DOMData",$C$1,"Volume",B3,"D")</f>
        <v>113</v>
      </c>
      <c r="I3" s="35">
        <f>IF(J2&gt;=0,"",I2+1)</f>
        <v>-4</v>
      </c>
      <c r="J3" s="35">
        <f t="shared" ref="J3:J5" si="0">J2+1</f>
        <v>-3</v>
      </c>
      <c r="L3" s="36">
        <f>RTD("cqg.rtd",,"DOMData",$C$1,"Price",B3,"T")</f>
        <v>0.9</v>
      </c>
      <c r="M3" s="35">
        <f>RTD("cqg.rtd",,"DOMData",$C$1,"Volume",B3,"D")</f>
        <v>113</v>
      </c>
    </row>
    <row r="4" spans="2:13" x14ac:dyDescent="0.25">
      <c r="B4" s="35">
        <v>3</v>
      </c>
      <c r="E4" s="36">
        <f>RTD("cqg.rtd",,"DOMData",$C$1,"Price",B4,"T")</f>
        <v>0.89</v>
      </c>
      <c r="F4" s="35">
        <f>RTD("cqg.rtd",,"DOMData",$C$1,"Volume",B4,"D")</f>
        <v>97</v>
      </c>
      <c r="I4" s="35">
        <f t="shared" ref="I4:I6" si="1">IF(J3&gt;=0,"",I3+1)</f>
        <v>-3</v>
      </c>
      <c r="J4" s="35">
        <f t="shared" si="0"/>
        <v>-2</v>
      </c>
      <c r="L4" s="36">
        <f>RTD("cqg.rtd",,"DOMData",$C$1,"Price",B4,"T")</f>
        <v>0.89</v>
      </c>
      <c r="M4" s="35">
        <f>RTD("cqg.rtd",,"DOMData",$C$1,"Volume",B4,"D")</f>
        <v>97</v>
      </c>
    </row>
    <row r="5" spans="2:13" x14ac:dyDescent="0.25">
      <c r="B5" s="35">
        <v>2</v>
      </c>
      <c r="E5" s="36">
        <f>RTD("cqg.rtd",,"DOMData",$C$1,"Price",B5,"T")</f>
        <v>0.88</v>
      </c>
      <c r="F5" s="35">
        <f>RTD("cqg.rtd",,"DOMData",$C$1,"Volume",B5,"D")</f>
        <v>55</v>
      </c>
      <c r="I5" s="35">
        <f t="shared" si="1"/>
        <v>-2</v>
      </c>
      <c r="J5" s="35">
        <f t="shared" si="0"/>
        <v>-1</v>
      </c>
      <c r="L5" s="36">
        <f>RTD("cqg.rtd",,"DOMData",$C$1,"Price",B5,"T")</f>
        <v>0.88</v>
      </c>
      <c r="M5" s="35">
        <f>RTD("cqg.rtd",,"DOMData",$C$1,"Volume",B5,"D")</f>
        <v>55</v>
      </c>
    </row>
    <row r="6" spans="2:13" x14ac:dyDescent="0.25">
      <c r="B6" s="35">
        <v>1</v>
      </c>
      <c r="E6" s="36">
        <f>RTD("cqg.rtd",,"DOMData",$C$1,"Price",B6,"T")</f>
        <v>0.87</v>
      </c>
      <c r="F6" s="35">
        <f>RTD("cqg.rtd",,"DOMData",$C$1,"Volume",B6,"D")</f>
        <v>15</v>
      </c>
      <c r="I6" s="35">
        <f t="shared" si="1"/>
        <v>-1</v>
      </c>
      <c r="L6" s="36">
        <f>RTD("cqg.rtd",,"DOMData",$C$1,"Price",B6,"T")</f>
        <v>0.87</v>
      </c>
      <c r="M6" s="35">
        <f>RTD("cqg.rtd",,"DOMData",$C$1,"Volume",B6,"D")</f>
        <v>15</v>
      </c>
    </row>
    <row r="7" spans="2:13" x14ac:dyDescent="0.25">
      <c r="B7" s="35">
        <v>-1</v>
      </c>
      <c r="E7" s="36">
        <f>RTD("cqg.rtd",,"DOMData",$C$1,"Price",B7,"T")</f>
        <v>-0.82</v>
      </c>
      <c r="F7" s="35">
        <f>RTD("cqg.rtd",,"DOMData",$C$1,"Volume",B7,"D")</f>
        <v>40</v>
      </c>
      <c r="G7" s="35">
        <f>IF(F7&lt;&gt;"",0,1+G6)</f>
        <v>0</v>
      </c>
      <c r="H7" s="35">
        <f>B7</f>
        <v>-1</v>
      </c>
      <c r="L7" s="36">
        <f>IF(I2="","",RTD("cqg.rtd",,"DOMData",$C$1,"Price",I2,"T"))</f>
        <v>-0.86</v>
      </c>
      <c r="M7" s="35">
        <f>IF(I2="","",RTD("cqg.rtd",,"DOMData",$C$1,"Volume",I2,"D"))</f>
        <v>17</v>
      </c>
    </row>
    <row r="8" spans="2:13" x14ac:dyDescent="0.25">
      <c r="B8" s="35">
        <f>B7-1</f>
        <v>-2</v>
      </c>
      <c r="E8" s="36">
        <f>RTD("cqg.rtd",,"DOMData",$C$1,"Price",B8,"T")</f>
        <v>-0.83</v>
      </c>
      <c r="F8" s="35">
        <f>RTD("cqg.rtd",,"DOMData",$C$1,"Volume",B8,"D")</f>
        <v>82</v>
      </c>
      <c r="G8" s="35">
        <f t="shared" ref="G8:G26" si="2">IF(F8&lt;&gt;"",0,1+G7)</f>
        <v>0</v>
      </c>
      <c r="H8" s="35">
        <f t="shared" ref="H8:H26" si="3">B8</f>
        <v>-2</v>
      </c>
      <c r="L8" s="36">
        <f>IF(I3="","",RTD("cqg.rtd",,"DOMData",$C$1,"Price",I3,"T"))</f>
        <v>-0.85</v>
      </c>
      <c r="M8" s="35">
        <f>IF(I3="","",RTD("cqg.rtd",,"DOMData",$C$1,"Volume",I3,"D"))</f>
        <v>47</v>
      </c>
    </row>
    <row r="9" spans="2:13" x14ac:dyDescent="0.25">
      <c r="B9" s="35">
        <f t="shared" ref="B9:B26" si="4">B8-1</f>
        <v>-3</v>
      </c>
      <c r="E9" s="36">
        <f>RTD("cqg.rtd",,"DOMData",$C$1,"Price",B9,"T")</f>
        <v>-0.84</v>
      </c>
      <c r="F9" s="35">
        <f>RTD("cqg.rtd",,"DOMData",$C$1,"Volume",B9,"D")</f>
        <v>48</v>
      </c>
      <c r="G9" s="35">
        <f t="shared" si="2"/>
        <v>0</v>
      </c>
      <c r="H9" s="35">
        <f t="shared" si="3"/>
        <v>-3</v>
      </c>
      <c r="L9" s="36">
        <f>IF(I4="","",RTD("cqg.rtd",,"DOMData",$C$1,"Price",I4,"T"))</f>
        <v>-0.84</v>
      </c>
      <c r="M9" s="35">
        <f>IF(I4="","",RTD("cqg.rtd",,"DOMData",$C$1,"Volume",I4,"D"))</f>
        <v>48</v>
      </c>
    </row>
    <row r="10" spans="2:13" x14ac:dyDescent="0.25">
      <c r="B10" s="35">
        <f t="shared" si="4"/>
        <v>-4</v>
      </c>
      <c r="E10" s="36">
        <f>RTD("cqg.rtd",,"DOMData",$C$1,"Price",B10,"T")</f>
        <v>-0.85</v>
      </c>
      <c r="F10" s="35">
        <f>RTD("cqg.rtd",,"DOMData",$C$1,"Volume",B10,"D")</f>
        <v>47</v>
      </c>
      <c r="G10" s="35">
        <f t="shared" si="2"/>
        <v>0</v>
      </c>
      <c r="H10" s="35">
        <f t="shared" si="3"/>
        <v>-4</v>
      </c>
      <c r="L10" s="36">
        <f>IF(I5="","",RTD("cqg.rtd",,"DOMData",$C$1,"Price",I5,"T"))</f>
        <v>-0.83</v>
      </c>
      <c r="M10" s="35">
        <f>IF(I5="","",RTD("cqg.rtd",,"DOMData",$C$1,"Volume",I5,"D"))</f>
        <v>82</v>
      </c>
    </row>
    <row r="11" spans="2:13" x14ac:dyDescent="0.25">
      <c r="B11" s="35">
        <f t="shared" si="4"/>
        <v>-5</v>
      </c>
      <c r="E11" s="36">
        <f>RTD("cqg.rtd",,"DOMData",$C$1,"Price",B11,"T")</f>
        <v>-0.86</v>
      </c>
      <c r="F11" s="35">
        <f>RTD("cqg.rtd",,"DOMData",$C$1,"Volume",B11,"D")</f>
        <v>17</v>
      </c>
      <c r="G11" s="35">
        <f t="shared" si="2"/>
        <v>0</v>
      </c>
      <c r="H11" s="35">
        <f t="shared" si="3"/>
        <v>-5</v>
      </c>
      <c r="L11" s="36">
        <f>IF(I6="","",RTD("cqg.rtd",,"DOMData",$C$1,"Price",I6,"T"))</f>
        <v>-0.82</v>
      </c>
      <c r="M11" s="35">
        <f>IF(I6="","",RTD("cqg.rtd",,"DOMData",$C$1,"Volume",I6,"D"))</f>
        <v>40</v>
      </c>
    </row>
    <row r="12" spans="2:13" x14ac:dyDescent="0.25">
      <c r="B12" s="35">
        <f t="shared" si="4"/>
        <v>-6</v>
      </c>
      <c r="E12" s="36" t="str">
        <f>RTD("cqg.rtd",,"DOMData",$C$1,"Price",B12,"T")</f>
        <v/>
      </c>
      <c r="F12" s="35" t="str">
        <f>RTD("cqg.rtd",,"DOMData",$C$1,"Volume",B12,"D")</f>
        <v/>
      </c>
      <c r="G12" s="35">
        <f t="shared" si="2"/>
        <v>1</v>
      </c>
      <c r="H12" s="35">
        <f t="shared" si="3"/>
        <v>-6</v>
      </c>
    </row>
    <row r="13" spans="2:13" x14ac:dyDescent="0.25">
      <c r="B13" s="35">
        <f t="shared" si="4"/>
        <v>-7</v>
      </c>
      <c r="E13" s="36" t="str">
        <f>RTD("cqg.rtd",,"DOMData",$C$1,"Price",B13,"T")</f>
        <v/>
      </c>
      <c r="F13" s="35" t="str">
        <f>RTD("cqg.rtd",,"DOMData",$C$1,"Volume",B13,"D")</f>
        <v/>
      </c>
      <c r="G13" s="35">
        <f t="shared" si="2"/>
        <v>2</v>
      </c>
      <c r="H13" s="35">
        <f t="shared" si="3"/>
        <v>-7</v>
      </c>
    </row>
    <row r="14" spans="2:13" x14ac:dyDescent="0.25">
      <c r="B14" s="35">
        <f t="shared" si="4"/>
        <v>-8</v>
      </c>
      <c r="E14" s="36" t="str">
        <f>RTD("cqg.rtd",,"DOMData",$C$1,"Price",B14,"T")</f>
        <v/>
      </c>
      <c r="F14" s="35" t="str">
        <f>RTD("cqg.rtd",,"DOMData",$C$1,"Volume",B14,"D")</f>
        <v/>
      </c>
      <c r="G14" s="35">
        <f t="shared" si="2"/>
        <v>3</v>
      </c>
      <c r="H14" s="35">
        <f t="shared" si="3"/>
        <v>-8</v>
      </c>
    </row>
    <row r="15" spans="2:13" x14ac:dyDescent="0.25">
      <c r="B15" s="35">
        <f t="shared" si="4"/>
        <v>-9</v>
      </c>
      <c r="E15" s="36" t="str">
        <f>RTD("cqg.rtd",,"DOMData",$C$1,"Price",B15,"T")</f>
        <v/>
      </c>
      <c r="F15" s="35" t="str">
        <f>RTD("cqg.rtd",,"DOMData",$C$1,"Volume",B15,"D")</f>
        <v/>
      </c>
      <c r="G15" s="35">
        <f t="shared" si="2"/>
        <v>4</v>
      </c>
      <c r="H15" s="35">
        <f t="shared" si="3"/>
        <v>-9</v>
      </c>
    </row>
    <row r="16" spans="2:13" x14ac:dyDescent="0.25">
      <c r="B16" s="35">
        <f t="shared" si="4"/>
        <v>-10</v>
      </c>
      <c r="E16" s="36" t="str">
        <f>RTD("cqg.rtd",,"DOMData",$C$1,"Price",B16,"T")</f>
        <v/>
      </c>
      <c r="F16" s="35" t="str">
        <f>RTD("cqg.rtd",,"DOMData",$C$1,"Volume",B16,"D")</f>
        <v/>
      </c>
      <c r="G16" s="35">
        <f t="shared" si="2"/>
        <v>5</v>
      </c>
      <c r="H16" s="35">
        <f t="shared" si="3"/>
        <v>-10</v>
      </c>
    </row>
    <row r="17" spans="2:8" x14ac:dyDescent="0.25">
      <c r="B17" s="35">
        <f t="shared" si="4"/>
        <v>-11</v>
      </c>
      <c r="E17" s="36" t="str">
        <f>RTD("cqg.rtd",,"DOMData",$C$1,"Price",B17,"T")</f>
        <v/>
      </c>
      <c r="F17" s="35" t="str">
        <f>RTD("cqg.rtd",,"DOMData",$C$1,"Volume",B17,"D")</f>
        <v/>
      </c>
      <c r="G17" s="35">
        <f t="shared" si="2"/>
        <v>6</v>
      </c>
      <c r="H17" s="35">
        <f t="shared" si="3"/>
        <v>-11</v>
      </c>
    </row>
    <row r="18" spans="2:8" x14ac:dyDescent="0.25">
      <c r="B18" s="35">
        <f t="shared" si="4"/>
        <v>-12</v>
      </c>
      <c r="E18" s="36" t="str">
        <f>RTD("cqg.rtd",,"DOMData",$C$1,"Price",B18,"T")</f>
        <v/>
      </c>
      <c r="F18" s="35" t="str">
        <f>RTD("cqg.rtd",,"DOMData",$C$1,"Volume",B18,"D")</f>
        <v/>
      </c>
      <c r="G18" s="35">
        <f t="shared" si="2"/>
        <v>7</v>
      </c>
      <c r="H18" s="35">
        <f t="shared" si="3"/>
        <v>-12</v>
      </c>
    </row>
    <row r="19" spans="2:8" x14ac:dyDescent="0.25">
      <c r="B19" s="35">
        <f t="shared" si="4"/>
        <v>-13</v>
      </c>
      <c r="E19" s="36" t="str">
        <f>RTD("cqg.rtd",,"DOMData",$C$1,"Price",B19,"T")</f>
        <v/>
      </c>
      <c r="F19" s="35" t="str">
        <f>RTD("cqg.rtd",,"DOMData",$C$1,"Volume",B19,"D")</f>
        <v/>
      </c>
      <c r="G19" s="35">
        <f t="shared" si="2"/>
        <v>8</v>
      </c>
      <c r="H19" s="35">
        <f t="shared" si="3"/>
        <v>-13</v>
      </c>
    </row>
    <row r="20" spans="2:8" x14ac:dyDescent="0.25">
      <c r="B20" s="35">
        <f t="shared" si="4"/>
        <v>-14</v>
      </c>
      <c r="E20" s="36" t="str">
        <f>RTD("cqg.rtd",,"DOMData",$C$1,"Price",B20,"T")</f>
        <v/>
      </c>
      <c r="F20" s="35" t="str">
        <f>RTD("cqg.rtd",,"DOMData",$C$1,"Volume",B20,"D")</f>
        <v/>
      </c>
      <c r="G20" s="35">
        <f t="shared" si="2"/>
        <v>9</v>
      </c>
      <c r="H20" s="35">
        <f t="shared" si="3"/>
        <v>-14</v>
      </c>
    </row>
    <row r="21" spans="2:8" x14ac:dyDescent="0.25">
      <c r="B21" s="35">
        <f t="shared" si="4"/>
        <v>-15</v>
      </c>
      <c r="E21" s="36" t="str">
        <f>RTD("cqg.rtd",,"DOMData",$C$1,"Price",B21,"T")</f>
        <v/>
      </c>
      <c r="F21" s="35" t="str">
        <f>RTD("cqg.rtd",,"DOMData",$C$1,"Volume",B21,"D")</f>
        <v/>
      </c>
      <c r="G21" s="35">
        <f t="shared" si="2"/>
        <v>10</v>
      </c>
      <c r="H21" s="35">
        <f t="shared" si="3"/>
        <v>-15</v>
      </c>
    </row>
    <row r="22" spans="2:8" x14ac:dyDescent="0.25">
      <c r="B22" s="35">
        <f t="shared" si="4"/>
        <v>-16</v>
      </c>
      <c r="E22" s="36" t="str">
        <f>RTD("cqg.rtd",,"DOMData",$C$1,"Price",B22,"T")</f>
        <v/>
      </c>
      <c r="F22" s="35" t="str">
        <f>RTD("cqg.rtd",,"DOMData",$C$1,"Volume",B22,"D")</f>
        <v/>
      </c>
      <c r="G22" s="35">
        <f t="shared" si="2"/>
        <v>11</v>
      </c>
      <c r="H22" s="35">
        <f t="shared" si="3"/>
        <v>-16</v>
      </c>
    </row>
    <row r="23" spans="2:8" x14ac:dyDescent="0.25">
      <c r="B23" s="35">
        <f t="shared" si="4"/>
        <v>-17</v>
      </c>
      <c r="E23" s="36" t="str">
        <f>RTD("cqg.rtd",,"DOMData",$C$1,"Price",B23,"T")</f>
        <v/>
      </c>
      <c r="F23" s="35" t="str">
        <f>RTD("cqg.rtd",,"DOMData",$C$1,"Volume",B23,"D")</f>
        <v/>
      </c>
      <c r="G23" s="35">
        <f t="shared" si="2"/>
        <v>12</v>
      </c>
      <c r="H23" s="35">
        <f t="shared" si="3"/>
        <v>-17</v>
      </c>
    </row>
    <row r="24" spans="2:8" x14ac:dyDescent="0.25">
      <c r="B24" s="35">
        <f t="shared" si="4"/>
        <v>-18</v>
      </c>
      <c r="E24" s="36" t="str">
        <f>RTD("cqg.rtd",,"DOMData",$C$1,"Price",B24,"T")</f>
        <v/>
      </c>
      <c r="F24" s="35" t="str">
        <f>RTD("cqg.rtd",,"DOMData",$C$1,"Volume",B24,"D")</f>
        <v/>
      </c>
      <c r="G24" s="35">
        <f t="shared" si="2"/>
        <v>13</v>
      </c>
      <c r="H24" s="35">
        <f t="shared" si="3"/>
        <v>-18</v>
      </c>
    </row>
    <row r="25" spans="2:8" x14ac:dyDescent="0.25">
      <c r="B25" s="35">
        <f t="shared" si="4"/>
        <v>-19</v>
      </c>
      <c r="E25" s="36" t="str">
        <f>RTD("cqg.rtd",,"DOMData",$C$1,"Price",B25,"T")</f>
        <v/>
      </c>
      <c r="F25" s="35" t="str">
        <f>RTD("cqg.rtd",,"DOMData",$C$1,"Volume",B25,"D")</f>
        <v/>
      </c>
      <c r="G25" s="35">
        <f t="shared" si="2"/>
        <v>14</v>
      </c>
      <c r="H25" s="35">
        <f t="shared" si="3"/>
        <v>-19</v>
      </c>
    </row>
    <row r="26" spans="2:8" x14ac:dyDescent="0.25">
      <c r="B26" s="35">
        <f t="shared" si="4"/>
        <v>-20</v>
      </c>
      <c r="E26" s="36" t="str">
        <f>RTD("cqg.rtd",,"DOMData",$C$1,"Price",B26,"T")</f>
        <v/>
      </c>
      <c r="F26" s="35" t="str">
        <f>RTD("cqg.rtd",,"DOMData",$C$1,"Volume",B26,"D")</f>
        <v/>
      </c>
      <c r="G26" s="35">
        <f t="shared" si="2"/>
        <v>15</v>
      </c>
      <c r="H26" s="35">
        <f t="shared" si="3"/>
        <v>-20</v>
      </c>
    </row>
  </sheetData>
  <sheetProtection algorithmName="SHA-512" hashValue="dPk0CfsW33iRQORk5g5qY8lzoOE0i7WStFSSmc16+G3zCbAc27wO6FWfskZDoRegOaEB/+th29GCiWWjbVii0w==" saltValue="DG0tpkannKOIS1NelV0B9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sqref="A1:XFD1048576"/>
    </sheetView>
  </sheetViews>
  <sheetFormatPr defaultRowHeight="15" x14ac:dyDescent="0.25"/>
  <cols>
    <col min="1" max="16384" width="9.140625" style="33"/>
  </cols>
  <sheetData>
    <row r="1" spans="2:13" x14ac:dyDescent="0.25">
      <c r="C1" s="33" t="str">
        <f>Main!J5</f>
        <v>VXW2</v>
      </c>
      <c r="E1" s="34"/>
      <c r="J1" s="33">
        <f>H2+1</f>
        <v>-5</v>
      </c>
    </row>
    <row r="2" spans="2:13" x14ac:dyDescent="0.25">
      <c r="B2" s="33">
        <v>5</v>
      </c>
      <c r="E2" s="34">
        <f>RTD("cqg.rtd",,"DOMData",$C$1,"Price",B2,"T")</f>
        <v>1.6</v>
      </c>
      <c r="F2" s="33">
        <f>RTD("cqg.rtd",,"DOMData",$C$1,"Volume",B2,"D")</f>
        <v>24</v>
      </c>
      <c r="H2" s="33">
        <f>LOOKUP(1,G7:G106,H7:H106)</f>
        <v>-6</v>
      </c>
      <c r="I2" s="33">
        <f>H2+1</f>
        <v>-5</v>
      </c>
      <c r="J2" s="33">
        <f>J1+1</f>
        <v>-4</v>
      </c>
      <c r="L2" s="34">
        <f>RTD("cqg.rtd",,"DOMData",$C$1,"Price",B2,"T")</f>
        <v>1.6</v>
      </c>
      <c r="M2" s="33">
        <f>RTD("cqg.rtd",,"DOMData",$C$1,"Volume",B2,"D")</f>
        <v>24</v>
      </c>
    </row>
    <row r="3" spans="2:13" x14ac:dyDescent="0.25">
      <c r="B3" s="33">
        <v>4</v>
      </c>
      <c r="E3" s="34">
        <f>RTD("cqg.rtd",,"DOMData",$C$1,"Price",B3,"T")</f>
        <v>1.59</v>
      </c>
      <c r="F3" s="33">
        <f>RTD("cqg.rtd",,"DOMData",$C$1,"Volume",B3,"D")</f>
        <v>26</v>
      </c>
      <c r="I3" s="33">
        <f>IF(J2&gt;=0,"",I2+1)</f>
        <v>-4</v>
      </c>
      <c r="J3" s="33">
        <f t="shared" ref="J3:J5" si="0">J2+1</f>
        <v>-3</v>
      </c>
      <c r="L3" s="34">
        <f>RTD("cqg.rtd",,"DOMData",$C$1,"Price",B3,"T")</f>
        <v>1.59</v>
      </c>
      <c r="M3" s="33">
        <f>RTD("cqg.rtd",,"DOMData",$C$1,"Volume",B3,"D")</f>
        <v>26</v>
      </c>
    </row>
    <row r="4" spans="2:13" x14ac:dyDescent="0.25">
      <c r="B4" s="33">
        <v>3</v>
      </c>
      <c r="E4" s="34">
        <f>RTD("cqg.rtd",,"DOMData",$C$1,"Price",B4,"T")</f>
        <v>1.58</v>
      </c>
      <c r="F4" s="33">
        <f>RTD("cqg.rtd",,"DOMData",$C$1,"Volume",B4,"D")</f>
        <v>31</v>
      </c>
      <c r="I4" s="33">
        <f t="shared" ref="I4:I6" si="1">IF(J3&gt;=0,"",I3+1)</f>
        <v>-3</v>
      </c>
      <c r="J4" s="33">
        <f t="shared" si="0"/>
        <v>-2</v>
      </c>
      <c r="L4" s="34">
        <f>RTD("cqg.rtd",,"DOMData",$C$1,"Price",B4,"T")</f>
        <v>1.58</v>
      </c>
      <c r="M4" s="33">
        <f>RTD("cqg.rtd",,"DOMData",$C$1,"Volume",B4,"D")</f>
        <v>31</v>
      </c>
    </row>
    <row r="5" spans="2:13" x14ac:dyDescent="0.25">
      <c r="B5" s="33">
        <v>2</v>
      </c>
      <c r="E5" s="34">
        <f>RTD("cqg.rtd",,"DOMData",$C$1,"Price",B5,"T")</f>
        <v>1.57</v>
      </c>
      <c r="F5" s="33">
        <f>RTD("cqg.rtd",,"DOMData",$C$1,"Volume",B5,"D")</f>
        <v>12</v>
      </c>
      <c r="I5" s="33">
        <f t="shared" si="1"/>
        <v>-2</v>
      </c>
      <c r="J5" s="33">
        <f t="shared" si="0"/>
        <v>-1</v>
      </c>
      <c r="L5" s="34">
        <f>RTD("cqg.rtd",,"DOMData",$C$1,"Price",B5,"T")</f>
        <v>1.57</v>
      </c>
      <c r="M5" s="33">
        <f>RTD("cqg.rtd",,"DOMData",$C$1,"Volume",B5,"D")</f>
        <v>12</v>
      </c>
    </row>
    <row r="6" spans="2:13" x14ac:dyDescent="0.25">
      <c r="B6" s="33">
        <v>1</v>
      </c>
      <c r="E6" s="34">
        <f>RTD("cqg.rtd",,"DOMData",$C$1,"Price",B6,"T")</f>
        <v>1.56</v>
      </c>
      <c r="F6" s="33">
        <f>RTD("cqg.rtd",,"DOMData",$C$1,"Volume",B6,"D")</f>
        <v>20</v>
      </c>
      <c r="I6" s="33">
        <f t="shared" si="1"/>
        <v>-1</v>
      </c>
      <c r="L6" s="34">
        <f>RTD("cqg.rtd",,"DOMData",$C$1,"Price",B6,"T")</f>
        <v>1.56</v>
      </c>
      <c r="M6" s="33">
        <f>RTD("cqg.rtd",,"DOMData",$C$1,"Volume",B6,"D")</f>
        <v>20</v>
      </c>
    </row>
    <row r="7" spans="2:13" x14ac:dyDescent="0.25">
      <c r="B7" s="33">
        <v>-1</v>
      </c>
      <c r="E7" s="34">
        <f>RTD("cqg.rtd",,"DOMData",$C$1,"Price",B7,"T")</f>
        <v>-1.5</v>
      </c>
      <c r="F7" s="33">
        <f>RTD("cqg.rtd",,"DOMData",$C$1,"Volume",B7,"D")</f>
        <v>36</v>
      </c>
      <c r="G7" s="33">
        <f>IF(F7&lt;&gt;"",0,1+G6)</f>
        <v>0</v>
      </c>
      <c r="H7" s="33">
        <f>B7</f>
        <v>-1</v>
      </c>
      <c r="L7" s="34">
        <f>IF(I2="","",RTD("cqg.rtd",,"DOMData",$C$1,"Price",I2,"T"))</f>
        <v>-1.54</v>
      </c>
      <c r="M7" s="33">
        <f>IF(I2="","",RTD("cqg.rtd",,"DOMData",$C$1,"Volume",I2,"D"))</f>
        <v>1</v>
      </c>
    </row>
    <row r="8" spans="2:13" x14ac:dyDescent="0.25">
      <c r="B8" s="33">
        <f>B7-1</f>
        <v>-2</v>
      </c>
      <c r="E8" s="34">
        <f>RTD("cqg.rtd",,"DOMData",$C$1,"Price",B8,"T")</f>
        <v>-1.51</v>
      </c>
      <c r="F8" s="33">
        <f>RTD("cqg.rtd",,"DOMData",$C$1,"Volume",B8,"D")</f>
        <v>32</v>
      </c>
      <c r="G8" s="33">
        <f t="shared" ref="G8:G26" si="2">IF(F8&lt;&gt;"",0,1+G7)</f>
        <v>0</v>
      </c>
      <c r="H8" s="33">
        <f t="shared" ref="H8:H26" si="3">B8</f>
        <v>-2</v>
      </c>
      <c r="L8" s="34">
        <f>IF(I3="","",RTD("cqg.rtd",,"DOMData",$C$1,"Price",I3,"T"))</f>
        <v>-1.53</v>
      </c>
      <c r="M8" s="33">
        <f>IF(I3="","",RTD("cqg.rtd",,"DOMData",$C$1,"Volume",I3,"D"))</f>
        <v>27</v>
      </c>
    </row>
    <row r="9" spans="2:13" x14ac:dyDescent="0.25">
      <c r="B9" s="33">
        <f t="shared" ref="B9:B26" si="4">B8-1</f>
        <v>-3</v>
      </c>
      <c r="E9" s="34">
        <f>RTD("cqg.rtd",,"DOMData",$C$1,"Price",B9,"T")</f>
        <v>-1.52</v>
      </c>
      <c r="F9" s="33">
        <f>RTD("cqg.rtd",,"DOMData",$C$1,"Volume",B9,"D")</f>
        <v>24</v>
      </c>
      <c r="G9" s="33">
        <f t="shared" si="2"/>
        <v>0</v>
      </c>
      <c r="H9" s="33">
        <f t="shared" si="3"/>
        <v>-3</v>
      </c>
      <c r="L9" s="34">
        <f>IF(I4="","",RTD("cqg.rtd",,"DOMData",$C$1,"Price",I4,"T"))</f>
        <v>-1.52</v>
      </c>
      <c r="M9" s="33">
        <f>IF(I4="","",RTD("cqg.rtd",,"DOMData",$C$1,"Volume",I4,"D"))</f>
        <v>24</v>
      </c>
    </row>
    <row r="10" spans="2:13" x14ac:dyDescent="0.25">
      <c r="B10" s="33">
        <f t="shared" si="4"/>
        <v>-4</v>
      </c>
      <c r="E10" s="34">
        <f>RTD("cqg.rtd",,"DOMData",$C$1,"Price",B10,"T")</f>
        <v>-1.53</v>
      </c>
      <c r="F10" s="33">
        <f>RTD("cqg.rtd",,"DOMData",$C$1,"Volume",B10,"D")</f>
        <v>27</v>
      </c>
      <c r="G10" s="33">
        <f t="shared" si="2"/>
        <v>0</v>
      </c>
      <c r="H10" s="33">
        <f t="shared" si="3"/>
        <v>-4</v>
      </c>
      <c r="L10" s="34">
        <f>IF(I5="","",RTD("cqg.rtd",,"DOMData",$C$1,"Price",I5,"T"))</f>
        <v>-1.51</v>
      </c>
      <c r="M10" s="33">
        <f>IF(I5="","",RTD("cqg.rtd",,"DOMData",$C$1,"Volume",I5,"D"))</f>
        <v>32</v>
      </c>
    </row>
    <row r="11" spans="2:13" x14ac:dyDescent="0.25">
      <c r="B11" s="33">
        <f t="shared" si="4"/>
        <v>-5</v>
      </c>
      <c r="E11" s="34">
        <f>RTD("cqg.rtd",,"DOMData",$C$1,"Price",B11,"T")</f>
        <v>-1.54</v>
      </c>
      <c r="F11" s="33">
        <f>RTD("cqg.rtd",,"DOMData",$C$1,"Volume",B11,"D")</f>
        <v>1</v>
      </c>
      <c r="G11" s="33">
        <f t="shared" si="2"/>
        <v>0</v>
      </c>
      <c r="H11" s="33">
        <f t="shared" si="3"/>
        <v>-5</v>
      </c>
      <c r="L11" s="34">
        <f>IF(I6="","",RTD("cqg.rtd",,"DOMData",$C$1,"Price",I6,"T"))</f>
        <v>-1.5</v>
      </c>
      <c r="M11" s="33">
        <f>IF(I6="","",RTD("cqg.rtd",,"DOMData",$C$1,"Volume",I6,"D"))</f>
        <v>36</v>
      </c>
    </row>
    <row r="12" spans="2:13" x14ac:dyDescent="0.25">
      <c r="B12" s="33">
        <f t="shared" si="4"/>
        <v>-6</v>
      </c>
      <c r="E12" s="34" t="str">
        <f>RTD("cqg.rtd",,"DOMData",$C$1,"Price",B12,"T")</f>
        <v/>
      </c>
      <c r="F12" s="33" t="str">
        <f>RTD("cqg.rtd",,"DOMData",$C$1,"Volume",B12,"D")</f>
        <v/>
      </c>
      <c r="G12" s="33">
        <f t="shared" si="2"/>
        <v>1</v>
      </c>
      <c r="H12" s="33">
        <f t="shared" si="3"/>
        <v>-6</v>
      </c>
    </row>
    <row r="13" spans="2:13" x14ac:dyDescent="0.25">
      <c r="B13" s="33">
        <f t="shared" si="4"/>
        <v>-7</v>
      </c>
      <c r="E13" s="34" t="str">
        <f>RTD("cqg.rtd",,"DOMData",$C$1,"Price",B13,"T")</f>
        <v/>
      </c>
      <c r="F13" s="33" t="str">
        <f>RTD("cqg.rtd",,"DOMData",$C$1,"Volume",B13,"D")</f>
        <v/>
      </c>
      <c r="G13" s="33">
        <f t="shared" si="2"/>
        <v>2</v>
      </c>
      <c r="H13" s="33">
        <f t="shared" si="3"/>
        <v>-7</v>
      </c>
    </row>
    <row r="14" spans="2:13" x14ac:dyDescent="0.25">
      <c r="B14" s="33">
        <f t="shared" si="4"/>
        <v>-8</v>
      </c>
      <c r="E14" s="34" t="str">
        <f>RTD("cqg.rtd",,"DOMData",$C$1,"Price",B14,"T")</f>
        <v/>
      </c>
      <c r="F14" s="33" t="str">
        <f>RTD("cqg.rtd",,"DOMData",$C$1,"Volume",B14,"D")</f>
        <v/>
      </c>
      <c r="G14" s="33">
        <f t="shared" si="2"/>
        <v>3</v>
      </c>
      <c r="H14" s="33">
        <f t="shared" si="3"/>
        <v>-8</v>
      </c>
    </row>
    <row r="15" spans="2:13" x14ac:dyDescent="0.25">
      <c r="B15" s="33">
        <f t="shared" si="4"/>
        <v>-9</v>
      </c>
      <c r="E15" s="34" t="str">
        <f>RTD("cqg.rtd",,"DOMData",$C$1,"Price",B15,"T")</f>
        <v/>
      </c>
      <c r="F15" s="33" t="str">
        <f>RTD("cqg.rtd",,"DOMData",$C$1,"Volume",B15,"D")</f>
        <v/>
      </c>
      <c r="G15" s="33">
        <f t="shared" si="2"/>
        <v>4</v>
      </c>
      <c r="H15" s="33">
        <f t="shared" si="3"/>
        <v>-9</v>
      </c>
    </row>
    <row r="16" spans="2:13" x14ac:dyDescent="0.25">
      <c r="B16" s="33">
        <f t="shared" si="4"/>
        <v>-10</v>
      </c>
      <c r="E16" s="34" t="str">
        <f>RTD("cqg.rtd",,"DOMData",$C$1,"Price",B16,"T")</f>
        <v/>
      </c>
      <c r="F16" s="33" t="str">
        <f>RTD("cqg.rtd",,"DOMData",$C$1,"Volume",B16,"D")</f>
        <v/>
      </c>
      <c r="G16" s="33">
        <f t="shared" si="2"/>
        <v>5</v>
      </c>
      <c r="H16" s="33">
        <f t="shared" si="3"/>
        <v>-10</v>
      </c>
    </row>
    <row r="17" spans="2:8" x14ac:dyDescent="0.25">
      <c r="B17" s="33">
        <f t="shared" si="4"/>
        <v>-11</v>
      </c>
      <c r="E17" s="34" t="str">
        <f>RTD("cqg.rtd",,"DOMData",$C$1,"Price",B17,"T")</f>
        <v/>
      </c>
      <c r="F17" s="33" t="str">
        <f>RTD("cqg.rtd",,"DOMData",$C$1,"Volume",B17,"D")</f>
        <v/>
      </c>
      <c r="G17" s="33">
        <f t="shared" si="2"/>
        <v>6</v>
      </c>
      <c r="H17" s="33">
        <f t="shared" si="3"/>
        <v>-11</v>
      </c>
    </row>
    <row r="18" spans="2:8" x14ac:dyDescent="0.25">
      <c r="B18" s="33">
        <f t="shared" si="4"/>
        <v>-12</v>
      </c>
      <c r="E18" s="34" t="str">
        <f>RTD("cqg.rtd",,"DOMData",$C$1,"Price",B18,"T")</f>
        <v/>
      </c>
      <c r="F18" s="33" t="str">
        <f>RTD("cqg.rtd",,"DOMData",$C$1,"Volume",B18,"D")</f>
        <v/>
      </c>
      <c r="G18" s="33">
        <f t="shared" si="2"/>
        <v>7</v>
      </c>
      <c r="H18" s="33">
        <f t="shared" si="3"/>
        <v>-12</v>
      </c>
    </row>
    <row r="19" spans="2:8" x14ac:dyDescent="0.25">
      <c r="B19" s="33">
        <f t="shared" si="4"/>
        <v>-13</v>
      </c>
      <c r="E19" s="34" t="str">
        <f>RTD("cqg.rtd",,"DOMData",$C$1,"Price",B19,"T")</f>
        <v/>
      </c>
      <c r="F19" s="33" t="str">
        <f>RTD("cqg.rtd",,"DOMData",$C$1,"Volume",B19,"D")</f>
        <v/>
      </c>
      <c r="G19" s="33">
        <f t="shared" si="2"/>
        <v>8</v>
      </c>
      <c r="H19" s="33">
        <f t="shared" si="3"/>
        <v>-13</v>
      </c>
    </row>
    <row r="20" spans="2:8" x14ac:dyDescent="0.25">
      <c r="B20" s="33">
        <f t="shared" si="4"/>
        <v>-14</v>
      </c>
      <c r="E20" s="34" t="str">
        <f>RTD("cqg.rtd",,"DOMData",$C$1,"Price",B20,"T")</f>
        <v/>
      </c>
      <c r="F20" s="33" t="str">
        <f>RTD("cqg.rtd",,"DOMData",$C$1,"Volume",B20,"D")</f>
        <v/>
      </c>
      <c r="G20" s="33">
        <f t="shared" si="2"/>
        <v>9</v>
      </c>
      <c r="H20" s="33">
        <f t="shared" si="3"/>
        <v>-14</v>
      </c>
    </row>
    <row r="21" spans="2:8" x14ac:dyDescent="0.25">
      <c r="B21" s="33">
        <f t="shared" si="4"/>
        <v>-15</v>
      </c>
      <c r="E21" s="34" t="str">
        <f>RTD("cqg.rtd",,"DOMData",$C$1,"Price",B21,"T")</f>
        <v/>
      </c>
      <c r="F21" s="33" t="str">
        <f>RTD("cqg.rtd",,"DOMData",$C$1,"Volume",B21,"D")</f>
        <v/>
      </c>
      <c r="G21" s="33">
        <f t="shared" si="2"/>
        <v>10</v>
      </c>
      <c r="H21" s="33">
        <f t="shared" si="3"/>
        <v>-15</v>
      </c>
    </row>
    <row r="22" spans="2:8" x14ac:dyDescent="0.25">
      <c r="B22" s="33">
        <f t="shared" si="4"/>
        <v>-16</v>
      </c>
      <c r="E22" s="34" t="str">
        <f>RTD("cqg.rtd",,"DOMData",$C$1,"Price",B22,"T")</f>
        <v/>
      </c>
      <c r="F22" s="33" t="str">
        <f>RTD("cqg.rtd",,"DOMData",$C$1,"Volume",B22,"D")</f>
        <v/>
      </c>
      <c r="G22" s="33">
        <f t="shared" si="2"/>
        <v>11</v>
      </c>
      <c r="H22" s="33">
        <f t="shared" si="3"/>
        <v>-16</v>
      </c>
    </row>
    <row r="23" spans="2:8" x14ac:dyDescent="0.25">
      <c r="B23" s="33">
        <f t="shared" si="4"/>
        <v>-17</v>
      </c>
      <c r="E23" s="34" t="str">
        <f>RTD("cqg.rtd",,"DOMData",$C$1,"Price",B23,"T")</f>
        <v/>
      </c>
      <c r="F23" s="33" t="str">
        <f>RTD("cqg.rtd",,"DOMData",$C$1,"Volume",B23,"D")</f>
        <v/>
      </c>
      <c r="G23" s="33">
        <f t="shared" si="2"/>
        <v>12</v>
      </c>
      <c r="H23" s="33">
        <f t="shared" si="3"/>
        <v>-17</v>
      </c>
    </row>
    <row r="24" spans="2:8" x14ac:dyDescent="0.25">
      <c r="B24" s="33">
        <f t="shared" si="4"/>
        <v>-18</v>
      </c>
      <c r="E24" s="34" t="str">
        <f>RTD("cqg.rtd",,"DOMData",$C$1,"Price",B24,"T")</f>
        <v/>
      </c>
      <c r="F24" s="33" t="str">
        <f>RTD("cqg.rtd",,"DOMData",$C$1,"Volume",B24,"D")</f>
        <v/>
      </c>
      <c r="G24" s="33">
        <f t="shared" si="2"/>
        <v>13</v>
      </c>
      <c r="H24" s="33">
        <f t="shared" si="3"/>
        <v>-18</v>
      </c>
    </row>
    <row r="25" spans="2:8" x14ac:dyDescent="0.25">
      <c r="B25" s="33">
        <f t="shared" si="4"/>
        <v>-19</v>
      </c>
      <c r="E25" s="34" t="str">
        <f>RTD("cqg.rtd",,"DOMData",$C$1,"Price",B25,"T")</f>
        <v/>
      </c>
      <c r="F25" s="33" t="str">
        <f>RTD("cqg.rtd",,"DOMData",$C$1,"Volume",B25,"D")</f>
        <v/>
      </c>
      <c r="G25" s="33">
        <f t="shared" si="2"/>
        <v>14</v>
      </c>
      <c r="H25" s="33">
        <f t="shared" si="3"/>
        <v>-19</v>
      </c>
    </row>
    <row r="26" spans="2:8" x14ac:dyDescent="0.25">
      <c r="B26" s="33">
        <f t="shared" si="4"/>
        <v>-20</v>
      </c>
      <c r="E26" s="34" t="str">
        <f>RTD("cqg.rtd",,"DOMData",$C$1,"Price",B26,"T")</f>
        <v/>
      </c>
      <c r="F26" s="33" t="str">
        <f>RTD("cqg.rtd",,"DOMData",$C$1,"Volume",B26,"D")</f>
        <v/>
      </c>
      <c r="G26" s="33">
        <f t="shared" si="2"/>
        <v>15</v>
      </c>
      <c r="H26" s="33">
        <f t="shared" si="3"/>
        <v>-20</v>
      </c>
    </row>
  </sheetData>
  <sheetProtection algorithmName="SHA-512" hashValue="ptGzJ4So5WFfJ89/dLJ1vpDVOCDoNhSOEnFcdzhJz3pCNRryo7VfJ57kKlQDQI7kqzjpTHe2hvgKjFbRSJHM6A==" saltValue="qwgY/9M7i5v1VLkf3rgUEw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sqref="A1:XFD1048576"/>
    </sheetView>
  </sheetViews>
  <sheetFormatPr defaultRowHeight="15" x14ac:dyDescent="0.25"/>
  <cols>
    <col min="1" max="16384" width="9.140625" style="33"/>
  </cols>
  <sheetData>
    <row r="1" spans="2:13" x14ac:dyDescent="0.25">
      <c r="C1" s="33" t="str">
        <f>Main!C21</f>
        <v>VXW1?2</v>
      </c>
      <c r="E1" s="34"/>
      <c r="J1" s="33">
        <f>H2+1</f>
        <v>-5</v>
      </c>
    </row>
    <row r="2" spans="2:13" x14ac:dyDescent="0.25">
      <c r="B2" s="33">
        <v>5</v>
      </c>
      <c r="E2" s="34">
        <f>RTD("cqg.rtd",,"DOMData",$C$1,"Price",B2,"T")</f>
        <v>0.73</v>
      </c>
      <c r="F2" s="33">
        <f>RTD("cqg.rtd",,"DOMData",$C$1,"Volume",B2,"D")</f>
        <v>132</v>
      </c>
      <c r="H2" s="33">
        <f>LOOKUP(1,G7:G106,H7:H106)</f>
        <v>-6</v>
      </c>
      <c r="I2" s="33">
        <f>H2+1</f>
        <v>-5</v>
      </c>
      <c r="J2" s="33">
        <f>J1+1</f>
        <v>-4</v>
      </c>
      <c r="L2" s="34">
        <f>RTD("cqg.rtd",,"DOMData",$C$1,"Price",B2,"T")</f>
        <v>0.73</v>
      </c>
      <c r="M2" s="33">
        <f>RTD("cqg.rtd",,"DOMData",$C$1,"Volume",B2,"D")</f>
        <v>132</v>
      </c>
    </row>
    <row r="3" spans="2:13" x14ac:dyDescent="0.25">
      <c r="B3" s="33">
        <v>4</v>
      </c>
      <c r="E3" s="34">
        <f>RTD("cqg.rtd",,"DOMData",$C$1,"Price",B3,"T")</f>
        <v>0.72</v>
      </c>
      <c r="F3" s="33">
        <f>RTD("cqg.rtd",,"DOMData",$C$1,"Volume",B3,"D")</f>
        <v>110</v>
      </c>
      <c r="I3" s="33">
        <f>IF(J2&gt;=0,"",I2+1)</f>
        <v>-4</v>
      </c>
      <c r="J3" s="33">
        <f t="shared" ref="J3:J5" si="0">J2+1</f>
        <v>-3</v>
      </c>
      <c r="L3" s="34">
        <f>RTD("cqg.rtd",,"DOMData",$C$1,"Price",B3,"T")</f>
        <v>0.72</v>
      </c>
      <c r="M3" s="33">
        <f>RTD("cqg.rtd",,"DOMData",$C$1,"Volume",B3,"D")</f>
        <v>110</v>
      </c>
    </row>
    <row r="4" spans="2:13" x14ac:dyDescent="0.25">
      <c r="B4" s="33">
        <v>3</v>
      </c>
      <c r="E4" s="34">
        <f>RTD("cqg.rtd",,"DOMData",$C$1,"Price",B4,"T")</f>
        <v>0.71</v>
      </c>
      <c r="F4" s="33">
        <f>RTD("cqg.rtd",,"DOMData",$C$1,"Volume",B4,"D")</f>
        <v>68</v>
      </c>
      <c r="I4" s="33">
        <f t="shared" ref="I4:I6" si="1">IF(J3&gt;=0,"",I3+1)</f>
        <v>-3</v>
      </c>
      <c r="J4" s="33">
        <f t="shared" si="0"/>
        <v>-2</v>
      </c>
      <c r="L4" s="34">
        <f>RTD("cqg.rtd",,"DOMData",$C$1,"Price",B4,"T")</f>
        <v>0.71</v>
      </c>
      <c r="M4" s="33">
        <f>RTD("cqg.rtd",,"DOMData",$C$1,"Volume",B4,"D")</f>
        <v>68</v>
      </c>
    </row>
    <row r="5" spans="2:13" x14ac:dyDescent="0.25">
      <c r="B5" s="33">
        <v>2</v>
      </c>
      <c r="E5" s="34">
        <f>RTD("cqg.rtd",,"DOMData",$C$1,"Price",B5,"T")</f>
        <v>0.7</v>
      </c>
      <c r="F5" s="33">
        <f>RTD("cqg.rtd",,"DOMData",$C$1,"Volume",B5,"D")</f>
        <v>98</v>
      </c>
      <c r="I5" s="33">
        <f t="shared" si="1"/>
        <v>-2</v>
      </c>
      <c r="J5" s="33">
        <f t="shared" si="0"/>
        <v>-1</v>
      </c>
      <c r="L5" s="34">
        <f>RTD("cqg.rtd",,"DOMData",$C$1,"Price",B5,"T")</f>
        <v>0.7</v>
      </c>
      <c r="M5" s="33">
        <f>RTD("cqg.rtd",,"DOMData",$C$1,"Volume",B5,"D")</f>
        <v>98</v>
      </c>
    </row>
    <row r="6" spans="2:13" x14ac:dyDescent="0.25">
      <c r="B6" s="33">
        <v>1</v>
      </c>
      <c r="E6" s="34">
        <f>RTD("cqg.rtd",,"DOMData",$C$1,"Price",B6,"T")</f>
        <v>0.69</v>
      </c>
      <c r="F6" s="33">
        <f>RTD("cqg.rtd",,"DOMData",$C$1,"Volume",B6,"D")</f>
        <v>39</v>
      </c>
      <c r="I6" s="33">
        <f t="shared" si="1"/>
        <v>-1</v>
      </c>
      <c r="L6" s="34">
        <f>RTD("cqg.rtd",,"DOMData",$C$1,"Price",B6,"T")</f>
        <v>0.69</v>
      </c>
      <c r="M6" s="33">
        <f>RTD("cqg.rtd",,"DOMData",$C$1,"Volume",B6,"D")</f>
        <v>39</v>
      </c>
    </row>
    <row r="7" spans="2:13" x14ac:dyDescent="0.25">
      <c r="B7" s="33">
        <v>-1</v>
      </c>
      <c r="E7" s="34">
        <f>RTD("cqg.rtd",,"DOMData",$C$1,"Price",B7,"T")</f>
        <v>-0.64</v>
      </c>
      <c r="F7" s="33">
        <f>RTD("cqg.rtd",,"DOMData",$C$1,"Volume",B7,"D")</f>
        <v>87</v>
      </c>
      <c r="G7" s="33">
        <f>IF(F7&lt;&gt;"",0,1+G6)</f>
        <v>0</v>
      </c>
      <c r="H7" s="33">
        <f>B7</f>
        <v>-1</v>
      </c>
      <c r="L7" s="34">
        <f>IF(I2="","",RTD("cqg.rtd",,"DOMData",$C$1,"Price",I2,"T"))</f>
        <v>-0.68</v>
      </c>
      <c r="M7" s="33">
        <f>IF(I2="","",RTD("cqg.rtd",,"DOMData",$C$1,"Volume",I2,"D"))</f>
        <v>9</v>
      </c>
    </row>
    <row r="8" spans="2:13" x14ac:dyDescent="0.25">
      <c r="B8" s="33">
        <f>B7-1</f>
        <v>-2</v>
      </c>
      <c r="E8" s="34">
        <f>RTD("cqg.rtd",,"DOMData",$C$1,"Price",B8,"T")</f>
        <v>-0.65</v>
      </c>
      <c r="F8" s="33">
        <f>RTD("cqg.rtd",,"DOMData",$C$1,"Volume",B8,"D")</f>
        <v>131</v>
      </c>
      <c r="G8" s="33">
        <f t="shared" ref="G8:G26" si="2">IF(F8&lt;&gt;"",0,1+G7)</f>
        <v>0</v>
      </c>
      <c r="H8" s="33">
        <f t="shared" ref="H8:H26" si="3">B8</f>
        <v>-2</v>
      </c>
      <c r="L8" s="34">
        <f>IF(I3="","",RTD("cqg.rtd",,"DOMData",$C$1,"Price",I3,"T"))</f>
        <v>-0.67</v>
      </c>
      <c r="M8" s="33">
        <f>IF(I3="","",RTD("cqg.rtd",,"DOMData",$C$1,"Volume",I3,"D"))</f>
        <v>55</v>
      </c>
    </row>
    <row r="9" spans="2:13" x14ac:dyDescent="0.25">
      <c r="B9" s="33">
        <f t="shared" ref="B9:B26" si="4">B8-1</f>
        <v>-3</v>
      </c>
      <c r="E9" s="34">
        <f>RTD("cqg.rtd",,"DOMData",$C$1,"Price",B9,"T")</f>
        <v>-0.66</v>
      </c>
      <c r="F9" s="33">
        <f>RTD("cqg.rtd",,"DOMData",$C$1,"Volume",B9,"D")</f>
        <v>113</v>
      </c>
      <c r="G9" s="33">
        <f t="shared" si="2"/>
        <v>0</v>
      </c>
      <c r="H9" s="33">
        <f t="shared" si="3"/>
        <v>-3</v>
      </c>
      <c r="L9" s="34">
        <f>IF(I4="","",RTD("cqg.rtd",,"DOMData",$C$1,"Price",I4,"T"))</f>
        <v>-0.66</v>
      </c>
      <c r="M9" s="33">
        <f>IF(I4="","",RTD("cqg.rtd",,"DOMData",$C$1,"Volume",I4,"D"))</f>
        <v>113</v>
      </c>
    </row>
    <row r="10" spans="2:13" x14ac:dyDescent="0.25">
      <c r="B10" s="33">
        <f t="shared" si="4"/>
        <v>-4</v>
      </c>
      <c r="E10" s="34">
        <f>RTD("cqg.rtd",,"DOMData",$C$1,"Price",B10,"T")</f>
        <v>-0.67</v>
      </c>
      <c r="F10" s="33">
        <f>RTD("cqg.rtd",,"DOMData",$C$1,"Volume",B10,"D")</f>
        <v>55</v>
      </c>
      <c r="G10" s="33">
        <f t="shared" si="2"/>
        <v>0</v>
      </c>
      <c r="H10" s="33">
        <f t="shared" si="3"/>
        <v>-4</v>
      </c>
      <c r="L10" s="34">
        <f>IF(I5="","",RTD("cqg.rtd",,"DOMData",$C$1,"Price",I5,"T"))</f>
        <v>-0.65</v>
      </c>
      <c r="M10" s="33">
        <f>IF(I5="","",RTD("cqg.rtd",,"DOMData",$C$1,"Volume",I5,"D"))</f>
        <v>131</v>
      </c>
    </row>
    <row r="11" spans="2:13" x14ac:dyDescent="0.25">
      <c r="B11" s="33">
        <f t="shared" si="4"/>
        <v>-5</v>
      </c>
      <c r="E11" s="34">
        <f>RTD("cqg.rtd",,"DOMData",$C$1,"Price",B11,"T")</f>
        <v>-0.68</v>
      </c>
      <c r="F11" s="33">
        <f>RTD("cqg.rtd",,"DOMData",$C$1,"Volume",B11,"D")</f>
        <v>9</v>
      </c>
      <c r="G11" s="33">
        <f t="shared" si="2"/>
        <v>0</v>
      </c>
      <c r="H11" s="33">
        <f t="shared" si="3"/>
        <v>-5</v>
      </c>
      <c r="L11" s="34">
        <f>IF(I6="","",RTD("cqg.rtd",,"DOMData",$C$1,"Price",I6,"T"))</f>
        <v>-0.64</v>
      </c>
      <c r="M11" s="33">
        <f>IF(I6="","",RTD("cqg.rtd",,"DOMData",$C$1,"Volume",I6,"D"))</f>
        <v>87</v>
      </c>
    </row>
    <row r="12" spans="2:13" x14ac:dyDescent="0.25">
      <c r="B12" s="33">
        <f t="shared" si="4"/>
        <v>-6</v>
      </c>
      <c r="E12" s="34" t="str">
        <f>RTD("cqg.rtd",,"DOMData",$C$1,"Price",B12,"T")</f>
        <v/>
      </c>
      <c r="F12" s="33" t="str">
        <f>RTD("cqg.rtd",,"DOMData",$C$1,"Volume",B12,"D")</f>
        <v/>
      </c>
      <c r="G12" s="33">
        <f t="shared" si="2"/>
        <v>1</v>
      </c>
      <c r="H12" s="33">
        <f t="shared" si="3"/>
        <v>-6</v>
      </c>
    </row>
    <row r="13" spans="2:13" x14ac:dyDescent="0.25">
      <c r="B13" s="33">
        <f t="shared" si="4"/>
        <v>-7</v>
      </c>
      <c r="E13" s="34" t="str">
        <f>RTD("cqg.rtd",,"DOMData",$C$1,"Price",B13,"T")</f>
        <v/>
      </c>
      <c r="F13" s="33" t="str">
        <f>RTD("cqg.rtd",,"DOMData",$C$1,"Volume",B13,"D")</f>
        <v/>
      </c>
      <c r="G13" s="33">
        <f t="shared" si="2"/>
        <v>2</v>
      </c>
      <c r="H13" s="33">
        <f t="shared" si="3"/>
        <v>-7</v>
      </c>
    </row>
    <row r="14" spans="2:13" x14ac:dyDescent="0.25">
      <c r="B14" s="33">
        <f t="shared" si="4"/>
        <v>-8</v>
      </c>
      <c r="E14" s="34" t="str">
        <f>RTD("cqg.rtd",,"DOMData",$C$1,"Price",B14,"T")</f>
        <v/>
      </c>
      <c r="F14" s="33" t="str">
        <f>RTD("cqg.rtd",,"DOMData",$C$1,"Volume",B14,"D")</f>
        <v/>
      </c>
      <c r="G14" s="33">
        <f t="shared" si="2"/>
        <v>3</v>
      </c>
      <c r="H14" s="33">
        <f t="shared" si="3"/>
        <v>-8</v>
      </c>
    </row>
    <row r="15" spans="2:13" x14ac:dyDescent="0.25">
      <c r="B15" s="33">
        <f t="shared" si="4"/>
        <v>-9</v>
      </c>
      <c r="E15" s="34" t="str">
        <f>RTD("cqg.rtd",,"DOMData",$C$1,"Price",B15,"T")</f>
        <v/>
      </c>
      <c r="F15" s="33" t="str">
        <f>RTD("cqg.rtd",,"DOMData",$C$1,"Volume",B15,"D")</f>
        <v/>
      </c>
      <c r="G15" s="33">
        <f t="shared" si="2"/>
        <v>4</v>
      </c>
      <c r="H15" s="33">
        <f t="shared" si="3"/>
        <v>-9</v>
      </c>
    </row>
    <row r="16" spans="2:13" x14ac:dyDescent="0.25">
      <c r="B16" s="33">
        <f t="shared" si="4"/>
        <v>-10</v>
      </c>
      <c r="E16" s="34" t="str">
        <f>RTD("cqg.rtd",,"DOMData",$C$1,"Price",B16,"T")</f>
        <v/>
      </c>
      <c r="F16" s="33" t="str">
        <f>RTD("cqg.rtd",,"DOMData",$C$1,"Volume",B16,"D")</f>
        <v/>
      </c>
      <c r="G16" s="33">
        <f t="shared" si="2"/>
        <v>5</v>
      </c>
      <c r="H16" s="33">
        <f t="shared" si="3"/>
        <v>-10</v>
      </c>
    </row>
    <row r="17" spans="2:8" x14ac:dyDescent="0.25">
      <c r="B17" s="33">
        <f t="shared" si="4"/>
        <v>-11</v>
      </c>
      <c r="E17" s="34" t="str">
        <f>RTD("cqg.rtd",,"DOMData",$C$1,"Price",B17,"T")</f>
        <v/>
      </c>
      <c r="F17" s="33" t="str">
        <f>RTD("cqg.rtd",,"DOMData",$C$1,"Volume",B17,"D")</f>
        <v/>
      </c>
      <c r="G17" s="33">
        <f t="shared" si="2"/>
        <v>6</v>
      </c>
      <c r="H17" s="33">
        <f t="shared" si="3"/>
        <v>-11</v>
      </c>
    </row>
    <row r="18" spans="2:8" x14ac:dyDescent="0.25">
      <c r="B18" s="33">
        <f t="shared" si="4"/>
        <v>-12</v>
      </c>
      <c r="E18" s="34" t="str">
        <f>RTD("cqg.rtd",,"DOMData",$C$1,"Price",B18,"T")</f>
        <v/>
      </c>
      <c r="F18" s="33" t="str">
        <f>RTD("cqg.rtd",,"DOMData",$C$1,"Volume",B18,"D")</f>
        <v/>
      </c>
      <c r="G18" s="33">
        <f t="shared" si="2"/>
        <v>7</v>
      </c>
      <c r="H18" s="33">
        <f t="shared" si="3"/>
        <v>-12</v>
      </c>
    </row>
    <row r="19" spans="2:8" x14ac:dyDescent="0.25">
      <c r="B19" s="33">
        <f t="shared" si="4"/>
        <v>-13</v>
      </c>
      <c r="E19" s="34" t="str">
        <f>RTD("cqg.rtd",,"DOMData",$C$1,"Price",B19,"T")</f>
        <v/>
      </c>
      <c r="F19" s="33" t="str">
        <f>RTD("cqg.rtd",,"DOMData",$C$1,"Volume",B19,"D")</f>
        <v/>
      </c>
      <c r="G19" s="33">
        <f t="shared" si="2"/>
        <v>8</v>
      </c>
      <c r="H19" s="33">
        <f t="shared" si="3"/>
        <v>-13</v>
      </c>
    </row>
    <row r="20" spans="2:8" x14ac:dyDescent="0.25">
      <c r="B20" s="33">
        <f t="shared" si="4"/>
        <v>-14</v>
      </c>
      <c r="E20" s="34" t="str">
        <f>RTD("cqg.rtd",,"DOMData",$C$1,"Price",B20,"T")</f>
        <v/>
      </c>
      <c r="F20" s="33" t="str">
        <f>RTD("cqg.rtd",,"DOMData",$C$1,"Volume",B20,"D")</f>
        <v/>
      </c>
      <c r="G20" s="33">
        <f t="shared" si="2"/>
        <v>9</v>
      </c>
      <c r="H20" s="33">
        <f t="shared" si="3"/>
        <v>-14</v>
      </c>
    </row>
    <row r="21" spans="2:8" x14ac:dyDescent="0.25">
      <c r="B21" s="33">
        <f t="shared" si="4"/>
        <v>-15</v>
      </c>
      <c r="E21" s="34" t="str">
        <f>RTD("cqg.rtd",,"DOMData",$C$1,"Price",B21,"T")</f>
        <v/>
      </c>
      <c r="F21" s="33" t="str">
        <f>RTD("cqg.rtd",,"DOMData",$C$1,"Volume",B21,"D")</f>
        <v/>
      </c>
      <c r="G21" s="33">
        <f t="shared" si="2"/>
        <v>10</v>
      </c>
      <c r="H21" s="33">
        <f t="shared" si="3"/>
        <v>-15</v>
      </c>
    </row>
    <row r="22" spans="2:8" x14ac:dyDescent="0.25">
      <c r="B22" s="33">
        <f t="shared" si="4"/>
        <v>-16</v>
      </c>
      <c r="E22" s="34" t="str">
        <f>RTD("cqg.rtd",,"DOMData",$C$1,"Price",B22,"T")</f>
        <v/>
      </c>
      <c r="F22" s="33" t="str">
        <f>RTD("cqg.rtd",,"DOMData",$C$1,"Volume",B22,"D")</f>
        <v/>
      </c>
      <c r="G22" s="33">
        <f t="shared" si="2"/>
        <v>11</v>
      </c>
      <c r="H22" s="33">
        <f t="shared" si="3"/>
        <v>-16</v>
      </c>
    </row>
    <row r="23" spans="2:8" x14ac:dyDescent="0.25">
      <c r="B23" s="33">
        <f t="shared" si="4"/>
        <v>-17</v>
      </c>
      <c r="E23" s="34" t="str">
        <f>RTD("cqg.rtd",,"DOMData",$C$1,"Price",B23,"T")</f>
        <v/>
      </c>
      <c r="F23" s="33" t="str">
        <f>RTD("cqg.rtd",,"DOMData",$C$1,"Volume",B23,"D")</f>
        <v/>
      </c>
      <c r="G23" s="33">
        <f t="shared" si="2"/>
        <v>12</v>
      </c>
      <c r="H23" s="33">
        <f t="shared" si="3"/>
        <v>-17</v>
      </c>
    </row>
    <row r="24" spans="2:8" x14ac:dyDescent="0.25">
      <c r="B24" s="33">
        <f t="shared" si="4"/>
        <v>-18</v>
      </c>
      <c r="E24" s="34" t="str">
        <f>RTD("cqg.rtd",,"DOMData",$C$1,"Price",B24,"T")</f>
        <v/>
      </c>
      <c r="F24" s="33" t="str">
        <f>RTD("cqg.rtd",,"DOMData",$C$1,"Volume",B24,"D")</f>
        <v/>
      </c>
      <c r="G24" s="33">
        <f t="shared" si="2"/>
        <v>13</v>
      </c>
      <c r="H24" s="33">
        <f t="shared" si="3"/>
        <v>-18</v>
      </c>
    </row>
    <row r="25" spans="2:8" x14ac:dyDescent="0.25">
      <c r="B25" s="33">
        <f t="shared" si="4"/>
        <v>-19</v>
      </c>
      <c r="E25" s="34" t="str">
        <f>RTD("cqg.rtd",,"DOMData",$C$1,"Price",B25,"T")</f>
        <v/>
      </c>
      <c r="F25" s="33" t="str">
        <f>RTD("cqg.rtd",,"DOMData",$C$1,"Volume",B25,"D")</f>
        <v/>
      </c>
      <c r="G25" s="33">
        <f t="shared" si="2"/>
        <v>14</v>
      </c>
      <c r="H25" s="33">
        <f t="shared" si="3"/>
        <v>-19</v>
      </c>
    </row>
    <row r="26" spans="2:8" x14ac:dyDescent="0.25">
      <c r="B26" s="33">
        <f t="shared" si="4"/>
        <v>-20</v>
      </c>
      <c r="E26" s="34" t="str">
        <f>RTD("cqg.rtd",,"DOMData",$C$1,"Price",B26,"T")</f>
        <v/>
      </c>
      <c r="F26" s="33" t="str">
        <f>RTD("cqg.rtd",,"DOMData",$C$1,"Volume",B26,"D")</f>
        <v/>
      </c>
      <c r="G26" s="33">
        <f t="shared" si="2"/>
        <v>15</v>
      </c>
      <c r="H26" s="33">
        <f t="shared" si="3"/>
        <v>-20</v>
      </c>
    </row>
  </sheetData>
  <sheetProtection algorithmName="SHA-512" hashValue="a6BFql37mL0aAC7DcTqojpYFuoFs1/ureQGAFDuZQzmQjDcNfDCEAnrN4OjS/GIMVbAiNtXdmxYDmtMF+f2EXA==" saltValue="+8FChZ4Q47lJKSKKtSYyXw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sqref="A1:XFD1048576"/>
    </sheetView>
  </sheetViews>
  <sheetFormatPr defaultRowHeight="15" x14ac:dyDescent="0.25"/>
  <cols>
    <col min="1" max="16384" width="9.140625" style="33"/>
  </cols>
  <sheetData>
    <row r="1" spans="2:13" x14ac:dyDescent="0.25">
      <c r="C1" s="33" t="str">
        <f>Main!J21</f>
        <v>VXW1?3</v>
      </c>
      <c r="E1" s="34"/>
      <c r="J1" s="33">
        <f>H2+1</f>
        <v>-5</v>
      </c>
    </row>
    <row r="2" spans="2:13" x14ac:dyDescent="0.25">
      <c r="B2" s="33">
        <v>5</v>
      </c>
      <c r="E2" s="34">
        <f>RTD("cqg.rtd",,"DOMData",$C$1,"Price",B2,"T")</f>
        <v>0.37</v>
      </c>
      <c r="F2" s="33">
        <f>RTD("cqg.rtd",,"DOMData",$C$1,"Volume",B2,"D")</f>
        <v>174</v>
      </c>
      <c r="H2" s="33">
        <f>LOOKUP(1,G7:G106,H7:H106)</f>
        <v>-6</v>
      </c>
      <c r="I2" s="33">
        <f>H2+1</f>
        <v>-5</v>
      </c>
      <c r="J2" s="33">
        <f>J1+1</f>
        <v>-4</v>
      </c>
      <c r="L2" s="34">
        <f>RTD("cqg.rtd",,"DOMData",$C$1,"Price",B2,"T")</f>
        <v>0.37</v>
      </c>
      <c r="M2" s="33">
        <f>RTD("cqg.rtd",,"DOMData",$C$1,"Volume",B2,"D")</f>
        <v>174</v>
      </c>
    </row>
    <row r="3" spans="2:13" x14ac:dyDescent="0.25">
      <c r="B3" s="33">
        <v>4</v>
      </c>
      <c r="E3" s="34">
        <f>RTD("cqg.rtd",,"DOMData",$C$1,"Price",B3,"T")</f>
        <v>0.36</v>
      </c>
      <c r="F3" s="33">
        <f>RTD("cqg.rtd",,"DOMData",$C$1,"Volume",B3,"D")</f>
        <v>96</v>
      </c>
      <c r="I3" s="33">
        <f>IF(J2&gt;=0,"",I2+1)</f>
        <v>-4</v>
      </c>
      <c r="J3" s="33">
        <f t="shared" ref="J3:J5" si="0">J2+1</f>
        <v>-3</v>
      </c>
      <c r="L3" s="34">
        <f>RTD("cqg.rtd",,"DOMData",$C$1,"Price",B3,"T")</f>
        <v>0.36</v>
      </c>
      <c r="M3" s="33">
        <f>RTD("cqg.rtd",,"DOMData",$C$1,"Volume",B3,"D")</f>
        <v>96</v>
      </c>
    </row>
    <row r="4" spans="2:13" x14ac:dyDescent="0.25">
      <c r="B4" s="33">
        <v>3</v>
      </c>
      <c r="E4" s="34">
        <f>RTD("cqg.rtd",,"DOMData",$C$1,"Price",B4,"T")</f>
        <v>0.35</v>
      </c>
      <c r="F4" s="33">
        <f>RTD("cqg.rtd",,"DOMData",$C$1,"Volume",B4,"D")</f>
        <v>134</v>
      </c>
      <c r="I4" s="33">
        <f t="shared" ref="I4:I6" si="1">IF(J3&gt;=0,"",I3+1)</f>
        <v>-3</v>
      </c>
      <c r="J4" s="33">
        <f t="shared" si="0"/>
        <v>-2</v>
      </c>
      <c r="L4" s="34">
        <f>RTD("cqg.rtd",,"DOMData",$C$1,"Price",B4,"T")</f>
        <v>0.35</v>
      </c>
      <c r="M4" s="33">
        <f>RTD("cqg.rtd",,"DOMData",$C$1,"Volume",B4,"D")</f>
        <v>134</v>
      </c>
    </row>
    <row r="5" spans="2:13" x14ac:dyDescent="0.25">
      <c r="B5" s="33">
        <v>2</v>
      </c>
      <c r="E5" s="34">
        <f>RTD("cqg.rtd",,"DOMData",$C$1,"Price",B5,"T")</f>
        <v>0.34</v>
      </c>
      <c r="F5" s="33">
        <f>RTD("cqg.rtd",,"DOMData",$C$1,"Volume",B5,"D")</f>
        <v>88</v>
      </c>
      <c r="I5" s="33">
        <f t="shared" si="1"/>
        <v>-2</v>
      </c>
      <c r="J5" s="33">
        <f t="shared" si="0"/>
        <v>-1</v>
      </c>
      <c r="L5" s="34">
        <f>RTD("cqg.rtd",,"DOMData",$C$1,"Price",B5,"T")</f>
        <v>0.34</v>
      </c>
      <c r="M5" s="33">
        <f>RTD("cqg.rtd",,"DOMData",$C$1,"Volume",B5,"D")</f>
        <v>88</v>
      </c>
    </row>
    <row r="6" spans="2:13" x14ac:dyDescent="0.25">
      <c r="B6" s="33">
        <v>1</v>
      </c>
      <c r="E6" s="34">
        <f>RTD("cqg.rtd",,"DOMData",$C$1,"Price",B6,"T")</f>
        <v>0.33</v>
      </c>
      <c r="F6" s="33">
        <f>RTD("cqg.rtd",,"DOMData",$C$1,"Volume",B6,"D")</f>
        <v>18</v>
      </c>
      <c r="I6" s="33">
        <f t="shared" si="1"/>
        <v>-1</v>
      </c>
      <c r="L6" s="34">
        <f>RTD("cqg.rtd",,"DOMData",$C$1,"Price",B6,"T")</f>
        <v>0.33</v>
      </c>
      <c r="M6" s="33">
        <f>RTD("cqg.rtd",,"DOMData",$C$1,"Volume",B6,"D")</f>
        <v>18</v>
      </c>
    </row>
    <row r="7" spans="2:13" x14ac:dyDescent="0.25">
      <c r="B7" s="33">
        <v>-1</v>
      </c>
      <c r="E7" s="34">
        <f>RTD("cqg.rtd",,"DOMData",$C$1,"Price",B7,"T")</f>
        <v>-0.28000000000000003</v>
      </c>
      <c r="F7" s="33">
        <f>RTD("cqg.rtd",,"DOMData",$C$1,"Volume",B7,"D")</f>
        <v>145</v>
      </c>
      <c r="G7" s="33">
        <f>IF(F7&lt;&gt;"",0,1+G6)</f>
        <v>0</v>
      </c>
      <c r="H7" s="33">
        <f>B7</f>
        <v>-1</v>
      </c>
      <c r="L7" s="34">
        <f>IF(I2="","",RTD("cqg.rtd",,"DOMData",$C$1,"Price",I2,"T"))</f>
        <v>-0.32</v>
      </c>
      <c r="M7" s="33">
        <f>IF(I2="","",RTD("cqg.rtd",,"DOMData",$C$1,"Volume",I2,"D"))</f>
        <v>40</v>
      </c>
    </row>
    <row r="8" spans="2:13" x14ac:dyDescent="0.25">
      <c r="B8" s="33">
        <f>B7-1</f>
        <v>-2</v>
      </c>
      <c r="E8" s="34">
        <f>RTD("cqg.rtd",,"DOMData",$C$1,"Price",B8,"T")</f>
        <v>-0.28999999999999998</v>
      </c>
      <c r="F8" s="33">
        <f>RTD("cqg.rtd",,"DOMData",$C$1,"Volume",B8,"D")</f>
        <v>153</v>
      </c>
      <c r="G8" s="33">
        <f t="shared" ref="G8:G26" si="2">IF(F8&lt;&gt;"",0,1+G7)</f>
        <v>0</v>
      </c>
      <c r="H8" s="33">
        <f t="shared" ref="H8:H26" si="3">B8</f>
        <v>-2</v>
      </c>
      <c r="L8" s="34">
        <f>IF(I3="","",RTD("cqg.rtd",,"DOMData",$C$1,"Price",I3,"T"))</f>
        <v>-0.31</v>
      </c>
      <c r="M8" s="33">
        <f>IF(I3="","",RTD("cqg.rtd",,"DOMData",$C$1,"Volume",I3,"D"))</f>
        <v>163</v>
      </c>
    </row>
    <row r="9" spans="2:13" x14ac:dyDescent="0.25">
      <c r="B9" s="33">
        <f t="shared" ref="B9:B26" si="4">B8-1</f>
        <v>-3</v>
      </c>
      <c r="E9" s="34">
        <f>RTD("cqg.rtd",,"DOMData",$C$1,"Price",B9,"T")</f>
        <v>-0.3</v>
      </c>
      <c r="F9" s="33">
        <f>RTD("cqg.rtd",,"DOMData",$C$1,"Volume",B9,"D")</f>
        <v>200</v>
      </c>
      <c r="G9" s="33">
        <f t="shared" si="2"/>
        <v>0</v>
      </c>
      <c r="H9" s="33">
        <f t="shared" si="3"/>
        <v>-3</v>
      </c>
      <c r="L9" s="34">
        <f>IF(I4="","",RTD("cqg.rtd",,"DOMData",$C$1,"Price",I4,"T"))</f>
        <v>-0.3</v>
      </c>
      <c r="M9" s="33">
        <f>IF(I4="","",RTD("cqg.rtd",,"DOMData",$C$1,"Volume",I4,"D"))</f>
        <v>200</v>
      </c>
    </row>
    <row r="10" spans="2:13" x14ac:dyDescent="0.25">
      <c r="B10" s="33">
        <f t="shared" si="4"/>
        <v>-4</v>
      </c>
      <c r="E10" s="34">
        <f>RTD("cqg.rtd",,"DOMData",$C$1,"Price",B10,"T")</f>
        <v>-0.31</v>
      </c>
      <c r="F10" s="33">
        <f>RTD("cqg.rtd",,"DOMData",$C$1,"Volume",B10,"D")</f>
        <v>163</v>
      </c>
      <c r="G10" s="33">
        <f t="shared" si="2"/>
        <v>0</v>
      </c>
      <c r="H10" s="33">
        <f t="shared" si="3"/>
        <v>-4</v>
      </c>
      <c r="L10" s="34">
        <f>IF(I5="","",RTD("cqg.rtd",,"DOMData",$C$1,"Price",I5,"T"))</f>
        <v>-0.28999999999999998</v>
      </c>
      <c r="M10" s="33">
        <f>IF(I5="","",RTD("cqg.rtd",,"DOMData",$C$1,"Volume",I5,"D"))</f>
        <v>153</v>
      </c>
    </row>
    <row r="11" spans="2:13" x14ac:dyDescent="0.25">
      <c r="B11" s="33">
        <f t="shared" si="4"/>
        <v>-5</v>
      </c>
      <c r="E11" s="34">
        <f>RTD("cqg.rtd",,"DOMData",$C$1,"Price",B11,"T")</f>
        <v>-0.32</v>
      </c>
      <c r="F11" s="33">
        <f>RTD("cqg.rtd",,"DOMData",$C$1,"Volume",B11,"D")</f>
        <v>40</v>
      </c>
      <c r="G11" s="33">
        <f t="shared" si="2"/>
        <v>0</v>
      </c>
      <c r="H11" s="33">
        <f t="shared" si="3"/>
        <v>-5</v>
      </c>
      <c r="L11" s="34">
        <f>IF(I6="","",RTD("cqg.rtd",,"DOMData",$C$1,"Price",I6,"T"))</f>
        <v>-0.28000000000000003</v>
      </c>
      <c r="M11" s="33">
        <f>IF(I6="","",RTD("cqg.rtd",,"DOMData",$C$1,"Volume",I6,"D"))</f>
        <v>145</v>
      </c>
    </row>
    <row r="12" spans="2:13" x14ac:dyDescent="0.25">
      <c r="B12" s="33">
        <f t="shared" si="4"/>
        <v>-6</v>
      </c>
      <c r="E12" s="34" t="str">
        <f>RTD("cqg.rtd",,"DOMData",$C$1,"Price",B12,"T")</f>
        <v/>
      </c>
      <c r="F12" s="33" t="str">
        <f>RTD("cqg.rtd",,"DOMData",$C$1,"Volume",B12,"D")</f>
        <v/>
      </c>
      <c r="G12" s="33">
        <f t="shared" si="2"/>
        <v>1</v>
      </c>
      <c r="H12" s="33">
        <f t="shared" si="3"/>
        <v>-6</v>
      </c>
    </row>
    <row r="13" spans="2:13" x14ac:dyDescent="0.25">
      <c r="B13" s="33">
        <f t="shared" si="4"/>
        <v>-7</v>
      </c>
      <c r="E13" s="34" t="str">
        <f>RTD("cqg.rtd",,"DOMData",$C$1,"Price",B13,"T")</f>
        <v/>
      </c>
      <c r="F13" s="33" t="str">
        <f>RTD("cqg.rtd",,"DOMData",$C$1,"Volume",B13,"D")</f>
        <v/>
      </c>
      <c r="G13" s="33">
        <f t="shared" si="2"/>
        <v>2</v>
      </c>
      <c r="H13" s="33">
        <f t="shared" si="3"/>
        <v>-7</v>
      </c>
    </row>
    <row r="14" spans="2:13" x14ac:dyDescent="0.25">
      <c r="B14" s="33">
        <f t="shared" si="4"/>
        <v>-8</v>
      </c>
      <c r="E14" s="34" t="str">
        <f>RTD("cqg.rtd",,"DOMData",$C$1,"Price",B14,"T")</f>
        <v/>
      </c>
      <c r="F14" s="33" t="str">
        <f>RTD("cqg.rtd",,"DOMData",$C$1,"Volume",B14,"D")</f>
        <v/>
      </c>
      <c r="G14" s="33">
        <f t="shared" si="2"/>
        <v>3</v>
      </c>
      <c r="H14" s="33">
        <f t="shared" si="3"/>
        <v>-8</v>
      </c>
    </row>
    <row r="15" spans="2:13" x14ac:dyDescent="0.25">
      <c r="B15" s="33">
        <f t="shared" si="4"/>
        <v>-9</v>
      </c>
      <c r="E15" s="34" t="str">
        <f>RTD("cqg.rtd",,"DOMData",$C$1,"Price",B15,"T")</f>
        <v/>
      </c>
      <c r="F15" s="33" t="str">
        <f>RTD("cqg.rtd",,"DOMData",$C$1,"Volume",B15,"D")</f>
        <v/>
      </c>
      <c r="G15" s="33">
        <f t="shared" si="2"/>
        <v>4</v>
      </c>
      <c r="H15" s="33">
        <f t="shared" si="3"/>
        <v>-9</v>
      </c>
    </row>
    <row r="16" spans="2:13" x14ac:dyDescent="0.25">
      <c r="B16" s="33">
        <f t="shared" si="4"/>
        <v>-10</v>
      </c>
      <c r="E16" s="34" t="str">
        <f>RTD("cqg.rtd",,"DOMData",$C$1,"Price",B16,"T")</f>
        <v/>
      </c>
      <c r="F16" s="33" t="str">
        <f>RTD("cqg.rtd",,"DOMData",$C$1,"Volume",B16,"D")</f>
        <v/>
      </c>
      <c r="G16" s="33">
        <f t="shared" si="2"/>
        <v>5</v>
      </c>
      <c r="H16" s="33">
        <f t="shared" si="3"/>
        <v>-10</v>
      </c>
    </row>
    <row r="17" spans="2:8" x14ac:dyDescent="0.25">
      <c r="B17" s="33">
        <f t="shared" si="4"/>
        <v>-11</v>
      </c>
      <c r="E17" s="34" t="str">
        <f>RTD("cqg.rtd",,"DOMData",$C$1,"Price",B17,"T")</f>
        <v/>
      </c>
      <c r="F17" s="33" t="str">
        <f>RTD("cqg.rtd",,"DOMData",$C$1,"Volume",B17,"D")</f>
        <v/>
      </c>
      <c r="G17" s="33">
        <f t="shared" si="2"/>
        <v>6</v>
      </c>
      <c r="H17" s="33">
        <f t="shared" si="3"/>
        <v>-11</v>
      </c>
    </row>
    <row r="18" spans="2:8" x14ac:dyDescent="0.25">
      <c r="B18" s="33">
        <f t="shared" si="4"/>
        <v>-12</v>
      </c>
      <c r="E18" s="34" t="str">
        <f>RTD("cqg.rtd",,"DOMData",$C$1,"Price",B18,"T")</f>
        <v/>
      </c>
      <c r="F18" s="33" t="str">
        <f>RTD("cqg.rtd",,"DOMData",$C$1,"Volume",B18,"D")</f>
        <v/>
      </c>
      <c r="G18" s="33">
        <f t="shared" si="2"/>
        <v>7</v>
      </c>
      <c r="H18" s="33">
        <f t="shared" si="3"/>
        <v>-12</v>
      </c>
    </row>
    <row r="19" spans="2:8" x14ac:dyDescent="0.25">
      <c r="B19" s="33">
        <f t="shared" si="4"/>
        <v>-13</v>
      </c>
      <c r="E19" s="34" t="str">
        <f>RTD("cqg.rtd",,"DOMData",$C$1,"Price",B19,"T")</f>
        <v/>
      </c>
      <c r="F19" s="33" t="str">
        <f>RTD("cqg.rtd",,"DOMData",$C$1,"Volume",B19,"D")</f>
        <v/>
      </c>
      <c r="G19" s="33">
        <f t="shared" si="2"/>
        <v>8</v>
      </c>
      <c r="H19" s="33">
        <f t="shared" si="3"/>
        <v>-13</v>
      </c>
    </row>
    <row r="20" spans="2:8" x14ac:dyDescent="0.25">
      <c r="B20" s="33">
        <f t="shared" si="4"/>
        <v>-14</v>
      </c>
      <c r="E20" s="34" t="str">
        <f>RTD("cqg.rtd",,"DOMData",$C$1,"Price",B20,"T")</f>
        <v/>
      </c>
      <c r="F20" s="33" t="str">
        <f>RTD("cqg.rtd",,"DOMData",$C$1,"Volume",B20,"D")</f>
        <v/>
      </c>
      <c r="G20" s="33">
        <f t="shared" si="2"/>
        <v>9</v>
      </c>
      <c r="H20" s="33">
        <f t="shared" si="3"/>
        <v>-14</v>
      </c>
    </row>
    <row r="21" spans="2:8" x14ac:dyDescent="0.25">
      <c r="B21" s="33">
        <f t="shared" si="4"/>
        <v>-15</v>
      </c>
      <c r="E21" s="34" t="str">
        <f>RTD("cqg.rtd",,"DOMData",$C$1,"Price",B21,"T")</f>
        <v/>
      </c>
      <c r="F21" s="33" t="str">
        <f>RTD("cqg.rtd",,"DOMData",$C$1,"Volume",B21,"D")</f>
        <v/>
      </c>
      <c r="G21" s="33">
        <f t="shared" si="2"/>
        <v>10</v>
      </c>
      <c r="H21" s="33">
        <f t="shared" si="3"/>
        <v>-15</v>
      </c>
    </row>
    <row r="22" spans="2:8" x14ac:dyDescent="0.25">
      <c r="B22" s="33">
        <f t="shared" si="4"/>
        <v>-16</v>
      </c>
      <c r="E22" s="34" t="str">
        <f>RTD("cqg.rtd",,"DOMData",$C$1,"Price",B22,"T")</f>
        <v/>
      </c>
      <c r="F22" s="33" t="str">
        <f>RTD("cqg.rtd",,"DOMData",$C$1,"Volume",B22,"D")</f>
        <v/>
      </c>
      <c r="G22" s="33">
        <f t="shared" si="2"/>
        <v>11</v>
      </c>
      <c r="H22" s="33">
        <f t="shared" si="3"/>
        <v>-16</v>
      </c>
    </row>
    <row r="23" spans="2:8" x14ac:dyDescent="0.25">
      <c r="B23" s="33">
        <f t="shared" si="4"/>
        <v>-17</v>
      </c>
      <c r="E23" s="34" t="str">
        <f>RTD("cqg.rtd",,"DOMData",$C$1,"Price",B23,"T")</f>
        <v/>
      </c>
      <c r="F23" s="33" t="str">
        <f>RTD("cqg.rtd",,"DOMData",$C$1,"Volume",B23,"D")</f>
        <v/>
      </c>
      <c r="G23" s="33">
        <f t="shared" si="2"/>
        <v>12</v>
      </c>
      <c r="H23" s="33">
        <f t="shared" si="3"/>
        <v>-17</v>
      </c>
    </row>
    <row r="24" spans="2:8" x14ac:dyDescent="0.25">
      <c r="B24" s="33">
        <f t="shared" si="4"/>
        <v>-18</v>
      </c>
      <c r="E24" s="34" t="str">
        <f>RTD("cqg.rtd",,"DOMData",$C$1,"Price",B24,"T")</f>
        <v/>
      </c>
      <c r="F24" s="33" t="str">
        <f>RTD("cqg.rtd",,"DOMData",$C$1,"Volume",B24,"D")</f>
        <v/>
      </c>
      <c r="G24" s="33">
        <f t="shared" si="2"/>
        <v>13</v>
      </c>
      <c r="H24" s="33">
        <f t="shared" si="3"/>
        <v>-18</v>
      </c>
    </row>
    <row r="25" spans="2:8" x14ac:dyDescent="0.25">
      <c r="B25" s="33">
        <f t="shared" si="4"/>
        <v>-19</v>
      </c>
      <c r="E25" s="34" t="str">
        <f>RTD("cqg.rtd",,"DOMData",$C$1,"Price",B25,"T")</f>
        <v/>
      </c>
      <c r="F25" s="33" t="str">
        <f>RTD("cqg.rtd",,"DOMData",$C$1,"Volume",B25,"D")</f>
        <v/>
      </c>
      <c r="G25" s="33">
        <f t="shared" si="2"/>
        <v>14</v>
      </c>
      <c r="H25" s="33">
        <f t="shared" si="3"/>
        <v>-19</v>
      </c>
    </row>
    <row r="26" spans="2:8" x14ac:dyDescent="0.25">
      <c r="B26" s="33">
        <f t="shared" si="4"/>
        <v>-20</v>
      </c>
      <c r="E26" s="34" t="str">
        <f>RTD("cqg.rtd",,"DOMData",$C$1,"Price",B26,"T")</f>
        <v/>
      </c>
      <c r="F26" s="33" t="str">
        <f>RTD("cqg.rtd",,"DOMData",$C$1,"Volume",B26,"D")</f>
        <v/>
      </c>
      <c r="G26" s="33">
        <f t="shared" si="2"/>
        <v>15</v>
      </c>
      <c r="H26" s="33">
        <f t="shared" si="3"/>
        <v>-20</v>
      </c>
    </row>
  </sheetData>
  <sheetProtection algorithmName="SHA-512" hashValue="sF2QmxbYnVk5fk6kqC4R5G8kdAIcZq6Q/+sM3t+JZ5rMN4X3X2zLxv1IU3XTf8foXYw5MnM4GMOpO2Atb9GjRg==" saltValue="+nHZdQnl8dkyCI8w6WV8nw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sqref="A1:XFD1048576"/>
    </sheetView>
  </sheetViews>
  <sheetFormatPr defaultRowHeight="15" x14ac:dyDescent="0.25"/>
  <cols>
    <col min="1" max="16384" width="9.140625" style="33"/>
  </cols>
  <sheetData>
    <row r="1" spans="2:13" x14ac:dyDescent="0.25">
      <c r="C1" s="33" t="str">
        <f>Main!Q5</f>
        <v>VXW3</v>
      </c>
      <c r="E1" s="34"/>
      <c r="J1" s="33">
        <f>H2+1</f>
        <v>-5</v>
      </c>
    </row>
    <row r="2" spans="2:13" x14ac:dyDescent="0.25">
      <c r="B2" s="33">
        <v>5</v>
      </c>
      <c r="E2" s="34">
        <f>RTD("cqg.rtd",,"DOMData",$C$1,"Price",B2,"T")</f>
        <v>1.93</v>
      </c>
      <c r="F2" s="33">
        <f>RTD("cqg.rtd",,"DOMData",$C$1,"Volume",B2,"D")</f>
        <v>8</v>
      </c>
      <c r="H2" s="33">
        <f>LOOKUP(1,G7:G106,H7:H106)</f>
        <v>-6</v>
      </c>
      <c r="I2" s="33">
        <f>H2+1</f>
        <v>-5</v>
      </c>
      <c r="J2" s="33">
        <f>J1+1</f>
        <v>-4</v>
      </c>
      <c r="L2" s="34">
        <f>RTD("cqg.rtd",,"DOMData",$C$1,"Price",B2,"T")</f>
        <v>1.93</v>
      </c>
      <c r="M2" s="33">
        <f>RTD("cqg.rtd",,"DOMData",$C$1,"Volume",B2,"D")</f>
        <v>8</v>
      </c>
    </row>
    <row r="3" spans="2:13" x14ac:dyDescent="0.25">
      <c r="B3" s="33">
        <v>4</v>
      </c>
      <c r="E3" s="34">
        <f>RTD("cqg.rtd",,"DOMData",$C$1,"Price",B3,"T")</f>
        <v>1.92</v>
      </c>
      <c r="F3" s="33">
        <f>RTD("cqg.rtd",,"DOMData",$C$1,"Volume",B3,"D")</f>
        <v>8</v>
      </c>
      <c r="I3" s="33">
        <f>IF(J2&gt;=0,"",I2+1)</f>
        <v>-4</v>
      </c>
      <c r="J3" s="33">
        <f t="shared" ref="J3:J5" si="0">J2+1</f>
        <v>-3</v>
      </c>
      <c r="L3" s="34">
        <f>RTD("cqg.rtd",,"DOMData",$C$1,"Price",B3,"T")</f>
        <v>1.92</v>
      </c>
      <c r="M3" s="33">
        <f>RTD("cqg.rtd",,"DOMData",$C$1,"Volume",B3,"D")</f>
        <v>8</v>
      </c>
    </row>
    <row r="4" spans="2:13" x14ac:dyDescent="0.25">
      <c r="B4" s="33">
        <v>3</v>
      </c>
      <c r="E4" s="34">
        <f>RTD("cqg.rtd",,"DOMData",$C$1,"Price",B4,"T")</f>
        <v>1.91</v>
      </c>
      <c r="F4" s="33">
        <f>RTD("cqg.rtd",,"DOMData",$C$1,"Volume",B4,"D")</f>
        <v>18</v>
      </c>
      <c r="I4" s="33">
        <f t="shared" ref="I4:I6" si="1">IF(J3&gt;=0,"",I3+1)</f>
        <v>-3</v>
      </c>
      <c r="J4" s="33">
        <f t="shared" si="0"/>
        <v>-2</v>
      </c>
      <c r="L4" s="34">
        <f>RTD("cqg.rtd",,"DOMData",$C$1,"Price",B4,"T")</f>
        <v>1.91</v>
      </c>
      <c r="M4" s="33">
        <f>RTD("cqg.rtd",,"DOMData",$C$1,"Volume",B4,"D")</f>
        <v>18</v>
      </c>
    </row>
    <row r="5" spans="2:13" x14ac:dyDescent="0.25">
      <c r="B5" s="33">
        <v>2</v>
      </c>
      <c r="E5" s="34">
        <f>RTD("cqg.rtd",,"DOMData",$C$1,"Price",B5,"T")</f>
        <v>1.9</v>
      </c>
      <c r="F5" s="33">
        <f>RTD("cqg.rtd",,"DOMData",$C$1,"Volume",B5,"D")</f>
        <v>18</v>
      </c>
      <c r="I5" s="33">
        <f t="shared" si="1"/>
        <v>-2</v>
      </c>
      <c r="J5" s="33">
        <f t="shared" si="0"/>
        <v>-1</v>
      </c>
      <c r="L5" s="34">
        <f>RTD("cqg.rtd",,"DOMData",$C$1,"Price",B5,"T")</f>
        <v>1.9</v>
      </c>
      <c r="M5" s="33">
        <f>RTD("cqg.rtd",,"DOMData",$C$1,"Volume",B5,"D")</f>
        <v>18</v>
      </c>
    </row>
    <row r="6" spans="2:13" x14ac:dyDescent="0.25">
      <c r="B6" s="33">
        <v>1</v>
      </c>
      <c r="E6" s="34">
        <f>RTD("cqg.rtd",,"DOMData",$C$1,"Price",B6,"T")</f>
        <v>1.89</v>
      </c>
      <c r="F6" s="33">
        <f>RTD("cqg.rtd",,"DOMData",$C$1,"Volume",B6,"D")</f>
        <v>7</v>
      </c>
      <c r="I6" s="33">
        <f t="shared" si="1"/>
        <v>-1</v>
      </c>
      <c r="L6" s="34">
        <f>RTD("cqg.rtd",,"DOMData",$C$1,"Price",B6,"T")</f>
        <v>1.89</v>
      </c>
      <c r="M6" s="33">
        <f>RTD("cqg.rtd",,"DOMData",$C$1,"Volume",B6,"D")</f>
        <v>7</v>
      </c>
    </row>
    <row r="7" spans="2:13" x14ac:dyDescent="0.25">
      <c r="B7" s="33">
        <v>-1</v>
      </c>
      <c r="E7" s="34">
        <f>RTD("cqg.rtd",,"DOMData",$C$1,"Price",B7,"T")</f>
        <v>-1.82</v>
      </c>
      <c r="F7" s="33">
        <f>RTD("cqg.rtd",,"DOMData",$C$1,"Volume",B7,"D")</f>
        <v>15</v>
      </c>
      <c r="G7" s="33">
        <f>IF(F7&lt;&gt;"",0,1+G6)</f>
        <v>0</v>
      </c>
      <c r="H7" s="33">
        <f>B7</f>
        <v>-1</v>
      </c>
      <c r="L7" s="34">
        <f>IF(I2="","",RTD("cqg.rtd",,"DOMData",$C$1,"Price",I2,"T"))</f>
        <v>-1.86</v>
      </c>
      <c r="M7" s="33">
        <f>IF(I2="","",RTD("cqg.rtd",,"DOMData",$C$1,"Volume",I2,"D"))</f>
        <v>3</v>
      </c>
    </row>
    <row r="8" spans="2:13" x14ac:dyDescent="0.25">
      <c r="B8" s="33">
        <f>B7-1</f>
        <v>-2</v>
      </c>
      <c r="E8" s="34">
        <f>RTD("cqg.rtd",,"DOMData",$C$1,"Price",B8,"T")</f>
        <v>-1.83</v>
      </c>
      <c r="F8" s="33">
        <f>RTD("cqg.rtd",,"DOMData",$C$1,"Volume",B8,"D")</f>
        <v>15</v>
      </c>
      <c r="G8" s="33">
        <f t="shared" ref="G8:G26" si="2">IF(F8&lt;&gt;"",0,1+G7)</f>
        <v>0</v>
      </c>
      <c r="H8" s="33">
        <f t="shared" ref="H8:H26" si="3">B8</f>
        <v>-2</v>
      </c>
      <c r="L8" s="34">
        <f>IF(I3="","",RTD("cqg.rtd",,"DOMData",$C$1,"Price",I3,"T"))</f>
        <v>-1.85</v>
      </c>
      <c r="M8" s="33">
        <f>IF(I3="","",RTD("cqg.rtd",,"DOMData",$C$1,"Volume",I3,"D"))</f>
        <v>9</v>
      </c>
    </row>
    <row r="9" spans="2:13" x14ac:dyDescent="0.25">
      <c r="B9" s="33">
        <f t="shared" ref="B9:B26" si="4">B8-1</f>
        <v>-3</v>
      </c>
      <c r="E9" s="34">
        <f>RTD("cqg.rtd",,"DOMData",$C$1,"Price",B9,"T")</f>
        <v>-1.84</v>
      </c>
      <c r="F9" s="33">
        <f>RTD("cqg.rtd",,"DOMData",$C$1,"Volume",B9,"D")</f>
        <v>15</v>
      </c>
      <c r="G9" s="33">
        <f t="shared" si="2"/>
        <v>0</v>
      </c>
      <c r="H9" s="33">
        <f t="shared" si="3"/>
        <v>-3</v>
      </c>
      <c r="L9" s="34">
        <f>IF(I4="","",RTD("cqg.rtd",,"DOMData",$C$1,"Price",I4,"T"))</f>
        <v>-1.84</v>
      </c>
      <c r="M9" s="33">
        <f>IF(I4="","",RTD("cqg.rtd",,"DOMData",$C$1,"Volume",I4,"D"))</f>
        <v>15</v>
      </c>
    </row>
    <row r="10" spans="2:13" x14ac:dyDescent="0.25">
      <c r="B10" s="33">
        <f t="shared" si="4"/>
        <v>-4</v>
      </c>
      <c r="E10" s="34">
        <f>RTD("cqg.rtd",,"DOMData",$C$1,"Price",B10,"T")</f>
        <v>-1.85</v>
      </c>
      <c r="F10" s="33">
        <f>RTD("cqg.rtd",,"DOMData",$C$1,"Volume",B10,"D")</f>
        <v>9</v>
      </c>
      <c r="G10" s="33">
        <f t="shared" si="2"/>
        <v>0</v>
      </c>
      <c r="H10" s="33">
        <f t="shared" si="3"/>
        <v>-4</v>
      </c>
      <c r="L10" s="34">
        <f>IF(I5="","",RTD("cqg.rtd",,"DOMData",$C$1,"Price",I5,"T"))</f>
        <v>-1.83</v>
      </c>
      <c r="M10" s="33">
        <f>IF(I5="","",RTD("cqg.rtd",,"DOMData",$C$1,"Volume",I5,"D"))</f>
        <v>15</v>
      </c>
    </row>
    <row r="11" spans="2:13" x14ac:dyDescent="0.25">
      <c r="B11" s="33">
        <f t="shared" si="4"/>
        <v>-5</v>
      </c>
      <c r="E11" s="34">
        <f>RTD("cqg.rtd",,"DOMData",$C$1,"Price",B11,"T")</f>
        <v>-1.86</v>
      </c>
      <c r="F11" s="33">
        <f>RTD("cqg.rtd",,"DOMData",$C$1,"Volume",B11,"D")</f>
        <v>3</v>
      </c>
      <c r="G11" s="33">
        <f t="shared" si="2"/>
        <v>0</v>
      </c>
      <c r="H11" s="33">
        <f t="shared" si="3"/>
        <v>-5</v>
      </c>
      <c r="L11" s="34">
        <f>IF(I6="","",RTD("cqg.rtd",,"DOMData",$C$1,"Price",I6,"T"))</f>
        <v>-1.82</v>
      </c>
      <c r="M11" s="33">
        <f>IF(I6="","",RTD("cqg.rtd",,"DOMData",$C$1,"Volume",I6,"D"))</f>
        <v>15</v>
      </c>
    </row>
    <row r="12" spans="2:13" x14ac:dyDescent="0.25">
      <c r="B12" s="33">
        <f t="shared" si="4"/>
        <v>-6</v>
      </c>
      <c r="E12" s="34" t="str">
        <f>RTD("cqg.rtd",,"DOMData",$C$1,"Price",B12,"T")</f>
        <v/>
      </c>
      <c r="F12" s="33" t="str">
        <f>RTD("cqg.rtd",,"DOMData",$C$1,"Volume",B12,"D")</f>
        <v/>
      </c>
      <c r="G12" s="33">
        <f t="shared" si="2"/>
        <v>1</v>
      </c>
      <c r="H12" s="33">
        <f t="shared" si="3"/>
        <v>-6</v>
      </c>
    </row>
    <row r="13" spans="2:13" x14ac:dyDescent="0.25">
      <c r="B13" s="33">
        <f t="shared" si="4"/>
        <v>-7</v>
      </c>
      <c r="E13" s="34" t="str">
        <f>RTD("cqg.rtd",,"DOMData",$C$1,"Price",B13,"T")</f>
        <v/>
      </c>
      <c r="F13" s="33" t="str">
        <f>RTD("cqg.rtd",,"DOMData",$C$1,"Volume",B13,"D")</f>
        <v/>
      </c>
      <c r="G13" s="33">
        <f t="shared" si="2"/>
        <v>2</v>
      </c>
      <c r="H13" s="33">
        <f t="shared" si="3"/>
        <v>-7</v>
      </c>
    </row>
    <row r="14" spans="2:13" x14ac:dyDescent="0.25">
      <c r="B14" s="33">
        <f t="shared" si="4"/>
        <v>-8</v>
      </c>
      <c r="E14" s="34" t="str">
        <f>RTD("cqg.rtd",,"DOMData",$C$1,"Price",B14,"T")</f>
        <v/>
      </c>
      <c r="F14" s="33" t="str">
        <f>RTD("cqg.rtd",,"DOMData",$C$1,"Volume",B14,"D")</f>
        <v/>
      </c>
      <c r="G14" s="33">
        <f t="shared" si="2"/>
        <v>3</v>
      </c>
      <c r="H14" s="33">
        <f t="shared" si="3"/>
        <v>-8</v>
      </c>
    </row>
    <row r="15" spans="2:13" x14ac:dyDescent="0.25">
      <c r="B15" s="33">
        <f t="shared" si="4"/>
        <v>-9</v>
      </c>
      <c r="E15" s="34" t="str">
        <f>RTD("cqg.rtd",,"DOMData",$C$1,"Price",B15,"T")</f>
        <v/>
      </c>
      <c r="F15" s="33" t="str">
        <f>RTD("cqg.rtd",,"DOMData",$C$1,"Volume",B15,"D")</f>
        <v/>
      </c>
      <c r="G15" s="33">
        <f t="shared" si="2"/>
        <v>4</v>
      </c>
      <c r="H15" s="33">
        <f t="shared" si="3"/>
        <v>-9</v>
      </c>
    </row>
    <row r="16" spans="2:13" x14ac:dyDescent="0.25">
      <c r="B16" s="33">
        <f t="shared" si="4"/>
        <v>-10</v>
      </c>
      <c r="E16" s="34" t="str">
        <f>RTD("cqg.rtd",,"DOMData",$C$1,"Price",B16,"T")</f>
        <v/>
      </c>
      <c r="F16" s="33" t="str">
        <f>RTD("cqg.rtd",,"DOMData",$C$1,"Volume",B16,"D")</f>
        <v/>
      </c>
      <c r="G16" s="33">
        <f t="shared" si="2"/>
        <v>5</v>
      </c>
      <c r="H16" s="33">
        <f t="shared" si="3"/>
        <v>-10</v>
      </c>
    </row>
    <row r="17" spans="2:8" x14ac:dyDescent="0.25">
      <c r="B17" s="33">
        <f t="shared" si="4"/>
        <v>-11</v>
      </c>
      <c r="E17" s="34" t="str">
        <f>RTD("cqg.rtd",,"DOMData",$C$1,"Price",B17,"T")</f>
        <v/>
      </c>
      <c r="F17" s="33" t="str">
        <f>RTD("cqg.rtd",,"DOMData",$C$1,"Volume",B17,"D")</f>
        <v/>
      </c>
      <c r="G17" s="33">
        <f t="shared" si="2"/>
        <v>6</v>
      </c>
      <c r="H17" s="33">
        <f t="shared" si="3"/>
        <v>-11</v>
      </c>
    </row>
    <row r="18" spans="2:8" x14ac:dyDescent="0.25">
      <c r="B18" s="33">
        <f t="shared" si="4"/>
        <v>-12</v>
      </c>
      <c r="E18" s="34" t="str">
        <f>RTD("cqg.rtd",,"DOMData",$C$1,"Price",B18,"T")</f>
        <v/>
      </c>
      <c r="F18" s="33" t="str">
        <f>RTD("cqg.rtd",,"DOMData",$C$1,"Volume",B18,"D")</f>
        <v/>
      </c>
      <c r="G18" s="33">
        <f t="shared" si="2"/>
        <v>7</v>
      </c>
      <c r="H18" s="33">
        <f t="shared" si="3"/>
        <v>-12</v>
      </c>
    </row>
    <row r="19" spans="2:8" x14ac:dyDescent="0.25">
      <c r="B19" s="33">
        <f t="shared" si="4"/>
        <v>-13</v>
      </c>
      <c r="E19" s="34" t="str">
        <f>RTD("cqg.rtd",,"DOMData",$C$1,"Price",B19,"T")</f>
        <v/>
      </c>
      <c r="F19" s="33" t="str">
        <f>RTD("cqg.rtd",,"DOMData",$C$1,"Volume",B19,"D")</f>
        <v/>
      </c>
      <c r="G19" s="33">
        <f t="shared" si="2"/>
        <v>8</v>
      </c>
      <c r="H19" s="33">
        <f t="shared" si="3"/>
        <v>-13</v>
      </c>
    </row>
    <row r="20" spans="2:8" x14ac:dyDescent="0.25">
      <c r="B20" s="33">
        <f t="shared" si="4"/>
        <v>-14</v>
      </c>
      <c r="E20" s="34" t="str">
        <f>RTD("cqg.rtd",,"DOMData",$C$1,"Price",B20,"T")</f>
        <v/>
      </c>
      <c r="F20" s="33" t="str">
        <f>RTD("cqg.rtd",,"DOMData",$C$1,"Volume",B20,"D")</f>
        <v/>
      </c>
      <c r="G20" s="33">
        <f t="shared" si="2"/>
        <v>9</v>
      </c>
      <c r="H20" s="33">
        <f t="shared" si="3"/>
        <v>-14</v>
      </c>
    </row>
    <row r="21" spans="2:8" x14ac:dyDescent="0.25">
      <c r="B21" s="33">
        <f t="shared" si="4"/>
        <v>-15</v>
      </c>
      <c r="E21" s="34" t="str">
        <f>RTD("cqg.rtd",,"DOMData",$C$1,"Price",B21,"T")</f>
        <v/>
      </c>
      <c r="F21" s="33" t="str">
        <f>RTD("cqg.rtd",,"DOMData",$C$1,"Volume",B21,"D")</f>
        <v/>
      </c>
      <c r="G21" s="33">
        <f t="shared" si="2"/>
        <v>10</v>
      </c>
      <c r="H21" s="33">
        <f t="shared" si="3"/>
        <v>-15</v>
      </c>
    </row>
    <row r="22" spans="2:8" x14ac:dyDescent="0.25">
      <c r="B22" s="33">
        <f t="shared" si="4"/>
        <v>-16</v>
      </c>
      <c r="E22" s="34" t="str">
        <f>RTD("cqg.rtd",,"DOMData",$C$1,"Price",B22,"T")</f>
        <v/>
      </c>
      <c r="F22" s="33" t="str">
        <f>RTD("cqg.rtd",,"DOMData",$C$1,"Volume",B22,"D")</f>
        <v/>
      </c>
      <c r="G22" s="33">
        <f t="shared" si="2"/>
        <v>11</v>
      </c>
      <c r="H22" s="33">
        <f t="shared" si="3"/>
        <v>-16</v>
      </c>
    </row>
    <row r="23" spans="2:8" x14ac:dyDescent="0.25">
      <c r="B23" s="33">
        <f t="shared" si="4"/>
        <v>-17</v>
      </c>
      <c r="E23" s="34" t="str">
        <f>RTD("cqg.rtd",,"DOMData",$C$1,"Price",B23,"T")</f>
        <v/>
      </c>
      <c r="F23" s="33" t="str">
        <f>RTD("cqg.rtd",,"DOMData",$C$1,"Volume",B23,"D")</f>
        <v/>
      </c>
      <c r="G23" s="33">
        <f t="shared" si="2"/>
        <v>12</v>
      </c>
      <c r="H23" s="33">
        <f t="shared" si="3"/>
        <v>-17</v>
      </c>
    </row>
    <row r="24" spans="2:8" x14ac:dyDescent="0.25">
      <c r="B24" s="33">
        <f t="shared" si="4"/>
        <v>-18</v>
      </c>
      <c r="E24" s="34" t="str">
        <f>RTD("cqg.rtd",,"DOMData",$C$1,"Price",B24,"T")</f>
        <v/>
      </c>
      <c r="F24" s="33" t="str">
        <f>RTD("cqg.rtd",,"DOMData",$C$1,"Volume",B24,"D")</f>
        <v/>
      </c>
      <c r="G24" s="33">
        <f t="shared" si="2"/>
        <v>13</v>
      </c>
      <c r="H24" s="33">
        <f t="shared" si="3"/>
        <v>-18</v>
      </c>
    </row>
    <row r="25" spans="2:8" x14ac:dyDescent="0.25">
      <c r="B25" s="33">
        <f t="shared" si="4"/>
        <v>-19</v>
      </c>
      <c r="E25" s="34" t="str">
        <f>RTD("cqg.rtd",,"DOMData",$C$1,"Price",B25,"T")</f>
        <v/>
      </c>
      <c r="F25" s="33" t="str">
        <f>RTD("cqg.rtd",,"DOMData",$C$1,"Volume",B25,"D")</f>
        <v/>
      </c>
      <c r="G25" s="33">
        <f t="shared" si="2"/>
        <v>14</v>
      </c>
      <c r="H25" s="33">
        <f t="shared" si="3"/>
        <v>-19</v>
      </c>
    </row>
    <row r="26" spans="2:8" x14ac:dyDescent="0.25">
      <c r="B26" s="33">
        <f t="shared" si="4"/>
        <v>-20</v>
      </c>
      <c r="E26" s="34" t="str">
        <f>RTD("cqg.rtd",,"DOMData",$C$1,"Price",B26,"T")</f>
        <v/>
      </c>
      <c r="F26" s="33" t="str">
        <f>RTD("cqg.rtd",,"DOMData",$C$1,"Volume",B26,"D")</f>
        <v/>
      </c>
      <c r="G26" s="33">
        <f t="shared" si="2"/>
        <v>15</v>
      </c>
      <c r="H26" s="33">
        <f t="shared" si="3"/>
        <v>-20</v>
      </c>
    </row>
  </sheetData>
  <sheetProtection algorithmName="SHA-512" hashValue="0EhkJavxliUawPG443zZUnHfO4VPa0n/G6L+Xag5/1FNgGvJ37IdIpXoI1vDW4WGIW/VnvlEVDgzmp3V7vhRXQ==" saltValue="Dax/ldK9yNSh9rjgs1AP7Q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sqref="A1:XFD1048576"/>
    </sheetView>
  </sheetViews>
  <sheetFormatPr defaultRowHeight="15" x14ac:dyDescent="0.25"/>
  <cols>
    <col min="1" max="16384" width="9.140625" style="33"/>
  </cols>
  <sheetData>
    <row r="1" spans="2:13" x14ac:dyDescent="0.25">
      <c r="C1" s="33" t="str">
        <f>Main!Q21</f>
        <v>VXW1?4</v>
      </c>
      <c r="E1" s="34"/>
      <c r="J1" s="33">
        <f>H2+1</f>
        <v>-5</v>
      </c>
    </row>
    <row r="2" spans="2:13" x14ac:dyDescent="0.25">
      <c r="B2" s="33">
        <v>5</v>
      </c>
      <c r="E2" s="34">
        <f>RTD("cqg.rtd",,"DOMData",$C$1,"Price",B2,"T")</f>
        <v>0.52</v>
      </c>
      <c r="F2" s="33">
        <f>RTD("cqg.rtd",,"DOMData",$C$1,"Volume",B2,"D")</f>
        <v>134</v>
      </c>
      <c r="H2" s="33">
        <f>LOOKUP(1,G7:G106,H7:H106)</f>
        <v>-6</v>
      </c>
      <c r="I2" s="33">
        <f>H2+1</f>
        <v>-5</v>
      </c>
      <c r="J2" s="33">
        <f>J1+1</f>
        <v>-4</v>
      </c>
      <c r="L2" s="34">
        <f>RTD("cqg.rtd",,"DOMData",$C$1,"Price",B2,"T")</f>
        <v>0.52</v>
      </c>
      <c r="M2" s="33">
        <f>RTD("cqg.rtd",,"DOMData",$C$1,"Volume",B2,"D")</f>
        <v>134</v>
      </c>
    </row>
    <row r="3" spans="2:13" x14ac:dyDescent="0.25">
      <c r="B3" s="33">
        <v>4</v>
      </c>
      <c r="E3" s="34">
        <f>RTD("cqg.rtd",,"DOMData",$C$1,"Price",B3,"T")</f>
        <v>0.51</v>
      </c>
      <c r="F3" s="33">
        <f>RTD("cqg.rtd",,"DOMData",$C$1,"Volume",B3,"D")</f>
        <v>118</v>
      </c>
      <c r="I3" s="33">
        <f>IF(J2&gt;=0,"",I2+1)</f>
        <v>-4</v>
      </c>
      <c r="J3" s="33">
        <f t="shared" ref="J3:J5" si="0">J2+1</f>
        <v>-3</v>
      </c>
      <c r="L3" s="34">
        <f>RTD("cqg.rtd",,"DOMData",$C$1,"Price",B3,"T")</f>
        <v>0.51</v>
      </c>
      <c r="M3" s="33">
        <f>RTD("cqg.rtd",,"DOMData",$C$1,"Volume",B3,"D")</f>
        <v>118</v>
      </c>
    </row>
    <row r="4" spans="2:13" x14ac:dyDescent="0.25">
      <c r="B4" s="33">
        <v>3</v>
      </c>
      <c r="E4" s="34">
        <f>RTD("cqg.rtd",,"DOMData",$C$1,"Price",B4,"T")</f>
        <v>0.5</v>
      </c>
      <c r="F4" s="33">
        <f>RTD("cqg.rtd",,"DOMData",$C$1,"Volume",B4,"D")</f>
        <v>100</v>
      </c>
      <c r="I4" s="33">
        <f t="shared" ref="I4:I6" si="1">IF(J3&gt;=0,"",I3+1)</f>
        <v>-3</v>
      </c>
      <c r="J4" s="33">
        <f t="shared" si="0"/>
        <v>-2</v>
      </c>
      <c r="L4" s="34">
        <f>RTD("cqg.rtd",,"DOMData",$C$1,"Price",B4,"T")</f>
        <v>0.5</v>
      </c>
      <c r="M4" s="33">
        <f>RTD("cqg.rtd",,"DOMData",$C$1,"Volume",B4,"D")</f>
        <v>100</v>
      </c>
    </row>
    <row r="5" spans="2:13" x14ac:dyDescent="0.25">
      <c r="B5" s="33">
        <v>2</v>
      </c>
      <c r="E5" s="34">
        <f>RTD("cqg.rtd",,"DOMData",$C$1,"Price",B5,"T")</f>
        <v>0.49</v>
      </c>
      <c r="F5" s="33">
        <f>RTD("cqg.rtd",,"DOMData",$C$1,"Volume",B5,"D")</f>
        <v>100</v>
      </c>
      <c r="I5" s="33">
        <f t="shared" si="1"/>
        <v>-2</v>
      </c>
      <c r="J5" s="33">
        <f t="shared" si="0"/>
        <v>-1</v>
      </c>
      <c r="L5" s="34">
        <f>RTD("cqg.rtd",,"DOMData",$C$1,"Price",B5,"T")</f>
        <v>0.49</v>
      </c>
      <c r="M5" s="33">
        <f>RTD("cqg.rtd",,"DOMData",$C$1,"Volume",B5,"D")</f>
        <v>100</v>
      </c>
    </row>
    <row r="6" spans="2:13" x14ac:dyDescent="0.25">
      <c r="B6" s="33">
        <v>1</v>
      </c>
      <c r="E6" s="34">
        <f>RTD("cqg.rtd",,"DOMData",$C$1,"Price",B6,"T")</f>
        <v>0.48</v>
      </c>
      <c r="F6" s="33">
        <f>RTD("cqg.rtd",,"DOMData",$C$1,"Volume",B6,"D")</f>
        <v>55</v>
      </c>
      <c r="I6" s="33">
        <f t="shared" si="1"/>
        <v>-1</v>
      </c>
      <c r="L6" s="34">
        <f>RTD("cqg.rtd",,"DOMData",$C$1,"Price",B6,"T")</f>
        <v>0.48</v>
      </c>
      <c r="M6" s="33">
        <f>RTD("cqg.rtd",,"DOMData",$C$1,"Volume",B6,"D")</f>
        <v>55</v>
      </c>
    </row>
    <row r="7" spans="2:13" x14ac:dyDescent="0.25">
      <c r="B7" s="33">
        <v>-1</v>
      </c>
      <c r="E7" s="34">
        <f>RTD("cqg.rtd",,"DOMData",$C$1,"Price",B7,"T")</f>
        <v>-0.43</v>
      </c>
      <c r="F7" s="33">
        <f>RTD("cqg.rtd",,"DOMData",$C$1,"Volume",B7,"D")</f>
        <v>118</v>
      </c>
      <c r="G7" s="33">
        <f>IF(F7&lt;&gt;"",0,1+G6)</f>
        <v>0</v>
      </c>
      <c r="H7" s="33">
        <f>B7</f>
        <v>-1</v>
      </c>
      <c r="L7" s="34">
        <f>IF(I2="","",RTD("cqg.rtd",,"DOMData",$C$1,"Price",I2,"T"))</f>
        <v>-0.47</v>
      </c>
      <c r="M7" s="33">
        <f>IF(I2="","",RTD("cqg.rtd",,"DOMData",$C$1,"Volume",I2,"D"))</f>
        <v>64</v>
      </c>
    </row>
    <row r="8" spans="2:13" x14ac:dyDescent="0.25">
      <c r="B8" s="33">
        <f>B7-1</f>
        <v>-2</v>
      </c>
      <c r="E8" s="34">
        <f>RTD("cqg.rtd",,"DOMData",$C$1,"Price",B8,"T")</f>
        <v>-0.44</v>
      </c>
      <c r="F8" s="33">
        <f>RTD("cqg.rtd",,"DOMData",$C$1,"Volume",B8,"D")</f>
        <v>167</v>
      </c>
      <c r="G8" s="33">
        <f t="shared" ref="G8:G26" si="2">IF(F8&lt;&gt;"",0,1+G7)</f>
        <v>0</v>
      </c>
      <c r="H8" s="33">
        <f t="shared" ref="H8:H26" si="3">B8</f>
        <v>-2</v>
      </c>
      <c r="L8" s="34">
        <f>IF(I3="","",RTD("cqg.rtd",,"DOMData",$C$1,"Price",I3,"T"))</f>
        <v>-0.46</v>
      </c>
      <c r="M8" s="33">
        <f>IF(I3="","",RTD("cqg.rtd",,"DOMData",$C$1,"Volume",I3,"D"))</f>
        <v>186</v>
      </c>
    </row>
    <row r="9" spans="2:13" x14ac:dyDescent="0.25">
      <c r="B9" s="33">
        <f t="shared" ref="B9:B26" si="4">B8-1</f>
        <v>-3</v>
      </c>
      <c r="E9" s="34">
        <f>RTD("cqg.rtd",,"DOMData",$C$1,"Price",B9,"T")</f>
        <v>-0.45</v>
      </c>
      <c r="F9" s="33">
        <f>RTD("cqg.rtd",,"DOMData",$C$1,"Volume",B9,"D")</f>
        <v>170</v>
      </c>
      <c r="G9" s="33">
        <f t="shared" si="2"/>
        <v>0</v>
      </c>
      <c r="H9" s="33">
        <f t="shared" si="3"/>
        <v>-3</v>
      </c>
      <c r="L9" s="34">
        <f>IF(I4="","",RTD("cqg.rtd",,"DOMData",$C$1,"Price",I4,"T"))</f>
        <v>-0.45</v>
      </c>
      <c r="M9" s="33">
        <f>IF(I4="","",RTD("cqg.rtd",,"DOMData",$C$1,"Volume",I4,"D"))</f>
        <v>170</v>
      </c>
    </row>
    <row r="10" spans="2:13" x14ac:dyDescent="0.25">
      <c r="B10" s="33">
        <f t="shared" si="4"/>
        <v>-4</v>
      </c>
      <c r="E10" s="34">
        <f>RTD("cqg.rtd",,"DOMData",$C$1,"Price",B10,"T")</f>
        <v>-0.46</v>
      </c>
      <c r="F10" s="33">
        <f>RTD("cqg.rtd",,"DOMData",$C$1,"Volume",B10,"D")</f>
        <v>186</v>
      </c>
      <c r="G10" s="33">
        <f t="shared" si="2"/>
        <v>0</v>
      </c>
      <c r="H10" s="33">
        <f t="shared" si="3"/>
        <v>-4</v>
      </c>
      <c r="L10" s="34">
        <f>IF(I5="","",RTD("cqg.rtd",,"DOMData",$C$1,"Price",I5,"T"))</f>
        <v>-0.44</v>
      </c>
      <c r="M10" s="33">
        <f>IF(I5="","",RTD("cqg.rtd",,"DOMData",$C$1,"Volume",I5,"D"))</f>
        <v>167</v>
      </c>
    </row>
    <row r="11" spans="2:13" x14ac:dyDescent="0.25">
      <c r="B11" s="33">
        <f t="shared" si="4"/>
        <v>-5</v>
      </c>
      <c r="E11" s="34">
        <f>RTD("cqg.rtd",,"DOMData",$C$1,"Price",B11,"T")</f>
        <v>-0.47</v>
      </c>
      <c r="F11" s="33">
        <f>RTD("cqg.rtd",,"DOMData",$C$1,"Volume",B11,"D")</f>
        <v>64</v>
      </c>
      <c r="G11" s="33">
        <f t="shared" si="2"/>
        <v>0</v>
      </c>
      <c r="H11" s="33">
        <f t="shared" si="3"/>
        <v>-5</v>
      </c>
      <c r="L11" s="34">
        <f>IF(I6="","",RTD("cqg.rtd",,"DOMData",$C$1,"Price",I6,"T"))</f>
        <v>-0.43</v>
      </c>
      <c r="M11" s="33">
        <f>IF(I6="","",RTD("cqg.rtd",,"DOMData",$C$1,"Volume",I6,"D"))</f>
        <v>118</v>
      </c>
    </row>
    <row r="12" spans="2:13" x14ac:dyDescent="0.25">
      <c r="B12" s="33">
        <f t="shared" si="4"/>
        <v>-6</v>
      </c>
      <c r="E12" s="34" t="str">
        <f>RTD("cqg.rtd",,"DOMData",$C$1,"Price",B12,"T")</f>
        <v/>
      </c>
      <c r="F12" s="33" t="str">
        <f>RTD("cqg.rtd",,"DOMData",$C$1,"Volume",B12,"D")</f>
        <v/>
      </c>
      <c r="G12" s="33">
        <f t="shared" si="2"/>
        <v>1</v>
      </c>
      <c r="H12" s="33">
        <f t="shared" si="3"/>
        <v>-6</v>
      </c>
    </row>
    <row r="13" spans="2:13" x14ac:dyDescent="0.25">
      <c r="B13" s="33">
        <f t="shared" si="4"/>
        <v>-7</v>
      </c>
      <c r="E13" s="34" t="str">
        <f>RTD("cqg.rtd",,"DOMData",$C$1,"Price",B13,"T")</f>
        <v/>
      </c>
      <c r="F13" s="33" t="str">
        <f>RTD("cqg.rtd",,"DOMData",$C$1,"Volume",B13,"D")</f>
        <v/>
      </c>
      <c r="G13" s="33">
        <f t="shared" si="2"/>
        <v>2</v>
      </c>
      <c r="H13" s="33">
        <f t="shared" si="3"/>
        <v>-7</v>
      </c>
    </row>
    <row r="14" spans="2:13" x14ac:dyDescent="0.25">
      <c r="B14" s="33">
        <f t="shared" si="4"/>
        <v>-8</v>
      </c>
      <c r="E14" s="34" t="str">
        <f>RTD("cqg.rtd",,"DOMData",$C$1,"Price",B14,"T")</f>
        <v/>
      </c>
      <c r="F14" s="33" t="str">
        <f>RTD("cqg.rtd",,"DOMData",$C$1,"Volume",B14,"D")</f>
        <v/>
      </c>
      <c r="G14" s="33">
        <f t="shared" si="2"/>
        <v>3</v>
      </c>
      <c r="H14" s="33">
        <f t="shared" si="3"/>
        <v>-8</v>
      </c>
    </row>
    <row r="15" spans="2:13" x14ac:dyDescent="0.25">
      <c r="B15" s="33">
        <f t="shared" si="4"/>
        <v>-9</v>
      </c>
      <c r="E15" s="34" t="str">
        <f>RTD("cqg.rtd",,"DOMData",$C$1,"Price",B15,"T")</f>
        <v/>
      </c>
      <c r="F15" s="33" t="str">
        <f>RTD("cqg.rtd",,"DOMData",$C$1,"Volume",B15,"D")</f>
        <v/>
      </c>
      <c r="G15" s="33">
        <f t="shared" si="2"/>
        <v>4</v>
      </c>
      <c r="H15" s="33">
        <f t="shared" si="3"/>
        <v>-9</v>
      </c>
    </row>
    <row r="16" spans="2:13" x14ac:dyDescent="0.25">
      <c r="B16" s="33">
        <f t="shared" si="4"/>
        <v>-10</v>
      </c>
      <c r="E16" s="34" t="str">
        <f>RTD("cqg.rtd",,"DOMData",$C$1,"Price",B16,"T")</f>
        <v/>
      </c>
      <c r="F16" s="33" t="str">
        <f>RTD("cqg.rtd",,"DOMData",$C$1,"Volume",B16,"D")</f>
        <v/>
      </c>
      <c r="G16" s="33">
        <f t="shared" si="2"/>
        <v>5</v>
      </c>
      <c r="H16" s="33">
        <f t="shared" si="3"/>
        <v>-10</v>
      </c>
    </row>
    <row r="17" spans="2:8" x14ac:dyDescent="0.25">
      <c r="B17" s="33">
        <f t="shared" si="4"/>
        <v>-11</v>
      </c>
      <c r="E17" s="34" t="str">
        <f>RTD("cqg.rtd",,"DOMData",$C$1,"Price",B17,"T")</f>
        <v/>
      </c>
      <c r="F17" s="33" t="str">
        <f>RTD("cqg.rtd",,"DOMData",$C$1,"Volume",B17,"D")</f>
        <v/>
      </c>
      <c r="G17" s="33">
        <f t="shared" si="2"/>
        <v>6</v>
      </c>
      <c r="H17" s="33">
        <f t="shared" si="3"/>
        <v>-11</v>
      </c>
    </row>
    <row r="18" spans="2:8" x14ac:dyDescent="0.25">
      <c r="B18" s="33">
        <f t="shared" si="4"/>
        <v>-12</v>
      </c>
      <c r="E18" s="34" t="str">
        <f>RTD("cqg.rtd",,"DOMData",$C$1,"Price",B18,"T")</f>
        <v/>
      </c>
      <c r="F18" s="33" t="str">
        <f>RTD("cqg.rtd",,"DOMData",$C$1,"Volume",B18,"D")</f>
        <v/>
      </c>
      <c r="G18" s="33">
        <f t="shared" si="2"/>
        <v>7</v>
      </c>
      <c r="H18" s="33">
        <f t="shared" si="3"/>
        <v>-12</v>
      </c>
    </row>
    <row r="19" spans="2:8" x14ac:dyDescent="0.25">
      <c r="B19" s="33">
        <f t="shared" si="4"/>
        <v>-13</v>
      </c>
      <c r="E19" s="34" t="str">
        <f>RTD("cqg.rtd",,"DOMData",$C$1,"Price",B19,"T")</f>
        <v/>
      </c>
      <c r="F19" s="33" t="str">
        <f>RTD("cqg.rtd",,"DOMData",$C$1,"Volume",B19,"D")</f>
        <v/>
      </c>
      <c r="G19" s="33">
        <f t="shared" si="2"/>
        <v>8</v>
      </c>
      <c r="H19" s="33">
        <f t="shared" si="3"/>
        <v>-13</v>
      </c>
    </row>
    <row r="20" spans="2:8" x14ac:dyDescent="0.25">
      <c r="B20" s="33">
        <f t="shared" si="4"/>
        <v>-14</v>
      </c>
      <c r="E20" s="34" t="str">
        <f>RTD("cqg.rtd",,"DOMData",$C$1,"Price",B20,"T")</f>
        <v/>
      </c>
      <c r="F20" s="33" t="str">
        <f>RTD("cqg.rtd",,"DOMData",$C$1,"Volume",B20,"D")</f>
        <v/>
      </c>
      <c r="G20" s="33">
        <f t="shared" si="2"/>
        <v>9</v>
      </c>
      <c r="H20" s="33">
        <f t="shared" si="3"/>
        <v>-14</v>
      </c>
    </row>
    <row r="21" spans="2:8" x14ac:dyDescent="0.25">
      <c r="B21" s="33">
        <f t="shared" si="4"/>
        <v>-15</v>
      </c>
      <c r="E21" s="34" t="str">
        <f>RTD("cqg.rtd",,"DOMData",$C$1,"Price",B21,"T")</f>
        <v/>
      </c>
      <c r="F21" s="33" t="str">
        <f>RTD("cqg.rtd",,"DOMData",$C$1,"Volume",B21,"D")</f>
        <v/>
      </c>
      <c r="G21" s="33">
        <f t="shared" si="2"/>
        <v>10</v>
      </c>
      <c r="H21" s="33">
        <f t="shared" si="3"/>
        <v>-15</v>
      </c>
    </row>
    <row r="22" spans="2:8" x14ac:dyDescent="0.25">
      <c r="B22" s="33">
        <f t="shared" si="4"/>
        <v>-16</v>
      </c>
      <c r="E22" s="34" t="str">
        <f>RTD("cqg.rtd",,"DOMData",$C$1,"Price",B22,"T")</f>
        <v/>
      </c>
      <c r="F22" s="33" t="str">
        <f>RTD("cqg.rtd",,"DOMData",$C$1,"Volume",B22,"D")</f>
        <v/>
      </c>
      <c r="G22" s="33">
        <f t="shared" si="2"/>
        <v>11</v>
      </c>
      <c r="H22" s="33">
        <f t="shared" si="3"/>
        <v>-16</v>
      </c>
    </row>
    <row r="23" spans="2:8" x14ac:dyDescent="0.25">
      <c r="B23" s="33">
        <f t="shared" si="4"/>
        <v>-17</v>
      </c>
      <c r="E23" s="34" t="str">
        <f>RTD("cqg.rtd",,"DOMData",$C$1,"Price",B23,"T")</f>
        <v/>
      </c>
      <c r="F23" s="33" t="str">
        <f>RTD("cqg.rtd",,"DOMData",$C$1,"Volume",B23,"D")</f>
        <v/>
      </c>
      <c r="G23" s="33">
        <f t="shared" si="2"/>
        <v>12</v>
      </c>
      <c r="H23" s="33">
        <f t="shared" si="3"/>
        <v>-17</v>
      </c>
    </row>
    <row r="24" spans="2:8" x14ac:dyDescent="0.25">
      <c r="B24" s="33">
        <f t="shared" si="4"/>
        <v>-18</v>
      </c>
      <c r="E24" s="34" t="str">
        <f>RTD("cqg.rtd",,"DOMData",$C$1,"Price",B24,"T")</f>
        <v/>
      </c>
      <c r="F24" s="33" t="str">
        <f>RTD("cqg.rtd",,"DOMData",$C$1,"Volume",B24,"D")</f>
        <v/>
      </c>
      <c r="G24" s="33">
        <f t="shared" si="2"/>
        <v>13</v>
      </c>
      <c r="H24" s="33">
        <f t="shared" si="3"/>
        <v>-18</v>
      </c>
    </row>
    <row r="25" spans="2:8" x14ac:dyDescent="0.25">
      <c r="B25" s="33">
        <f t="shared" si="4"/>
        <v>-19</v>
      </c>
      <c r="E25" s="34" t="str">
        <f>RTD("cqg.rtd",,"DOMData",$C$1,"Price",B25,"T")</f>
        <v/>
      </c>
      <c r="F25" s="33" t="str">
        <f>RTD("cqg.rtd",,"DOMData",$C$1,"Volume",B25,"D")</f>
        <v/>
      </c>
      <c r="G25" s="33">
        <f t="shared" si="2"/>
        <v>14</v>
      </c>
      <c r="H25" s="33">
        <f t="shared" si="3"/>
        <v>-19</v>
      </c>
    </row>
    <row r="26" spans="2:8" x14ac:dyDescent="0.25">
      <c r="B26" s="33">
        <f t="shared" si="4"/>
        <v>-20</v>
      </c>
      <c r="E26" s="34" t="str">
        <f>RTD("cqg.rtd",,"DOMData",$C$1,"Price",B26,"T")</f>
        <v/>
      </c>
      <c r="F26" s="33" t="str">
        <f>RTD("cqg.rtd",,"DOMData",$C$1,"Volume",B26,"D")</f>
        <v/>
      </c>
      <c r="G26" s="33">
        <f t="shared" si="2"/>
        <v>15</v>
      </c>
      <c r="H26" s="33">
        <f t="shared" si="3"/>
        <v>-20</v>
      </c>
    </row>
  </sheetData>
  <sheetProtection algorithmName="SHA-512" hashValue="oSN5KblXwCkpxKBXuhFv3fjcyp+TMLFCN6KSm0otqS517kITi02mEol+5QWu245+yxH4KTkpGx+XXY1KhjWAVQ==" saltValue="sgm9DQUuDAKIOXFS7GSC+g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4" sqref="E4"/>
    </sheetView>
  </sheetViews>
  <sheetFormatPr defaultRowHeight="15" x14ac:dyDescent="0.25"/>
  <cols>
    <col min="1" max="16384" width="9.140625" style="33"/>
  </cols>
  <sheetData>
    <row r="1" spans="2:13" x14ac:dyDescent="0.25">
      <c r="C1" s="33" t="str">
        <f>Main!X5</f>
        <v>VXW4</v>
      </c>
      <c r="E1" s="34"/>
      <c r="J1" s="33">
        <f>H2+1</f>
        <v>-5</v>
      </c>
    </row>
    <row r="2" spans="2:13" x14ac:dyDescent="0.25">
      <c r="B2" s="33">
        <v>5</v>
      </c>
      <c r="E2" s="34">
        <f>RTD("cqg.rtd",,"DOMData",$C$1,"Price",B2,"T")</f>
        <v>2.4</v>
      </c>
      <c r="F2" s="33">
        <f>RTD("cqg.rtd",,"DOMData",$C$1,"Volume",B2,"D")</f>
        <v>5</v>
      </c>
      <c r="H2" s="33">
        <f>LOOKUP(1,G7:G106,H7:H106)</f>
        <v>-6</v>
      </c>
      <c r="I2" s="33">
        <f>H2+1</f>
        <v>-5</v>
      </c>
      <c r="J2" s="33">
        <f>J1+1</f>
        <v>-4</v>
      </c>
      <c r="L2" s="34">
        <f>RTD("cqg.rtd",,"DOMData",$C$1,"Price",B2,"T")</f>
        <v>2.4</v>
      </c>
      <c r="M2" s="33">
        <f>RTD("cqg.rtd",,"DOMData",$C$1,"Volume",B2,"D")</f>
        <v>5</v>
      </c>
    </row>
    <row r="3" spans="2:13" x14ac:dyDescent="0.25">
      <c r="B3" s="33">
        <v>4</v>
      </c>
      <c r="E3" s="34">
        <f>RTD("cqg.rtd",,"DOMData",$C$1,"Price",B3,"T")</f>
        <v>2.39</v>
      </c>
      <c r="F3" s="33">
        <f>RTD("cqg.rtd",,"DOMData",$C$1,"Volume",B3,"D")</f>
        <v>7</v>
      </c>
      <c r="I3" s="33">
        <f>IF(J2&gt;=0,"",I2+1)</f>
        <v>-4</v>
      </c>
      <c r="J3" s="33">
        <f t="shared" ref="J3:J5" si="0">J2+1</f>
        <v>-3</v>
      </c>
      <c r="L3" s="34">
        <f>RTD("cqg.rtd",,"DOMData",$C$1,"Price",B3,"T")</f>
        <v>2.39</v>
      </c>
      <c r="M3" s="33">
        <f>RTD("cqg.rtd",,"DOMData",$C$1,"Volume",B3,"D")</f>
        <v>7</v>
      </c>
    </row>
    <row r="4" spans="2:13" x14ac:dyDescent="0.25">
      <c r="B4" s="33">
        <v>3</v>
      </c>
      <c r="E4" s="34">
        <f>RTD("cqg.rtd",,"DOMData",$C$1,"Price",B4,"T")</f>
        <v>2.38</v>
      </c>
      <c r="F4" s="33">
        <f>RTD("cqg.rtd",,"DOMData",$C$1,"Volume",B4,"D")</f>
        <v>8</v>
      </c>
      <c r="I4" s="33">
        <f t="shared" ref="I4:I6" si="1">IF(J3&gt;=0,"",I3+1)</f>
        <v>-3</v>
      </c>
      <c r="J4" s="33">
        <f t="shared" si="0"/>
        <v>-2</v>
      </c>
      <c r="L4" s="34">
        <f>RTD("cqg.rtd",,"DOMData",$C$1,"Price",B4,"T")</f>
        <v>2.38</v>
      </c>
      <c r="M4" s="33">
        <f>RTD("cqg.rtd",,"DOMData",$C$1,"Volume",B4,"D")</f>
        <v>8</v>
      </c>
    </row>
    <row r="5" spans="2:13" x14ac:dyDescent="0.25">
      <c r="B5" s="33">
        <v>2</v>
      </c>
      <c r="E5" s="34">
        <f>RTD("cqg.rtd",,"DOMData",$C$1,"Price",B5,"T")</f>
        <v>2.37</v>
      </c>
      <c r="F5" s="33">
        <f>RTD("cqg.rtd",,"DOMData",$C$1,"Volume",B5,"D")</f>
        <v>9</v>
      </c>
      <c r="I5" s="33">
        <f t="shared" si="1"/>
        <v>-2</v>
      </c>
      <c r="J5" s="33">
        <f t="shared" si="0"/>
        <v>-1</v>
      </c>
      <c r="L5" s="34">
        <f>RTD("cqg.rtd",,"DOMData",$C$1,"Price",B5,"T")</f>
        <v>2.37</v>
      </c>
      <c r="M5" s="33">
        <f>RTD("cqg.rtd",,"DOMData",$C$1,"Volume",B5,"D")</f>
        <v>9</v>
      </c>
    </row>
    <row r="6" spans="2:13" x14ac:dyDescent="0.25">
      <c r="B6" s="33">
        <v>1</v>
      </c>
      <c r="E6" s="34">
        <f>RTD("cqg.rtd",,"DOMData",$C$1,"Price",B6,"T")</f>
        <v>2.36</v>
      </c>
      <c r="F6" s="33">
        <f>RTD("cqg.rtd",,"DOMData",$C$1,"Volume",B6,"D")</f>
        <v>1</v>
      </c>
      <c r="I6" s="33">
        <f t="shared" si="1"/>
        <v>-1</v>
      </c>
      <c r="L6" s="34">
        <f>RTD("cqg.rtd",,"DOMData",$C$1,"Price",B6,"T")</f>
        <v>2.36</v>
      </c>
      <c r="M6" s="33">
        <f>RTD("cqg.rtd",,"DOMData",$C$1,"Volume",B6,"D")</f>
        <v>1</v>
      </c>
    </row>
    <row r="7" spans="2:13" x14ac:dyDescent="0.25">
      <c r="B7" s="33">
        <v>-1</v>
      </c>
      <c r="E7" s="34">
        <f>RTD("cqg.rtd",,"DOMData",$C$1,"Price",B7,"T")</f>
        <v>-2.29</v>
      </c>
      <c r="F7" s="33">
        <f>RTD("cqg.rtd",,"DOMData",$C$1,"Volume",B7,"D")</f>
        <v>14</v>
      </c>
      <c r="G7" s="33">
        <f>IF(F7&lt;&gt;"",0,1+G6)</f>
        <v>0</v>
      </c>
      <c r="H7" s="33">
        <f>B7</f>
        <v>-1</v>
      </c>
      <c r="L7" s="34">
        <f>IF(I2="","",RTD("cqg.rtd",,"DOMData",$C$1,"Price",I2,"T"))</f>
        <v>-2.33</v>
      </c>
      <c r="M7" s="33">
        <f>IF(I2="","",RTD("cqg.rtd",,"DOMData",$C$1,"Volume",I2,"D"))</f>
        <v>4</v>
      </c>
    </row>
    <row r="8" spans="2:13" x14ac:dyDescent="0.25">
      <c r="B8" s="33">
        <f>B7-1</f>
        <v>-2</v>
      </c>
      <c r="E8" s="34">
        <f>RTD("cqg.rtd",,"DOMData",$C$1,"Price",B8,"T")</f>
        <v>-2.2999999999999998</v>
      </c>
      <c r="F8" s="33">
        <f>RTD("cqg.rtd",,"DOMData",$C$1,"Volume",B8,"D")</f>
        <v>12</v>
      </c>
      <c r="G8" s="33">
        <f t="shared" ref="G8:G26" si="2">IF(F8&lt;&gt;"",0,1+G7)</f>
        <v>0</v>
      </c>
      <c r="H8" s="33">
        <f t="shared" ref="H8:H26" si="3">B8</f>
        <v>-2</v>
      </c>
      <c r="L8" s="34">
        <f>IF(I3="","",RTD("cqg.rtd",,"DOMData",$C$1,"Price",I3,"T"))</f>
        <v>-2.3199999999999998</v>
      </c>
      <c r="M8" s="33">
        <f>IF(I3="","",RTD("cqg.rtd",,"DOMData",$C$1,"Volume",I3,"D"))</f>
        <v>7</v>
      </c>
    </row>
    <row r="9" spans="2:13" x14ac:dyDescent="0.25">
      <c r="B9" s="33">
        <f t="shared" ref="B9:B26" si="4">B8-1</f>
        <v>-3</v>
      </c>
      <c r="E9" s="34">
        <f>RTD("cqg.rtd",,"DOMData",$C$1,"Price",B9,"T")</f>
        <v>-2.31</v>
      </c>
      <c r="F9" s="33">
        <f>RTD("cqg.rtd",,"DOMData",$C$1,"Volume",B9,"D")</f>
        <v>12</v>
      </c>
      <c r="G9" s="33">
        <f t="shared" si="2"/>
        <v>0</v>
      </c>
      <c r="H9" s="33">
        <f t="shared" si="3"/>
        <v>-3</v>
      </c>
      <c r="L9" s="34">
        <f>IF(I4="","",RTD("cqg.rtd",,"DOMData",$C$1,"Price",I4,"T"))</f>
        <v>-2.31</v>
      </c>
      <c r="M9" s="33">
        <f>IF(I4="","",RTD("cqg.rtd",,"DOMData",$C$1,"Volume",I4,"D"))</f>
        <v>12</v>
      </c>
    </row>
    <row r="10" spans="2:13" x14ac:dyDescent="0.25">
      <c r="B10" s="33">
        <f t="shared" si="4"/>
        <v>-4</v>
      </c>
      <c r="E10" s="34">
        <f>RTD("cqg.rtd",,"DOMData",$C$1,"Price",B10,"T")</f>
        <v>-2.3199999999999998</v>
      </c>
      <c r="F10" s="33">
        <f>RTD("cqg.rtd",,"DOMData",$C$1,"Volume",B10,"D")</f>
        <v>7</v>
      </c>
      <c r="G10" s="33">
        <f t="shared" si="2"/>
        <v>0</v>
      </c>
      <c r="H10" s="33">
        <f t="shared" si="3"/>
        <v>-4</v>
      </c>
      <c r="L10" s="34">
        <f>IF(I5="","",RTD("cqg.rtd",,"DOMData",$C$1,"Price",I5,"T"))</f>
        <v>-2.2999999999999998</v>
      </c>
      <c r="M10" s="33">
        <f>IF(I5="","",RTD("cqg.rtd",,"DOMData",$C$1,"Volume",I5,"D"))</f>
        <v>12</v>
      </c>
    </row>
    <row r="11" spans="2:13" x14ac:dyDescent="0.25">
      <c r="B11" s="33">
        <f t="shared" si="4"/>
        <v>-5</v>
      </c>
      <c r="E11" s="34">
        <f>RTD("cqg.rtd",,"DOMData",$C$1,"Price",B11,"T")</f>
        <v>-2.33</v>
      </c>
      <c r="F11" s="33">
        <f>RTD("cqg.rtd",,"DOMData",$C$1,"Volume",B11,"D")</f>
        <v>4</v>
      </c>
      <c r="G11" s="33">
        <f t="shared" si="2"/>
        <v>0</v>
      </c>
      <c r="H11" s="33">
        <f t="shared" si="3"/>
        <v>-5</v>
      </c>
      <c r="L11" s="34">
        <f>IF(I6="","",RTD("cqg.rtd",,"DOMData",$C$1,"Price",I6,"T"))</f>
        <v>-2.29</v>
      </c>
      <c r="M11" s="33">
        <f>IF(I6="","",RTD("cqg.rtd",,"DOMData",$C$1,"Volume",I6,"D"))</f>
        <v>14</v>
      </c>
    </row>
    <row r="12" spans="2:13" x14ac:dyDescent="0.25">
      <c r="B12" s="33">
        <f t="shared" si="4"/>
        <v>-6</v>
      </c>
      <c r="E12" s="34" t="str">
        <f>RTD("cqg.rtd",,"DOMData",$C$1,"Price",B12,"T")</f>
        <v/>
      </c>
      <c r="F12" s="33" t="str">
        <f>RTD("cqg.rtd",,"DOMData",$C$1,"Volume",B12,"D")</f>
        <v/>
      </c>
      <c r="G12" s="33">
        <f t="shared" si="2"/>
        <v>1</v>
      </c>
      <c r="H12" s="33">
        <f t="shared" si="3"/>
        <v>-6</v>
      </c>
    </row>
    <row r="13" spans="2:13" x14ac:dyDescent="0.25">
      <c r="B13" s="33">
        <f t="shared" si="4"/>
        <v>-7</v>
      </c>
      <c r="E13" s="34" t="str">
        <f>RTD("cqg.rtd",,"DOMData",$C$1,"Price",B13,"T")</f>
        <v/>
      </c>
      <c r="F13" s="33" t="str">
        <f>RTD("cqg.rtd",,"DOMData",$C$1,"Volume",B13,"D")</f>
        <v/>
      </c>
      <c r="G13" s="33">
        <f t="shared" si="2"/>
        <v>2</v>
      </c>
      <c r="H13" s="33">
        <f t="shared" si="3"/>
        <v>-7</v>
      </c>
    </row>
    <row r="14" spans="2:13" x14ac:dyDescent="0.25">
      <c r="B14" s="33">
        <f t="shared" si="4"/>
        <v>-8</v>
      </c>
      <c r="E14" s="34" t="str">
        <f>RTD("cqg.rtd",,"DOMData",$C$1,"Price",B14,"T")</f>
        <v/>
      </c>
      <c r="F14" s="33" t="str">
        <f>RTD("cqg.rtd",,"DOMData",$C$1,"Volume",B14,"D")</f>
        <v/>
      </c>
      <c r="G14" s="33">
        <f t="shared" si="2"/>
        <v>3</v>
      </c>
      <c r="H14" s="33">
        <f t="shared" si="3"/>
        <v>-8</v>
      </c>
    </row>
    <row r="15" spans="2:13" x14ac:dyDescent="0.25">
      <c r="B15" s="33">
        <f t="shared" si="4"/>
        <v>-9</v>
      </c>
      <c r="E15" s="34" t="str">
        <f>RTD("cqg.rtd",,"DOMData",$C$1,"Price",B15,"T")</f>
        <v/>
      </c>
      <c r="F15" s="33" t="str">
        <f>RTD("cqg.rtd",,"DOMData",$C$1,"Volume",B15,"D")</f>
        <v/>
      </c>
      <c r="G15" s="33">
        <f t="shared" si="2"/>
        <v>4</v>
      </c>
      <c r="H15" s="33">
        <f t="shared" si="3"/>
        <v>-9</v>
      </c>
    </row>
    <row r="16" spans="2:13" x14ac:dyDescent="0.25">
      <c r="B16" s="33">
        <f t="shared" si="4"/>
        <v>-10</v>
      </c>
      <c r="E16" s="34" t="str">
        <f>RTD("cqg.rtd",,"DOMData",$C$1,"Price",B16,"T")</f>
        <v/>
      </c>
      <c r="F16" s="33" t="str">
        <f>RTD("cqg.rtd",,"DOMData",$C$1,"Volume",B16,"D")</f>
        <v/>
      </c>
      <c r="G16" s="33">
        <f t="shared" si="2"/>
        <v>5</v>
      </c>
      <c r="H16" s="33">
        <f t="shared" si="3"/>
        <v>-10</v>
      </c>
    </row>
    <row r="17" spans="2:8" x14ac:dyDescent="0.25">
      <c r="B17" s="33">
        <f t="shared" si="4"/>
        <v>-11</v>
      </c>
      <c r="E17" s="34" t="str">
        <f>RTD("cqg.rtd",,"DOMData",$C$1,"Price",B17,"T")</f>
        <v/>
      </c>
      <c r="F17" s="33" t="str">
        <f>RTD("cqg.rtd",,"DOMData",$C$1,"Volume",B17,"D")</f>
        <v/>
      </c>
      <c r="G17" s="33">
        <f t="shared" si="2"/>
        <v>6</v>
      </c>
      <c r="H17" s="33">
        <f t="shared" si="3"/>
        <v>-11</v>
      </c>
    </row>
    <row r="18" spans="2:8" x14ac:dyDescent="0.25">
      <c r="B18" s="33">
        <f t="shared" si="4"/>
        <v>-12</v>
      </c>
      <c r="E18" s="34" t="str">
        <f>RTD("cqg.rtd",,"DOMData",$C$1,"Price",B18,"T")</f>
        <v/>
      </c>
      <c r="F18" s="33" t="str">
        <f>RTD("cqg.rtd",,"DOMData",$C$1,"Volume",B18,"D")</f>
        <v/>
      </c>
      <c r="G18" s="33">
        <f t="shared" si="2"/>
        <v>7</v>
      </c>
      <c r="H18" s="33">
        <f t="shared" si="3"/>
        <v>-12</v>
      </c>
    </row>
    <row r="19" spans="2:8" x14ac:dyDescent="0.25">
      <c r="B19" s="33">
        <f t="shared" si="4"/>
        <v>-13</v>
      </c>
      <c r="E19" s="34" t="str">
        <f>RTD("cqg.rtd",,"DOMData",$C$1,"Price",B19,"T")</f>
        <v/>
      </c>
      <c r="F19" s="33" t="str">
        <f>RTD("cqg.rtd",,"DOMData",$C$1,"Volume",B19,"D")</f>
        <v/>
      </c>
      <c r="G19" s="33">
        <f t="shared" si="2"/>
        <v>8</v>
      </c>
      <c r="H19" s="33">
        <f t="shared" si="3"/>
        <v>-13</v>
      </c>
    </row>
    <row r="20" spans="2:8" x14ac:dyDescent="0.25">
      <c r="B20" s="33">
        <f t="shared" si="4"/>
        <v>-14</v>
      </c>
      <c r="E20" s="34" t="str">
        <f>RTD("cqg.rtd",,"DOMData",$C$1,"Price",B20,"T")</f>
        <v/>
      </c>
      <c r="F20" s="33" t="str">
        <f>RTD("cqg.rtd",,"DOMData",$C$1,"Volume",B20,"D")</f>
        <v/>
      </c>
      <c r="G20" s="33">
        <f t="shared" si="2"/>
        <v>9</v>
      </c>
      <c r="H20" s="33">
        <f t="shared" si="3"/>
        <v>-14</v>
      </c>
    </row>
    <row r="21" spans="2:8" x14ac:dyDescent="0.25">
      <c r="B21" s="33">
        <f t="shared" si="4"/>
        <v>-15</v>
      </c>
      <c r="E21" s="34" t="str">
        <f>RTD("cqg.rtd",,"DOMData",$C$1,"Price",B21,"T")</f>
        <v/>
      </c>
      <c r="F21" s="33" t="str">
        <f>RTD("cqg.rtd",,"DOMData",$C$1,"Volume",B21,"D")</f>
        <v/>
      </c>
      <c r="G21" s="33">
        <f t="shared" si="2"/>
        <v>10</v>
      </c>
      <c r="H21" s="33">
        <f t="shared" si="3"/>
        <v>-15</v>
      </c>
    </row>
    <row r="22" spans="2:8" x14ac:dyDescent="0.25">
      <c r="B22" s="33">
        <f t="shared" si="4"/>
        <v>-16</v>
      </c>
      <c r="E22" s="34" t="str">
        <f>RTD("cqg.rtd",,"DOMData",$C$1,"Price",B22,"T")</f>
        <v/>
      </c>
      <c r="F22" s="33" t="str">
        <f>RTD("cqg.rtd",,"DOMData",$C$1,"Volume",B22,"D")</f>
        <v/>
      </c>
      <c r="G22" s="33">
        <f t="shared" si="2"/>
        <v>11</v>
      </c>
      <c r="H22" s="33">
        <f t="shared" si="3"/>
        <v>-16</v>
      </c>
    </row>
    <row r="23" spans="2:8" x14ac:dyDescent="0.25">
      <c r="B23" s="33">
        <f t="shared" si="4"/>
        <v>-17</v>
      </c>
      <c r="E23" s="34" t="str">
        <f>RTD("cqg.rtd",,"DOMData",$C$1,"Price",B23,"T")</f>
        <v/>
      </c>
      <c r="F23" s="33" t="str">
        <f>RTD("cqg.rtd",,"DOMData",$C$1,"Volume",B23,"D")</f>
        <v/>
      </c>
      <c r="G23" s="33">
        <f t="shared" si="2"/>
        <v>12</v>
      </c>
      <c r="H23" s="33">
        <f t="shared" si="3"/>
        <v>-17</v>
      </c>
    </row>
    <row r="24" spans="2:8" x14ac:dyDescent="0.25">
      <c r="B24" s="33">
        <f t="shared" si="4"/>
        <v>-18</v>
      </c>
      <c r="E24" s="34" t="str">
        <f>RTD("cqg.rtd",,"DOMData",$C$1,"Price",B24,"T")</f>
        <v/>
      </c>
      <c r="F24" s="33" t="str">
        <f>RTD("cqg.rtd",,"DOMData",$C$1,"Volume",B24,"D")</f>
        <v/>
      </c>
      <c r="G24" s="33">
        <f t="shared" si="2"/>
        <v>13</v>
      </c>
      <c r="H24" s="33">
        <f t="shared" si="3"/>
        <v>-18</v>
      </c>
    </row>
    <row r="25" spans="2:8" x14ac:dyDescent="0.25">
      <c r="B25" s="33">
        <f t="shared" si="4"/>
        <v>-19</v>
      </c>
      <c r="E25" s="34" t="str">
        <f>RTD("cqg.rtd",,"DOMData",$C$1,"Price",B25,"T")</f>
        <v/>
      </c>
      <c r="F25" s="33" t="str">
        <f>RTD("cqg.rtd",,"DOMData",$C$1,"Volume",B25,"D")</f>
        <v/>
      </c>
      <c r="G25" s="33">
        <f t="shared" si="2"/>
        <v>14</v>
      </c>
      <c r="H25" s="33">
        <f t="shared" si="3"/>
        <v>-19</v>
      </c>
    </row>
    <row r="26" spans="2:8" x14ac:dyDescent="0.25">
      <c r="B26" s="33">
        <f t="shared" si="4"/>
        <v>-20</v>
      </c>
      <c r="E26" s="34" t="str">
        <f>RTD("cqg.rtd",,"DOMData",$C$1,"Price",B26,"T")</f>
        <v/>
      </c>
      <c r="F26" s="33" t="str">
        <f>RTD("cqg.rtd",,"DOMData",$C$1,"Volume",B26,"D")</f>
        <v/>
      </c>
      <c r="G26" s="33">
        <f t="shared" si="2"/>
        <v>15</v>
      </c>
      <c r="H26" s="33">
        <f t="shared" si="3"/>
        <v>-20</v>
      </c>
    </row>
  </sheetData>
  <sheetProtection algorithmName="SHA-512" hashValue="xP2rNUM1eMIYnYyX3R/eh/2skdAvqxPH6HjgOZdPMaizSO5K43qjTGOUHok5+GC5q0DSHXLI0r+Zw7cYr3VeHQ==" saltValue="mDZgYu3kOYQYp+XAqSCABg==" spinCount="100000" sheet="1" objects="1" scenarios="1"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sqref="A1:XFD1048576"/>
    </sheetView>
  </sheetViews>
  <sheetFormatPr defaultRowHeight="15" x14ac:dyDescent="0.25"/>
  <cols>
    <col min="1" max="16384" width="9.140625" style="33"/>
  </cols>
  <sheetData>
    <row r="1" spans="2:13" x14ac:dyDescent="0.25">
      <c r="C1" s="33" t="str">
        <f>Main!X21</f>
        <v>VXW1?5</v>
      </c>
      <c r="E1" s="34"/>
      <c r="J1" s="33">
        <f>H2+1</f>
        <v>-5</v>
      </c>
    </row>
    <row r="2" spans="2:13" x14ac:dyDescent="0.25">
      <c r="B2" s="33">
        <v>5</v>
      </c>
      <c r="E2" s="34">
        <f>RTD("cqg.rtd",,"DOMData",$C$1,"Price",B2,"T")</f>
        <v>0.28999999999999998</v>
      </c>
      <c r="F2" s="33">
        <f>RTD("cqg.rtd",,"DOMData",$C$1,"Volume",B2,"D")</f>
        <v>191</v>
      </c>
      <c r="H2" s="33">
        <f>LOOKUP(1,G7:G106,H7:H106)</f>
        <v>-6</v>
      </c>
      <c r="I2" s="33">
        <f>H2+1</f>
        <v>-5</v>
      </c>
      <c r="J2" s="33">
        <f>J1+1</f>
        <v>-4</v>
      </c>
      <c r="L2" s="34">
        <f>RTD("cqg.rtd",,"DOMData",$C$1,"Price",B2,"T")</f>
        <v>0.28999999999999998</v>
      </c>
      <c r="M2" s="33">
        <f>RTD("cqg.rtd",,"DOMData",$C$1,"Volume",B2,"D")</f>
        <v>191</v>
      </c>
    </row>
    <row r="3" spans="2:13" x14ac:dyDescent="0.25">
      <c r="B3" s="33">
        <v>4</v>
      </c>
      <c r="E3" s="34">
        <f>RTD("cqg.rtd",,"DOMData",$C$1,"Price",B3,"T")</f>
        <v>0.28000000000000003</v>
      </c>
      <c r="F3" s="33">
        <f>RTD("cqg.rtd",,"DOMData",$C$1,"Volume",B3,"D")</f>
        <v>128</v>
      </c>
      <c r="I3" s="33">
        <f>IF(J2&gt;=0,"",I2+1)</f>
        <v>-4</v>
      </c>
      <c r="J3" s="33">
        <f t="shared" ref="J3:J5" si="0">J2+1</f>
        <v>-3</v>
      </c>
      <c r="L3" s="34">
        <f>RTD("cqg.rtd",,"DOMData",$C$1,"Price",B3,"T")</f>
        <v>0.28000000000000003</v>
      </c>
      <c r="M3" s="33">
        <f>RTD("cqg.rtd",,"DOMData",$C$1,"Volume",B3,"D")</f>
        <v>128</v>
      </c>
    </row>
    <row r="4" spans="2:13" x14ac:dyDescent="0.25">
      <c r="B4" s="33">
        <v>3</v>
      </c>
      <c r="E4" s="34">
        <f>RTD("cqg.rtd",,"DOMData",$C$1,"Price",B4,"T")</f>
        <v>0.27</v>
      </c>
      <c r="F4" s="33">
        <f>RTD("cqg.rtd",,"DOMData",$C$1,"Volume",B4,"D")</f>
        <v>91</v>
      </c>
      <c r="I4" s="33">
        <f t="shared" ref="I4:I6" si="1">IF(J3&gt;=0,"",I3+1)</f>
        <v>-3</v>
      </c>
      <c r="J4" s="33">
        <f t="shared" si="0"/>
        <v>-2</v>
      </c>
      <c r="L4" s="34">
        <f>RTD("cqg.rtd",,"DOMData",$C$1,"Price",B4,"T")</f>
        <v>0.27</v>
      </c>
      <c r="M4" s="33">
        <f>RTD("cqg.rtd",,"DOMData",$C$1,"Volume",B4,"D")</f>
        <v>91</v>
      </c>
    </row>
    <row r="5" spans="2:13" x14ac:dyDescent="0.25">
      <c r="B5" s="33">
        <v>2</v>
      </c>
      <c r="E5" s="34">
        <f>RTD("cqg.rtd",,"DOMData",$C$1,"Price",B5,"T")</f>
        <v>0.26</v>
      </c>
      <c r="F5" s="33">
        <f>RTD("cqg.rtd",,"DOMData",$C$1,"Volume",B5,"D")</f>
        <v>88</v>
      </c>
      <c r="I5" s="33">
        <f t="shared" si="1"/>
        <v>-2</v>
      </c>
      <c r="J5" s="33">
        <f t="shared" si="0"/>
        <v>-1</v>
      </c>
      <c r="L5" s="34">
        <f>RTD("cqg.rtd",,"DOMData",$C$1,"Price",B5,"T")</f>
        <v>0.26</v>
      </c>
      <c r="M5" s="33">
        <f>RTD("cqg.rtd",,"DOMData",$C$1,"Volume",B5,"D")</f>
        <v>88</v>
      </c>
    </row>
    <row r="6" spans="2:13" x14ac:dyDescent="0.25">
      <c r="B6" s="33">
        <v>1</v>
      </c>
      <c r="E6" s="34">
        <f>RTD("cqg.rtd",,"DOMData",$C$1,"Price",B6,"T")</f>
        <v>0.25</v>
      </c>
      <c r="F6" s="33">
        <f>RTD("cqg.rtd",,"DOMData",$C$1,"Volume",B6,"D")</f>
        <v>86</v>
      </c>
      <c r="I6" s="33">
        <f t="shared" si="1"/>
        <v>-1</v>
      </c>
      <c r="L6" s="34">
        <f>RTD("cqg.rtd",,"DOMData",$C$1,"Price",B6,"T")</f>
        <v>0.25</v>
      </c>
      <c r="M6" s="33">
        <f>RTD("cqg.rtd",,"DOMData",$C$1,"Volume",B6,"D")</f>
        <v>86</v>
      </c>
    </row>
    <row r="7" spans="2:13" x14ac:dyDescent="0.25">
      <c r="B7" s="33">
        <v>-1</v>
      </c>
      <c r="E7" s="34">
        <f>RTD("cqg.rtd",,"DOMData",$C$1,"Price",B7,"T")</f>
        <v>-0.19</v>
      </c>
      <c r="F7" s="33">
        <f>RTD("cqg.rtd",,"DOMData",$C$1,"Volume",B7,"D")</f>
        <v>89</v>
      </c>
      <c r="G7" s="33">
        <f>IF(F7&lt;&gt;"",0,1+G6)</f>
        <v>0</v>
      </c>
      <c r="H7" s="33">
        <f>B7</f>
        <v>-1</v>
      </c>
      <c r="L7" s="34">
        <f>IF(I2="","",RTD("cqg.rtd",,"DOMData",$C$1,"Price",I2,"T"))</f>
        <v>-0.23</v>
      </c>
      <c r="M7" s="33">
        <f>IF(I2="","",RTD("cqg.rtd",,"DOMData",$C$1,"Volume",I2,"D"))</f>
        <v>50</v>
      </c>
    </row>
    <row r="8" spans="2:13" x14ac:dyDescent="0.25">
      <c r="B8" s="33">
        <f>B7-1</f>
        <v>-2</v>
      </c>
      <c r="E8" s="34">
        <f>RTD("cqg.rtd",,"DOMData",$C$1,"Price",B8,"T")</f>
        <v>-0.2</v>
      </c>
      <c r="F8" s="33">
        <f>RTD("cqg.rtd",,"DOMData",$C$1,"Volume",B8,"D")</f>
        <v>101</v>
      </c>
      <c r="G8" s="33">
        <f t="shared" ref="G8:G26" si="2">IF(F8&lt;&gt;"",0,1+G7)</f>
        <v>0</v>
      </c>
      <c r="H8" s="33">
        <f t="shared" ref="H8:H26" si="3">B8</f>
        <v>-2</v>
      </c>
      <c r="L8" s="34">
        <f>IF(I3="","",RTD("cqg.rtd",,"DOMData",$C$1,"Price",I3,"T"))</f>
        <v>-0.22</v>
      </c>
      <c r="M8" s="33">
        <f>IF(I3="","",RTD("cqg.rtd",,"DOMData",$C$1,"Volume",I3,"D"))</f>
        <v>65</v>
      </c>
    </row>
    <row r="9" spans="2:13" x14ac:dyDescent="0.25">
      <c r="B9" s="33">
        <f t="shared" ref="B9:B26" si="4">B8-1</f>
        <v>-3</v>
      </c>
      <c r="E9" s="34">
        <f>RTD("cqg.rtd",,"DOMData",$C$1,"Price",B9,"T")</f>
        <v>-0.21</v>
      </c>
      <c r="F9" s="33">
        <f>RTD("cqg.rtd",,"DOMData",$C$1,"Volume",B9,"D")</f>
        <v>107</v>
      </c>
      <c r="G9" s="33">
        <f t="shared" si="2"/>
        <v>0</v>
      </c>
      <c r="H9" s="33">
        <f t="shared" si="3"/>
        <v>-3</v>
      </c>
      <c r="L9" s="34">
        <f>IF(I4="","",RTD("cqg.rtd",,"DOMData",$C$1,"Price",I4,"T"))</f>
        <v>-0.21</v>
      </c>
      <c r="M9" s="33">
        <f>IF(I4="","",RTD("cqg.rtd",,"DOMData",$C$1,"Volume",I4,"D"))</f>
        <v>107</v>
      </c>
    </row>
    <row r="10" spans="2:13" x14ac:dyDescent="0.25">
      <c r="B10" s="33">
        <f t="shared" si="4"/>
        <v>-4</v>
      </c>
      <c r="E10" s="34">
        <f>RTD("cqg.rtd",,"DOMData",$C$1,"Price",B10,"T")</f>
        <v>-0.22</v>
      </c>
      <c r="F10" s="33">
        <f>RTD("cqg.rtd",,"DOMData",$C$1,"Volume",B10,"D")</f>
        <v>65</v>
      </c>
      <c r="G10" s="33">
        <f t="shared" si="2"/>
        <v>0</v>
      </c>
      <c r="H10" s="33">
        <f t="shared" si="3"/>
        <v>-4</v>
      </c>
      <c r="L10" s="34">
        <f>IF(I5="","",RTD("cqg.rtd",,"DOMData",$C$1,"Price",I5,"T"))</f>
        <v>-0.2</v>
      </c>
      <c r="M10" s="33">
        <f>IF(I5="","",RTD("cqg.rtd",,"DOMData",$C$1,"Volume",I5,"D"))</f>
        <v>101</v>
      </c>
    </row>
    <row r="11" spans="2:13" x14ac:dyDescent="0.25">
      <c r="B11" s="33">
        <f t="shared" si="4"/>
        <v>-5</v>
      </c>
      <c r="E11" s="34">
        <f>RTD("cqg.rtd",,"DOMData",$C$1,"Price",B11,"T")</f>
        <v>-0.23</v>
      </c>
      <c r="F11" s="33">
        <f>RTD("cqg.rtd",,"DOMData",$C$1,"Volume",B11,"D")</f>
        <v>50</v>
      </c>
      <c r="G11" s="33">
        <f t="shared" si="2"/>
        <v>0</v>
      </c>
      <c r="H11" s="33">
        <f t="shared" si="3"/>
        <v>-5</v>
      </c>
      <c r="L11" s="34">
        <f>IF(I6="","",RTD("cqg.rtd",,"DOMData",$C$1,"Price",I6,"T"))</f>
        <v>-0.19</v>
      </c>
      <c r="M11" s="33">
        <f>IF(I6="","",RTD("cqg.rtd",,"DOMData",$C$1,"Volume",I6,"D"))</f>
        <v>89</v>
      </c>
    </row>
    <row r="12" spans="2:13" x14ac:dyDescent="0.25">
      <c r="B12" s="33">
        <f t="shared" si="4"/>
        <v>-6</v>
      </c>
      <c r="E12" s="34" t="str">
        <f>RTD("cqg.rtd",,"DOMData",$C$1,"Price",B12,"T")</f>
        <v/>
      </c>
      <c r="F12" s="33" t="str">
        <f>RTD("cqg.rtd",,"DOMData",$C$1,"Volume",B12,"D")</f>
        <v/>
      </c>
      <c r="G12" s="33">
        <f t="shared" si="2"/>
        <v>1</v>
      </c>
      <c r="H12" s="33">
        <f t="shared" si="3"/>
        <v>-6</v>
      </c>
    </row>
    <row r="13" spans="2:13" x14ac:dyDescent="0.25">
      <c r="B13" s="33">
        <f t="shared" si="4"/>
        <v>-7</v>
      </c>
      <c r="E13" s="34" t="str">
        <f>RTD("cqg.rtd",,"DOMData",$C$1,"Price",B13,"T")</f>
        <v/>
      </c>
      <c r="F13" s="33" t="str">
        <f>RTD("cqg.rtd",,"DOMData",$C$1,"Volume",B13,"D")</f>
        <v/>
      </c>
      <c r="G13" s="33">
        <f t="shared" si="2"/>
        <v>2</v>
      </c>
      <c r="H13" s="33">
        <f t="shared" si="3"/>
        <v>-7</v>
      </c>
    </row>
    <row r="14" spans="2:13" x14ac:dyDescent="0.25">
      <c r="B14" s="33">
        <f t="shared" si="4"/>
        <v>-8</v>
      </c>
      <c r="E14" s="34" t="str">
        <f>RTD("cqg.rtd",,"DOMData",$C$1,"Price",B14,"T")</f>
        <v/>
      </c>
      <c r="F14" s="33" t="str">
        <f>RTD("cqg.rtd",,"DOMData",$C$1,"Volume",B14,"D")</f>
        <v/>
      </c>
      <c r="G14" s="33">
        <f t="shared" si="2"/>
        <v>3</v>
      </c>
      <c r="H14" s="33">
        <f t="shared" si="3"/>
        <v>-8</v>
      </c>
    </row>
    <row r="15" spans="2:13" x14ac:dyDescent="0.25">
      <c r="B15" s="33">
        <f t="shared" si="4"/>
        <v>-9</v>
      </c>
      <c r="E15" s="34" t="str">
        <f>RTD("cqg.rtd",,"DOMData",$C$1,"Price",B15,"T")</f>
        <v/>
      </c>
      <c r="F15" s="33" t="str">
        <f>RTD("cqg.rtd",,"DOMData",$C$1,"Volume",B15,"D")</f>
        <v/>
      </c>
      <c r="G15" s="33">
        <f t="shared" si="2"/>
        <v>4</v>
      </c>
      <c r="H15" s="33">
        <f t="shared" si="3"/>
        <v>-9</v>
      </c>
    </row>
    <row r="16" spans="2:13" x14ac:dyDescent="0.25">
      <c r="B16" s="33">
        <f t="shared" si="4"/>
        <v>-10</v>
      </c>
      <c r="E16" s="34" t="str">
        <f>RTD("cqg.rtd",,"DOMData",$C$1,"Price",B16,"T")</f>
        <v/>
      </c>
      <c r="F16" s="33" t="str">
        <f>RTD("cqg.rtd",,"DOMData",$C$1,"Volume",B16,"D")</f>
        <v/>
      </c>
      <c r="G16" s="33">
        <f t="shared" si="2"/>
        <v>5</v>
      </c>
      <c r="H16" s="33">
        <f t="shared" si="3"/>
        <v>-10</v>
      </c>
    </row>
    <row r="17" spans="2:8" x14ac:dyDescent="0.25">
      <c r="B17" s="33">
        <f t="shared" si="4"/>
        <v>-11</v>
      </c>
      <c r="E17" s="34" t="str">
        <f>RTD("cqg.rtd",,"DOMData",$C$1,"Price",B17,"T")</f>
        <v/>
      </c>
      <c r="F17" s="33" t="str">
        <f>RTD("cqg.rtd",,"DOMData",$C$1,"Volume",B17,"D")</f>
        <v/>
      </c>
      <c r="G17" s="33">
        <f t="shared" si="2"/>
        <v>6</v>
      </c>
      <c r="H17" s="33">
        <f t="shared" si="3"/>
        <v>-11</v>
      </c>
    </row>
    <row r="18" spans="2:8" x14ac:dyDescent="0.25">
      <c r="B18" s="33">
        <f t="shared" si="4"/>
        <v>-12</v>
      </c>
      <c r="E18" s="34" t="str">
        <f>RTD("cqg.rtd",,"DOMData",$C$1,"Price",B18,"T")</f>
        <v/>
      </c>
      <c r="F18" s="33" t="str">
        <f>RTD("cqg.rtd",,"DOMData",$C$1,"Volume",B18,"D")</f>
        <v/>
      </c>
      <c r="G18" s="33">
        <f t="shared" si="2"/>
        <v>7</v>
      </c>
      <c r="H18" s="33">
        <f t="shared" si="3"/>
        <v>-12</v>
      </c>
    </row>
    <row r="19" spans="2:8" x14ac:dyDescent="0.25">
      <c r="B19" s="33">
        <f t="shared" si="4"/>
        <v>-13</v>
      </c>
      <c r="E19" s="34" t="str">
        <f>RTD("cqg.rtd",,"DOMData",$C$1,"Price",B19,"T")</f>
        <v/>
      </c>
      <c r="F19" s="33" t="str">
        <f>RTD("cqg.rtd",,"DOMData",$C$1,"Volume",B19,"D")</f>
        <v/>
      </c>
      <c r="G19" s="33">
        <f t="shared" si="2"/>
        <v>8</v>
      </c>
      <c r="H19" s="33">
        <f t="shared" si="3"/>
        <v>-13</v>
      </c>
    </row>
    <row r="20" spans="2:8" x14ac:dyDescent="0.25">
      <c r="B20" s="33">
        <f t="shared" si="4"/>
        <v>-14</v>
      </c>
      <c r="E20" s="34" t="str">
        <f>RTD("cqg.rtd",,"DOMData",$C$1,"Price",B20,"T")</f>
        <v/>
      </c>
      <c r="F20" s="33" t="str">
        <f>RTD("cqg.rtd",,"DOMData",$C$1,"Volume",B20,"D")</f>
        <v/>
      </c>
      <c r="G20" s="33">
        <f t="shared" si="2"/>
        <v>9</v>
      </c>
      <c r="H20" s="33">
        <f t="shared" si="3"/>
        <v>-14</v>
      </c>
    </row>
    <row r="21" spans="2:8" x14ac:dyDescent="0.25">
      <c r="B21" s="33">
        <f t="shared" si="4"/>
        <v>-15</v>
      </c>
      <c r="E21" s="34" t="str">
        <f>RTD("cqg.rtd",,"DOMData",$C$1,"Price",B21,"T")</f>
        <v/>
      </c>
      <c r="F21" s="33" t="str">
        <f>RTD("cqg.rtd",,"DOMData",$C$1,"Volume",B21,"D")</f>
        <v/>
      </c>
      <c r="G21" s="33">
        <f t="shared" si="2"/>
        <v>10</v>
      </c>
      <c r="H21" s="33">
        <f t="shared" si="3"/>
        <v>-15</v>
      </c>
    </row>
    <row r="22" spans="2:8" x14ac:dyDescent="0.25">
      <c r="B22" s="33">
        <f t="shared" si="4"/>
        <v>-16</v>
      </c>
      <c r="E22" s="34" t="str">
        <f>RTD("cqg.rtd",,"DOMData",$C$1,"Price",B22,"T")</f>
        <v/>
      </c>
      <c r="F22" s="33" t="str">
        <f>RTD("cqg.rtd",,"DOMData",$C$1,"Volume",B22,"D")</f>
        <v/>
      </c>
      <c r="G22" s="33">
        <f t="shared" si="2"/>
        <v>11</v>
      </c>
      <c r="H22" s="33">
        <f t="shared" si="3"/>
        <v>-16</v>
      </c>
    </row>
    <row r="23" spans="2:8" x14ac:dyDescent="0.25">
      <c r="B23" s="33">
        <f t="shared" si="4"/>
        <v>-17</v>
      </c>
      <c r="E23" s="34" t="str">
        <f>RTD("cqg.rtd",,"DOMData",$C$1,"Price",B23,"T")</f>
        <v/>
      </c>
      <c r="F23" s="33" t="str">
        <f>RTD("cqg.rtd",,"DOMData",$C$1,"Volume",B23,"D")</f>
        <v/>
      </c>
      <c r="G23" s="33">
        <f t="shared" si="2"/>
        <v>12</v>
      </c>
      <c r="H23" s="33">
        <f t="shared" si="3"/>
        <v>-17</v>
      </c>
    </row>
    <row r="24" spans="2:8" x14ac:dyDescent="0.25">
      <c r="B24" s="33">
        <f t="shared" si="4"/>
        <v>-18</v>
      </c>
      <c r="E24" s="34" t="str">
        <f>RTD("cqg.rtd",,"DOMData",$C$1,"Price",B24,"T")</f>
        <v/>
      </c>
      <c r="F24" s="33" t="str">
        <f>RTD("cqg.rtd",,"DOMData",$C$1,"Volume",B24,"D")</f>
        <v/>
      </c>
      <c r="G24" s="33">
        <f t="shared" si="2"/>
        <v>13</v>
      </c>
      <c r="H24" s="33">
        <f t="shared" si="3"/>
        <v>-18</v>
      </c>
    </row>
    <row r="25" spans="2:8" x14ac:dyDescent="0.25">
      <c r="B25" s="33">
        <f t="shared" si="4"/>
        <v>-19</v>
      </c>
      <c r="E25" s="34" t="str">
        <f>RTD("cqg.rtd",,"DOMData",$C$1,"Price",B25,"T")</f>
        <v/>
      </c>
      <c r="F25" s="33" t="str">
        <f>RTD("cqg.rtd",,"DOMData",$C$1,"Volume",B25,"D")</f>
        <v/>
      </c>
      <c r="G25" s="33">
        <f t="shared" si="2"/>
        <v>14</v>
      </c>
      <c r="H25" s="33">
        <f t="shared" si="3"/>
        <v>-19</v>
      </c>
    </row>
    <row r="26" spans="2:8" x14ac:dyDescent="0.25">
      <c r="B26" s="33">
        <f t="shared" si="4"/>
        <v>-20</v>
      </c>
      <c r="E26" s="34" t="str">
        <f>RTD("cqg.rtd",,"DOMData",$C$1,"Price",B26,"T")</f>
        <v/>
      </c>
      <c r="F26" s="33" t="str">
        <f>RTD("cqg.rtd",,"DOMData",$C$1,"Volume",B26,"D")</f>
        <v/>
      </c>
      <c r="G26" s="33">
        <f t="shared" si="2"/>
        <v>15</v>
      </c>
      <c r="H26" s="33">
        <f t="shared" si="3"/>
        <v>-20</v>
      </c>
    </row>
  </sheetData>
  <sheetProtection algorithmName="SHA-512" hashValue="m7gKfM2bLMAjzxDjPUogidE1P9GxssTWn4COyT1iMGpHTrJw+0QEOe+Rm2D+Yy1j71Iv6zpymyiggvHY/KporA==" saltValue="ttxKfWgXDUnTAZx0enJs6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First</vt:lpstr>
      <vt:lpstr>Second</vt:lpstr>
      <vt:lpstr>Third</vt:lpstr>
      <vt:lpstr>Fourth</vt:lpstr>
      <vt:lpstr>Fifth</vt:lpstr>
      <vt:lpstr>Sixth</vt:lpstr>
      <vt:lpstr>Seventh</vt:lpstr>
      <vt:lpstr>Eighth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2013-06-14T16:28:53Z</dcterms:created>
  <dcterms:modified xsi:type="dcterms:W3CDTF">2015-11-30T18:29:24Z</dcterms:modified>
</cp:coreProperties>
</file>