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69" i="1" l="1"/>
  <c r="AZ65" i="1"/>
  <c r="AZ61" i="1"/>
  <c r="AZ57" i="1"/>
  <c r="AZ53" i="1"/>
  <c r="AZ49" i="1"/>
  <c r="AZ45" i="1"/>
  <c r="AZ41" i="1"/>
  <c r="AZ37" i="1"/>
  <c r="AZ33" i="1"/>
  <c r="AZ29" i="1"/>
  <c r="AZ25" i="1"/>
  <c r="AZ21" i="1"/>
  <c r="AZ17" i="1"/>
  <c r="AZ13" i="1"/>
  <c r="AZ64" i="1"/>
  <c r="AZ56" i="1"/>
  <c r="AZ44" i="1"/>
  <c r="AZ36" i="1"/>
  <c r="AZ24" i="1"/>
  <c r="AZ12" i="1"/>
  <c r="AZ63" i="1"/>
  <c r="AZ51" i="1"/>
  <c r="AZ39" i="1"/>
  <c r="AZ27" i="1"/>
  <c r="AZ15" i="1"/>
  <c r="AZ68" i="1"/>
  <c r="AZ52" i="1"/>
  <c r="AZ32" i="1"/>
  <c r="AZ16" i="1"/>
  <c r="AZ59" i="1"/>
  <c r="AZ47" i="1"/>
  <c r="AZ35" i="1"/>
  <c r="AZ23" i="1"/>
  <c r="AZ11" i="1"/>
  <c r="AZ66" i="1"/>
  <c r="AZ62" i="1"/>
  <c r="AZ58" i="1"/>
  <c r="AZ54" i="1"/>
  <c r="AZ50" i="1"/>
  <c r="AZ46" i="1"/>
  <c r="AZ42" i="1"/>
  <c r="AZ38" i="1"/>
  <c r="AZ34" i="1"/>
  <c r="AZ30" i="1"/>
  <c r="AZ26" i="1"/>
  <c r="AZ22" i="1"/>
  <c r="AZ18" i="1"/>
  <c r="AZ14" i="1"/>
  <c r="AZ10" i="1"/>
  <c r="AZ60" i="1"/>
  <c r="AZ48" i="1"/>
  <c r="AZ40" i="1"/>
  <c r="AZ28" i="1"/>
  <c r="AZ20" i="1"/>
  <c r="AZ67" i="1"/>
  <c r="AZ55" i="1"/>
  <c r="AZ43" i="1"/>
  <c r="AZ31" i="1"/>
  <c r="AZ19" i="1"/>
  <c r="AZ9" i="1"/>
  <c r="AI11" i="1"/>
  <c r="AM9" i="1"/>
  <c r="AH10" i="1"/>
  <c r="AH11" i="1" s="1"/>
  <c r="AK4" i="1"/>
  <c r="AM11" i="1"/>
  <c r="AM10" i="1"/>
  <c r="AS6" i="1"/>
  <c r="AF6" i="1"/>
  <c r="BD6" i="1"/>
  <c r="AO6" i="1"/>
  <c r="AY6" i="1"/>
  <c r="AM6" i="1"/>
  <c r="AU6" i="1"/>
  <c r="AI6" i="1"/>
  <c r="BD11" i="1"/>
  <c r="AT11" i="1"/>
  <c r="AN11" i="1"/>
  <c r="AG11" i="1"/>
  <c r="BE10" i="1"/>
  <c r="BA10" i="1"/>
  <c r="AU10" i="1"/>
  <c r="AO10" i="1"/>
  <c r="AI10" i="1"/>
  <c r="BB9" i="1"/>
  <c r="AV9" i="1"/>
  <c r="AP9" i="1"/>
  <c r="AJ9" i="1"/>
  <c r="BC11" i="1"/>
  <c r="AY11" i="1"/>
  <c r="BD10" i="1"/>
  <c r="AT10" i="1"/>
  <c r="AG10" i="1"/>
  <c r="BA9" i="1"/>
  <c r="AU9" i="1"/>
  <c r="AI9" i="1"/>
  <c r="AS11" i="1"/>
  <c r="AF11" i="1"/>
  <c r="AN10" i="1"/>
  <c r="BE9" i="1"/>
  <c r="AO9" i="1"/>
  <c r="BB11" i="1"/>
  <c r="AV11" i="1"/>
  <c r="AP11" i="1"/>
  <c r="AJ11" i="1"/>
  <c r="BC10" i="1"/>
  <c r="AY10" i="1"/>
  <c r="AS10" i="1"/>
  <c r="AF10" i="1"/>
  <c r="BD9" i="1"/>
  <c r="AT9" i="1"/>
  <c r="AN9" i="1"/>
  <c r="AG9" i="1"/>
  <c r="BE11" i="1"/>
  <c r="AP10" i="1"/>
  <c r="AY9" i="1"/>
  <c r="BA11" i="1"/>
  <c r="AJ10" i="1"/>
  <c r="AV10" i="1"/>
  <c r="AS9" i="1"/>
  <c r="BC9" i="1"/>
  <c r="AU11" i="1"/>
  <c r="BB10" i="1"/>
  <c r="AO11" i="1"/>
  <c r="AF9" i="1"/>
  <c r="AU4" i="1"/>
  <c r="AQ9" i="1" l="1"/>
  <c r="AK11" i="1"/>
  <c r="BF9" i="1"/>
  <c r="BF10" i="1"/>
  <c r="BF11" i="1"/>
  <c r="AW11" i="1"/>
  <c r="AW9" i="1"/>
  <c r="AW10" i="1"/>
  <c r="AQ11" i="1"/>
  <c r="AQ10" i="1"/>
  <c r="AK10" i="1"/>
  <c r="AK9" i="1"/>
  <c r="AH12" i="1"/>
  <c r="AG12" i="1"/>
  <c r="BD12" i="1"/>
  <c r="AN12" i="1"/>
  <c r="AT12" i="1"/>
  <c r="AI12" i="1"/>
  <c r="AO12" i="1"/>
  <c r="AU12" i="1"/>
  <c r="BA12" i="1"/>
  <c r="BE12" i="1"/>
  <c r="AP12" i="1"/>
  <c r="BB12" i="1"/>
  <c r="AJ12" i="1"/>
  <c r="AV12" i="1"/>
  <c r="AF12" i="1"/>
  <c r="AS12" i="1"/>
  <c r="AY12" i="1"/>
  <c r="BC12" i="1"/>
  <c r="AM12" i="1"/>
  <c r="AF2" i="1"/>
  <c r="Q4" i="1"/>
  <c r="Z6" i="1"/>
  <c r="U6" i="1"/>
  <c r="Q6" i="1"/>
  <c r="O6" i="1"/>
  <c r="K6" i="1"/>
  <c r="I6" i="1"/>
  <c r="E6" i="1"/>
  <c r="B6" i="1"/>
  <c r="AW12" i="1" l="1"/>
  <c r="AQ12" i="1"/>
  <c r="AK12" i="1"/>
  <c r="BF12" i="1"/>
  <c r="AH13" i="1"/>
  <c r="AY13" i="1"/>
  <c r="AF13" i="1"/>
  <c r="BC13" i="1"/>
  <c r="AS13" i="1"/>
  <c r="AG13" i="1"/>
  <c r="AN13" i="1"/>
  <c r="AT13" i="1"/>
  <c r="BD13" i="1"/>
  <c r="AI13" i="1"/>
  <c r="AU13" i="1"/>
  <c r="BE13" i="1"/>
  <c r="AO13" i="1"/>
  <c r="BA13" i="1"/>
  <c r="AJ13" i="1"/>
  <c r="AP13" i="1"/>
  <c r="AV13" i="1"/>
  <c r="BB13" i="1"/>
  <c r="AM13" i="1"/>
  <c r="AQ13" i="1" l="1"/>
  <c r="AW13" i="1"/>
  <c r="AK13" i="1"/>
  <c r="BF13" i="1"/>
  <c r="AH14" i="1"/>
  <c r="AP14" i="1"/>
  <c r="AV14" i="1"/>
  <c r="BB14" i="1"/>
  <c r="AJ14" i="1"/>
  <c r="AF14" i="1"/>
  <c r="AS14" i="1"/>
  <c r="AY14" i="1"/>
  <c r="BC14" i="1"/>
  <c r="AN14" i="1"/>
  <c r="AG14" i="1"/>
  <c r="AT14" i="1"/>
  <c r="BD14" i="1"/>
  <c r="AI14" i="1"/>
  <c r="AO14" i="1"/>
  <c r="AU14" i="1"/>
  <c r="BA14" i="1"/>
  <c r="BE14" i="1"/>
  <c r="AM14" i="1"/>
  <c r="AW14" i="1" l="1"/>
  <c r="AQ14" i="1"/>
  <c r="AK14" i="1"/>
  <c r="BF14" i="1"/>
  <c r="AH15" i="1"/>
  <c r="AI15" i="1"/>
  <c r="BE15" i="1"/>
  <c r="AO15" i="1"/>
  <c r="AU15" i="1"/>
  <c r="BA15" i="1"/>
  <c r="AJ15" i="1"/>
  <c r="AP15" i="1"/>
  <c r="AV15" i="1"/>
  <c r="BB15" i="1"/>
  <c r="AF15" i="1"/>
  <c r="AS15" i="1"/>
  <c r="AY15" i="1"/>
  <c r="BC15" i="1"/>
  <c r="AG15" i="1"/>
  <c r="AN15" i="1"/>
  <c r="AT15" i="1"/>
  <c r="BD15" i="1"/>
  <c r="AM15" i="1"/>
  <c r="BF15" i="1" l="1"/>
  <c r="AW15" i="1"/>
  <c r="AQ15" i="1"/>
  <c r="AK15" i="1"/>
  <c r="AH16" i="1"/>
  <c r="AG16" i="1"/>
  <c r="BD16" i="1"/>
  <c r="AN16" i="1"/>
  <c r="AT16" i="1"/>
  <c r="AI16" i="1"/>
  <c r="AO16" i="1"/>
  <c r="AU16" i="1"/>
  <c r="BA16" i="1"/>
  <c r="BE16" i="1"/>
  <c r="AJ16" i="1"/>
  <c r="AP16" i="1"/>
  <c r="AV16" i="1"/>
  <c r="BB16" i="1"/>
  <c r="AF16" i="1"/>
  <c r="AS16" i="1"/>
  <c r="AY16" i="1"/>
  <c r="BC16" i="1"/>
  <c r="AM16" i="1"/>
  <c r="AW16" i="1" l="1"/>
  <c r="AQ16" i="1"/>
  <c r="AK16" i="1"/>
  <c r="BF16" i="1"/>
  <c r="AH17" i="1"/>
  <c r="AS17" i="1"/>
  <c r="AY17" i="1"/>
  <c r="BC17" i="1"/>
  <c r="AF17" i="1"/>
  <c r="AG17" i="1"/>
  <c r="AN17" i="1"/>
  <c r="AT17" i="1"/>
  <c r="BD17" i="1"/>
  <c r="AI17" i="1"/>
  <c r="AO17" i="1"/>
  <c r="AU17" i="1"/>
  <c r="BA17" i="1"/>
  <c r="BE17" i="1"/>
  <c r="AJ17" i="1"/>
  <c r="AP17" i="1"/>
  <c r="AV17" i="1"/>
  <c r="BB17" i="1"/>
  <c r="AM17" i="1"/>
  <c r="AW17" i="1" l="1"/>
  <c r="AQ17" i="1"/>
  <c r="AK17" i="1"/>
  <c r="BF17" i="1"/>
  <c r="AH18" i="1"/>
  <c r="AJ18" i="1"/>
  <c r="AP18" i="1"/>
  <c r="AV18" i="1"/>
  <c r="BB18" i="1"/>
  <c r="AF18" i="1"/>
  <c r="AS18" i="1"/>
  <c r="AY18" i="1"/>
  <c r="BC18" i="1"/>
  <c r="AG18" i="1"/>
  <c r="AN18" i="1"/>
  <c r="AT18" i="1"/>
  <c r="BD18" i="1"/>
  <c r="AI18" i="1"/>
  <c r="AO18" i="1"/>
  <c r="AU18" i="1"/>
  <c r="BA18" i="1"/>
  <c r="BE18" i="1"/>
  <c r="AM18" i="1"/>
  <c r="AW18" i="1" l="1"/>
  <c r="AQ18" i="1"/>
  <c r="AK18" i="1"/>
  <c r="BF18" i="1"/>
  <c r="AH19" i="1"/>
  <c r="BA19" i="1"/>
  <c r="AI19" i="1"/>
  <c r="BE19" i="1"/>
  <c r="AO19" i="1"/>
  <c r="AU19" i="1"/>
  <c r="AJ19" i="1"/>
  <c r="AP19" i="1"/>
  <c r="AV19" i="1"/>
  <c r="BB19" i="1"/>
  <c r="AF19" i="1"/>
  <c r="AS19" i="1"/>
  <c r="AY19" i="1"/>
  <c r="BC19" i="1"/>
  <c r="AG19" i="1"/>
  <c r="AN19" i="1"/>
  <c r="AT19" i="1"/>
  <c r="BD19" i="1"/>
  <c r="AM19" i="1"/>
  <c r="AW19" i="1" l="1"/>
  <c r="BF19" i="1"/>
  <c r="AQ19" i="1"/>
  <c r="AK19" i="1"/>
  <c r="AH20" i="1"/>
  <c r="AT20" i="1"/>
  <c r="AG20" i="1"/>
  <c r="BD20" i="1"/>
  <c r="AN20" i="1"/>
  <c r="AI20" i="1"/>
  <c r="AO20" i="1"/>
  <c r="AU20" i="1"/>
  <c r="BA20" i="1"/>
  <c r="BE20" i="1"/>
  <c r="AJ20" i="1"/>
  <c r="AP20" i="1"/>
  <c r="AV20" i="1"/>
  <c r="BB20" i="1"/>
  <c r="AF20" i="1"/>
  <c r="AS20" i="1"/>
  <c r="AY20" i="1"/>
  <c r="BC20" i="1"/>
  <c r="AM20" i="1"/>
  <c r="AW20" i="1" l="1"/>
  <c r="AQ20" i="1"/>
  <c r="AK20" i="1"/>
  <c r="BF20" i="1"/>
  <c r="AH21" i="1"/>
  <c r="AS21" i="1"/>
  <c r="AY21" i="1"/>
  <c r="AF21" i="1"/>
  <c r="BC21" i="1"/>
  <c r="AG21" i="1"/>
  <c r="AN21" i="1"/>
  <c r="AT21" i="1"/>
  <c r="BD21" i="1"/>
  <c r="AI21" i="1"/>
  <c r="AO21" i="1"/>
  <c r="AU21" i="1"/>
  <c r="BA21" i="1"/>
  <c r="BE21" i="1"/>
  <c r="AJ21" i="1"/>
  <c r="AP21" i="1"/>
  <c r="AV21" i="1"/>
  <c r="BB21" i="1"/>
  <c r="AM21" i="1"/>
  <c r="AW21" i="1" l="1"/>
  <c r="AQ21" i="1"/>
  <c r="AK21" i="1"/>
  <c r="BF21" i="1"/>
  <c r="AH22" i="1"/>
  <c r="BB22" i="1"/>
  <c r="AJ22" i="1"/>
  <c r="AP22" i="1"/>
  <c r="AV22" i="1"/>
  <c r="AF22" i="1"/>
  <c r="AS22" i="1"/>
  <c r="AY22" i="1"/>
  <c r="BC22" i="1"/>
  <c r="AG22" i="1"/>
  <c r="AN22" i="1"/>
  <c r="AT22" i="1"/>
  <c r="BD22" i="1"/>
  <c r="AI22" i="1"/>
  <c r="AO22" i="1"/>
  <c r="AU22" i="1"/>
  <c r="BA22" i="1"/>
  <c r="BE22" i="1"/>
  <c r="AM22" i="1"/>
  <c r="AW22" i="1" l="1"/>
  <c r="AQ22" i="1"/>
  <c r="AK22" i="1"/>
  <c r="BF22" i="1"/>
  <c r="AH23" i="1"/>
  <c r="AU23" i="1"/>
  <c r="BA23" i="1"/>
  <c r="AI23" i="1"/>
  <c r="BE23" i="1"/>
  <c r="AO23" i="1"/>
  <c r="AJ23" i="1"/>
  <c r="AP23" i="1"/>
  <c r="AV23" i="1"/>
  <c r="BB23" i="1"/>
  <c r="AF23" i="1"/>
  <c r="AS23" i="1"/>
  <c r="AY23" i="1"/>
  <c r="BC23" i="1"/>
  <c r="AG23" i="1"/>
  <c r="AN23" i="1"/>
  <c r="AT23" i="1"/>
  <c r="BD23" i="1"/>
  <c r="AM23" i="1"/>
  <c r="BF23" i="1" l="1"/>
  <c r="AQ23" i="1"/>
  <c r="AK23" i="1"/>
  <c r="AW23" i="1"/>
  <c r="AH24" i="1"/>
  <c r="AN24" i="1"/>
  <c r="AT24" i="1"/>
  <c r="AG24" i="1"/>
  <c r="BD24" i="1"/>
  <c r="AI24" i="1"/>
  <c r="AO24" i="1"/>
  <c r="AU24" i="1"/>
  <c r="BA24" i="1"/>
  <c r="BE24" i="1"/>
  <c r="AJ24" i="1"/>
  <c r="AP24" i="1"/>
  <c r="AV24" i="1"/>
  <c r="BB24" i="1"/>
  <c r="AF24" i="1"/>
  <c r="AS24" i="1"/>
  <c r="AY24" i="1"/>
  <c r="BC24" i="1"/>
  <c r="AM24" i="1"/>
  <c r="AW24" i="1" l="1"/>
  <c r="AQ24" i="1"/>
  <c r="AK24" i="1"/>
  <c r="BF24" i="1"/>
  <c r="AH25" i="1"/>
  <c r="AF25" i="1"/>
  <c r="BC25" i="1"/>
  <c r="AS25" i="1"/>
  <c r="AY25" i="1"/>
  <c r="AG25" i="1"/>
  <c r="AN25" i="1"/>
  <c r="AT25" i="1"/>
  <c r="BD25" i="1"/>
  <c r="AI25" i="1"/>
  <c r="AO25" i="1"/>
  <c r="AU25" i="1"/>
  <c r="BA25" i="1"/>
  <c r="BE25" i="1"/>
  <c r="AJ25" i="1"/>
  <c r="AP25" i="1"/>
  <c r="AV25" i="1"/>
  <c r="BB25" i="1"/>
  <c r="AM25" i="1"/>
  <c r="AW25" i="1" l="1"/>
  <c r="AQ25" i="1"/>
  <c r="AK25" i="1"/>
  <c r="BF25" i="1"/>
  <c r="AH26" i="1"/>
  <c r="AV26" i="1"/>
  <c r="BB26" i="1"/>
  <c r="AJ26" i="1"/>
  <c r="AP26" i="1"/>
  <c r="AF26" i="1"/>
  <c r="AS26" i="1"/>
  <c r="AY26" i="1"/>
  <c r="BC26" i="1"/>
  <c r="AG26" i="1"/>
  <c r="AN26" i="1"/>
  <c r="AT26" i="1"/>
  <c r="BD26" i="1"/>
  <c r="AI26" i="1"/>
  <c r="AO26" i="1"/>
  <c r="AU26" i="1"/>
  <c r="BA26" i="1"/>
  <c r="BE26" i="1"/>
  <c r="AM26" i="1"/>
  <c r="AW26" i="1" l="1"/>
  <c r="AQ26" i="1"/>
  <c r="AK26" i="1"/>
  <c r="BF26" i="1"/>
  <c r="AH27" i="1"/>
  <c r="AO27" i="1"/>
  <c r="AU27" i="1"/>
  <c r="BA27" i="1"/>
  <c r="AI27" i="1"/>
  <c r="BE27" i="1"/>
  <c r="AJ27" i="1"/>
  <c r="AP27" i="1"/>
  <c r="AV27" i="1"/>
  <c r="BB27" i="1"/>
  <c r="AF27" i="1"/>
  <c r="AS27" i="1"/>
  <c r="AY27" i="1"/>
  <c r="BC27" i="1"/>
  <c r="AG27" i="1"/>
  <c r="AN27" i="1"/>
  <c r="AT27" i="1"/>
  <c r="BD27" i="1"/>
  <c r="AM27" i="1"/>
  <c r="BF27" i="1" l="1"/>
  <c r="AK27" i="1"/>
  <c r="AW27" i="1"/>
  <c r="AQ27" i="1"/>
  <c r="AH28" i="1"/>
  <c r="AG28" i="1"/>
  <c r="AN28" i="1"/>
  <c r="AT28" i="1"/>
  <c r="BD28" i="1"/>
  <c r="AI28" i="1"/>
  <c r="AO28" i="1"/>
  <c r="AV28" i="1"/>
  <c r="AJ28" i="1"/>
  <c r="AP28" i="1"/>
  <c r="AF28" i="1"/>
  <c r="AS28" i="1"/>
  <c r="BB28" i="1"/>
  <c r="AY28" i="1"/>
  <c r="BC28" i="1"/>
  <c r="AU28" i="1"/>
  <c r="BA28" i="1"/>
  <c r="BE28" i="1"/>
  <c r="AM28" i="1"/>
  <c r="AW28" i="1" l="1"/>
  <c r="AQ28" i="1"/>
  <c r="AK28" i="1"/>
  <c r="BF28" i="1"/>
  <c r="AH29" i="1"/>
  <c r="AY29" i="1"/>
  <c r="AO29" i="1"/>
  <c r="BA29" i="1"/>
  <c r="AF29" i="1"/>
  <c r="AS29" i="1"/>
  <c r="BC29" i="1"/>
  <c r="AI29" i="1"/>
  <c r="AU29" i="1"/>
  <c r="BE29" i="1"/>
  <c r="AJ29" i="1"/>
  <c r="AP29" i="1"/>
  <c r="AV29" i="1"/>
  <c r="BB29" i="1"/>
  <c r="AG29" i="1"/>
  <c r="AN29" i="1"/>
  <c r="AT29" i="1"/>
  <c r="BD29" i="1"/>
  <c r="AM29" i="1"/>
  <c r="BF29" i="1" l="1"/>
  <c r="AW29" i="1"/>
  <c r="AK29" i="1"/>
  <c r="AQ29" i="1"/>
  <c r="AH30" i="1"/>
  <c r="AP30" i="1"/>
  <c r="BB30" i="1"/>
  <c r="AG30" i="1"/>
  <c r="AT30" i="1"/>
  <c r="BD30" i="1"/>
  <c r="AJ30" i="1"/>
  <c r="AV30" i="1"/>
  <c r="AN30" i="1"/>
  <c r="AI30" i="1"/>
  <c r="AO30" i="1"/>
  <c r="AU30" i="1"/>
  <c r="BA30" i="1"/>
  <c r="BE30" i="1"/>
  <c r="AF30" i="1"/>
  <c r="AS30" i="1"/>
  <c r="AY30" i="1"/>
  <c r="BC30" i="1"/>
  <c r="AM30" i="1"/>
  <c r="AW30" i="1" l="1"/>
  <c r="AQ30" i="1"/>
  <c r="AK30" i="1"/>
  <c r="BF30" i="1"/>
  <c r="AH31" i="1"/>
  <c r="BE31" i="1"/>
  <c r="AY31" i="1"/>
  <c r="AU31" i="1"/>
  <c r="AO31" i="1"/>
  <c r="BA31" i="1"/>
  <c r="AI31" i="1"/>
  <c r="AF31" i="1"/>
  <c r="AS31" i="1"/>
  <c r="BC31" i="1"/>
  <c r="AG31" i="1"/>
  <c r="AN31" i="1"/>
  <c r="AT31" i="1"/>
  <c r="BD31" i="1"/>
  <c r="AJ31" i="1"/>
  <c r="AP31" i="1"/>
  <c r="AV31" i="1"/>
  <c r="BB31" i="1"/>
  <c r="AM31" i="1"/>
  <c r="BF31" i="1" l="1"/>
  <c r="AK31" i="1"/>
  <c r="AQ31" i="1"/>
  <c r="AW31" i="1"/>
  <c r="AH32" i="1"/>
  <c r="AP32" i="1"/>
  <c r="BB32" i="1"/>
  <c r="AG32" i="1"/>
  <c r="AT32" i="1"/>
  <c r="BD32" i="1"/>
  <c r="AN32" i="1"/>
  <c r="AJ32" i="1"/>
  <c r="AV32" i="1"/>
  <c r="AF32" i="1"/>
  <c r="AS32" i="1"/>
  <c r="AY32" i="1"/>
  <c r="BC32" i="1"/>
  <c r="AI32" i="1"/>
  <c r="AO32" i="1"/>
  <c r="AU32" i="1"/>
  <c r="BA32" i="1"/>
  <c r="BE32" i="1"/>
  <c r="AM32" i="1"/>
  <c r="AW32" i="1" l="1"/>
  <c r="AQ32" i="1"/>
  <c r="AK32" i="1"/>
  <c r="BF32" i="1"/>
  <c r="AH33" i="1"/>
  <c r="AF33" i="1"/>
  <c r="AI33" i="1"/>
  <c r="AU33" i="1"/>
  <c r="BE33" i="1"/>
  <c r="BC33" i="1"/>
  <c r="AY33" i="1"/>
  <c r="AS33" i="1"/>
  <c r="AO33" i="1"/>
  <c r="BA33" i="1"/>
  <c r="AJ33" i="1"/>
  <c r="AP33" i="1"/>
  <c r="AV33" i="1"/>
  <c r="BB33" i="1"/>
  <c r="AG33" i="1"/>
  <c r="AN33" i="1"/>
  <c r="AT33" i="1"/>
  <c r="BD33" i="1"/>
  <c r="AM33" i="1"/>
  <c r="BF33" i="1" l="1"/>
  <c r="AQ33" i="1"/>
  <c r="AW33" i="1"/>
  <c r="AK33" i="1"/>
  <c r="AH34" i="1"/>
  <c r="AJ34" i="1"/>
  <c r="AN34" i="1"/>
  <c r="AP34" i="1"/>
  <c r="BD34" i="1"/>
  <c r="AV34" i="1"/>
  <c r="AG34" i="1"/>
  <c r="AT34" i="1"/>
  <c r="AI34" i="1"/>
  <c r="AO34" i="1"/>
  <c r="AU34" i="1"/>
  <c r="BA34" i="1"/>
  <c r="BE34" i="1"/>
  <c r="BB34" i="1"/>
  <c r="AF34" i="1"/>
  <c r="AS34" i="1"/>
  <c r="AY34" i="1"/>
  <c r="BC34" i="1"/>
  <c r="AM34" i="1"/>
  <c r="AW34" i="1" l="1"/>
  <c r="AQ34" i="1"/>
  <c r="AK34" i="1"/>
  <c r="BF34" i="1"/>
  <c r="AH35" i="1"/>
  <c r="AS35" i="1"/>
  <c r="AY35" i="1"/>
  <c r="AF35" i="1"/>
  <c r="BC35" i="1"/>
  <c r="AG35" i="1"/>
  <c r="AN35" i="1"/>
  <c r="AT35" i="1"/>
  <c r="BD35" i="1"/>
  <c r="AI35" i="1"/>
  <c r="AO35" i="1"/>
  <c r="AU35" i="1"/>
  <c r="BA35" i="1"/>
  <c r="BE35" i="1"/>
  <c r="AJ35" i="1"/>
  <c r="AP35" i="1"/>
  <c r="AV35" i="1"/>
  <c r="BB35" i="1"/>
  <c r="AM35" i="1"/>
  <c r="AK35" i="1" l="1"/>
  <c r="AW35" i="1"/>
  <c r="AQ35" i="1"/>
  <c r="BF35" i="1"/>
  <c r="AH36" i="1"/>
  <c r="BB36" i="1"/>
  <c r="AJ36" i="1"/>
  <c r="AP36" i="1"/>
  <c r="AV36" i="1"/>
  <c r="AF36" i="1"/>
  <c r="AS36" i="1"/>
  <c r="AY36" i="1"/>
  <c r="BC36" i="1"/>
  <c r="AG36" i="1"/>
  <c r="AN36" i="1"/>
  <c r="AT36" i="1"/>
  <c r="BD36" i="1"/>
  <c r="AI36" i="1"/>
  <c r="AO36" i="1"/>
  <c r="AU36" i="1"/>
  <c r="BA36" i="1"/>
  <c r="BE36" i="1"/>
  <c r="AM36" i="1"/>
  <c r="AW36" i="1" l="1"/>
  <c r="AQ36" i="1"/>
  <c r="AK36" i="1"/>
  <c r="BF36" i="1"/>
  <c r="AH37" i="1"/>
  <c r="AU37" i="1"/>
  <c r="BA37" i="1"/>
  <c r="AI37" i="1"/>
  <c r="BE37" i="1"/>
  <c r="AO37" i="1"/>
  <c r="AJ37" i="1"/>
  <c r="AP37" i="1"/>
  <c r="AV37" i="1"/>
  <c r="BB37" i="1"/>
  <c r="AF37" i="1"/>
  <c r="AS37" i="1"/>
  <c r="AY37" i="1"/>
  <c r="BC37" i="1"/>
  <c r="AG37" i="1"/>
  <c r="AN37" i="1"/>
  <c r="AT37" i="1"/>
  <c r="BD37" i="1"/>
  <c r="AM37" i="1"/>
  <c r="BF37" i="1" l="1"/>
  <c r="AQ37" i="1"/>
  <c r="AK37" i="1"/>
  <c r="AW37" i="1"/>
  <c r="AH38" i="1"/>
  <c r="AN38" i="1"/>
  <c r="AT38" i="1"/>
  <c r="AG38" i="1"/>
  <c r="BD38" i="1"/>
  <c r="AI38" i="1"/>
  <c r="AO38" i="1"/>
  <c r="AU38" i="1"/>
  <c r="BA38" i="1"/>
  <c r="BE38" i="1"/>
  <c r="AJ38" i="1"/>
  <c r="AP38" i="1"/>
  <c r="AV38" i="1"/>
  <c r="BB38" i="1"/>
  <c r="AF38" i="1"/>
  <c r="AS38" i="1"/>
  <c r="AY38" i="1"/>
  <c r="BC38" i="1"/>
  <c r="AM38" i="1"/>
  <c r="AW38" i="1" l="1"/>
  <c r="AQ38" i="1"/>
  <c r="AK38" i="1"/>
  <c r="BF38" i="1"/>
  <c r="AH39" i="1"/>
  <c r="AF39" i="1"/>
  <c r="AS39" i="1"/>
  <c r="BC39" i="1"/>
  <c r="AY39" i="1"/>
  <c r="AG39" i="1"/>
  <c r="AN39" i="1"/>
  <c r="AT39" i="1"/>
  <c r="BD39" i="1"/>
  <c r="AI39" i="1"/>
  <c r="AO39" i="1"/>
  <c r="AU39" i="1"/>
  <c r="BA39" i="1"/>
  <c r="BE39" i="1"/>
  <c r="AJ39" i="1"/>
  <c r="AP39" i="1"/>
  <c r="AV39" i="1"/>
  <c r="BB39" i="1"/>
  <c r="AM39" i="1"/>
  <c r="AW39" i="1" l="1"/>
  <c r="AQ39" i="1"/>
  <c r="AK39" i="1"/>
  <c r="BF39" i="1"/>
  <c r="AH40" i="1"/>
  <c r="AV40" i="1"/>
  <c r="BB40" i="1"/>
  <c r="AJ40" i="1"/>
  <c r="AP40" i="1"/>
  <c r="AF40" i="1"/>
  <c r="AS40" i="1"/>
  <c r="AY40" i="1"/>
  <c r="BC40" i="1"/>
  <c r="AG40" i="1"/>
  <c r="AN40" i="1"/>
  <c r="AT40" i="1"/>
  <c r="BD40" i="1"/>
  <c r="AI40" i="1"/>
  <c r="AO40" i="1"/>
  <c r="AU40" i="1"/>
  <c r="BA40" i="1"/>
  <c r="BE40" i="1"/>
  <c r="AM40" i="1"/>
  <c r="AW40" i="1" l="1"/>
  <c r="AQ40" i="1"/>
  <c r="AK40" i="1"/>
  <c r="BF40" i="1"/>
  <c r="AH41" i="1"/>
  <c r="AU41" i="1"/>
  <c r="AO41" i="1"/>
  <c r="BA41" i="1"/>
  <c r="AI41" i="1"/>
  <c r="BE41" i="1"/>
  <c r="AJ41" i="1"/>
  <c r="AP41" i="1"/>
  <c r="AV41" i="1"/>
  <c r="BB41" i="1"/>
  <c r="AF41" i="1"/>
  <c r="AS41" i="1"/>
  <c r="AY41" i="1"/>
  <c r="BC41" i="1"/>
  <c r="AG41" i="1"/>
  <c r="AN41" i="1"/>
  <c r="AT41" i="1"/>
  <c r="BD41" i="1"/>
  <c r="AM41" i="1"/>
  <c r="BF41" i="1" l="1"/>
  <c r="AK41" i="1"/>
  <c r="AQ41" i="1"/>
  <c r="AW41" i="1"/>
  <c r="AH42" i="1"/>
  <c r="AG42" i="1"/>
  <c r="BD42" i="1"/>
  <c r="AN42" i="1"/>
  <c r="AT42" i="1"/>
  <c r="AI42" i="1"/>
  <c r="AO42" i="1"/>
  <c r="AU42" i="1"/>
  <c r="BA42" i="1"/>
  <c r="BE42" i="1"/>
  <c r="AJ42" i="1"/>
  <c r="AP42" i="1"/>
  <c r="AV42" i="1"/>
  <c r="BB42" i="1"/>
  <c r="AF42" i="1"/>
  <c r="AS42" i="1"/>
  <c r="AY42" i="1"/>
  <c r="BC42" i="1"/>
  <c r="AM42" i="1"/>
  <c r="AW42" i="1" l="1"/>
  <c r="AQ42" i="1"/>
  <c r="AK42" i="1"/>
  <c r="BF42" i="1"/>
  <c r="AH43" i="1"/>
  <c r="AY43" i="1"/>
  <c r="AF43" i="1"/>
  <c r="BC43" i="1"/>
  <c r="AS43" i="1"/>
  <c r="AG43" i="1"/>
  <c r="AN43" i="1"/>
  <c r="AT43" i="1"/>
  <c r="BD43" i="1"/>
  <c r="AI43" i="1"/>
  <c r="AO43" i="1"/>
  <c r="AU43" i="1"/>
  <c r="BA43" i="1"/>
  <c r="BE43" i="1"/>
  <c r="AJ43" i="1"/>
  <c r="AP43" i="1"/>
  <c r="AV43" i="1"/>
  <c r="BB43" i="1"/>
  <c r="AM43" i="1"/>
  <c r="AW43" i="1" l="1"/>
  <c r="AQ43" i="1"/>
  <c r="AK43" i="1"/>
  <c r="BF43" i="1"/>
  <c r="AH44" i="1"/>
  <c r="AP44" i="1"/>
  <c r="AV44" i="1"/>
  <c r="BB44" i="1"/>
  <c r="AJ44" i="1"/>
  <c r="AF44" i="1"/>
  <c r="AS44" i="1"/>
  <c r="AY44" i="1"/>
  <c r="BC44" i="1"/>
  <c r="AG44" i="1"/>
  <c r="AN44" i="1"/>
  <c r="AT44" i="1"/>
  <c r="BD44" i="1"/>
  <c r="AI44" i="1"/>
  <c r="AO44" i="1"/>
  <c r="AU44" i="1"/>
  <c r="BA44" i="1"/>
  <c r="BE44" i="1"/>
  <c r="AM44" i="1"/>
  <c r="AW44" i="1" l="1"/>
  <c r="AQ44" i="1"/>
  <c r="AK44" i="1"/>
  <c r="BF44" i="1"/>
  <c r="AH45" i="1"/>
  <c r="AI45" i="1"/>
  <c r="AO45" i="1"/>
  <c r="AU45" i="1"/>
  <c r="BA45" i="1"/>
  <c r="AJ45" i="1"/>
  <c r="AP45" i="1"/>
  <c r="AV45" i="1"/>
  <c r="BB45" i="1"/>
  <c r="AF45" i="1"/>
  <c r="AS45" i="1"/>
  <c r="AY45" i="1"/>
  <c r="BC45" i="1"/>
  <c r="AG45" i="1"/>
  <c r="AN45" i="1"/>
  <c r="AT45" i="1"/>
  <c r="BE45" i="1"/>
  <c r="BD45" i="1"/>
  <c r="AM45" i="1"/>
  <c r="BF45" i="1" l="1"/>
  <c r="AW45" i="1"/>
  <c r="AQ45" i="1"/>
  <c r="AK45" i="1"/>
  <c r="AH46" i="1"/>
  <c r="AO46" i="1"/>
  <c r="BA46" i="1"/>
  <c r="AG46" i="1"/>
  <c r="AT46" i="1"/>
  <c r="BD46" i="1"/>
  <c r="AI46" i="1"/>
  <c r="AU46" i="1"/>
  <c r="BE46" i="1"/>
  <c r="AN46" i="1"/>
  <c r="AF46" i="1"/>
  <c r="AS46" i="1"/>
  <c r="AY46" i="1"/>
  <c r="BC46" i="1"/>
  <c r="AJ46" i="1"/>
  <c r="AP46" i="1"/>
  <c r="AV46" i="1"/>
  <c r="BB46" i="1"/>
  <c r="AM46" i="1"/>
  <c r="AW46" i="1" l="1"/>
  <c r="AK46" i="1"/>
  <c r="BF46" i="1"/>
  <c r="AQ46" i="1"/>
  <c r="AH47" i="1"/>
  <c r="AT47" i="1"/>
  <c r="BD47" i="1"/>
  <c r="AG47" i="1"/>
  <c r="AY47" i="1"/>
  <c r="AN47" i="1"/>
  <c r="AF47" i="1"/>
  <c r="AS47" i="1"/>
  <c r="BC47" i="1"/>
  <c r="AJ47" i="1"/>
  <c r="AP47" i="1"/>
  <c r="AV47" i="1"/>
  <c r="BB47" i="1"/>
  <c r="AI47" i="1"/>
  <c r="AO47" i="1"/>
  <c r="AU47" i="1"/>
  <c r="BA47" i="1"/>
  <c r="BE47" i="1"/>
  <c r="AM47" i="1"/>
  <c r="AW47" i="1" l="1"/>
  <c r="AQ47" i="1"/>
  <c r="AK47" i="1"/>
  <c r="BF47" i="1"/>
  <c r="AH48" i="1"/>
  <c r="AY48" i="1"/>
  <c r="AP48" i="1"/>
  <c r="BB48" i="1"/>
  <c r="AF48" i="1"/>
  <c r="AS48" i="1"/>
  <c r="BC48" i="1"/>
  <c r="AJ48" i="1"/>
  <c r="AV48" i="1"/>
  <c r="AI48" i="1"/>
  <c r="AO48" i="1"/>
  <c r="AU48" i="1"/>
  <c r="BA48" i="1"/>
  <c r="BE48" i="1"/>
  <c r="AG48" i="1"/>
  <c r="AN48" i="1"/>
  <c r="AT48" i="1"/>
  <c r="BD48" i="1"/>
  <c r="AM48" i="1"/>
  <c r="BF48" i="1" l="1"/>
  <c r="AW48" i="1"/>
  <c r="AQ48" i="1"/>
  <c r="AK48" i="1"/>
  <c r="AH49" i="1"/>
  <c r="AU49" i="1"/>
  <c r="AI49" i="1"/>
  <c r="BA49" i="1"/>
  <c r="AJ49" i="1"/>
  <c r="BE49" i="1"/>
  <c r="AO49" i="1"/>
  <c r="AG49" i="1"/>
  <c r="AN49" i="1"/>
  <c r="AT49" i="1"/>
  <c r="BD49" i="1"/>
  <c r="AP49" i="1"/>
  <c r="AV49" i="1"/>
  <c r="BB49" i="1"/>
  <c r="AF49" i="1"/>
  <c r="AS49" i="1"/>
  <c r="AY49" i="1"/>
  <c r="BC49" i="1"/>
  <c r="AM49" i="1"/>
  <c r="BF49" i="1" l="1"/>
  <c r="AQ49" i="1"/>
  <c r="AK49" i="1"/>
  <c r="AW49" i="1"/>
  <c r="AH50" i="1"/>
  <c r="AN50" i="1"/>
  <c r="AT50" i="1"/>
  <c r="AG50" i="1"/>
  <c r="BD50" i="1"/>
  <c r="AF50" i="1"/>
  <c r="AS50" i="1"/>
  <c r="AY50" i="1"/>
  <c r="BC50" i="1"/>
  <c r="AI50" i="1"/>
  <c r="AO50" i="1"/>
  <c r="AU50" i="1"/>
  <c r="BA50" i="1"/>
  <c r="BE50" i="1"/>
  <c r="AJ50" i="1"/>
  <c r="AP50" i="1"/>
  <c r="AV50" i="1"/>
  <c r="BB50" i="1"/>
  <c r="AM50" i="1"/>
  <c r="AW50" i="1" l="1"/>
  <c r="AQ50" i="1"/>
  <c r="AK50" i="1"/>
  <c r="BF50" i="1"/>
  <c r="AH51" i="1"/>
  <c r="BC51" i="1"/>
  <c r="AF51" i="1"/>
  <c r="AS51" i="1"/>
  <c r="AY51" i="1"/>
  <c r="AJ51" i="1"/>
  <c r="AP51" i="1"/>
  <c r="AV51" i="1"/>
  <c r="BB51" i="1"/>
  <c r="AG51" i="1"/>
  <c r="AN51" i="1"/>
  <c r="AT51" i="1"/>
  <c r="BD51" i="1"/>
  <c r="AI51" i="1"/>
  <c r="AO51" i="1"/>
  <c r="AU51" i="1"/>
  <c r="BA51" i="1"/>
  <c r="BE51" i="1"/>
  <c r="AM51" i="1"/>
  <c r="AW51" i="1" l="1"/>
  <c r="AQ51" i="1"/>
  <c r="AK51" i="1"/>
  <c r="BF51" i="1"/>
  <c r="AH52" i="1"/>
  <c r="AV52" i="1"/>
  <c r="BB52" i="1"/>
  <c r="AJ52" i="1"/>
  <c r="AP52" i="1"/>
  <c r="AI52" i="1"/>
  <c r="AO52" i="1"/>
  <c r="AU52" i="1"/>
  <c r="BA52" i="1"/>
  <c r="BE52" i="1"/>
  <c r="AF52" i="1"/>
  <c r="AS52" i="1"/>
  <c r="AY52" i="1"/>
  <c r="BC52" i="1"/>
  <c r="AG52" i="1"/>
  <c r="AN52" i="1"/>
  <c r="AT52" i="1"/>
  <c r="BD52" i="1"/>
  <c r="AM52" i="1"/>
  <c r="BF52" i="1" l="1"/>
  <c r="AW52" i="1"/>
  <c r="AQ52" i="1"/>
  <c r="AK52" i="1"/>
  <c r="AH53" i="1"/>
  <c r="AO53" i="1"/>
  <c r="AU53" i="1"/>
  <c r="BA53" i="1"/>
  <c r="AI53" i="1"/>
  <c r="BE53" i="1"/>
  <c r="AG53" i="1"/>
  <c r="AN53" i="1"/>
  <c r="AT53" i="1"/>
  <c r="BD53" i="1"/>
  <c r="AJ53" i="1"/>
  <c r="AP53" i="1"/>
  <c r="AV53" i="1"/>
  <c r="BB53" i="1"/>
  <c r="AF53" i="1"/>
  <c r="AS53" i="1"/>
  <c r="AY53" i="1"/>
  <c r="BC53" i="1"/>
  <c r="AM53" i="1"/>
  <c r="BF53" i="1" l="1"/>
  <c r="AK53" i="1"/>
  <c r="AW53" i="1"/>
  <c r="AQ53" i="1"/>
  <c r="AH54" i="1"/>
  <c r="BD54" i="1"/>
  <c r="AG54" i="1"/>
  <c r="AN54" i="1"/>
  <c r="AT54" i="1"/>
  <c r="AF54" i="1"/>
  <c r="AS54" i="1"/>
  <c r="AY54" i="1"/>
  <c r="BC54" i="1"/>
  <c r="AI54" i="1"/>
  <c r="AO54" i="1"/>
  <c r="AU54" i="1"/>
  <c r="BA54" i="1"/>
  <c r="BE54" i="1"/>
  <c r="AJ54" i="1"/>
  <c r="AP54" i="1"/>
  <c r="AV54" i="1"/>
  <c r="BB54" i="1"/>
  <c r="AM54" i="1"/>
  <c r="AW54" i="1" l="1"/>
  <c r="AQ54" i="1"/>
  <c r="AK54" i="1"/>
  <c r="BF54" i="1"/>
  <c r="AH55" i="1"/>
  <c r="AY55" i="1"/>
  <c r="AF55" i="1"/>
  <c r="BC55" i="1"/>
  <c r="AS55" i="1"/>
  <c r="AJ55" i="1"/>
  <c r="AP55" i="1"/>
  <c r="AV55" i="1"/>
  <c r="BB55" i="1"/>
  <c r="AG55" i="1"/>
  <c r="AN55" i="1"/>
  <c r="AT55" i="1"/>
  <c r="BD55" i="1"/>
  <c r="AI55" i="1"/>
  <c r="AO55" i="1"/>
  <c r="AU55" i="1"/>
  <c r="BA55" i="1"/>
  <c r="BE55" i="1"/>
  <c r="AM55" i="1"/>
  <c r="AW55" i="1" l="1"/>
  <c r="AQ55" i="1"/>
  <c r="AK55" i="1"/>
  <c r="BF55" i="1"/>
  <c r="AH56" i="1"/>
  <c r="AP56" i="1"/>
  <c r="AV56" i="1"/>
  <c r="BB56" i="1"/>
  <c r="AJ56" i="1"/>
  <c r="AI56" i="1"/>
  <c r="AO56" i="1"/>
  <c r="AU56" i="1"/>
  <c r="BA56" i="1"/>
  <c r="BE56" i="1"/>
  <c r="AF56" i="1"/>
  <c r="AS56" i="1"/>
  <c r="AY56" i="1"/>
  <c r="BC56" i="1"/>
  <c r="AG56" i="1"/>
  <c r="AN56" i="1"/>
  <c r="AT56" i="1"/>
  <c r="BD56" i="1"/>
  <c r="AM56" i="1"/>
  <c r="BF56" i="1" l="1"/>
  <c r="AW56" i="1"/>
  <c r="AQ56" i="1"/>
  <c r="AK56" i="1"/>
  <c r="AH57" i="1"/>
  <c r="BE57" i="1"/>
  <c r="AI57" i="1"/>
  <c r="AO57" i="1"/>
  <c r="AU57" i="1"/>
  <c r="BA57" i="1"/>
  <c r="AG57" i="1"/>
  <c r="AN57" i="1"/>
  <c r="AT57" i="1"/>
  <c r="BD57" i="1"/>
  <c r="AJ57" i="1"/>
  <c r="AP57" i="1"/>
  <c r="AV57" i="1"/>
  <c r="BB57" i="1"/>
  <c r="AF57" i="1"/>
  <c r="AS57" i="1"/>
  <c r="AY57" i="1"/>
  <c r="BC57" i="1"/>
  <c r="AM57" i="1"/>
  <c r="BF57" i="1" l="1"/>
  <c r="AW57" i="1"/>
  <c r="AQ57" i="1"/>
  <c r="AK57" i="1"/>
  <c r="AH58" i="1"/>
  <c r="AG58" i="1"/>
  <c r="BD58" i="1"/>
  <c r="AN58" i="1"/>
  <c r="AT58" i="1"/>
  <c r="AF58" i="1"/>
  <c r="AS58" i="1"/>
  <c r="AY58" i="1"/>
  <c r="BC58" i="1"/>
  <c r="AI58" i="1"/>
  <c r="AO58" i="1"/>
  <c r="AU58" i="1"/>
  <c r="BA58" i="1"/>
  <c r="BE58" i="1"/>
  <c r="AJ58" i="1"/>
  <c r="AP58" i="1"/>
  <c r="AV58" i="1"/>
  <c r="BB58" i="1"/>
  <c r="AM58" i="1"/>
  <c r="AW58" i="1" l="1"/>
  <c r="AQ58" i="1"/>
  <c r="AK58" i="1"/>
  <c r="BF58" i="1"/>
  <c r="AH59" i="1"/>
  <c r="AS59" i="1"/>
  <c r="AY59" i="1"/>
  <c r="AF59" i="1"/>
  <c r="BC59" i="1"/>
  <c r="AJ59" i="1"/>
  <c r="AP59" i="1"/>
  <c r="AV59" i="1"/>
  <c r="BB59" i="1"/>
  <c r="AG59" i="1"/>
  <c r="AN59" i="1"/>
  <c r="AT59" i="1"/>
  <c r="BD59" i="1"/>
  <c r="AI59" i="1"/>
  <c r="AO59" i="1"/>
  <c r="AU59" i="1"/>
  <c r="BA59" i="1"/>
  <c r="BE59" i="1"/>
  <c r="AM59" i="1"/>
  <c r="AW59" i="1" l="1"/>
  <c r="AQ59" i="1"/>
  <c r="AK59" i="1"/>
  <c r="BF59" i="1"/>
  <c r="AH60" i="1"/>
  <c r="AJ60" i="1"/>
  <c r="AP60" i="1"/>
  <c r="AV60" i="1"/>
  <c r="BB60" i="1"/>
  <c r="AI60" i="1"/>
  <c r="AO60" i="1"/>
  <c r="AU60" i="1"/>
  <c r="BA60" i="1"/>
  <c r="BE60" i="1"/>
  <c r="AF60" i="1"/>
  <c r="AS60" i="1"/>
  <c r="AY60" i="1"/>
  <c r="BC60" i="1"/>
  <c r="AG60" i="1"/>
  <c r="AN60" i="1"/>
  <c r="AT60" i="1"/>
  <c r="BD60" i="1"/>
  <c r="AM60" i="1"/>
  <c r="BF60" i="1" l="1"/>
  <c r="AW60" i="1"/>
  <c r="AQ60" i="1"/>
  <c r="AK60" i="1"/>
  <c r="AH61" i="1"/>
  <c r="BA61" i="1"/>
  <c r="AI61" i="1"/>
  <c r="BE61" i="1"/>
  <c r="AO61" i="1"/>
  <c r="AU61" i="1"/>
  <c r="AG61" i="1"/>
  <c r="AN61" i="1"/>
  <c r="AT61" i="1"/>
  <c r="BD61" i="1"/>
  <c r="AJ61" i="1"/>
  <c r="AP61" i="1"/>
  <c r="AV61" i="1"/>
  <c r="BB61" i="1"/>
  <c r="AF61" i="1"/>
  <c r="AS61" i="1"/>
  <c r="AY61" i="1"/>
  <c r="BC61" i="1"/>
  <c r="AM61" i="1"/>
  <c r="BF61" i="1" l="1"/>
  <c r="AW61" i="1"/>
  <c r="AQ61" i="1"/>
  <c r="AK61" i="1"/>
  <c r="AH62" i="1"/>
  <c r="AT62" i="1"/>
  <c r="AG62" i="1"/>
  <c r="BD62" i="1"/>
  <c r="AN62" i="1"/>
  <c r="AF62" i="1"/>
  <c r="AS62" i="1"/>
  <c r="AY62" i="1"/>
  <c r="BC62" i="1"/>
  <c r="AI62" i="1"/>
  <c r="AO62" i="1"/>
  <c r="AU62" i="1"/>
  <c r="BA62" i="1"/>
  <c r="BE62" i="1"/>
  <c r="AJ62" i="1"/>
  <c r="AP62" i="1"/>
  <c r="AV62" i="1"/>
  <c r="BB62" i="1"/>
  <c r="AM62" i="1"/>
  <c r="AW62" i="1" l="1"/>
  <c r="AQ62" i="1"/>
  <c r="AK62" i="1"/>
  <c r="BF62" i="1"/>
  <c r="AH63" i="1"/>
  <c r="AS63" i="1"/>
  <c r="AY63" i="1"/>
  <c r="AF63" i="1"/>
  <c r="BC63" i="1"/>
  <c r="AJ63" i="1"/>
  <c r="AP63" i="1"/>
  <c r="AV63" i="1"/>
  <c r="BB63" i="1"/>
  <c r="AG63" i="1"/>
  <c r="AN63" i="1"/>
  <c r="AT63" i="1"/>
  <c r="BD63" i="1"/>
  <c r="AI63" i="1"/>
  <c r="AO63" i="1"/>
  <c r="AU63" i="1"/>
  <c r="BA63" i="1"/>
  <c r="BE63" i="1"/>
  <c r="AM63" i="1"/>
  <c r="AW63" i="1" l="1"/>
  <c r="AQ63" i="1"/>
  <c r="AK63" i="1"/>
  <c r="BF63" i="1"/>
  <c r="AH64" i="1"/>
  <c r="BB64" i="1"/>
  <c r="AJ64" i="1"/>
  <c r="AP64" i="1"/>
  <c r="AV64" i="1"/>
  <c r="AI64" i="1"/>
  <c r="AO64" i="1"/>
  <c r="AU64" i="1"/>
  <c r="BA64" i="1"/>
  <c r="BE64" i="1"/>
  <c r="AF64" i="1"/>
  <c r="AS64" i="1"/>
  <c r="AY64" i="1"/>
  <c r="BC64" i="1"/>
  <c r="AG64" i="1"/>
  <c r="AN64" i="1"/>
  <c r="AT64" i="1"/>
  <c r="BD64" i="1"/>
  <c r="AM64" i="1"/>
  <c r="BF64" i="1" l="1"/>
  <c r="AW64" i="1"/>
  <c r="AQ64" i="1"/>
  <c r="AK64" i="1"/>
  <c r="AH65" i="1"/>
  <c r="AU65" i="1"/>
  <c r="BA65" i="1"/>
  <c r="AI65" i="1"/>
  <c r="BE65" i="1"/>
  <c r="AO65" i="1"/>
  <c r="AG65" i="1"/>
  <c r="AN65" i="1"/>
  <c r="AT65" i="1"/>
  <c r="BD65" i="1"/>
  <c r="AJ65" i="1"/>
  <c r="AP65" i="1"/>
  <c r="AV65" i="1"/>
  <c r="BB65" i="1"/>
  <c r="AF65" i="1"/>
  <c r="AS65" i="1"/>
  <c r="AY65" i="1"/>
  <c r="BC65" i="1"/>
  <c r="AM65" i="1"/>
  <c r="BF65" i="1" l="1"/>
  <c r="AQ65" i="1"/>
  <c r="AK65" i="1"/>
  <c r="AW65" i="1"/>
  <c r="AH66" i="1"/>
  <c r="AN66" i="1"/>
  <c r="AT66" i="1"/>
  <c r="AG66" i="1"/>
  <c r="BD66" i="1"/>
  <c r="AF66" i="1"/>
  <c r="AS66" i="1"/>
  <c r="AY66" i="1"/>
  <c r="BC66" i="1"/>
  <c r="AI66" i="1"/>
  <c r="AO66" i="1"/>
  <c r="AU66" i="1"/>
  <c r="BA66" i="1"/>
  <c r="BE66" i="1"/>
  <c r="AJ66" i="1"/>
  <c r="AP66" i="1"/>
  <c r="AV66" i="1"/>
  <c r="BB66" i="1"/>
  <c r="AM66" i="1"/>
  <c r="AW66" i="1" l="1"/>
  <c r="AQ66" i="1"/>
  <c r="AK66" i="1"/>
  <c r="BF66" i="1"/>
  <c r="AH67" i="1"/>
  <c r="AF67" i="1"/>
  <c r="BC67" i="1"/>
  <c r="AS67" i="1"/>
  <c r="AY67" i="1"/>
  <c r="AJ67" i="1"/>
  <c r="AP67" i="1"/>
  <c r="AV67" i="1"/>
  <c r="BB67" i="1"/>
  <c r="AG67" i="1"/>
  <c r="AN67" i="1"/>
  <c r="AT67" i="1"/>
  <c r="BD67" i="1"/>
  <c r="AI67" i="1"/>
  <c r="AO67" i="1"/>
  <c r="AU67" i="1"/>
  <c r="BA67" i="1"/>
  <c r="BE67" i="1"/>
  <c r="AM67" i="1"/>
  <c r="AW67" i="1" l="1"/>
  <c r="AQ67" i="1"/>
  <c r="AK67" i="1"/>
  <c r="BF67" i="1"/>
  <c r="AH68" i="1"/>
  <c r="AV68" i="1"/>
  <c r="BB68" i="1"/>
  <c r="AJ68" i="1"/>
  <c r="AP68" i="1"/>
  <c r="AI68" i="1"/>
  <c r="AO68" i="1"/>
  <c r="AU68" i="1"/>
  <c r="BA68" i="1"/>
  <c r="BE68" i="1"/>
  <c r="AF68" i="1"/>
  <c r="AS68" i="1"/>
  <c r="AY68" i="1"/>
  <c r="BC68" i="1"/>
  <c r="AG68" i="1"/>
  <c r="AN68" i="1"/>
  <c r="AT68" i="1"/>
  <c r="BD68" i="1"/>
  <c r="AM68" i="1"/>
  <c r="BF68" i="1" l="1"/>
  <c r="AW68" i="1"/>
  <c r="AQ68" i="1"/>
  <c r="AK68" i="1"/>
  <c r="AH69" i="1"/>
  <c r="AO69" i="1"/>
  <c r="AU69" i="1"/>
  <c r="BA69" i="1"/>
  <c r="AI69" i="1"/>
  <c r="BE69" i="1"/>
  <c r="AG69" i="1"/>
  <c r="AN69" i="1"/>
  <c r="AT69" i="1"/>
  <c r="BD69" i="1"/>
  <c r="AJ69" i="1"/>
  <c r="AP69" i="1"/>
  <c r="AV69" i="1"/>
  <c r="BB69" i="1"/>
  <c r="AF69" i="1"/>
  <c r="AS69" i="1"/>
  <c r="AY69" i="1"/>
  <c r="BC69" i="1"/>
  <c r="AM69" i="1"/>
  <c r="BF69" i="1" l="1"/>
  <c r="AK69" i="1"/>
  <c r="AW69" i="1"/>
  <c r="AQ69" i="1"/>
  <c r="G4" i="1" l="1"/>
  <c r="K5" i="1"/>
  <c r="O5" i="1"/>
  <c r="Q5" i="1"/>
  <c r="U5" i="1"/>
  <c r="Z5" i="1"/>
  <c r="AI5" i="1"/>
  <c r="AU5" i="1"/>
  <c r="AM5" i="1"/>
  <c r="AY5" i="1"/>
  <c r="AO5" i="1"/>
  <c r="BD5" i="1"/>
  <c r="AF5" i="1"/>
  <c r="AS5" i="1"/>
  <c r="E5" i="1"/>
  <c r="I5" i="1"/>
  <c r="B5" i="1"/>
  <c r="Y9" i="1"/>
  <c r="X9" i="1"/>
  <c r="W9" i="1"/>
  <c r="V9" i="1"/>
  <c r="P9" i="1"/>
  <c r="L9" i="1"/>
  <c r="U9" i="1"/>
  <c r="K9" i="1"/>
  <c r="J9" i="1"/>
  <c r="R9" i="1"/>
  <c r="B9" i="1"/>
  <c r="I9" i="1"/>
  <c r="F9" i="1"/>
  <c r="C9" i="1"/>
  <c r="AA9" i="1"/>
  <c r="E9" i="1"/>
  <c r="Q9" i="1"/>
  <c r="Z9" i="1"/>
  <c r="O9" i="1"/>
  <c r="B2" i="1"/>
  <c r="AB9" i="1" l="1"/>
  <c r="M9" i="1"/>
  <c r="G9" i="1"/>
  <c r="D10" i="1"/>
  <c r="Y10" i="1"/>
  <c r="C10" i="1"/>
  <c r="Q10" i="1"/>
  <c r="K10" i="1"/>
  <c r="AA10" i="1"/>
  <c r="X10" i="1"/>
  <c r="J10" i="1"/>
  <c r="Z10" i="1"/>
  <c r="P10" i="1"/>
  <c r="O10" i="1"/>
  <c r="V10" i="1"/>
  <c r="R10" i="1"/>
  <c r="I10" i="1"/>
  <c r="L10" i="1"/>
  <c r="U10" i="1"/>
  <c r="F10" i="1"/>
  <c r="W10" i="1"/>
  <c r="B10" i="1"/>
  <c r="E10" i="1"/>
  <c r="AB10" i="1" l="1"/>
  <c r="S10" i="1"/>
  <c r="G10" i="1"/>
  <c r="M10" i="1"/>
  <c r="D11" i="1"/>
  <c r="Y11" i="1"/>
  <c r="C11" i="1"/>
  <c r="U11" i="1"/>
  <c r="F11" i="1"/>
  <c r="V11" i="1"/>
  <c r="J11" i="1"/>
  <c r="L11" i="1"/>
  <c r="O11" i="1"/>
  <c r="K11" i="1"/>
  <c r="W11" i="1"/>
  <c r="P11" i="1"/>
  <c r="Q11" i="1"/>
  <c r="X11" i="1"/>
  <c r="E11" i="1"/>
  <c r="AA11" i="1"/>
  <c r="B11" i="1"/>
  <c r="R11" i="1"/>
  <c r="I11" i="1"/>
  <c r="Z11" i="1"/>
  <c r="AB11" i="1" l="1"/>
  <c r="S11" i="1"/>
  <c r="M11" i="1"/>
  <c r="G11" i="1"/>
  <c r="D12" i="1"/>
  <c r="Y12" i="1"/>
  <c r="C12" i="1"/>
  <c r="F12" i="1"/>
  <c r="I12" i="1"/>
  <c r="E12" i="1"/>
  <c r="Q12" i="1"/>
  <c r="R12" i="1"/>
  <c r="J12" i="1"/>
  <c r="K12" i="1"/>
  <c r="W12" i="1"/>
  <c r="V12" i="1"/>
  <c r="P12" i="1"/>
  <c r="X12" i="1"/>
  <c r="AA12" i="1"/>
  <c r="B12" i="1"/>
  <c r="Z12" i="1"/>
  <c r="O12" i="1"/>
  <c r="L12" i="1"/>
  <c r="U12" i="1"/>
  <c r="AB12" i="1" l="1"/>
  <c r="M12" i="1"/>
  <c r="S12" i="1"/>
  <c r="G12" i="1"/>
  <c r="D13" i="1"/>
  <c r="Y13" i="1"/>
  <c r="C13" i="1"/>
  <c r="AA13" i="1"/>
  <c r="Z13" i="1"/>
  <c r="K13" i="1"/>
  <c r="U13" i="1"/>
  <c r="J13" i="1"/>
  <c r="E13" i="1"/>
  <c r="O13" i="1"/>
  <c r="B13" i="1"/>
  <c r="P13" i="1"/>
  <c r="W13" i="1"/>
  <c r="V13" i="1"/>
  <c r="L13" i="1"/>
  <c r="I13" i="1"/>
  <c r="R13" i="1"/>
  <c r="F13" i="1"/>
  <c r="X13" i="1"/>
  <c r="Q13" i="1"/>
  <c r="AB13" i="1" l="1"/>
  <c r="S13" i="1"/>
  <c r="M13" i="1"/>
  <c r="G13" i="1"/>
  <c r="D14" i="1"/>
  <c r="Y14" i="1"/>
  <c r="C14" i="1"/>
  <c r="B14" i="1"/>
  <c r="I14" i="1"/>
  <c r="Z14" i="1"/>
  <c r="J14" i="1"/>
  <c r="L14" i="1"/>
  <c r="U14" i="1"/>
  <c r="F14" i="1"/>
  <c r="X14" i="1"/>
  <c r="P14" i="1"/>
  <c r="Q14" i="1"/>
  <c r="V14" i="1"/>
  <c r="W14" i="1"/>
  <c r="K14" i="1"/>
  <c r="R14" i="1"/>
  <c r="E14" i="1"/>
  <c r="AA14" i="1"/>
  <c r="O14" i="1"/>
  <c r="AB14" i="1" l="1"/>
  <c r="S14" i="1"/>
  <c r="M14" i="1"/>
  <c r="G14" i="1"/>
  <c r="D15" i="1"/>
  <c r="Y15" i="1"/>
  <c r="C15" i="1"/>
  <c r="X15" i="1"/>
  <c r="R15" i="1"/>
  <c r="J15" i="1"/>
  <c r="F15" i="1"/>
  <c r="B15" i="1"/>
  <c r="V15" i="1"/>
  <c r="W15" i="1"/>
  <c r="P15" i="1"/>
  <c r="O15" i="1"/>
  <c r="L15" i="1"/>
  <c r="Z15" i="1"/>
  <c r="E15" i="1"/>
  <c r="AA15" i="1"/>
  <c r="K15" i="1"/>
  <c r="U15" i="1"/>
  <c r="Q15" i="1"/>
  <c r="I15" i="1"/>
  <c r="AB15" i="1" l="1"/>
  <c r="S15" i="1"/>
  <c r="M15" i="1"/>
  <c r="G15" i="1"/>
  <c r="D16" i="1"/>
  <c r="Y16" i="1"/>
  <c r="C16" i="1"/>
  <c r="AA16" i="1"/>
  <c r="F16" i="1"/>
  <c r="B16" i="1"/>
  <c r="R16" i="1"/>
  <c r="J16" i="1"/>
  <c r="E16" i="1"/>
  <c r="L16" i="1"/>
  <c r="V16" i="1"/>
  <c r="P16" i="1"/>
  <c r="I16" i="1"/>
  <c r="Q16" i="1"/>
  <c r="K16" i="1"/>
  <c r="Z16" i="1"/>
  <c r="W16" i="1"/>
  <c r="U16" i="1"/>
  <c r="X16" i="1"/>
  <c r="O16" i="1"/>
  <c r="AB16" i="1" l="1"/>
  <c r="S16" i="1"/>
  <c r="M16" i="1"/>
  <c r="G16" i="1"/>
  <c r="D17" i="1"/>
  <c r="Y17" i="1"/>
  <c r="C17" i="1"/>
  <c r="Z17" i="1"/>
  <c r="F17" i="1"/>
  <c r="X17" i="1"/>
  <c r="AA17" i="1"/>
  <c r="U17" i="1"/>
  <c r="J17" i="1"/>
  <c r="R17" i="1"/>
  <c r="K17" i="1"/>
  <c r="P17" i="1"/>
  <c r="I17" i="1"/>
  <c r="O17" i="1"/>
  <c r="E17" i="1"/>
  <c r="L17" i="1"/>
  <c r="V17" i="1"/>
  <c r="W17" i="1"/>
  <c r="Q17" i="1"/>
  <c r="B17" i="1"/>
  <c r="AB17" i="1" l="1"/>
  <c r="S17" i="1"/>
  <c r="M17" i="1"/>
  <c r="G17" i="1"/>
  <c r="D18" i="1"/>
  <c r="Y18" i="1"/>
  <c r="C18" i="1"/>
  <c r="B18" i="1"/>
  <c r="Q18" i="1"/>
  <c r="I18" i="1"/>
  <c r="Z18" i="1"/>
  <c r="J18" i="1"/>
  <c r="L18" i="1"/>
  <c r="R18" i="1"/>
  <c r="F18" i="1"/>
  <c r="X18" i="1"/>
  <c r="P18" i="1"/>
  <c r="V18" i="1"/>
  <c r="W18" i="1"/>
  <c r="K18" i="1"/>
  <c r="U18" i="1"/>
  <c r="E18" i="1"/>
  <c r="AA18" i="1"/>
  <c r="O18" i="1"/>
  <c r="AB18" i="1" l="1"/>
  <c r="S18" i="1"/>
  <c r="M18" i="1"/>
  <c r="G18" i="1"/>
  <c r="D19" i="1"/>
  <c r="Y19" i="1"/>
  <c r="C19" i="1"/>
  <c r="F19" i="1"/>
  <c r="U19" i="1"/>
  <c r="J19" i="1"/>
  <c r="O19" i="1"/>
  <c r="B19" i="1"/>
  <c r="R19" i="1"/>
  <c r="W19" i="1"/>
  <c r="P19" i="1"/>
  <c r="K19" i="1"/>
  <c r="L19" i="1"/>
  <c r="V19" i="1"/>
  <c r="E19" i="1"/>
  <c r="AA19" i="1"/>
  <c r="X19" i="1"/>
  <c r="Q19" i="1"/>
  <c r="Z19" i="1"/>
  <c r="I19" i="1"/>
  <c r="AB19" i="1" l="1"/>
  <c r="S19" i="1"/>
  <c r="M19" i="1"/>
  <c r="G19" i="1"/>
  <c r="D20" i="1"/>
  <c r="Y20" i="1"/>
  <c r="J20" i="1"/>
  <c r="F20" i="1"/>
  <c r="R20" i="1"/>
  <c r="Q20" i="1"/>
  <c r="W20" i="1"/>
  <c r="P20" i="1"/>
  <c r="X20" i="1"/>
  <c r="U20" i="1"/>
  <c r="V20" i="1"/>
  <c r="AA20" i="1"/>
  <c r="I20" i="1"/>
  <c r="O20" i="1"/>
  <c r="B20" i="1"/>
  <c r="Z20" i="1"/>
  <c r="C20" i="1"/>
  <c r="E20" i="1"/>
  <c r="L20" i="1"/>
  <c r="K20" i="1"/>
  <c r="AB20" i="1" l="1"/>
  <c r="S20" i="1"/>
  <c r="M20" i="1"/>
  <c r="G20" i="1"/>
  <c r="D21" i="1"/>
  <c r="Y21" i="1"/>
  <c r="AA21" i="1"/>
  <c r="E21" i="1"/>
  <c r="B21" i="1"/>
  <c r="F21" i="1"/>
  <c r="R21" i="1"/>
  <c r="J21" i="1"/>
  <c r="K21" i="1"/>
  <c r="Q21" i="1"/>
  <c r="O21" i="1"/>
  <c r="V21" i="1"/>
  <c r="Z21" i="1"/>
  <c r="I21" i="1"/>
  <c r="P21" i="1"/>
  <c r="W21" i="1"/>
  <c r="X21" i="1"/>
  <c r="U21" i="1"/>
  <c r="C21" i="1"/>
  <c r="L21" i="1"/>
  <c r="AB21" i="1" l="1"/>
  <c r="S21" i="1"/>
  <c r="M21" i="1"/>
  <c r="G21" i="1"/>
  <c r="D22" i="1"/>
  <c r="Y22" i="1"/>
  <c r="R22" i="1"/>
  <c r="O22" i="1"/>
  <c r="I22" i="1"/>
  <c r="Q22" i="1"/>
  <c r="C22" i="1"/>
  <c r="V22" i="1"/>
  <c r="AA22" i="1"/>
  <c r="W22" i="1"/>
  <c r="U22" i="1"/>
  <c r="X22" i="1"/>
  <c r="B22" i="1"/>
  <c r="P22" i="1"/>
  <c r="E22" i="1"/>
  <c r="K22" i="1"/>
  <c r="L22" i="1"/>
  <c r="J22" i="1"/>
  <c r="Z22" i="1"/>
  <c r="F22" i="1"/>
  <c r="AB22" i="1" l="1"/>
  <c r="S22" i="1"/>
  <c r="M22" i="1"/>
  <c r="G22" i="1"/>
  <c r="D23" i="1"/>
  <c r="Y23" i="1"/>
  <c r="L23" i="1"/>
  <c r="B23" i="1"/>
  <c r="E23" i="1"/>
  <c r="AA23" i="1"/>
  <c r="O23" i="1"/>
  <c r="C23" i="1"/>
  <c r="Q23" i="1"/>
  <c r="I23" i="1"/>
  <c r="Z23" i="1"/>
  <c r="F23" i="1"/>
  <c r="W23" i="1"/>
  <c r="J23" i="1"/>
  <c r="U23" i="1"/>
  <c r="R23" i="1"/>
  <c r="X23" i="1"/>
  <c r="K23" i="1"/>
  <c r="P23" i="1"/>
  <c r="V23" i="1"/>
  <c r="AB23" i="1" l="1"/>
  <c r="S23" i="1"/>
  <c r="M23" i="1"/>
  <c r="G23" i="1"/>
  <c r="D24" i="1"/>
  <c r="Y24" i="1"/>
  <c r="X24" i="1"/>
  <c r="O24" i="1"/>
  <c r="L24" i="1"/>
  <c r="I24" i="1"/>
  <c r="Q24" i="1"/>
  <c r="B24" i="1"/>
  <c r="W24" i="1"/>
  <c r="C24" i="1"/>
  <c r="F24" i="1"/>
  <c r="R24" i="1"/>
  <c r="J24" i="1"/>
  <c r="V24" i="1"/>
  <c r="P24" i="1"/>
  <c r="U24" i="1"/>
  <c r="Z24" i="1"/>
  <c r="E24" i="1"/>
  <c r="AA24" i="1"/>
  <c r="K24" i="1"/>
  <c r="AB24" i="1" l="1"/>
  <c r="S24" i="1"/>
  <c r="M24" i="1"/>
  <c r="G24" i="1"/>
  <c r="D25" i="1"/>
  <c r="Y25" i="1"/>
  <c r="E25" i="1"/>
  <c r="AA25" i="1"/>
  <c r="L25" i="1"/>
  <c r="Q25" i="1"/>
  <c r="J25" i="1"/>
  <c r="I25" i="1"/>
  <c r="X25" i="1"/>
  <c r="U25" i="1"/>
  <c r="O25" i="1"/>
  <c r="V25" i="1"/>
  <c r="C25" i="1"/>
  <c r="W25" i="1"/>
  <c r="F25" i="1"/>
  <c r="P25" i="1"/>
  <c r="B25" i="1"/>
  <c r="Z25" i="1"/>
  <c r="K25" i="1"/>
  <c r="R25" i="1"/>
  <c r="AB25" i="1" l="1"/>
  <c r="S25" i="1"/>
  <c r="M25" i="1"/>
  <c r="G25" i="1"/>
  <c r="D26" i="1"/>
  <c r="Y26" i="1"/>
  <c r="R26" i="1"/>
  <c r="W26" i="1"/>
  <c r="U26" i="1"/>
  <c r="V26" i="1"/>
  <c r="B26" i="1"/>
  <c r="J26" i="1"/>
  <c r="AA26" i="1"/>
  <c r="K26" i="1"/>
  <c r="I26" i="1"/>
  <c r="L26" i="1"/>
  <c r="C26" i="1"/>
  <c r="X26" i="1"/>
  <c r="Z26" i="1"/>
  <c r="P26" i="1"/>
  <c r="E26" i="1"/>
  <c r="O26" i="1"/>
  <c r="Q26" i="1"/>
  <c r="F26" i="1"/>
  <c r="AB26" i="1" l="1"/>
  <c r="S26" i="1"/>
  <c r="M26" i="1"/>
  <c r="G26" i="1"/>
  <c r="D27" i="1"/>
  <c r="Y27" i="1"/>
  <c r="E27" i="1"/>
  <c r="R27" i="1"/>
  <c r="L27" i="1"/>
  <c r="W27" i="1"/>
  <c r="O27" i="1"/>
  <c r="Z27" i="1"/>
  <c r="J27" i="1"/>
  <c r="Q27" i="1"/>
  <c r="F27" i="1"/>
  <c r="X27" i="1"/>
  <c r="V27" i="1"/>
  <c r="AA27" i="1"/>
  <c r="P27" i="1"/>
  <c r="B27" i="1"/>
  <c r="I27" i="1"/>
  <c r="K27" i="1"/>
  <c r="C27" i="1"/>
  <c r="U27" i="1"/>
  <c r="AB27" i="1" l="1"/>
  <c r="S27" i="1"/>
  <c r="M27" i="1"/>
  <c r="G27" i="1"/>
  <c r="D28" i="1"/>
  <c r="Y28" i="1"/>
  <c r="F28" i="1"/>
  <c r="O28" i="1"/>
  <c r="Q28" i="1"/>
  <c r="R28" i="1"/>
  <c r="I28" i="1"/>
  <c r="C28" i="1"/>
  <c r="U28" i="1"/>
  <c r="J28" i="1"/>
  <c r="K28" i="1"/>
  <c r="B28" i="1"/>
  <c r="Z28" i="1"/>
  <c r="W28" i="1"/>
  <c r="P28" i="1"/>
  <c r="X28" i="1"/>
  <c r="L28" i="1"/>
  <c r="E28" i="1"/>
  <c r="AA28" i="1"/>
  <c r="V28" i="1"/>
  <c r="AB28" i="1" l="1"/>
  <c r="S28" i="1"/>
  <c r="M28" i="1"/>
  <c r="G28" i="1"/>
  <c r="D29" i="1"/>
  <c r="Y29" i="1"/>
  <c r="E29" i="1"/>
  <c r="AA29" i="1"/>
  <c r="L29" i="1"/>
  <c r="I29" i="1"/>
  <c r="Q29" i="1"/>
  <c r="J29" i="1"/>
  <c r="W29" i="1"/>
  <c r="K29" i="1"/>
  <c r="U29" i="1"/>
  <c r="V29" i="1"/>
  <c r="Z29" i="1"/>
  <c r="F29" i="1"/>
  <c r="P29" i="1"/>
  <c r="O29" i="1"/>
  <c r="B29" i="1"/>
  <c r="C29" i="1"/>
  <c r="X29" i="1"/>
  <c r="R29" i="1"/>
  <c r="AB29" i="1" l="1"/>
  <c r="S29" i="1"/>
  <c r="M29" i="1"/>
  <c r="G29" i="1"/>
  <c r="D30" i="1"/>
  <c r="Y30" i="1"/>
  <c r="V30" i="1"/>
  <c r="I30" i="1"/>
  <c r="F30" i="1"/>
  <c r="X30" i="1"/>
  <c r="Q30" i="1"/>
  <c r="C30" i="1"/>
  <c r="R30" i="1"/>
  <c r="J30" i="1"/>
  <c r="Z30" i="1"/>
  <c r="W30" i="1"/>
  <c r="O30" i="1"/>
  <c r="B30" i="1"/>
  <c r="K30" i="1"/>
  <c r="P30" i="1"/>
  <c r="E30" i="1"/>
  <c r="AA30" i="1"/>
  <c r="L30" i="1"/>
  <c r="U30" i="1"/>
  <c r="AB30" i="1" l="1"/>
  <c r="S30" i="1"/>
  <c r="M30" i="1"/>
  <c r="G30" i="1"/>
  <c r="D31" i="1"/>
  <c r="Y31" i="1"/>
  <c r="L31" i="1"/>
  <c r="Z31" i="1"/>
  <c r="W31" i="1"/>
  <c r="O31" i="1"/>
  <c r="AA31" i="1"/>
  <c r="C31" i="1"/>
  <c r="B31" i="1"/>
  <c r="E31" i="1"/>
  <c r="J31" i="1"/>
  <c r="U31" i="1"/>
  <c r="R31" i="1"/>
  <c r="I31" i="1"/>
  <c r="F31" i="1"/>
  <c r="X31" i="1"/>
  <c r="P31" i="1"/>
  <c r="Q31" i="1"/>
  <c r="V31" i="1"/>
  <c r="K31" i="1"/>
  <c r="AB31" i="1" l="1"/>
  <c r="S31" i="1"/>
  <c r="M31" i="1"/>
  <c r="G31" i="1"/>
  <c r="D32" i="1"/>
  <c r="Y32" i="1"/>
  <c r="C32" i="1"/>
  <c r="X32" i="1"/>
  <c r="U32" i="1"/>
  <c r="V32" i="1"/>
  <c r="J32" i="1"/>
  <c r="F32" i="1"/>
  <c r="B32" i="1"/>
  <c r="Z32" i="1"/>
  <c r="W32" i="1"/>
  <c r="I32" i="1"/>
  <c r="P32" i="1"/>
  <c r="L32" i="1"/>
  <c r="E32" i="1"/>
  <c r="AA32" i="1"/>
  <c r="O32" i="1"/>
  <c r="K32" i="1"/>
  <c r="Q32" i="1"/>
  <c r="R32" i="1"/>
  <c r="AB32" i="1" l="1"/>
  <c r="S32" i="1"/>
  <c r="M32" i="1"/>
  <c r="G32" i="1"/>
  <c r="D33" i="1"/>
  <c r="Y33" i="1"/>
  <c r="C33" i="1"/>
  <c r="I33" i="1"/>
  <c r="F33" i="1"/>
  <c r="X33" i="1"/>
  <c r="Q33" i="1"/>
  <c r="R33" i="1"/>
  <c r="J33" i="1"/>
  <c r="K33" i="1"/>
  <c r="U33" i="1"/>
  <c r="V33" i="1"/>
  <c r="P33" i="1"/>
  <c r="E33" i="1"/>
  <c r="O33" i="1"/>
  <c r="B33" i="1"/>
  <c r="Z33" i="1"/>
  <c r="AA33" i="1"/>
  <c r="W33" i="1"/>
  <c r="L33" i="1"/>
  <c r="AB33" i="1" l="1"/>
  <c r="S33" i="1"/>
  <c r="M33" i="1"/>
  <c r="G33" i="1"/>
  <c r="D34" i="1"/>
  <c r="Y34" i="1"/>
  <c r="C34" i="1"/>
  <c r="R34" i="1"/>
  <c r="K34" i="1"/>
  <c r="U34" i="1"/>
  <c r="J34" i="1"/>
  <c r="V34" i="1"/>
  <c r="W34" i="1"/>
  <c r="O34" i="1"/>
  <c r="B34" i="1"/>
  <c r="Q34" i="1"/>
  <c r="P34" i="1"/>
  <c r="E34" i="1"/>
  <c r="AA34" i="1"/>
  <c r="L34" i="1"/>
  <c r="Z34" i="1"/>
  <c r="I34" i="1"/>
  <c r="F34" i="1"/>
  <c r="X34" i="1"/>
  <c r="AB34" i="1" l="1"/>
  <c r="S34" i="1"/>
  <c r="M34" i="1"/>
  <c r="G34" i="1"/>
  <c r="D35" i="1"/>
  <c r="Y35" i="1"/>
  <c r="L35" i="1"/>
  <c r="Z35" i="1"/>
  <c r="W35" i="1"/>
  <c r="O35" i="1"/>
  <c r="J35" i="1"/>
  <c r="I35" i="1"/>
  <c r="C35" i="1"/>
  <c r="U35" i="1"/>
  <c r="E35" i="1"/>
  <c r="AA35" i="1"/>
  <c r="Q35" i="1"/>
  <c r="F35" i="1"/>
  <c r="P35" i="1"/>
  <c r="B35" i="1"/>
  <c r="V35" i="1"/>
  <c r="K35" i="1"/>
  <c r="R35" i="1"/>
  <c r="X35" i="1"/>
  <c r="AB35" i="1" l="1"/>
  <c r="S35" i="1"/>
  <c r="M35" i="1"/>
  <c r="G35" i="1"/>
  <c r="D36" i="1"/>
  <c r="Y36" i="1"/>
  <c r="K36" i="1"/>
  <c r="Q36" i="1"/>
  <c r="R36" i="1"/>
  <c r="I36" i="1"/>
  <c r="J36" i="1"/>
  <c r="B36" i="1"/>
  <c r="W36" i="1"/>
  <c r="C36" i="1"/>
  <c r="X36" i="1"/>
  <c r="U36" i="1"/>
  <c r="V36" i="1"/>
  <c r="O36" i="1"/>
  <c r="Z36" i="1"/>
  <c r="P36" i="1"/>
  <c r="F36" i="1"/>
  <c r="L36" i="1"/>
  <c r="E36" i="1"/>
  <c r="AA36" i="1"/>
  <c r="AB36" i="1" l="1"/>
  <c r="S36" i="1"/>
  <c r="M36" i="1"/>
  <c r="G36" i="1"/>
  <c r="D37" i="1"/>
  <c r="Y37" i="1"/>
  <c r="W37" i="1"/>
  <c r="L37" i="1"/>
  <c r="Q37" i="1"/>
  <c r="AA37" i="1"/>
  <c r="U37" i="1"/>
  <c r="C37" i="1"/>
  <c r="E37" i="1"/>
  <c r="F37" i="1"/>
  <c r="X37" i="1"/>
  <c r="R37" i="1"/>
  <c r="J37" i="1"/>
  <c r="K37" i="1"/>
  <c r="P37" i="1"/>
  <c r="I37" i="1"/>
  <c r="O37" i="1"/>
  <c r="B37" i="1"/>
  <c r="Z37" i="1"/>
  <c r="V37" i="1"/>
  <c r="AB37" i="1" l="1"/>
  <c r="S37" i="1"/>
  <c r="M37" i="1"/>
  <c r="G37" i="1"/>
  <c r="D38" i="1"/>
  <c r="Y38" i="1"/>
  <c r="V38" i="1"/>
  <c r="I38" i="1"/>
  <c r="F38" i="1"/>
  <c r="X38" i="1"/>
  <c r="Q38" i="1"/>
  <c r="U38" i="1"/>
  <c r="W38" i="1"/>
  <c r="O38" i="1"/>
  <c r="C38" i="1"/>
  <c r="Z38" i="1"/>
  <c r="K38" i="1"/>
  <c r="J38" i="1"/>
  <c r="R38" i="1"/>
  <c r="B38" i="1"/>
  <c r="P38" i="1"/>
  <c r="E38" i="1"/>
  <c r="AA38" i="1"/>
  <c r="L38" i="1"/>
  <c r="AB38" i="1" l="1"/>
  <c r="S38" i="1"/>
  <c r="M38" i="1"/>
  <c r="G38" i="1"/>
  <c r="D39" i="1"/>
  <c r="Y39" i="1"/>
  <c r="B39" i="1"/>
  <c r="W39" i="1"/>
  <c r="O39" i="1"/>
  <c r="L39" i="1"/>
  <c r="R39" i="1"/>
  <c r="J39" i="1"/>
  <c r="X39" i="1"/>
  <c r="V39" i="1"/>
  <c r="C39" i="1"/>
  <c r="I39" i="1"/>
  <c r="F39" i="1"/>
  <c r="Q39" i="1"/>
  <c r="U39" i="1"/>
  <c r="P39" i="1"/>
  <c r="E39" i="1"/>
  <c r="K39" i="1"/>
  <c r="Z39" i="1"/>
  <c r="AA39" i="1"/>
  <c r="AB39" i="1" l="1"/>
  <c r="S39" i="1"/>
  <c r="M39" i="1"/>
  <c r="G39" i="1"/>
  <c r="D40" i="1"/>
  <c r="Y40" i="1"/>
  <c r="C40" i="1"/>
  <c r="V40" i="1"/>
  <c r="K40" i="1"/>
  <c r="U40" i="1"/>
  <c r="E40" i="1"/>
  <c r="R40" i="1"/>
  <c r="I40" i="1"/>
  <c r="X40" i="1"/>
  <c r="J40" i="1"/>
  <c r="Z40" i="1"/>
  <c r="W40" i="1"/>
  <c r="O40" i="1"/>
  <c r="B40" i="1"/>
  <c r="P40" i="1"/>
  <c r="AA40" i="1"/>
  <c r="L40" i="1"/>
  <c r="F40" i="1"/>
  <c r="Q40" i="1"/>
  <c r="AB40" i="1" l="1"/>
  <c r="S40" i="1"/>
  <c r="M40" i="1"/>
  <c r="G40" i="1"/>
  <c r="D41" i="1"/>
  <c r="Y41" i="1"/>
  <c r="C41" i="1"/>
  <c r="B41" i="1"/>
  <c r="E41" i="1"/>
  <c r="AA41" i="1"/>
  <c r="P41" i="1"/>
  <c r="U41" i="1"/>
  <c r="Z41" i="1"/>
  <c r="O41" i="1"/>
  <c r="J41" i="1"/>
  <c r="Q41" i="1"/>
  <c r="R41" i="1"/>
  <c r="I41" i="1"/>
  <c r="F41" i="1"/>
  <c r="X41" i="1"/>
  <c r="V41" i="1"/>
  <c r="K41" i="1"/>
  <c r="L41" i="1"/>
  <c r="W41" i="1"/>
  <c r="AB41" i="1" l="1"/>
  <c r="S41" i="1"/>
  <c r="M41" i="1"/>
  <c r="G41" i="1"/>
  <c r="D42" i="1"/>
  <c r="Y42" i="1"/>
  <c r="C42" i="1"/>
  <c r="X42" i="1"/>
  <c r="U42" i="1"/>
  <c r="V42" i="1"/>
  <c r="AA42" i="1"/>
  <c r="Q42" i="1"/>
  <c r="I42" i="1"/>
  <c r="J42" i="1"/>
  <c r="F42" i="1"/>
  <c r="B42" i="1"/>
  <c r="Z42" i="1"/>
  <c r="W42" i="1"/>
  <c r="P42" i="1"/>
  <c r="L42" i="1"/>
  <c r="E42" i="1"/>
  <c r="O42" i="1"/>
  <c r="K42" i="1"/>
  <c r="R42" i="1"/>
  <c r="AB42" i="1" l="1"/>
  <c r="S42" i="1"/>
  <c r="M42" i="1"/>
  <c r="G42" i="1"/>
  <c r="D43" i="1"/>
  <c r="Y43" i="1"/>
  <c r="C43" i="1"/>
  <c r="AA43" i="1"/>
  <c r="W43" i="1"/>
  <c r="U43" i="1"/>
  <c r="P43" i="1"/>
  <c r="O43" i="1"/>
  <c r="I43" i="1"/>
  <c r="E43" i="1"/>
  <c r="R43" i="1"/>
  <c r="Q43" i="1"/>
  <c r="J43" i="1"/>
  <c r="Z43" i="1"/>
  <c r="B43" i="1"/>
  <c r="X43" i="1"/>
  <c r="F43" i="1"/>
  <c r="L43" i="1"/>
  <c r="V43" i="1"/>
  <c r="K43" i="1"/>
  <c r="AB43" i="1" l="1"/>
  <c r="S43" i="1"/>
  <c r="M43" i="1"/>
  <c r="G43" i="1"/>
  <c r="D44" i="1"/>
  <c r="Y44" i="1"/>
  <c r="C44" i="1"/>
  <c r="U44" i="1"/>
  <c r="AA44" i="1"/>
  <c r="Q44" i="1"/>
  <c r="K44" i="1"/>
  <c r="E44" i="1"/>
  <c r="O44" i="1"/>
  <c r="J44" i="1"/>
  <c r="L44" i="1"/>
  <c r="Z44" i="1"/>
  <c r="B44" i="1"/>
  <c r="F44" i="1"/>
  <c r="X44" i="1"/>
  <c r="P44" i="1"/>
  <c r="R44" i="1"/>
  <c r="I44" i="1"/>
  <c r="V44" i="1"/>
  <c r="W44" i="1"/>
  <c r="AB44" i="1" l="1"/>
  <c r="S44" i="1"/>
  <c r="M44" i="1"/>
  <c r="G44" i="1"/>
  <c r="D45" i="1"/>
  <c r="Y45" i="1"/>
  <c r="C45" i="1"/>
  <c r="R45" i="1"/>
  <c r="L45" i="1"/>
  <c r="U45" i="1"/>
  <c r="V45" i="1"/>
  <c r="P45" i="1"/>
  <c r="K45" i="1"/>
  <c r="E45" i="1"/>
  <c r="Q45" i="1"/>
  <c r="J45" i="1"/>
  <c r="X45" i="1"/>
  <c r="Z45" i="1"/>
  <c r="W45" i="1"/>
  <c r="O45" i="1"/>
  <c r="AA45" i="1"/>
  <c r="B45" i="1"/>
  <c r="F45" i="1"/>
  <c r="I45" i="1"/>
  <c r="AB45" i="1" l="1"/>
  <c r="S45" i="1"/>
  <c r="M45" i="1"/>
  <c r="G45" i="1"/>
  <c r="D46" i="1"/>
  <c r="Y46" i="1"/>
  <c r="C46" i="1"/>
  <c r="I46" i="1"/>
  <c r="R46" i="1"/>
  <c r="P46" i="1"/>
  <c r="Q46" i="1"/>
  <c r="L46" i="1"/>
  <c r="Z46" i="1"/>
  <c r="W46" i="1"/>
  <c r="X46" i="1"/>
  <c r="AA46" i="1"/>
  <c r="J46" i="1"/>
  <c r="O46" i="1"/>
  <c r="K46" i="1"/>
  <c r="E46" i="1"/>
  <c r="F46" i="1"/>
  <c r="V46" i="1"/>
  <c r="U46" i="1"/>
  <c r="B46" i="1"/>
  <c r="AB46" i="1" l="1"/>
  <c r="S46" i="1"/>
  <c r="M46" i="1"/>
  <c r="G46" i="1"/>
  <c r="D47" i="1"/>
  <c r="Y47" i="1"/>
  <c r="F47" i="1"/>
  <c r="R47" i="1"/>
  <c r="K47" i="1"/>
  <c r="Q47" i="1"/>
  <c r="C47" i="1"/>
  <c r="V47" i="1"/>
  <c r="W47" i="1"/>
  <c r="Z47" i="1"/>
  <c r="U47" i="1"/>
  <c r="I47" i="1"/>
  <c r="L47" i="1"/>
  <c r="J47" i="1"/>
  <c r="AA47" i="1"/>
  <c r="X47" i="1"/>
  <c r="B47" i="1"/>
  <c r="O47" i="1"/>
  <c r="P47" i="1"/>
  <c r="E47" i="1"/>
  <c r="AB47" i="1" l="1"/>
  <c r="S47" i="1"/>
  <c r="M47" i="1"/>
  <c r="G47" i="1"/>
  <c r="D48" i="1"/>
  <c r="Y48" i="1"/>
  <c r="J48" i="1"/>
  <c r="Z48" i="1"/>
  <c r="B48" i="1"/>
  <c r="I48" i="1"/>
  <c r="F48" i="1"/>
  <c r="X48" i="1"/>
  <c r="K48" i="1"/>
  <c r="V48" i="1"/>
  <c r="AA48" i="1"/>
  <c r="P48" i="1"/>
  <c r="Q48" i="1"/>
  <c r="R48" i="1"/>
  <c r="L48" i="1"/>
  <c r="U48" i="1"/>
  <c r="W48" i="1"/>
  <c r="O48" i="1"/>
  <c r="C48" i="1"/>
  <c r="E48" i="1"/>
  <c r="AB48" i="1" l="1"/>
  <c r="S48" i="1"/>
  <c r="M48" i="1"/>
  <c r="G48" i="1"/>
  <c r="D49" i="1"/>
  <c r="Y49" i="1"/>
  <c r="J49" i="1"/>
  <c r="O49" i="1"/>
  <c r="B49" i="1"/>
  <c r="W49" i="1"/>
  <c r="AA49" i="1"/>
  <c r="L49" i="1"/>
  <c r="V49" i="1"/>
  <c r="I49" i="1"/>
  <c r="P49" i="1"/>
  <c r="F49" i="1"/>
  <c r="Q49" i="1"/>
  <c r="K49" i="1"/>
  <c r="E49" i="1"/>
  <c r="U49" i="1"/>
  <c r="R49" i="1"/>
  <c r="C49" i="1"/>
  <c r="Z49" i="1"/>
  <c r="X49" i="1"/>
  <c r="AB49" i="1" l="1"/>
  <c r="S49" i="1"/>
  <c r="M49" i="1"/>
  <c r="G49" i="1"/>
  <c r="D50" i="1"/>
  <c r="Y50" i="1"/>
  <c r="J50" i="1"/>
  <c r="I50" i="1"/>
  <c r="E50" i="1"/>
  <c r="F50" i="1"/>
  <c r="Q50" i="1"/>
  <c r="V50" i="1"/>
  <c r="K50" i="1"/>
  <c r="AA50" i="1"/>
  <c r="C50" i="1"/>
  <c r="R50" i="1"/>
  <c r="P50" i="1"/>
  <c r="X50" i="1"/>
  <c r="L50" i="1"/>
  <c r="U50" i="1"/>
  <c r="W50" i="1"/>
  <c r="Z50" i="1"/>
  <c r="B50" i="1"/>
  <c r="O50" i="1"/>
  <c r="AB50" i="1" l="1"/>
  <c r="S50" i="1"/>
  <c r="M50" i="1"/>
  <c r="G50" i="1"/>
  <c r="D51" i="1"/>
  <c r="Y51" i="1"/>
  <c r="J51" i="1"/>
  <c r="R51" i="1"/>
  <c r="Z51" i="1"/>
  <c r="B51" i="1"/>
  <c r="I51" i="1"/>
  <c r="E51" i="1"/>
  <c r="O51" i="1"/>
  <c r="U51" i="1"/>
  <c r="P51" i="1"/>
  <c r="W51" i="1"/>
  <c r="X51" i="1"/>
  <c r="F51" i="1"/>
  <c r="L51" i="1"/>
  <c r="V51" i="1"/>
  <c r="Q51" i="1"/>
  <c r="C51" i="1"/>
  <c r="K51" i="1"/>
  <c r="AA51" i="1"/>
  <c r="AB51" i="1" l="1"/>
  <c r="S51" i="1"/>
  <c r="M51" i="1"/>
  <c r="G51" i="1"/>
  <c r="D52" i="1"/>
  <c r="Y52" i="1"/>
  <c r="J52" i="1"/>
  <c r="AA52" i="1"/>
  <c r="F52" i="1"/>
  <c r="X52" i="1"/>
  <c r="Q52" i="1"/>
  <c r="R52" i="1"/>
  <c r="U52" i="1"/>
  <c r="V52" i="1"/>
  <c r="Z52" i="1"/>
  <c r="P52" i="1"/>
  <c r="B52" i="1"/>
  <c r="I52" i="1"/>
  <c r="E52" i="1"/>
  <c r="K52" i="1"/>
  <c r="L52" i="1"/>
  <c r="O52" i="1"/>
  <c r="C52" i="1"/>
  <c r="W52" i="1"/>
  <c r="AB52" i="1" l="1"/>
  <c r="S52" i="1"/>
  <c r="M52" i="1"/>
  <c r="G52" i="1"/>
  <c r="D53" i="1"/>
  <c r="Y53" i="1"/>
  <c r="C53" i="1"/>
  <c r="F53" i="1"/>
  <c r="V53" i="1"/>
  <c r="R53" i="1"/>
  <c r="J53" i="1"/>
  <c r="U53" i="1"/>
  <c r="X53" i="1"/>
  <c r="W53" i="1"/>
  <c r="I53" i="1"/>
  <c r="P53" i="1"/>
  <c r="O53" i="1"/>
  <c r="B53" i="1"/>
  <c r="E53" i="1"/>
  <c r="AA53" i="1"/>
  <c r="Z53" i="1"/>
  <c r="Q53" i="1"/>
  <c r="K53" i="1"/>
  <c r="L53" i="1"/>
  <c r="AB53" i="1" l="1"/>
  <c r="S53" i="1"/>
  <c r="M53" i="1"/>
  <c r="G53" i="1"/>
  <c r="D54" i="1"/>
  <c r="Y54" i="1"/>
  <c r="C54" i="1"/>
  <c r="L54" i="1"/>
  <c r="B54" i="1"/>
  <c r="V54" i="1"/>
  <c r="J54" i="1"/>
  <c r="F54" i="1"/>
  <c r="I54" i="1"/>
  <c r="Q54" i="1"/>
  <c r="X54" i="1"/>
  <c r="P54" i="1"/>
  <c r="O54" i="1"/>
  <c r="K54" i="1"/>
  <c r="U54" i="1"/>
  <c r="W54" i="1"/>
  <c r="E54" i="1"/>
  <c r="R54" i="1"/>
  <c r="Z54" i="1"/>
  <c r="AA54" i="1"/>
  <c r="AB54" i="1" l="1"/>
  <c r="S54" i="1"/>
  <c r="M54" i="1"/>
  <c r="G54" i="1"/>
  <c r="D55" i="1"/>
  <c r="Y55" i="1"/>
  <c r="C55" i="1"/>
  <c r="Q55" i="1"/>
  <c r="U55" i="1"/>
  <c r="V55" i="1"/>
  <c r="J55" i="1"/>
  <c r="F55" i="1"/>
  <c r="X55" i="1"/>
  <c r="Z55" i="1"/>
  <c r="W55" i="1"/>
  <c r="P55" i="1"/>
  <c r="L55" i="1"/>
  <c r="K55" i="1"/>
  <c r="E55" i="1"/>
  <c r="AA55" i="1"/>
  <c r="B55" i="1"/>
  <c r="O55" i="1"/>
  <c r="R55" i="1"/>
  <c r="I55" i="1"/>
  <c r="AB55" i="1" l="1"/>
  <c r="S55" i="1"/>
  <c r="M55" i="1"/>
  <c r="G55" i="1"/>
  <c r="D56" i="1"/>
  <c r="Y56" i="1"/>
  <c r="C56" i="1"/>
  <c r="K56" i="1"/>
  <c r="W56" i="1"/>
  <c r="Q56" i="1"/>
  <c r="R56" i="1"/>
  <c r="J56" i="1"/>
  <c r="O56" i="1"/>
  <c r="E56" i="1"/>
  <c r="AA56" i="1"/>
  <c r="U56" i="1"/>
  <c r="V56" i="1"/>
  <c r="P56" i="1"/>
  <c r="F56" i="1"/>
  <c r="I56" i="1"/>
  <c r="B56" i="1"/>
  <c r="Z56" i="1"/>
  <c r="X56" i="1"/>
  <c r="L56" i="1"/>
  <c r="AB56" i="1" l="1"/>
  <c r="S56" i="1"/>
  <c r="M56" i="1"/>
  <c r="G56" i="1"/>
  <c r="D57" i="1"/>
  <c r="Y57" i="1"/>
  <c r="E57" i="1"/>
  <c r="F57" i="1"/>
  <c r="X57" i="1"/>
  <c r="Q57" i="1"/>
  <c r="J57" i="1"/>
  <c r="O57" i="1"/>
  <c r="C57" i="1"/>
  <c r="W57" i="1"/>
  <c r="R57" i="1"/>
  <c r="K57" i="1"/>
  <c r="U57" i="1"/>
  <c r="AA57" i="1"/>
  <c r="P57" i="1"/>
  <c r="I57" i="1"/>
  <c r="Z57" i="1"/>
  <c r="L57" i="1"/>
  <c r="V57" i="1"/>
  <c r="B57" i="1"/>
  <c r="AB57" i="1" l="1"/>
  <c r="S57" i="1"/>
  <c r="M57" i="1"/>
  <c r="G57" i="1"/>
  <c r="D58" i="1"/>
  <c r="Y58" i="1"/>
  <c r="Z58" i="1"/>
  <c r="L58" i="1"/>
  <c r="W58" i="1"/>
  <c r="O58" i="1"/>
  <c r="U58" i="1"/>
  <c r="X58" i="1"/>
  <c r="C58" i="1"/>
  <c r="V58" i="1"/>
  <c r="Q58" i="1"/>
  <c r="E58" i="1"/>
  <c r="AA58" i="1"/>
  <c r="J58" i="1"/>
  <c r="R58" i="1"/>
  <c r="F58" i="1"/>
  <c r="P58" i="1"/>
  <c r="B58" i="1"/>
  <c r="K58" i="1"/>
  <c r="I58" i="1"/>
  <c r="AB58" i="1" l="1"/>
  <c r="S58" i="1"/>
  <c r="M58" i="1"/>
  <c r="G58" i="1"/>
  <c r="D59" i="1"/>
  <c r="Y59" i="1"/>
  <c r="B59" i="1"/>
  <c r="O59" i="1"/>
  <c r="R59" i="1"/>
  <c r="I59" i="1"/>
  <c r="J59" i="1"/>
  <c r="F59" i="1"/>
  <c r="W59" i="1"/>
  <c r="C59" i="1"/>
  <c r="U59" i="1"/>
  <c r="Q59" i="1"/>
  <c r="V59" i="1"/>
  <c r="X59" i="1"/>
  <c r="P59" i="1"/>
  <c r="L59" i="1"/>
  <c r="K59" i="1"/>
  <c r="E59" i="1"/>
  <c r="AA59" i="1"/>
  <c r="Z59" i="1"/>
  <c r="AB59" i="1" l="1"/>
  <c r="S59" i="1"/>
  <c r="M59" i="1"/>
  <c r="G59" i="1"/>
  <c r="D60" i="1"/>
  <c r="Y60" i="1"/>
  <c r="X60" i="1"/>
  <c r="L60" i="1"/>
  <c r="Q60" i="1"/>
  <c r="AA60" i="1"/>
  <c r="C60" i="1"/>
  <c r="K60" i="1"/>
  <c r="F60" i="1"/>
  <c r="W60" i="1"/>
  <c r="R60" i="1"/>
  <c r="J60" i="1"/>
  <c r="E60" i="1"/>
  <c r="V60" i="1"/>
  <c r="P60" i="1"/>
  <c r="O60" i="1"/>
  <c r="I60" i="1"/>
  <c r="B60" i="1"/>
  <c r="Z60" i="1"/>
  <c r="U60" i="1"/>
  <c r="AB60" i="1" l="1"/>
  <c r="S60" i="1"/>
  <c r="M60" i="1"/>
  <c r="G60" i="1"/>
  <c r="D61" i="1"/>
  <c r="Y61" i="1"/>
  <c r="E61" i="1"/>
  <c r="F61" i="1"/>
  <c r="X61" i="1"/>
  <c r="Q61" i="1"/>
  <c r="U61" i="1"/>
  <c r="J61" i="1"/>
  <c r="W61" i="1"/>
  <c r="B61" i="1"/>
  <c r="C61" i="1"/>
  <c r="I61" i="1"/>
  <c r="R61" i="1"/>
  <c r="K61" i="1"/>
  <c r="V61" i="1"/>
  <c r="P61" i="1"/>
  <c r="AA61" i="1"/>
  <c r="Z61" i="1"/>
  <c r="L61" i="1"/>
  <c r="O61" i="1"/>
  <c r="AB61" i="1" l="1"/>
  <c r="S61" i="1"/>
  <c r="M61" i="1"/>
  <c r="G61" i="1"/>
  <c r="D62" i="1"/>
  <c r="Y62" i="1"/>
  <c r="V62" i="1"/>
  <c r="L62" i="1"/>
  <c r="W62" i="1"/>
  <c r="O62" i="1"/>
  <c r="J62" i="1"/>
  <c r="U62" i="1"/>
  <c r="F62" i="1"/>
  <c r="C62" i="1"/>
  <c r="Z62" i="1"/>
  <c r="Q62" i="1"/>
  <c r="E62" i="1"/>
  <c r="AA62" i="1"/>
  <c r="R62" i="1"/>
  <c r="X62" i="1"/>
  <c r="P62" i="1"/>
  <c r="B62" i="1"/>
  <c r="K62" i="1"/>
  <c r="I62" i="1"/>
  <c r="AB62" i="1" l="1"/>
  <c r="S62" i="1"/>
  <c r="M62" i="1"/>
  <c r="G62" i="1"/>
  <c r="D63" i="1"/>
  <c r="Y63" i="1"/>
  <c r="L63" i="1"/>
  <c r="B63" i="1"/>
  <c r="O63" i="1"/>
  <c r="R63" i="1"/>
  <c r="I63" i="1"/>
  <c r="F63" i="1"/>
  <c r="C63" i="1"/>
  <c r="Q63" i="1"/>
  <c r="V63" i="1"/>
  <c r="J63" i="1"/>
  <c r="U63" i="1"/>
  <c r="Z63" i="1"/>
  <c r="P63" i="1"/>
  <c r="K63" i="1"/>
  <c r="E63" i="1"/>
  <c r="AA63" i="1"/>
  <c r="X63" i="1"/>
  <c r="W63" i="1"/>
  <c r="AB63" i="1" l="1"/>
  <c r="S63" i="1"/>
  <c r="M63" i="1"/>
  <c r="G63" i="1"/>
  <c r="D64" i="1"/>
  <c r="Y64" i="1"/>
  <c r="O64" i="1"/>
  <c r="L64" i="1"/>
  <c r="E64" i="1"/>
  <c r="V64" i="1"/>
  <c r="C64" i="1"/>
  <c r="F64" i="1"/>
  <c r="W64" i="1"/>
  <c r="Q64" i="1"/>
  <c r="R64" i="1"/>
  <c r="J64" i="1"/>
  <c r="U64" i="1"/>
  <c r="P64" i="1"/>
  <c r="K64" i="1"/>
  <c r="I64" i="1"/>
  <c r="B64" i="1"/>
  <c r="Z64" i="1"/>
  <c r="X64" i="1"/>
  <c r="AA64" i="1"/>
  <c r="AB64" i="1" l="1"/>
  <c r="S64" i="1"/>
  <c r="M64" i="1"/>
  <c r="G64" i="1"/>
  <c r="D65" i="1"/>
  <c r="Y65" i="1"/>
  <c r="E65" i="1"/>
  <c r="AA65" i="1"/>
  <c r="F65" i="1"/>
  <c r="X65" i="1"/>
  <c r="Q65" i="1"/>
  <c r="V65" i="1"/>
  <c r="B65" i="1"/>
  <c r="C65" i="1"/>
  <c r="R65" i="1"/>
  <c r="K65" i="1"/>
  <c r="U65" i="1"/>
  <c r="J65" i="1"/>
  <c r="I65" i="1"/>
  <c r="O65" i="1"/>
  <c r="P65" i="1"/>
  <c r="W65" i="1"/>
  <c r="Z65" i="1"/>
  <c r="L65" i="1"/>
  <c r="AB65" i="1" l="1"/>
  <c r="S65" i="1"/>
  <c r="M65" i="1"/>
  <c r="G65" i="1"/>
  <c r="D66" i="1"/>
  <c r="Y66" i="1"/>
  <c r="R66" i="1"/>
  <c r="L66" i="1"/>
  <c r="W66" i="1"/>
  <c r="O66" i="1"/>
  <c r="I66" i="1"/>
  <c r="C66" i="1"/>
  <c r="V66" i="1"/>
  <c r="Q66" i="1"/>
  <c r="E66" i="1"/>
  <c r="AA66" i="1"/>
  <c r="J66" i="1"/>
  <c r="U66" i="1"/>
  <c r="F66" i="1"/>
  <c r="P66" i="1"/>
  <c r="B66" i="1"/>
  <c r="K66" i="1"/>
  <c r="Z66" i="1"/>
  <c r="X66" i="1"/>
  <c r="AB66" i="1" l="1"/>
  <c r="S66" i="1"/>
  <c r="M66" i="1"/>
  <c r="G66" i="1"/>
  <c r="D67" i="1"/>
  <c r="Y67" i="1"/>
  <c r="L67" i="1"/>
  <c r="O67" i="1"/>
  <c r="R67" i="1"/>
  <c r="I67" i="1"/>
  <c r="Q67" i="1"/>
  <c r="W67" i="1"/>
  <c r="C67" i="1"/>
  <c r="B67" i="1"/>
  <c r="V67" i="1"/>
  <c r="J67" i="1"/>
  <c r="F67" i="1"/>
  <c r="P67" i="1"/>
  <c r="U67" i="1"/>
  <c r="K67" i="1"/>
  <c r="E67" i="1"/>
  <c r="AA67" i="1"/>
  <c r="X67" i="1"/>
  <c r="Z67" i="1"/>
  <c r="AB67" i="1" l="1"/>
  <c r="S67" i="1"/>
  <c r="M67" i="1"/>
  <c r="G67" i="1"/>
  <c r="D68" i="1"/>
  <c r="Y68" i="1"/>
  <c r="F68" i="1"/>
  <c r="K68" i="1"/>
  <c r="L68" i="1"/>
  <c r="E68" i="1"/>
  <c r="C68" i="1"/>
  <c r="X68" i="1"/>
  <c r="W68" i="1"/>
  <c r="Q68" i="1"/>
  <c r="R68" i="1"/>
  <c r="J68" i="1"/>
  <c r="AA68" i="1"/>
  <c r="P68" i="1"/>
  <c r="O68" i="1"/>
  <c r="I68" i="1"/>
  <c r="B68" i="1"/>
  <c r="Z68" i="1"/>
  <c r="U68" i="1"/>
  <c r="V68" i="1"/>
  <c r="AB68" i="1" l="1"/>
  <c r="S68" i="1"/>
  <c r="M68" i="1"/>
  <c r="G68" i="1"/>
  <c r="D69" i="1"/>
  <c r="Y69" i="1"/>
  <c r="AA69" i="1"/>
  <c r="W69" i="1"/>
  <c r="F69" i="1"/>
  <c r="X69" i="1"/>
  <c r="Q69" i="1"/>
  <c r="U69" i="1"/>
  <c r="V69" i="1"/>
  <c r="B69" i="1"/>
  <c r="C69" i="1"/>
  <c r="I69" i="1"/>
  <c r="R69" i="1"/>
  <c r="K69" i="1"/>
  <c r="J69" i="1"/>
  <c r="E69" i="1"/>
  <c r="P69" i="1"/>
  <c r="Z69" i="1"/>
  <c r="L69" i="1"/>
  <c r="O69" i="1"/>
  <c r="AB69" i="1" l="1"/>
  <c r="S69" i="1"/>
  <c r="M69" i="1"/>
  <c r="G69" i="1"/>
</calcChain>
</file>

<file path=xl/sharedStrings.xml><?xml version="1.0" encoding="utf-8"?>
<sst xmlns="http://schemas.openxmlformats.org/spreadsheetml/2006/main" count="40" uniqueCount="12">
  <si>
    <t>Ask</t>
  </si>
  <si>
    <t>Bid</t>
  </si>
  <si>
    <t>Filters</t>
  </si>
  <si>
    <t>Filter</t>
  </si>
  <si>
    <t>1-Minute Chart</t>
  </si>
  <si>
    <t>5-Second Chart</t>
  </si>
  <si>
    <t>5-Minute Chart</t>
  </si>
  <si>
    <t>1-Second Chart</t>
  </si>
  <si>
    <t xml:space="preserve"> CQG, Inc. Copyright © 2015</t>
  </si>
  <si>
    <t>Designed by Thom Hartle</t>
  </si>
  <si>
    <t>HTS</t>
  </si>
  <si>
    <t>HXS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</si>
</sst>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:ss;@"/>
    <numFmt numFmtId="165" formatCode="h:mm;@"/>
    <numFmt numFmtId="167" formatCode="0.000"/>
  </numFmts>
  <fonts count="22" x14ac:knownFonts="1"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sz val="22"/>
      <color rgb="FF00B0F0"/>
      <name val="Century Gothic"/>
      <family val="2"/>
    </font>
    <font>
      <sz val="11"/>
      <color rgb="FF00B050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F"/>
      <name val="Century Gothic"/>
      <family val="2"/>
    </font>
    <font>
      <sz val="9"/>
      <name val="Century Gothic"/>
      <family val="2"/>
    </font>
    <font>
      <sz val="12"/>
      <color theme="4"/>
      <name val="Century Gothic"/>
      <family val="2"/>
    </font>
    <font>
      <sz val="10"/>
      <color rgb="FF00B050"/>
      <name val="Century Gothic"/>
      <family val="2"/>
    </font>
    <font>
      <sz val="8"/>
      <name val="Century Gothic"/>
      <family val="2"/>
    </font>
    <font>
      <sz val="22"/>
      <name val="Century Gothic"/>
      <family val="2"/>
    </font>
    <font>
      <sz val="9"/>
      <color theme="1"/>
      <name val="Century Gothic"/>
      <family val="2"/>
    </font>
    <font>
      <sz val="12"/>
      <color rgb="FF00B050"/>
      <name val="Century Gothic"/>
      <family val="2"/>
    </font>
    <font>
      <sz val="1"/>
      <color theme="1"/>
      <name val="Century Gothic"/>
      <family val="2"/>
    </font>
    <font>
      <sz val="10"/>
      <color theme="4"/>
      <name val="Century Gothic"/>
      <family val="2"/>
    </font>
  </fonts>
  <fills count="23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>
        <stop position="0">
          <color rgb="FF00000F"/>
        </stop>
        <stop position="1">
          <color rgb="FF002060"/>
        </stop>
      </gradientFill>
    </fill>
    <fill>
      <gradientFill degree="180">
        <stop position="0">
          <color rgb="FF00000F"/>
        </stop>
        <stop position="1">
          <color rgb="FF002060"/>
        </stop>
      </gradientFill>
    </fill>
    <fill>
      <gradientFill>
        <stop position="0">
          <color theme="1"/>
        </stop>
        <stop position="0.5">
          <color rgb="FF33CC33"/>
        </stop>
        <stop position="1">
          <color theme="1"/>
        </stop>
      </gradientFill>
    </fill>
    <fill>
      <gradientFill>
        <stop position="0">
          <color theme="1"/>
        </stop>
        <stop position="0.5">
          <color theme="4"/>
        </stop>
        <stop position="1">
          <color theme="1"/>
        </stop>
      </gradientFill>
    </fill>
    <fill>
      <gradientFill degree="180">
        <stop position="0">
          <color theme="1"/>
        </stop>
        <stop position="1">
          <color theme="4"/>
        </stop>
      </gradientFill>
    </fill>
    <fill>
      <gradientFill>
        <stop position="0">
          <color theme="1"/>
        </stop>
        <stop position="1">
          <color rgb="FF00B050"/>
        </stop>
      </gradient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12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/>
    </xf>
    <xf numFmtId="164" fontId="11" fillId="2" borderId="1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2" fontId="1" fillId="2" borderId="3" xfId="0" applyNumberFormat="1" applyFont="1" applyFill="1" applyBorder="1" applyAlignment="1" applyProtection="1">
      <alignment horizontal="center" vertical="center"/>
    </xf>
    <xf numFmtId="165" fontId="11" fillId="2" borderId="0" xfId="0" applyNumberFormat="1" applyFont="1" applyFill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164" fontId="11" fillId="2" borderId="2" xfId="0" applyNumberFormat="1" applyFont="1" applyFill="1" applyBorder="1" applyAlignment="1" applyProtection="1">
      <alignment horizontal="center" vertical="center"/>
    </xf>
    <xf numFmtId="164" fontId="11" fillId="2" borderId="5" xfId="0" applyNumberFormat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12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" fillId="13" borderId="12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shrinkToFit="1"/>
    </xf>
    <xf numFmtId="0" fontId="1" fillId="4" borderId="0" xfId="0" applyFont="1" applyFill="1" applyBorder="1" applyAlignment="1" applyProtection="1">
      <alignment horizontal="center" vertical="center"/>
    </xf>
    <xf numFmtId="164" fontId="11" fillId="2" borderId="12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1" fillId="13" borderId="12" xfId="0" applyFont="1" applyFill="1" applyBorder="1" applyAlignment="1" applyProtection="1">
      <alignment horizontal="center" vertical="center"/>
      <protection locked="0"/>
    </xf>
    <xf numFmtId="0" fontId="1" fillId="13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1" fillId="13" borderId="13" xfId="0" applyFont="1" applyFill="1" applyBorder="1" applyAlignment="1" applyProtection="1">
      <alignment horizontal="center" vertical="center"/>
      <protection locked="0"/>
    </xf>
    <xf numFmtId="165" fontId="11" fillId="2" borderId="2" xfId="0" applyNumberFormat="1" applyFont="1" applyFill="1" applyBorder="1" applyAlignment="1" applyProtection="1">
      <alignment horizontal="center" vertical="center"/>
    </xf>
    <xf numFmtId="0" fontId="14" fillId="3" borderId="5" xfId="0" applyFont="1" applyFill="1" applyBorder="1" applyAlignment="1" applyProtection="1">
      <alignment vertical="center" shrinkToFit="1"/>
    </xf>
    <xf numFmtId="0" fontId="14" fillId="3" borderId="14" xfId="0" applyFont="1" applyFill="1" applyBorder="1" applyAlignment="1" applyProtection="1">
      <alignment vertical="center" shrinkToFit="1"/>
    </xf>
    <xf numFmtId="0" fontId="5" fillId="14" borderId="0" xfId="0" applyFont="1" applyFill="1" applyBorder="1" applyAlignment="1" applyProtection="1">
      <alignment vertical="center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shrinkToFit="1"/>
    </xf>
    <xf numFmtId="0" fontId="11" fillId="4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1" fillId="13" borderId="0" xfId="0" applyFont="1" applyFill="1" applyAlignment="1" applyProtection="1">
      <alignment horizontal="center" vertical="center" shrinkToFit="1"/>
    </xf>
    <xf numFmtId="0" fontId="1" fillId="13" borderId="6" xfId="0" applyFont="1" applyFill="1" applyBorder="1" applyAlignment="1" applyProtection="1">
      <alignment horizontal="center" vertical="center" shrinkToFit="1"/>
    </xf>
    <xf numFmtId="167" fontId="1" fillId="2" borderId="13" xfId="0" applyNumberFormat="1" applyFont="1" applyFill="1" applyBorder="1" applyAlignment="1" applyProtection="1">
      <alignment horizontal="center" vertical="center"/>
    </xf>
    <xf numFmtId="167" fontId="1" fillId="2" borderId="8" xfId="0" applyNumberFormat="1" applyFont="1" applyFill="1" applyBorder="1" applyAlignment="1" applyProtection="1">
      <alignment horizontal="center" vertical="center"/>
    </xf>
    <xf numFmtId="167" fontId="1" fillId="2" borderId="3" xfId="0" applyNumberFormat="1" applyFont="1" applyFill="1" applyBorder="1" applyAlignment="1" applyProtection="1">
      <alignment horizontal="center" vertical="center"/>
    </xf>
    <xf numFmtId="2" fontId="1" fillId="2" borderId="2" xfId="0" applyNumberFormat="1" applyFont="1" applyFill="1" applyBorder="1" applyAlignment="1" applyProtection="1">
      <alignment horizontal="center" vertical="center"/>
    </xf>
    <xf numFmtId="164" fontId="11" fillId="2" borderId="9" xfId="0" applyNumberFormat="1" applyFont="1" applyFill="1" applyBorder="1" applyAlignment="1" applyProtection="1">
      <alignment horizontal="center" vertical="center"/>
    </xf>
    <xf numFmtId="0" fontId="7" fillId="13" borderId="14" xfId="0" applyNumberFormat="1" applyFont="1" applyFill="1" applyBorder="1" applyAlignment="1" applyProtection="1">
      <alignment horizontal="center" vertical="center" shrinkToFit="1"/>
    </xf>
    <xf numFmtId="0" fontId="7" fillId="13" borderId="12" xfId="0" applyNumberFormat="1" applyFont="1" applyFill="1" applyBorder="1" applyAlignment="1" applyProtection="1">
      <alignment horizontal="center" vertical="center" shrinkToFit="1"/>
    </xf>
    <xf numFmtId="0" fontId="1" fillId="13" borderId="6" xfId="0" applyFont="1" applyFill="1" applyBorder="1" applyAlignment="1" applyProtection="1">
      <alignment horizontal="center" vertical="center"/>
    </xf>
    <xf numFmtId="0" fontId="1" fillId="13" borderId="6" xfId="0" applyFont="1" applyFill="1" applyBorder="1" applyAlignment="1" applyProtection="1">
      <alignment horizontal="center" vertical="center" shrinkToFit="1"/>
    </xf>
    <xf numFmtId="0" fontId="1" fillId="13" borderId="14" xfId="0" applyFont="1" applyFill="1" applyBorder="1" applyAlignment="1" applyProtection="1">
      <alignment horizontal="center" vertical="center"/>
    </xf>
    <xf numFmtId="0" fontId="1" fillId="13" borderId="12" xfId="0" applyFont="1" applyFill="1" applyBorder="1" applyAlignment="1" applyProtection="1">
      <alignment horizontal="center" vertical="center"/>
    </xf>
    <xf numFmtId="0" fontId="1" fillId="16" borderId="0" xfId="0" applyFont="1" applyFill="1" applyBorder="1" applyAlignment="1" applyProtection="1">
      <alignment vertical="center" shrinkToFit="1"/>
    </xf>
    <xf numFmtId="0" fontId="7" fillId="5" borderId="4" xfId="0" applyNumberFormat="1" applyFont="1" applyFill="1" applyBorder="1" applyAlignment="1" applyProtection="1">
      <alignment horizontal="center" vertical="center" shrinkToFit="1"/>
    </xf>
    <xf numFmtId="0" fontId="7" fillId="5" borderId="0" xfId="0" applyNumberFormat="1" applyFont="1" applyFill="1" applyBorder="1" applyAlignment="1" applyProtection="1">
      <alignment horizontal="center" vertical="center" shrinkToFit="1"/>
    </xf>
    <xf numFmtId="0" fontId="8" fillId="6" borderId="0" xfId="0" applyNumberFormat="1" applyFont="1" applyFill="1" applyBorder="1" applyAlignment="1" applyProtection="1">
      <alignment horizontal="center" vertical="center" shrinkToFit="1"/>
    </xf>
    <xf numFmtId="0" fontId="9" fillId="7" borderId="0" xfId="0" applyNumberFormat="1" applyFont="1" applyFill="1" applyBorder="1" applyAlignment="1" applyProtection="1">
      <alignment horizontal="center" vertical="center" shrinkToFit="1"/>
    </xf>
    <xf numFmtId="0" fontId="10" fillId="8" borderId="0" xfId="0" applyNumberFormat="1" applyFont="1" applyFill="1" applyBorder="1" applyAlignment="1" applyProtection="1">
      <alignment horizontal="center" vertical="center" shrinkToFit="1"/>
    </xf>
    <xf numFmtId="0" fontId="10" fillId="9" borderId="0" xfId="0" applyNumberFormat="1" applyFont="1" applyFill="1" applyBorder="1" applyAlignment="1" applyProtection="1">
      <alignment horizontal="center" vertical="center" shrinkToFit="1"/>
    </xf>
    <xf numFmtId="0" fontId="9" fillId="10" borderId="0" xfId="0" applyNumberFormat="1" applyFont="1" applyFill="1" applyBorder="1" applyAlignment="1" applyProtection="1">
      <alignment horizontal="center" vertical="center" shrinkToFit="1"/>
    </xf>
    <xf numFmtId="0" fontId="8" fillId="11" borderId="0" xfId="0" applyNumberFormat="1" applyFont="1" applyFill="1" applyBorder="1" applyAlignment="1" applyProtection="1">
      <alignment horizontal="center" vertical="center" shrinkToFit="1"/>
    </xf>
    <xf numFmtId="0" fontId="7" fillId="13" borderId="2" xfId="0" applyNumberFormat="1" applyFont="1" applyFill="1" applyBorder="1" applyAlignment="1" applyProtection="1">
      <alignment horizontal="center" shrinkToFit="1"/>
    </xf>
    <xf numFmtId="0" fontId="7" fillId="13" borderId="9" xfId="0" applyNumberFormat="1" applyFont="1" applyFill="1" applyBorder="1" applyAlignment="1" applyProtection="1">
      <alignment horizontal="center" shrinkToFit="1"/>
    </xf>
    <xf numFmtId="0" fontId="5" fillId="14" borderId="0" xfId="0" applyFont="1" applyFill="1" applyBorder="1" applyAlignment="1" applyProtection="1">
      <alignment horizontal="center" vertical="center"/>
    </xf>
    <xf numFmtId="0" fontId="5" fillId="14" borderId="12" xfId="0" applyFont="1" applyFill="1" applyBorder="1" applyAlignment="1" applyProtection="1">
      <alignment horizontal="center" vertical="center"/>
    </xf>
    <xf numFmtId="0" fontId="7" fillId="13" borderId="12" xfId="0" applyNumberFormat="1" applyFont="1" applyFill="1" applyBorder="1" applyAlignment="1" applyProtection="1">
      <alignment horizontal="center" shrinkToFit="1"/>
    </xf>
    <xf numFmtId="0" fontId="7" fillId="12" borderId="0" xfId="0" applyNumberFormat="1" applyFont="1" applyFill="1" applyBorder="1" applyAlignment="1" applyProtection="1">
      <alignment vertical="center" shrinkToFit="1"/>
    </xf>
    <xf numFmtId="0" fontId="4" fillId="4" borderId="1" xfId="0" applyFont="1" applyFill="1" applyBorder="1" applyAlignment="1" applyProtection="1">
      <alignment horizontal="center" shrinkToFit="1"/>
    </xf>
    <xf numFmtId="0" fontId="5" fillId="4" borderId="1" xfId="0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shrinkToFit="1"/>
    </xf>
    <xf numFmtId="0" fontId="6" fillId="4" borderId="1" xfId="0" applyFont="1" applyFill="1" applyBorder="1" applyAlignment="1" applyProtection="1">
      <alignment horizontal="center" vertical="center" shrinkToFit="1"/>
    </xf>
    <xf numFmtId="0" fontId="3" fillId="4" borderId="1" xfId="0" applyFont="1" applyFill="1" applyBorder="1" applyAlignment="1" applyProtection="1">
      <alignment horizontal="center" vertical="center" shrinkToFit="1"/>
    </xf>
    <xf numFmtId="0" fontId="17" fillId="4" borderId="1" xfId="0" applyFont="1" applyFill="1" applyBorder="1" applyAlignment="1" applyProtection="1">
      <alignment horizontal="center" vertical="center"/>
    </xf>
    <xf numFmtId="0" fontId="17" fillId="14" borderId="0" xfId="0" applyFont="1" applyFill="1" applyBorder="1" applyAlignment="1" applyProtection="1">
      <alignment horizontal="center" vertical="center"/>
    </xf>
    <xf numFmtId="0" fontId="17" fillId="14" borderId="12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13" fillId="13" borderId="12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8" fillId="2" borderId="0" xfId="0" applyFont="1" applyFill="1" applyAlignment="1" applyProtection="1">
      <alignment horizontal="center" vertical="center" shrinkToFit="1"/>
    </xf>
    <xf numFmtId="0" fontId="18" fillId="2" borderId="0" xfId="0" applyFont="1" applyFill="1" applyBorder="1" applyAlignment="1" applyProtection="1">
      <alignment horizontal="center" vertical="center"/>
    </xf>
    <xf numFmtId="2" fontId="13" fillId="2" borderId="1" xfId="0" applyNumberFormat="1" applyFont="1" applyFill="1" applyBorder="1" applyAlignment="1" applyProtection="1">
      <alignment horizontal="center" vertical="center"/>
    </xf>
    <xf numFmtId="2" fontId="13" fillId="2" borderId="2" xfId="0" applyNumberFormat="1" applyFont="1" applyFill="1" applyBorder="1" applyAlignment="1" applyProtection="1">
      <alignment horizontal="center" vertical="center"/>
    </xf>
    <xf numFmtId="0" fontId="13" fillId="16" borderId="0" xfId="0" applyFont="1" applyFill="1" applyBorder="1" applyAlignment="1" applyProtection="1">
      <alignment vertical="center" shrinkToFit="1"/>
    </xf>
    <xf numFmtId="0" fontId="1" fillId="14" borderId="4" xfId="0" applyFont="1" applyFill="1" applyBorder="1" applyAlignment="1" applyProtection="1">
      <alignment horizontal="center" vertical="center"/>
    </xf>
    <xf numFmtId="0" fontId="19" fillId="17" borderId="5" xfId="0" applyFont="1" applyFill="1" applyBorder="1" applyAlignment="1" applyProtection="1">
      <alignment horizontal="center" vertical="center"/>
    </xf>
    <xf numFmtId="0" fontId="19" fillId="17" borderId="6" xfId="0" applyFont="1" applyFill="1" applyBorder="1" applyAlignment="1" applyProtection="1">
      <alignment horizontal="center" vertical="center"/>
    </xf>
    <xf numFmtId="0" fontId="19" fillId="17" borderId="14" xfId="0" applyFont="1" applyFill="1" applyBorder="1" applyAlignment="1" applyProtection="1">
      <alignment horizontal="center" vertical="center"/>
    </xf>
    <xf numFmtId="0" fontId="19" fillId="17" borderId="12" xfId="0" applyFont="1" applyFill="1" applyBorder="1" applyAlignment="1" applyProtection="1">
      <alignment horizontal="center" vertical="center"/>
    </xf>
    <xf numFmtId="0" fontId="1" fillId="15" borderId="7" xfId="0" applyFont="1" applyFill="1" applyBorder="1" applyAlignment="1" applyProtection="1">
      <alignment horizontal="center" vertical="center"/>
    </xf>
    <xf numFmtId="0" fontId="1" fillId="15" borderId="10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167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165" fontId="11" fillId="2" borderId="1" xfId="0" applyNumberFormat="1" applyFont="1" applyFill="1" applyBorder="1" applyAlignment="1" applyProtection="1">
      <alignment horizontal="center" vertical="center"/>
    </xf>
    <xf numFmtId="0" fontId="14" fillId="18" borderId="5" xfId="0" applyFont="1" applyFill="1" applyBorder="1" applyAlignment="1" applyProtection="1">
      <alignment horizontal="center" vertical="center"/>
    </xf>
    <xf numFmtId="0" fontId="14" fillId="18" borderId="6" xfId="0" applyFont="1" applyFill="1" applyBorder="1" applyAlignment="1" applyProtection="1">
      <alignment horizontal="center" vertical="center"/>
    </xf>
    <xf numFmtId="0" fontId="14" fillId="18" borderId="14" xfId="0" applyFont="1" applyFill="1" applyBorder="1" applyAlignment="1" applyProtection="1">
      <alignment horizontal="center" vertical="center"/>
    </xf>
    <xf numFmtId="0" fontId="14" fillId="18" borderId="12" xfId="0" applyFont="1" applyFill="1" applyBorder="1" applyAlignment="1" applyProtection="1">
      <alignment horizontal="center" vertical="center"/>
    </xf>
    <xf numFmtId="0" fontId="2" fillId="15" borderId="6" xfId="0" applyFont="1" applyFill="1" applyBorder="1" applyAlignment="1" applyProtection="1">
      <alignment horizontal="center" vertical="center"/>
    </xf>
    <xf numFmtId="0" fontId="2" fillId="15" borderId="12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15" borderId="6" xfId="0" applyFont="1" applyFill="1" applyBorder="1" applyAlignment="1" applyProtection="1">
      <alignment horizontal="center" vertical="center"/>
    </xf>
    <xf numFmtId="0" fontId="1" fillId="15" borderId="0" xfId="0" applyFont="1" applyFill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</xf>
    <xf numFmtId="0" fontId="1" fillId="19" borderId="0" xfId="0" applyFont="1" applyFill="1" applyAlignment="1" applyProtection="1">
      <alignment horizontal="center" vertical="center"/>
    </xf>
    <xf numFmtId="0" fontId="1" fillId="20" borderId="0" xfId="0" applyFont="1" applyFill="1" applyAlignment="1" applyProtection="1">
      <alignment horizontal="center" vertical="center"/>
    </xf>
    <xf numFmtId="0" fontId="14" fillId="18" borderId="7" xfId="0" applyFont="1" applyFill="1" applyBorder="1" applyAlignment="1" applyProtection="1">
      <alignment horizontal="center" vertical="center"/>
    </xf>
    <xf numFmtId="0" fontId="14" fillId="18" borderId="13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shrinkToFit="1"/>
    </xf>
    <xf numFmtId="0" fontId="0" fillId="3" borderId="0" xfId="0" applyFill="1" applyAlignment="1">
      <alignment vertical="center"/>
    </xf>
    <xf numFmtId="0" fontId="0" fillId="3" borderId="12" xfId="0" applyFill="1" applyBorder="1" applyAlignment="1">
      <alignment vertical="center"/>
    </xf>
    <xf numFmtId="0" fontId="1" fillId="22" borderId="0" xfId="0" applyFont="1" applyFill="1" applyAlignment="1" applyProtection="1">
      <alignment vertical="center"/>
    </xf>
    <xf numFmtId="0" fontId="0" fillId="22" borderId="0" xfId="0" applyFill="1" applyAlignment="1">
      <alignment vertical="center"/>
    </xf>
    <xf numFmtId="0" fontId="0" fillId="22" borderId="12" xfId="0" applyFill="1" applyBorder="1" applyAlignment="1">
      <alignment vertical="center"/>
    </xf>
    <xf numFmtId="0" fontId="0" fillId="21" borderId="10" xfId="0" applyFill="1" applyBorder="1" applyAlignment="1">
      <alignment vertical="center"/>
    </xf>
    <xf numFmtId="0" fontId="0" fillId="21" borderId="13" xfId="0" applyFill="1" applyBorder="1" applyAlignment="1">
      <alignment vertical="center"/>
    </xf>
    <xf numFmtId="0" fontId="7" fillId="12" borderId="6" xfId="0" applyNumberFormat="1" applyFont="1" applyFill="1" applyBorder="1" applyAlignment="1" applyProtection="1">
      <alignment horizontal="center" vertical="center" shrinkToFit="1"/>
    </xf>
    <xf numFmtId="0" fontId="7" fillId="13" borderId="12" xfId="0" applyNumberFormat="1" applyFont="1" applyFill="1" applyBorder="1" applyAlignment="1" applyProtection="1">
      <alignment shrinkToFit="1"/>
    </xf>
    <xf numFmtId="0" fontId="14" fillId="18" borderId="6" xfId="0" applyFont="1" applyFill="1" applyBorder="1" applyAlignment="1" applyProtection="1">
      <alignment vertical="center"/>
    </xf>
    <xf numFmtId="0" fontId="14" fillId="18" borderId="12" xfId="0" applyFont="1" applyFill="1" applyBorder="1" applyAlignment="1" applyProtection="1">
      <alignment vertical="center"/>
    </xf>
    <xf numFmtId="0" fontId="7" fillId="4" borderId="2" xfId="0" applyFont="1" applyFill="1" applyBorder="1" applyAlignment="1" applyProtection="1">
      <alignment shrinkToFit="1"/>
    </xf>
    <xf numFmtId="0" fontId="14" fillId="14" borderId="4" xfId="0" applyFont="1" applyFill="1" applyBorder="1" applyAlignment="1" applyProtection="1">
      <alignment vertical="center"/>
    </xf>
    <xf numFmtId="0" fontId="14" fillId="14" borderId="0" xfId="0" applyFont="1" applyFill="1" applyBorder="1" applyAlignment="1" applyProtection="1">
      <alignment vertical="center"/>
    </xf>
    <xf numFmtId="0" fontId="7" fillId="14" borderId="4" xfId="0" applyFont="1" applyFill="1" applyBorder="1" applyAlignment="1" applyProtection="1">
      <alignment shrinkToFit="1"/>
    </xf>
    <xf numFmtId="0" fontId="7" fillId="14" borderId="0" xfId="0" applyFont="1" applyFill="1" applyBorder="1" applyAlignment="1" applyProtection="1">
      <alignment shrinkToFit="1"/>
    </xf>
    <xf numFmtId="0" fontId="7" fillId="14" borderId="4" xfId="0" applyNumberFormat="1" applyFont="1" applyFill="1" applyBorder="1" applyAlignment="1" applyProtection="1">
      <alignment vertical="center" shrinkToFit="1"/>
    </xf>
    <xf numFmtId="0" fontId="7" fillId="14" borderId="0" xfId="0" applyNumberFormat="1" applyFont="1" applyFill="1" applyBorder="1" applyAlignment="1" applyProtection="1">
      <alignment vertical="center" shrinkToFit="1"/>
    </xf>
    <xf numFmtId="0" fontId="7" fillId="14" borderId="4" xfId="0" applyNumberFormat="1" applyFont="1" applyFill="1" applyBorder="1" applyAlignment="1" applyProtection="1">
      <alignment shrinkToFit="1"/>
    </xf>
    <xf numFmtId="0" fontId="7" fillId="14" borderId="0" xfId="0" applyNumberFormat="1" applyFont="1" applyFill="1" applyBorder="1" applyAlignment="1" applyProtection="1">
      <alignment shrinkToFit="1"/>
    </xf>
    <xf numFmtId="0" fontId="13" fillId="14" borderId="4" xfId="0" applyFont="1" applyFill="1" applyBorder="1" applyAlignment="1" applyProtection="1">
      <alignment horizontal="center" vertical="center"/>
    </xf>
    <xf numFmtId="0" fontId="13" fillId="14" borderId="0" xfId="0" applyFont="1" applyFill="1" applyBorder="1" applyAlignment="1" applyProtection="1">
      <alignment horizontal="center" vertical="center"/>
    </xf>
    <xf numFmtId="0" fontId="1" fillId="14" borderId="0" xfId="0" applyFont="1" applyFill="1" applyBorder="1" applyAlignment="1" applyProtection="1">
      <alignment horizontal="center" vertical="center"/>
    </xf>
    <xf numFmtId="0" fontId="20" fillId="4" borderId="1" xfId="0" applyFont="1" applyFill="1" applyBorder="1" applyAlignment="1" applyProtection="1">
      <alignment horizontal="center" vertical="top"/>
    </xf>
    <xf numFmtId="0" fontId="19" fillId="17" borderId="6" xfId="0" applyFont="1" applyFill="1" applyBorder="1" applyAlignment="1" applyProtection="1">
      <alignment vertical="center"/>
    </xf>
    <xf numFmtId="0" fontId="19" fillId="17" borderId="12" xfId="0" applyFont="1" applyFill="1" applyBorder="1" applyAlignment="1" applyProtection="1">
      <alignment vertical="center"/>
    </xf>
    <xf numFmtId="0" fontId="19" fillId="17" borderId="7" xfId="0" applyFont="1" applyFill="1" applyBorder="1" applyAlignment="1" applyProtection="1">
      <alignment horizontal="center" vertical="center"/>
    </xf>
    <xf numFmtId="0" fontId="19" fillId="17" borderId="13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center" shrinkToFit="1"/>
    </xf>
    <xf numFmtId="0" fontId="15" fillId="4" borderId="9" xfId="0" applyFont="1" applyFill="1" applyBorder="1" applyAlignment="1" applyProtection="1">
      <alignment horizontal="center" shrinkToFit="1"/>
    </xf>
    <xf numFmtId="0" fontId="15" fillId="4" borderId="3" xfId="0" applyFont="1" applyFill="1" applyBorder="1" applyAlignment="1" applyProtection="1">
      <alignment horizontal="center" shrinkToFit="1"/>
    </xf>
    <xf numFmtId="0" fontId="21" fillId="4" borderId="2" xfId="0" applyFont="1" applyFill="1" applyBorder="1" applyAlignment="1" applyProtection="1">
      <alignment horizontal="center" shrinkToFit="1"/>
    </xf>
    <xf numFmtId="0" fontId="21" fillId="4" borderId="9" xfId="0" applyFont="1" applyFill="1" applyBorder="1" applyAlignment="1" applyProtection="1">
      <alignment horizontal="center" shrinkToFit="1"/>
    </xf>
    <xf numFmtId="0" fontId="21" fillId="4" borderId="3" xfId="0" applyFont="1" applyFill="1" applyBorder="1" applyAlignment="1" applyProtection="1">
      <alignment horizontal="center" shrinkToFit="1"/>
    </xf>
  </cellXfs>
  <cellStyles count="1">
    <cellStyle name="Normal" xfId="0" builtinId="0"/>
  </cellStyles>
  <dxfs count="61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FF0000"/>
      </font>
    </dxf>
    <dxf>
      <font>
        <color rgb="FF00B050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FF0000"/>
      </font>
    </dxf>
    <dxf>
      <font>
        <color rgb="FF00B050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</dxfs>
  <tableStyles count="0" defaultTableStyle="TableStyleMedium2" defaultPivotStyle="PivotStyleLight16"/>
  <colors>
    <mruColors>
      <color rgb="FF00000F"/>
      <color rgb="FF33CC33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98.23</v>
        <stp/>
        <stp>StudyData</stp>
        <stp>HTS</stp>
        <stp>Bar</stp>
        <stp/>
        <stp>Low</stp>
        <stp>5</stp>
        <stp>-5</stp>
        <stp/>
        <stp/>
        <stp/>
        <stp/>
        <stp>T</stp>
        <tr r="X14" s="1"/>
      </tp>
      <tp>
        <v>97.375</v>
        <stp/>
        <stp>StudyData</stp>
        <stp>HXS</stp>
        <stp>Bar</stp>
        <stp/>
        <stp>Low</stp>
        <stp>5</stp>
        <stp>-5</stp>
        <stp/>
        <stp/>
        <stp/>
        <stp/>
        <stp>T</stp>
        <tr r="BB14" s="1"/>
      </tp>
      <tp>
        <v>98.24</v>
        <stp/>
        <stp>StudyData</stp>
        <stp>HTS</stp>
        <stp>Bar</stp>
        <stp/>
        <stp>High</stp>
        <stp>5</stp>
        <stp>-43</stp>
        <stp/>
        <stp/>
        <stp/>
        <stp/>
        <stp>T</stp>
        <tr r="W52" s="1"/>
      </tp>
      <tp>
        <v>98.24</v>
        <stp/>
        <stp>StudyData</stp>
        <stp>HTS</stp>
        <stp>Bar</stp>
        <stp/>
        <stp>High</stp>
        <stp>5</stp>
        <stp>-53</stp>
        <stp/>
        <stp/>
        <stp/>
        <stp/>
        <stp>T</stp>
        <tr r="W62" s="1"/>
      </tp>
      <tp t="s">
        <v/>
        <stp/>
        <stp>StudyData</stp>
        <stp>HTS</stp>
        <stp>Bar</stp>
        <stp/>
        <stp>High</stp>
        <stp>5</stp>
        <stp>-13</stp>
        <stp/>
        <stp/>
        <stp/>
        <stp/>
        <stp>T</stp>
        <tr r="W22" s="1"/>
      </tp>
      <tp t="s">
        <v/>
        <stp/>
        <stp>StudyData</stp>
        <stp>HTS</stp>
        <stp>Bar</stp>
        <stp/>
        <stp>High</stp>
        <stp>5</stp>
        <stp>-23</stp>
        <stp/>
        <stp/>
        <stp/>
        <stp/>
        <stp>T</stp>
        <tr r="W32" s="1"/>
      </tp>
      <tp t="s">
        <v/>
        <stp/>
        <stp>StudyData</stp>
        <stp>HTS</stp>
        <stp>Bar</stp>
        <stp/>
        <stp>High</stp>
        <stp>5</stp>
        <stp>-33</stp>
        <stp/>
        <stp/>
        <stp/>
        <stp/>
        <stp>T</stp>
        <tr r="W42" s="1"/>
      </tp>
      <tp>
        <v>97.385000000000005</v>
        <stp/>
        <stp>StudyData</stp>
        <stp>HXS</stp>
        <stp>Bar</stp>
        <stp/>
        <stp>High</stp>
        <stp>5</stp>
        <stp>-13</stp>
        <stp/>
        <stp/>
        <stp/>
        <stp/>
        <stp>T</stp>
        <tr r="BA22" s="1"/>
      </tp>
      <tp>
        <v>97.385000000000005</v>
        <stp/>
        <stp>StudyData</stp>
        <stp>HXS</stp>
        <stp>Bar</stp>
        <stp/>
        <stp>High</stp>
        <stp>5</stp>
        <stp>-23</stp>
        <stp/>
        <stp/>
        <stp/>
        <stp/>
        <stp>T</stp>
        <tr r="BA32" s="1"/>
      </tp>
      <tp>
        <v>97.385000000000005</v>
        <stp/>
        <stp>StudyData</stp>
        <stp>HXS</stp>
        <stp>Bar</stp>
        <stp/>
        <stp>High</stp>
        <stp>5</stp>
        <stp>-33</stp>
        <stp/>
        <stp/>
        <stp/>
        <stp/>
        <stp>T</stp>
        <tr r="BA42" s="1"/>
      </tp>
      <tp>
        <v>97.38</v>
        <stp/>
        <stp>StudyData</stp>
        <stp>HXS</stp>
        <stp>Bar</stp>
        <stp/>
        <stp>High</stp>
        <stp>5</stp>
        <stp>-43</stp>
        <stp/>
        <stp/>
        <stp/>
        <stp/>
        <stp>T</stp>
        <tr r="BA52" s="1"/>
      </tp>
      <tp>
        <v>97.39</v>
        <stp/>
        <stp>StudyData</stp>
        <stp>HXS</stp>
        <stp>Bar</stp>
        <stp/>
        <stp>High</stp>
        <stp>5</stp>
        <stp>-53</stp>
        <stp/>
        <stp/>
        <stp/>
        <stp/>
        <stp>T</stp>
        <tr r="BA62" s="1"/>
      </tp>
      <tp>
        <v>42305.524305555555</v>
        <stp/>
        <stp>StudyData</stp>
        <stp>HXS</stp>
        <stp>Bar</stp>
        <stp/>
        <stp>Time</stp>
        <stp>1</stp>
        <stp>-47</stp>
        <stp/>
        <stp/>
        <stp/>
        <stp/>
        <stp>T</stp>
        <tr r="AS56" s="1"/>
      </tp>
      <tp>
        <v>42305.40625</v>
        <stp/>
        <stp>StudyData</stp>
        <stp>HXS</stp>
        <stp>Bar</stp>
        <stp/>
        <stp>Time</stp>
        <stp>5</stp>
        <stp>-43</stp>
        <stp/>
        <stp/>
        <stp/>
        <stp/>
        <stp>T</stp>
        <tr r="AY52" s="1"/>
      </tp>
      <tp>
        <v>42305.517361111109</v>
        <stp/>
        <stp>StudyData</stp>
        <stp>HXS</stp>
        <stp>Bar</stp>
        <stp/>
        <stp>Time</stp>
        <stp>1</stp>
        <stp>-57</stp>
        <stp/>
        <stp/>
        <stp/>
        <stp/>
        <stp>T</stp>
        <tr r="AS66" s="1"/>
      </tp>
      <tp>
        <v>42305.371527777781</v>
        <stp/>
        <stp>StudyData</stp>
        <stp>HXS</stp>
        <stp>Bar</stp>
        <stp/>
        <stp>Time</stp>
        <stp>5</stp>
        <stp>-53</stp>
        <stp/>
        <stp/>
        <stp/>
        <stp/>
        <stp>T</stp>
        <tr r="AY62" s="1"/>
      </tp>
      <tp>
        <v>42305.545138888891</v>
        <stp/>
        <stp>StudyData</stp>
        <stp>HXS</stp>
        <stp>Bar</stp>
        <stp/>
        <stp>Time</stp>
        <stp>1</stp>
        <stp>-17</stp>
        <stp/>
        <stp/>
        <stp/>
        <stp/>
        <stp>T</stp>
        <tr r="AS26" s="1"/>
      </tp>
      <tp>
        <v>42305.510416666664</v>
        <stp/>
        <stp>StudyData</stp>
        <stp>HXS</stp>
        <stp>Bar</stp>
        <stp/>
        <stp>Time</stp>
        <stp>5</stp>
        <stp>-13</stp>
        <stp/>
        <stp/>
        <stp/>
        <stp/>
        <stp>T</stp>
        <tr r="AY22" s="1"/>
      </tp>
      <tp>
        <v>42305.538194444445</v>
        <stp/>
        <stp>StudyData</stp>
        <stp>HXS</stp>
        <stp>Bar</stp>
        <stp/>
        <stp>Time</stp>
        <stp>1</stp>
        <stp>-27</stp>
        <stp/>
        <stp/>
        <stp/>
        <stp/>
        <stp>T</stp>
        <tr r="AS36" s="1"/>
      </tp>
      <tp>
        <v>42305.475694444445</v>
        <stp/>
        <stp>StudyData</stp>
        <stp>HXS</stp>
        <stp>Bar</stp>
        <stp/>
        <stp>Time</stp>
        <stp>5</stp>
        <stp>-23</stp>
        <stp/>
        <stp/>
        <stp/>
        <stp/>
        <stp>T</stp>
        <tr r="AY32" s="1"/>
      </tp>
      <tp>
        <v>42305.53125</v>
        <stp/>
        <stp>StudyData</stp>
        <stp>HXS</stp>
        <stp>Bar</stp>
        <stp/>
        <stp>Time</stp>
        <stp>1</stp>
        <stp>-37</stp>
        <stp/>
        <stp/>
        <stp/>
        <stp/>
        <stp>T</stp>
        <tr r="AS46" s="1"/>
      </tp>
      <tp>
        <v>42305.440972222219</v>
        <stp/>
        <stp>StudyData</stp>
        <stp>HXS</stp>
        <stp>Bar</stp>
        <stp/>
        <stp>Time</stp>
        <stp>5</stp>
        <stp>-33</stp>
        <stp/>
        <stp/>
        <stp/>
        <stp/>
        <stp>T</stp>
        <tr r="AY42" s="1"/>
      </tp>
      <tp>
        <v>42305.545138888891</v>
        <stp/>
        <stp>StudyData</stp>
        <stp>HTS</stp>
        <stp>Bar</stp>
        <stp/>
        <stp>Time</stp>
        <stp>1</stp>
        <stp>-17</stp>
        <stp/>
        <stp/>
        <stp/>
        <stp/>
        <stp>T</stp>
        <tr r="O26" s="1"/>
      </tp>
      <tp>
        <v>42305.510416666664</v>
        <stp/>
        <stp>StudyData</stp>
        <stp>HTS</stp>
        <stp>Bar</stp>
        <stp/>
        <stp>Time</stp>
        <stp>5</stp>
        <stp>-13</stp>
        <stp/>
        <stp/>
        <stp/>
        <stp/>
        <stp>T</stp>
        <tr r="U22" s="1"/>
      </tp>
      <tp>
        <v>42305.538194444445</v>
        <stp/>
        <stp>StudyData</stp>
        <stp>HTS</stp>
        <stp>Bar</stp>
        <stp/>
        <stp>Time</stp>
        <stp>1</stp>
        <stp>-27</stp>
        <stp/>
        <stp/>
        <stp/>
        <stp/>
        <stp>T</stp>
        <tr r="O36" s="1"/>
      </tp>
      <tp>
        <v>42305.475694444445</v>
        <stp/>
        <stp>StudyData</stp>
        <stp>HTS</stp>
        <stp>Bar</stp>
        <stp/>
        <stp>Time</stp>
        <stp>5</stp>
        <stp>-23</stp>
        <stp/>
        <stp/>
        <stp/>
        <stp/>
        <stp>T</stp>
        <tr r="U32" s="1"/>
      </tp>
      <tp>
        <v>42305.53125</v>
        <stp/>
        <stp>StudyData</stp>
        <stp>HTS</stp>
        <stp>Bar</stp>
        <stp/>
        <stp>Time</stp>
        <stp>1</stp>
        <stp>-37</stp>
        <stp/>
        <stp/>
        <stp/>
        <stp/>
        <stp>T</stp>
        <tr r="O46" s="1"/>
      </tp>
      <tp>
        <v>42305.440972222219</v>
        <stp/>
        <stp>StudyData</stp>
        <stp>HTS</stp>
        <stp>Bar</stp>
        <stp/>
        <stp>Time</stp>
        <stp>5</stp>
        <stp>-33</stp>
        <stp/>
        <stp/>
        <stp/>
        <stp/>
        <stp>T</stp>
        <tr r="U42" s="1"/>
      </tp>
      <tp>
        <v>42305.524305555555</v>
        <stp/>
        <stp>StudyData</stp>
        <stp>HTS</stp>
        <stp>Bar</stp>
        <stp/>
        <stp>Time</stp>
        <stp>1</stp>
        <stp>-47</stp>
        <stp/>
        <stp/>
        <stp/>
        <stp/>
        <stp>T</stp>
        <tr r="O56" s="1"/>
      </tp>
      <tp>
        <v>42305.40625</v>
        <stp/>
        <stp>StudyData</stp>
        <stp>HTS</stp>
        <stp>Bar</stp>
        <stp/>
        <stp>Time</stp>
        <stp>5</stp>
        <stp>-43</stp>
        <stp/>
        <stp/>
        <stp/>
        <stp/>
        <stp>T</stp>
        <tr r="U52" s="1"/>
      </tp>
      <tp>
        <v>42305.517361111109</v>
        <stp/>
        <stp>StudyData</stp>
        <stp>HTS</stp>
        <stp>Bar</stp>
        <stp/>
        <stp>Time</stp>
        <stp>1</stp>
        <stp>-57</stp>
        <stp/>
        <stp/>
        <stp/>
        <stp/>
        <stp>T</stp>
        <tr r="O66" s="1"/>
      </tp>
      <tp>
        <v>42305.371527777781</v>
        <stp/>
        <stp>StudyData</stp>
        <stp>HTS</stp>
        <stp>Bar</stp>
        <stp/>
        <stp>Time</stp>
        <stp>5</stp>
        <stp>-53</stp>
        <stp/>
        <stp/>
        <stp/>
        <stp/>
        <stp>T</stp>
        <tr r="U62" s="1"/>
      </tp>
      <tp>
        <v>98.22</v>
        <stp/>
        <stp>StudyData</stp>
        <stp>HTS</stp>
        <stp>Bar</stp>
        <stp/>
        <stp>Low</stp>
        <stp>5</stp>
        <stp>-4</stp>
        <stp/>
        <stp/>
        <stp/>
        <stp/>
        <stp>T</stp>
        <tr r="X13" s="1"/>
      </tp>
      <tp>
        <v>97.355000000000004</v>
        <stp/>
        <stp>StudyData</stp>
        <stp>HXS</stp>
        <stp>Bar</stp>
        <stp/>
        <stp>Low</stp>
        <stp>5</stp>
        <stp>-4</stp>
        <stp/>
        <stp/>
        <stp/>
        <stp/>
        <stp>T</stp>
        <tr r="BB13" s="1"/>
      </tp>
      <tp t="s">
        <v/>
        <stp/>
        <stp>StudyData</stp>
        <stp>HTS</stp>
        <stp>Bar</stp>
        <stp/>
        <stp>High</stp>
        <stp>5</stp>
        <stp>-42</stp>
        <stp/>
        <stp/>
        <stp/>
        <stp/>
        <stp>T</stp>
        <tr r="W51" s="1"/>
      </tp>
      <tp>
        <v>98.24</v>
        <stp/>
        <stp>StudyData</stp>
        <stp>HTS</stp>
        <stp>Bar</stp>
        <stp/>
        <stp>High</stp>
        <stp>5</stp>
        <stp>-52</stp>
        <stp/>
        <stp/>
        <stp/>
        <stp/>
        <stp>T</stp>
        <tr r="W61" s="1"/>
      </tp>
      <tp>
        <v>98.24</v>
        <stp/>
        <stp>StudyData</stp>
        <stp>HTS</stp>
        <stp>Bar</stp>
        <stp/>
        <stp>High</stp>
        <stp>5</stp>
        <stp>-12</stp>
        <stp/>
        <stp/>
        <stp/>
        <stp/>
        <stp>T</stp>
        <tr r="W21" s="1"/>
      </tp>
      <tp t="s">
        <v/>
        <stp/>
        <stp>StudyData</stp>
        <stp>HTS</stp>
        <stp>Bar</stp>
        <stp/>
        <stp>High</stp>
        <stp>5</stp>
        <stp>-22</stp>
        <stp/>
        <stp/>
        <stp/>
        <stp/>
        <stp>T</stp>
        <tr r="W31" s="1"/>
      </tp>
      <tp>
        <v>98.23</v>
        <stp/>
        <stp>StudyData</stp>
        <stp>HTS</stp>
        <stp>Bar</stp>
        <stp/>
        <stp>High</stp>
        <stp>5</stp>
        <stp>-32</stp>
        <stp/>
        <stp/>
        <stp/>
        <stp/>
        <stp>T</stp>
        <tr r="W41" s="1"/>
      </tp>
      <tp>
        <v>97.385000000000005</v>
        <stp/>
        <stp>StudyData</stp>
        <stp>HXS</stp>
        <stp>Bar</stp>
        <stp/>
        <stp>High</stp>
        <stp>5</stp>
        <stp>-12</stp>
        <stp/>
        <stp/>
        <stp/>
        <stp/>
        <stp>T</stp>
        <tr r="BA21" s="1"/>
      </tp>
      <tp>
        <v>97.385000000000005</v>
        <stp/>
        <stp>StudyData</stp>
        <stp>HXS</stp>
        <stp>Bar</stp>
        <stp/>
        <stp>High</stp>
        <stp>5</stp>
        <stp>-22</stp>
        <stp/>
        <stp/>
        <stp/>
        <stp/>
        <stp>T</stp>
        <tr r="BA31" s="1"/>
      </tp>
      <tp>
        <v>97.385000000000005</v>
        <stp/>
        <stp>StudyData</stp>
        <stp>HXS</stp>
        <stp>Bar</stp>
        <stp/>
        <stp>High</stp>
        <stp>5</stp>
        <stp>-32</stp>
        <stp/>
        <stp/>
        <stp/>
        <stp/>
        <stp>T</stp>
        <tr r="BA41" s="1"/>
      </tp>
      <tp>
        <v>97.38</v>
        <stp/>
        <stp>StudyData</stp>
        <stp>HXS</stp>
        <stp>Bar</stp>
        <stp/>
        <stp>High</stp>
        <stp>5</stp>
        <stp>-42</stp>
        <stp/>
        <stp/>
        <stp/>
        <stp/>
        <stp>T</stp>
        <tr r="BA51" s="1"/>
      </tp>
      <tp>
        <v>97.39</v>
        <stp/>
        <stp>StudyData</stp>
        <stp>HXS</stp>
        <stp>Bar</stp>
        <stp/>
        <stp>High</stp>
        <stp>5</stp>
        <stp>-52</stp>
        <stp/>
        <stp/>
        <stp/>
        <stp/>
        <stp>T</stp>
        <tr r="BA61" s="1"/>
      </tp>
      <tp>
        <v>42305.525000000001</v>
        <stp/>
        <stp>StudyData</stp>
        <stp>HXS</stp>
        <stp>Bar</stp>
        <stp/>
        <stp>Time</stp>
        <stp>1</stp>
        <stp>-46</stp>
        <stp/>
        <stp/>
        <stp/>
        <stp/>
        <stp>T</stp>
        <tr r="AS55" s="1"/>
      </tp>
      <tp>
        <v>42305.409722222219</v>
        <stp/>
        <stp>StudyData</stp>
        <stp>HXS</stp>
        <stp>Bar</stp>
        <stp/>
        <stp>Time</stp>
        <stp>5</stp>
        <stp>-42</stp>
        <stp/>
        <stp/>
        <stp/>
        <stp/>
        <stp>T</stp>
        <tr r="AY51" s="1"/>
      </tp>
      <tp>
        <v>42305.518055555556</v>
        <stp/>
        <stp>StudyData</stp>
        <stp>HXS</stp>
        <stp>Bar</stp>
        <stp/>
        <stp>Time</stp>
        <stp>1</stp>
        <stp>-56</stp>
        <stp/>
        <stp/>
        <stp/>
        <stp/>
        <stp>T</stp>
        <tr r="AS65" s="1"/>
      </tp>
      <tp>
        <v>42305.375</v>
        <stp/>
        <stp>StudyData</stp>
        <stp>HXS</stp>
        <stp>Bar</stp>
        <stp/>
        <stp>Time</stp>
        <stp>5</stp>
        <stp>-52</stp>
        <stp/>
        <stp/>
        <stp/>
        <stp/>
        <stp>T</stp>
        <tr r="AY61" s="1"/>
      </tp>
      <tp>
        <v>42305.54583333333</v>
        <stp/>
        <stp>StudyData</stp>
        <stp>HXS</stp>
        <stp>Bar</stp>
        <stp/>
        <stp>Time</stp>
        <stp>1</stp>
        <stp>-16</stp>
        <stp/>
        <stp/>
        <stp/>
        <stp/>
        <stp>T</stp>
        <tr r="AS25" s="1"/>
      </tp>
      <tp>
        <v>42305.513888888891</v>
        <stp/>
        <stp>StudyData</stp>
        <stp>HXS</stp>
        <stp>Bar</stp>
        <stp/>
        <stp>Time</stp>
        <stp>5</stp>
        <stp>-12</stp>
        <stp/>
        <stp/>
        <stp/>
        <stp/>
        <stp>T</stp>
        <tr r="AY21" s="1"/>
      </tp>
      <tp>
        <v>42305.538888888892</v>
        <stp/>
        <stp>StudyData</stp>
        <stp>HXS</stp>
        <stp>Bar</stp>
        <stp/>
        <stp>Time</stp>
        <stp>1</stp>
        <stp>-26</stp>
        <stp/>
        <stp/>
        <stp/>
        <stp/>
        <stp>T</stp>
        <tr r="AS35" s="1"/>
      </tp>
      <tp>
        <v>42305.479166666664</v>
        <stp/>
        <stp>StudyData</stp>
        <stp>HXS</stp>
        <stp>Bar</stp>
        <stp/>
        <stp>Time</stp>
        <stp>5</stp>
        <stp>-22</stp>
        <stp/>
        <stp/>
        <stp/>
        <stp/>
        <stp>T</stp>
        <tr r="AY31" s="1"/>
      </tp>
      <tp>
        <v>42305.531944444447</v>
        <stp/>
        <stp>StudyData</stp>
        <stp>HXS</stp>
        <stp>Bar</stp>
        <stp/>
        <stp>Time</stp>
        <stp>1</stp>
        <stp>-36</stp>
        <stp/>
        <stp/>
        <stp/>
        <stp/>
        <stp>T</stp>
        <tr r="AS45" s="1"/>
      </tp>
      <tp>
        <v>42305.444444444445</v>
        <stp/>
        <stp>StudyData</stp>
        <stp>HXS</stp>
        <stp>Bar</stp>
        <stp/>
        <stp>Time</stp>
        <stp>5</stp>
        <stp>-32</stp>
        <stp/>
        <stp/>
        <stp/>
        <stp/>
        <stp>T</stp>
        <tr r="AY41" s="1"/>
      </tp>
      <tp>
        <v>42305.54583333333</v>
        <stp/>
        <stp>StudyData</stp>
        <stp>HTS</stp>
        <stp>Bar</stp>
        <stp/>
        <stp>Time</stp>
        <stp>1</stp>
        <stp>-16</stp>
        <stp/>
        <stp/>
        <stp/>
        <stp/>
        <stp>T</stp>
        <tr r="O25" s="1"/>
      </tp>
      <tp>
        <v>42305.513888888891</v>
        <stp/>
        <stp>StudyData</stp>
        <stp>HTS</stp>
        <stp>Bar</stp>
        <stp/>
        <stp>Time</stp>
        <stp>5</stp>
        <stp>-12</stp>
        <stp/>
        <stp/>
        <stp/>
        <stp/>
        <stp>T</stp>
        <tr r="U21" s="1"/>
      </tp>
      <tp>
        <v>42305.538888888892</v>
        <stp/>
        <stp>StudyData</stp>
        <stp>HTS</stp>
        <stp>Bar</stp>
        <stp/>
        <stp>Time</stp>
        <stp>1</stp>
        <stp>-26</stp>
        <stp/>
        <stp/>
        <stp/>
        <stp/>
        <stp>T</stp>
        <tr r="O35" s="1"/>
      </tp>
      <tp>
        <v>42305.479166666664</v>
        <stp/>
        <stp>StudyData</stp>
        <stp>HTS</stp>
        <stp>Bar</stp>
        <stp/>
        <stp>Time</stp>
        <stp>5</stp>
        <stp>-22</stp>
        <stp/>
        <stp/>
        <stp/>
        <stp/>
        <stp>T</stp>
        <tr r="U31" s="1"/>
      </tp>
      <tp>
        <v>42305.531944444447</v>
        <stp/>
        <stp>StudyData</stp>
        <stp>HTS</stp>
        <stp>Bar</stp>
        <stp/>
        <stp>Time</stp>
        <stp>1</stp>
        <stp>-36</stp>
        <stp/>
        <stp/>
        <stp/>
        <stp/>
        <stp>T</stp>
        <tr r="O45" s="1"/>
      </tp>
      <tp>
        <v>42305.444444444445</v>
        <stp/>
        <stp>StudyData</stp>
        <stp>HTS</stp>
        <stp>Bar</stp>
        <stp/>
        <stp>Time</stp>
        <stp>5</stp>
        <stp>-32</stp>
        <stp/>
        <stp/>
        <stp/>
        <stp/>
        <stp>T</stp>
        <tr r="U41" s="1"/>
      </tp>
      <tp>
        <v>42305.525000000001</v>
        <stp/>
        <stp>StudyData</stp>
        <stp>HTS</stp>
        <stp>Bar</stp>
        <stp/>
        <stp>Time</stp>
        <stp>1</stp>
        <stp>-46</stp>
        <stp/>
        <stp/>
        <stp/>
        <stp/>
        <stp>T</stp>
        <tr r="O55" s="1"/>
      </tp>
      <tp>
        <v>42305.409722222219</v>
        <stp/>
        <stp>StudyData</stp>
        <stp>HTS</stp>
        <stp>Bar</stp>
        <stp/>
        <stp>Time</stp>
        <stp>5</stp>
        <stp>-42</stp>
        <stp/>
        <stp/>
        <stp/>
        <stp/>
        <stp>T</stp>
        <tr r="U51" s="1"/>
      </tp>
      <tp>
        <v>42305.518055555556</v>
        <stp/>
        <stp>StudyData</stp>
        <stp>HTS</stp>
        <stp>Bar</stp>
        <stp/>
        <stp>Time</stp>
        <stp>1</stp>
        <stp>-56</stp>
        <stp/>
        <stp/>
        <stp/>
        <stp/>
        <stp>T</stp>
        <tr r="O65" s="1"/>
      </tp>
      <tp>
        <v>42305.375</v>
        <stp/>
        <stp>StudyData</stp>
        <stp>HTS</stp>
        <stp>Bar</stp>
        <stp/>
        <stp>Time</stp>
        <stp>5</stp>
        <stp>-52</stp>
        <stp/>
        <stp/>
        <stp/>
        <stp/>
        <stp>T</stp>
        <tr r="U61" s="1"/>
      </tp>
      <tp>
        <v>98.24</v>
        <stp/>
        <stp>StudyData</stp>
        <stp>HTS</stp>
        <stp>Bar</stp>
        <stp/>
        <stp>Low</stp>
        <stp>5</stp>
        <stp>-7</stp>
        <stp/>
        <stp/>
        <stp/>
        <stp/>
        <stp>T</stp>
        <tr r="X16" s="1"/>
      </tp>
      <tp>
        <v>97.375</v>
        <stp/>
        <stp>StudyData</stp>
        <stp>HXS</stp>
        <stp>Bar</stp>
        <stp/>
        <stp>Low</stp>
        <stp>5</stp>
        <stp>-7</stp>
        <stp/>
        <stp/>
        <stp/>
        <stp/>
        <stp>T</stp>
        <tr r="BB16" s="1"/>
      </tp>
      <tp t="s">
        <v/>
        <stp/>
        <stp>StudyData</stp>
        <stp>HTS</stp>
        <stp>Bar</stp>
        <stp/>
        <stp>High</stp>
        <stp>5</stp>
        <stp>-41</stp>
        <stp/>
        <stp/>
        <stp/>
        <stp/>
        <stp>T</stp>
        <tr r="W50" s="1"/>
      </tp>
      <tp>
        <v>98.24</v>
        <stp/>
        <stp>StudyData</stp>
        <stp>HTS</stp>
        <stp>Bar</stp>
        <stp/>
        <stp>High</stp>
        <stp>5</stp>
        <stp>-51</stp>
        <stp/>
        <stp/>
        <stp/>
        <stp/>
        <stp>T</stp>
        <tr r="W60" s="1"/>
      </tp>
      <tp>
        <v>98.24</v>
        <stp/>
        <stp>StudyData</stp>
        <stp>HTS</stp>
        <stp>Bar</stp>
        <stp/>
        <stp>High</stp>
        <stp>5</stp>
        <stp>-11</stp>
        <stp/>
        <stp/>
        <stp/>
        <stp/>
        <stp>T</stp>
        <tr r="W20" s="1"/>
      </tp>
      <tp>
        <v>98.24</v>
        <stp/>
        <stp>StudyData</stp>
        <stp>HTS</stp>
        <stp>Bar</stp>
        <stp/>
        <stp>High</stp>
        <stp>5</stp>
        <stp>-21</stp>
        <stp/>
        <stp/>
        <stp/>
        <stp/>
        <stp>T</stp>
        <tr r="W30" s="1"/>
      </tp>
      <tp t="s">
        <v/>
        <stp/>
        <stp>StudyData</stp>
        <stp>HTS</stp>
        <stp>Bar</stp>
        <stp/>
        <stp>High</stp>
        <stp>5</stp>
        <stp>-31</stp>
        <stp/>
        <stp/>
        <stp/>
        <stp/>
        <stp>T</stp>
        <tr r="W40" s="1"/>
      </tp>
      <tp>
        <v>97.38</v>
        <stp/>
        <stp>StudyData</stp>
        <stp>HXS</stp>
        <stp>Bar</stp>
        <stp/>
        <stp>High</stp>
        <stp>5</stp>
        <stp>-11</stp>
        <stp/>
        <stp/>
        <stp/>
        <stp/>
        <stp>T</stp>
        <tr r="BA20" s="1"/>
      </tp>
      <tp>
        <v>97.385000000000005</v>
        <stp/>
        <stp>StudyData</stp>
        <stp>HXS</stp>
        <stp>Bar</stp>
        <stp/>
        <stp>High</stp>
        <stp>5</stp>
        <stp>-21</stp>
        <stp/>
        <stp/>
        <stp/>
        <stp/>
        <stp>T</stp>
        <tr r="BA30" s="1"/>
      </tp>
      <tp>
        <v>97.385000000000005</v>
        <stp/>
        <stp>StudyData</stp>
        <stp>HXS</stp>
        <stp>Bar</stp>
        <stp/>
        <stp>High</stp>
        <stp>5</stp>
        <stp>-31</stp>
        <stp/>
        <stp/>
        <stp/>
        <stp/>
        <stp>T</stp>
        <tr r="BA40" s="1"/>
      </tp>
      <tp>
        <v>97.38</v>
        <stp/>
        <stp>StudyData</stp>
        <stp>HXS</stp>
        <stp>Bar</stp>
        <stp/>
        <stp>High</stp>
        <stp>5</stp>
        <stp>-41</stp>
        <stp/>
        <stp/>
        <stp/>
        <stp/>
        <stp>T</stp>
        <tr r="BA50" s="1"/>
      </tp>
      <tp>
        <v>97.385000000000005</v>
        <stp/>
        <stp>StudyData</stp>
        <stp>HXS</stp>
        <stp>Bar</stp>
        <stp/>
        <stp>High</stp>
        <stp>5</stp>
        <stp>-51</stp>
        <stp/>
        <stp/>
        <stp/>
        <stp/>
        <stp>T</stp>
        <tr r="BA60" s="1"/>
      </tp>
      <tp>
        <v>42305.525694444441</v>
        <stp/>
        <stp>StudyData</stp>
        <stp>HXS</stp>
        <stp>Bar</stp>
        <stp/>
        <stp>Time</stp>
        <stp>1</stp>
        <stp>-45</stp>
        <stp/>
        <stp/>
        <stp/>
        <stp/>
        <stp>T</stp>
        <tr r="AS54" s="1"/>
      </tp>
      <tp>
        <v>42305.413194444445</v>
        <stp/>
        <stp>StudyData</stp>
        <stp>HXS</stp>
        <stp>Bar</stp>
        <stp/>
        <stp>Time</stp>
        <stp>5</stp>
        <stp>-41</stp>
        <stp/>
        <stp/>
        <stp/>
        <stp/>
        <stp>T</stp>
        <tr r="AY50" s="1"/>
      </tp>
      <tp>
        <v>42305.518750000003</v>
        <stp/>
        <stp>StudyData</stp>
        <stp>HXS</stp>
        <stp>Bar</stp>
        <stp/>
        <stp>Time</stp>
        <stp>1</stp>
        <stp>-55</stp>
        <stp/>
        <stp/>
        <stp/>
        <stp/>
        <stp>T</stp>
        <tr r="AS64" s="1"/>
      </tp>
      <tp>
        <v>42305.378472222219</v>
        <stp/>
        <stp>StudyData</stp>
        <stp>HXS</stp>
        <stp>Bar</stp>
        <stp/>
        <stp>Time</stp>
        <stp>5</stp>
        <stp>-51</stp>
        <stp/>
        <stp/>
        <stp/>
        <stp/>
        <stp>T</stp>
        <tr r="AY60" s="1"/>
      </tp>
      <tp>
        <v>42305.546527777777</v>
        <stp/>
        <stp>StudyData</stp>
        <stp>HXS</stp>
        <stp>Bar</stp>
        <stp/>
        <stp>Time</stp>
        <stp>1</stp>
        <stp>-15</stp>
        <stp/>
        <stp/>
        <stp/>
        <stp/>
        <stp>T</stp>
        <tr r="AS24" s="1"/>
      </tp>
      <tp>
        <v>42305.517361111109</v>
        <stp/>
        <stp>StudyData</stp>
        <stp>HXS</stp>
        <stp>Bar</stp>
        <stp/>
        <stp>Time</stp>
        <stp>5</stp>
        <stp>-11</stp>
        <stp/>
        <stp/>
        <stp/>
        <stp/>
        <stp>T</stp>
        <tr r="AY20" s="1"/>
      </tp>
      <tp>
        <v>42305.539583333331</v>
        <stp/>
        <stp>StudyData</stp>
        <stp>HXS</stp>
        <stp>Bar</stp>
        <stp/>
        <stp>Time</stp>
        <stp>1</stp>
        <stp>-25</stp>
        <stp/>
        <stp/>
        <stp/>
        <stp/>
        <stp>T</stp>
        <tr r="AS34" s="1"/>
      </tp>
      <tp>
        <v>42305.482638888891</v>
        <stp/>
        <stp>StudyData</stp>
        <stp>HXS</stp>
        <stp>Bar</stp>
        <stp/>
        <stp>Time</stp>
        <stp>5</stp>
        <stp>-21</stp>
        <stp/>
        <stp/>
        <stp/>
        <stp/>
        <stp>T</stp>
        <tr r="AY30" s="1"/>
      </tp>
      <tp>
        <v>42305.532638888886</v>
        <stp/>
        <stp>StudyData</stp>
        <stp>HXS</stp>
        <stp>Bar</stp>
        <stp/>
        <stp>Time</stp>
        <stp>1</stp>
        <stp>-35</stp>
        <stp/>
        <stp/>
        <stp/>
        <stp/>
        <stp>T</stp>
        <tr r="AS44" s="1"/>
      </tp>
      <tp>
        <v>42305.447916666664</v>
        <stp/>
        <stp>StudyData</stp>
        <stp>HXS</stp>
        <stp>Bar</stp>
        <stp/>
        <stp>Time</stp>
        <stp>5</stp>
        <stp>-31</stp>
        <stp/>
        <stp/>
        <stp/>
        <stp/>
        <stp>T</stp>
        <tr r="AY40" s="1"/>
      </tp>
      <tp>
        <v>42305.546527777777</v>
        <stp/>
        <stp>StudyData</stp>
        <stp>HTS</stp>
        <stp>Bar</stp>
        <stp/>
        <stp>Time</stp>
        <stp>1</stp>
        <stp>-15</stp>
        <stp/>
        <stp/>
        <stp/>
        <stp/>
        <stp>T</stp>
        <tr r="O24" s="1"/>
      </tp>
      <tp>
        <v>42305.517361111109</v>
        <stp/>
        <stp>StudyData</stp>
        <stp>HTS</stp>
        <stp>Bar</stp>
        <stp/>
        <stp>Time</stp>
        <stp>5</stp>
        <stp>-11</stp>
        <stp/>
        <stp/>
        <stp/>
        <stp/>
        <stp>T</stp>
        <tr r="U20" s="1"/>
      </tp>
      <tp>
        <v>42305.539583333331</v>
        <stp/>
        <stp>StudyData</stp>
        <stp>HTS</stp>
        <stp>Bar</stp>
        <stp/>
        <stp>Time</stp>
        <stp>1</stp>
        <stp>-25</stp>
        <stp/>
        <stp/>
        <stp/>
        <stp/>
        <stp>T</stp>
        <tr r="O34" s="1"/>
      </tp>
      <tp>
        <v>42305.482638888891</v>
        <stp/>
        <stp>StudyData</stp>
        <stp>HTS</stp>
        <stp>Bar</stp>
        <stp/>
        <stp>Time</stp>
        <stp>5</stp>
        <stp>-21</stp>
        <stp/>
        <stp/>
        <stp/>
        <stp/>
        <stp>T</stp>
        <tr r="U30" s="1"/>
      </tp>
      <tp>
        <v>42305.532638888886</v>
        <stp/>
        <stp>StudyData</stp>
        <stp>HTS</stp>
        <stp>Bar</stp>
        <stp/>
        <stp>Time</stp>
        <stp>1</stp>
        <stp>-35</stp>
        <stp/>
        <stp/>
        <stp/>
        <stp/>
        <stp>T</stp>
        <tr r="O44" s="1"/>
      </tp>
      <tp>
        <v>42305.447916666664</v>
        <stp/>
        <stp>StudyData</stp>
        <stp>HTS</stp>
        <stp>Bar</stp>
        <stp/>
        <stp>Time</stp>
        <stp>5</stp>
        <stp>-31</stp>
        <stp/>
        <stp/>
        <stp/>
        <stp/>
        <stp>T</stp>
        <tr r="U40" s="1"/>
      </tp>
      <tp>
        <v>42305.525694444441</v>
        <stp/>
        <stp>StudyData</stp>
        <stp>HTS</stp>
        <stp>Bar</stp>
        <stp/>
        <stp>Time</stp>
        <stp>1</stp>
        <stp>-45</stp>
        <stp/>
        <stp/>
        <stp/>
        <stp/>
        <stp>T</stp>
        <tr r="O54" s="1"/>
      </tp>
      <tp>
        <v>42305.413194444445</v>
        <stp/>
        <stp>StudyData</stp>
        <stp>HTS</stp>
        <stp>Bar</stp>
        <stp/>
        <stp>Time</stp>
        <stp>5</stp>
        <stp>-41</stp>
        <stp/>
        <stp/>
        <stp/>
        <stp/>
        <stp>T</stp>
        <tr r="U50" s="1"/>
      </tp>
      <tp>
        <v>42305.518750000003</v>
        <stp/>
        <stp>StudyData</stp>
        <stp>HTS</stp>
        <stp>Bar</stp>
        <stp/>
        <stp>Time</stp>
        <stp>1</stp>
        <stp>-55</stp>
        <stp/>
        <stp/>
        <stp/>
        <stp/>
        <stp>T</stp>
        <tr r="O64" s="1"/>
      </tp>
      <tp>
        <v>42305.378472222219</v>
        <stp/>
        <stp>StudyData</stp>
        <stp>HTS</stp>
        <stp>Bar</stp>
        <stp/>
        <stp>Time</stp>
        <stp>5</stp>
        <stp>-51</stp>
        <stp/>
        <stp/>
        <stp/>
        <stp/>
        <stp>T</stp>
        <tr r="U60" s="1"/>
      </tp>
      <tp>
        <v>98.24</v>
        <stp/>
        <stp>StudyData</stp>
        <stp>HTS</stp>
        <stp>Bar</stp>
        <stp/>
        <stp>Low</stp>
        <stp>5</stp>
        <stp>-6</stp>
        <stp/>
        <stp/>
        <stp/>
        <stp/>
        <stp>T</stp>
        <tr r="X15" s="1"/>
      </tp>
      <tp>
        <v>97.375</v>
        <stp/>
        <stp>StudyData</stp>
        <stp>HXS</stp>
        <stp>Bar</stp>
        <stp/>
        <stp>Low</stp>
        <stp>5</stp>
        <stp>-6</stp>
        <stp/>
        <stp/>
        <stp/>
        <stp/>
        <stp>T</stp>
        <tr r="BB15" s="1"/>
      </tp>
      <tp>
        <v>98.24</v>
        <stp/>
        <stp>StudyData</stp>
        <stp>HTS</stp>
        <stp>Bar</stp>
        <stp/>
        <stp>High</stp>
        <stp>5</stp>
        <stp>-40</stp>
        <stp/>
        <stp/>
        <stp/>
        <stp/>
        <stp>T</stp>
        <tr r="W49" s="1"/>
      </tp>
      <tp>
        <v>98.24</v>
        <stp/>
        <stp>StudyData</stp>
        <stp>HTS</stp>
        <stp>Bar</stp>
        <stp/>
        <stp>High</stp>
        <stp>5</stp>
        <stp>-50</stp>
        <stp/>
        <stp/>
        <stp/>
        <stp/>
        <stp>T</stp>
        <tr r="W59" s="1"/>
      </tp>
      <tp>
        <v>98.24</v>
        <stp/>
        <stp>StudyData</stp>
        <stp>HTS</stp>
        <stp>Bar</stp>
        <stp/>
        <stp>High</stp>
        <stp>5</stp>
        <stp>-60</stp>
        <stp/>
        <stp/>
        <stp/>
        <stp/>
        <stp>T</stp>
        <tr r="W69" s="1"/>
      </tp>
      <tp t="s">
        <v/>
        <stp/>
        <stp>StudyData</stp>
        <stp>HTS</stp>
        <stp>Bar</stp>
        <stp/>
        <stp>High</stp>
        <stp>5</stp>
        <stp>-10</stp>
        <stp/>
        <stp/>
        <stp/>
        <stp/>
        <stp>T</stp>
        <tr r="W19" s="1"/>
      </tp>
      <tp t="s">
        <v/>
        <stp/>
        <stp>StudyData</stp>
        <stp>HTS</stp>
        <stp>Bar</stp>
        <stp/>
        <stp>High</stp>
        <stp>5</stp>
        <stp>-20</stp>
        <stp/>
        <stp/>
        <stp/>
        <stp/>
        <stp>T</stp>
        <tr r="W29" s="1"/>
      </tp>
      <tp t="s">
        <v/>
        <stp/>
        <stp>StudyData</stp>
        <stp>HTS</stp>
        <stp>Bar</stp>
        <stp/>
        <stp>High</stp>
        <stp>5</stp>
        <stp>-30</stp>
        <stp/>
        <stp/>
        <stp/>
        <stp/>
        <stp>T</stp>
        <tr r="W39" s="1"/>
      </tp>
      <tp>
        <v>97.38</v>
        <stp/>
        <stp>StudyData</stp>
        <stp>HXS</stp>
        <stp>Bar</stp>
        <stp/>
        <stp>High</stp>
        <stp>5</stp>
        <stp>-10</stp>
        <stp/>
        <stp/>
        <stp/>
        <stp/>
        <stp>T</stp>
        <tr r="BA19" s="1"/>
      </tp>
      <tp>
        <v>97.385000000000005</v>
        <stp/>
        <stp>StudyData</stp>
        <stp>HXS</stp>
        <stp>Bar</stp>
        <stp/>
        <stp>High</stp>
        <stp>5</stp>
        <stp>-20</stp>
        <stp/>
        <stp/>
        <stp/>
        <stp/>
        <stp>T</stp>
        <tr r="BA29" s="1"/>
      </tp>
      <tp>
        <v>97.385000000000005</v>
        <stp/>
        <stp>StudyData</stp>
        <stp>HXS</stp>
        <stp>Bar</stp>
        <stp/>
        <stp>High</stp>
        <stp>5</stp>
        <stp>-30</stp>
        <stp/>
        <stp/>
        <stp/>
        <stp/>
        <stp>T</stp>
        <tr r="BA39" s="1"/>
      </tp>
      <tp>
        <v>97.38</v>
        <stp/>
        <stp>StudyData</stp>
        <stp>HXS</stp>
        <stp>Bar</stp>
        <stp/>
        <stp>High</stp>
        <stp>5</stp>
        <stp>-40</stp>
        <stp/>
        <stp/>
        <stp/>
        <stp/>
        <stp>T</stp>
        <tr r="BA49" s="1"/>
      </tp>
      <tp>
        <v>97.39</v>
        <stp/>
        <stp>StudyData</stp>
        <stp>HXS</stp>
        <stp>Bar</stp>
        <stp/>
        <stp>High</stp>
        <stp>5</stp>
        <stp>-50</stp>
        <stp/>
        <stp/>
        <stp/>
        <stp/>
        <stp>T</stp>
        <tr r="BA59" s="1"/>
      </tp>
      <tp>
        <v>97.394999999999996</v>
        <stp/>
        <stp>StudyData</stp>
        <stp>HXS</stp>
        <stp>Bar</stp>
        <stp/>
        <stp>High</stp>
        <stp>5</stp>
        <stp>-60</stp>
        <stp/>
        <stp/>
        <stp/>
        <stp/>
        <stp>T</stp>
        <tr r="BA69" s="1"/>
      </tp>
      <tp>
        <v>42305.526388888888</v>
        <stp/>
        <stp>StudyData</stp>
        <stp>HXS</stp>
        <stp>Bar</stp>
        <stp/>
        <stp>Time</stp>
        <stp>1</stp>
        <stp>-44</stp>
        <stp/>
        <stp/>
        <stp/>
        <stp/>
        <stp>T</stp>
        <tr r="AS53" s="1"/>
      </tp>
      <tp>
        <v>42305.416666666664</v>
        <stp/>
        <stp>StudyData</stp>
        <stp>HXS</stp>
        <stp>Bar</stp>
        <stp/>
        <stp>Time</stp>
        <stp>5</stp>
        <stp>-40</stp>
        <stp/>
        <stp/>
        <stp/>
        <stp/>
        <stp>T</stp>
        <tr r="AY49" s="1"/>
      </tp>
      <tp>
        <v>42305.519444444442</v>
        <stp/>
        <stp>StudyData</stp>
        <stp>HXS</stp>
        <stp>Bar</stp>
        <stp/>
        <stp>Time</stp>
        <stp>1</stp>
        <stp>-54</stp>
        <stp/>
        <stp/>
        <stp/>
        <stp/>
        <stp>T</stp>
        <tr r="AS63" s="1"/>
      </tp>
      <tp>
        <v>42305.381944444445</v>
        <stp/>
        <stp>StudyData</stp>
        <stp>HXS</stp>
        <stp>Bar</stp>
        <stp/>
        <stp>Time</stp>
        <stp>5</stp>
        <stp>-50</stp>
        <stp/>
        <stp/>
        <stp/>
        <stp/>
        <stp>T</stp>
        <tr r="AY59" s="1"/>
      </tp>
      <tp>
        <v>42305.347222222219</v>
        <stp/>
        <stp>StudyData</stp>
        <stp>HXS</stp>
        <stp>Bar</stp>
        <stp/>
        <stp>Time</stp>
        <stp>5</stp>
        <stp>-60</stp>
        <stp/>
        <stp/>
        <stp/>
        <stp/>
        <stp>T</stp>
        <tr r="AY69" s="1"/>
      </tp>
      <tp>
        <v>42305.547222222223</v>
        <stp/>
        <stp>StudyData</stp>
        <stp>HXS</stp>
        <stp>Bar</stp>
        <stp/>
        <stp>Time</stp>
        <stp>1</stp>
        <stp>-14</stp>
        <stp/>
        <stp/>
        <stp/>
        <stp/>
        <stp>T</stp>
        <tr r="AS23" s="1"/>
      </tp>
      <tp>
        <v>42305.520833333336</v>
        <stp/>
        <stp>StudyData</stp>
        <stp>HXS</stp>
        <stp>Bar</stp>
        <stp/>
        <stp>Time</stp>
        <stp>5</stp>
        <stp>-10</stp>
        <stp/>
        <stp/>
        <stp/>
        <stp/>
        <stp>T</stp>
        <tr r="AY19" s="1"/>
      </tp>
      <tp>
        <v>42305.540277777778</v>
        <stp/>
        <stp>StudyData</stp>
        <stp>HXS</stp>
        <stp>Bar</stp>
        <stp/>
        <stp>Time</stp>
        <stp>1</stp>
        <stp>-24</stp>
        <stp/>
        <stp/>
        <stp/>
        <stp/>
        <stp>T</stp>
        <tr r="AS33" s="1"/>
      </tp>
      <tp>
        <v>42305.486111111109</v>
        <stp/>
        <stp>StudyData</stp>
        <stp>HXS</stp>
        <stp>Bar</stp>
        <stp/>
        <stp>Time</stp>
        <stp>5</stp>
        <stp>-20</stp>
        <stp/>
        <stp/>
        <stp/>
        <stp/>
        <stp>T</stp>
        <tr r="AY29" s="1"/>
      </tp>
      <tp>
        <v>42305.533333333333</v>
        <stp/>
        <stp>StudyData</stp>
        <stp>HXS</stp>
        <stp>Bar</stp>
        <stp/>
        <stp>Time</stp>
        <stp>1</stp>
        <stp>-34</stp>
        <stp/>
        <stp/>
        <stp/>
        <stp/>
        <stp>T</stp>
        <tr r="AS43" s="1"/>
      </tp>
      <tp>
        <v>42305.451388888891</v>
        <stp/>
        <stp>StudyData</stp>
        <stp>HXS</stp>
        <stp>Bar</stp>
        <stp/>
        <stp>Time</stp>
        <stp>5</stp>
        <stp>-30</stp>
        <stp/>
        <stp/>
        <stp/>
        <stp/>
        <stp>T</stp>
        <tr r="AY39" s="1"/>
      </tp>
      <tp>
        <v>42305.547222222223</v>
        <stp/>
        <stp>StudyData</stp>
        <stp>HTS</stp>
        <stp>Bar</stp>
        <stp/>
        <stp>Time</stp>
        <stp>1</stp>
        <stp>-14</stp>
        <stp/>
        <stp/>
        <stp/>
        <stp/>
        <stp>T</stp>
        <tr r="O23" s="1"/>
      </tp>
      <tp>
        <v>42305.520833333336</v>
        <stp/>
        <stp>StudyData</stp>
        <stp>HTS</stp>
        <stp>Bar</stp>
        <stp/>
        <stp>Time</stp>
        <stp>5</stp>
        <stp>-10</stp>
        <stp/>
        <stp/>
        <stp/>
        <stp/>
        <stp>T</stp>
        <tr r="U19" s="1"/>
      </tp>
      <tp>
        <v>42305.540277777778</v>
        <stp/>
        <stp>StudyData</stp>
        <stp>HTS</stp>
        <stp>Bar</stp>
        <stp/>
        <stp>Time</stp>
        <stp>1</stp>
        <stp>-24</stp>
        <stp/>
        <stp/>
        <stp/>
        <stp/>
        <stp>T</stp>
        <tr r="O33" s="1"/>
      </tp>
      <tp>
        <v>42305.486111111109</v>
        <stp/>
        <stp>StudyData</stp>
        <stp>HTS</stp>
        <stp>Bar</stp>
        <stp/>
        <stp>Time</stp>
        <stp>5</stp>
        <stp>-20</stp>
        <stp/>
        <stp/>
        <stp/>
        <stp/>
        <stp>T</stp>
        <tr r="U29" s="1"/>
      </tp>
      <tp>
        <v>42305.533333333333</v>
        <stp/>
        <stp>StudyData</stp>
        <stp>HTS</stp>
        <stp>Bar</stp>
        <stp/>
        <stp>Time</stp>
        <stp>1</stp>
        <stp>-34</stp>
        <stp/>
        <stp/>
        <stp/>
        <stp/>
        <stp>T</stp>
        <tr r="O43" s="1"/>
      </tp>
      <tp>
        <v>42305.451388888891</v>
        <stp/>
        <stp>StudyData</stp>
        <stp>HTS</stp>
        <stp>Bar</stp>
        <stp/>
        <stp>Time</stp>
        <stp>5</stp>
        <stp>-30</stp>
        <stp/>
        <stp/>
        <stp/>
        <stp/>
        <stp>T</stp>
        <tr r="U39" s="1"/>
      </tp>
      <tp>
        <v>42305.526388888888</v>
        <stp/>
        <stp>StudyData</stp>
        <stp>HTS</stp>
        <stp>Bar</stp>
        <stp/>
        <stp>Time</stp>
        <stp>1</stp>
        <stp>-44</stp>
        <stp/>
        <stp/>
        <stp/>
        <stp/>
        <stp>T</stp>
        <tr r="O53" s="1"/>
      </tp>
      <tp>
        <v>42305.416666666664</v>
        <stp/>
        <stp>StudyData</stp>
        <stp>HTS</stp>
        <stp>Bar</stp>
        <stp/>
        <stp>Time</stp>
        <stp>5</stp>
        <stp>-40</stp>
        <stp/>
        <stp/>
        <stp/>
        <stp/>
        <stp>T</stp>
        <tr r="U49" s="1"/>
      </tp>
      <tp>
        <v>42305.519444444442</v>
        <stp/>
        <stp>StudyData</stp>
        <stp>HTS</stp>
        <stp>Bar</stp>
        <stp/>
        <stp>Time</stp>
        <stp>1</stp>
        <stp>-54</stp>
        <stp/>
        <stp/>
        <stp/>
        <stp/>
        <stp>T</stp>
        <tr r="O63" s="1"/>
      </tp>
      <tp>
        <v>42305.381944444445</v>
        <stp/>
        <stp>StudyData</stp>
        <stp>HTS</stp>
        <stp>Bar</stp>
        <stp/>
        <stp>Time</stp>
        <stp>5</stp>
        <stp>-50</stp>
        <stp/>
        <stp/>
        <stp/>
        <stp/>
        <stp>T</stp>
        <tr r="U59" s="1"/>
      </tp>
      <tp>
        <v>42305.347222222219</v>
        <stp/>
        <stp>StudyData</stp>
        <stp>HTS</stp>
        <stp>Bar</stp>
        <stp/>
        <stp>Time</stp>
        <stp>5</stp>
        <stp>-60</stp>
        <stp/>
        <stp/>
        <stp/>
        <stp/>
        <stp>T</stp>
        <tr r="U69" s="1"/>
      </tp>
      <tp>
        <v>97.355000000000004</v>
        <stp/>
        <stp>DOMData</stp>
        <stp>HXS</stp>
        <stp>Price</stp>
        <stp>-4</stp>
        <stp>T</stp>
        <tr r="AF5" s="1"/>
      </tp>
      <tp>
        <v>98.19</v>
        <stp/>
        <stp>DOMData</stp>
        <stp>HTS</stp>
        <stp>Price</stp>
        <stp>-4</stp>
        <stp>T</stp>
        <tr r="B5" s="1"/>
      </tp>
      <tp>
        <v>98.21</v>
        <stp/>
        <stp>StudyData</stp>
        <stp>HTS</stp>
        <stp>Bar</stp>
        <stp/>
        <stp>Low</stp>
        <stp>5</stp>
        <stp>-1</stp>
        <stp/>
        <stp/>
        <stp/>
        <stp/>
        <stp>T</stp>
        <tr r="X10" s="1"/>
      </tp>
      <tp>
        <v>97.364999999999995</v>
        <stp/>
        <stp>StudyData</stp>
        <stp>HXS</stp>
        <stp>Bar</stp>
        <stp/>
        <stp>Low</stp>
        <stp>5</stp>
        <stp>-1</stp>
        <stp/>
        <stp/>
        <stp/>
        <stp/>
        <stp>T</stp>
        <tr r="BB10" s="1"/>
      </tp>
      <tp t="s">
        <v/>
        <stp/>
        <stp>StudyData</stp>
        <stp>HTS</stp>
        <stp>Bar</stp>
        <stp/>
        <stp>High</stp>
        <stp>5</stp>
        <stp>-47</stp>
        <stp/>
        <stp/>
        <stp/>
        <stp/>
        <stp>T</stp>
        <tr r="W56" s="1"/>
      </tp>
      <tp>
        <v>98.24</v>
        <stp/>
        <stp>StudyData</stp>
        <stp>HTS</stp>
        <stp>Bar</stp>
        <stp/>
        <stp>High</stp>
        <stp>5</stp>
        <stp>-57</stp>
        <stp/>
        <stp/>
        <stp/>
        <stp/>
        <stp>T</stp>
        <tr r="W66" s="1"/>
      </tp>
      <tp t="s">
        <v/>
        <stp/>
        <stp>StudyData</stp>
        <stp>HTS</stp>
        <stp>Bar</stp>
        <stp/>
        <stp>High</stp>
        <stp>5</stp>
        <stp>-17</stp>
        <stp/>
        <stp/>
        <stp/>
        <stp/>
        <stp>T</stp>
        <tr r="W26" s="1"/>
      </tp>
      <tp>
        <v>98.24</v>
        <stp/>
        <stp>StudyData</stp>
        <stp>HTS</stp>
        <stp>Bar</stp>
        <stp/>
        <stp>High</stp>
        <stp>5</stp>
        <stp>-27</stp>
        <stp/>
        <stp/>
        <stp/>
        <stp/>
        <stp>T</stp>
        <tr r="W36" s="1"/>
      </tp>
      <tp>
        <v>98.24</v>
        <stp/>
        <stp>StudyData</stp>
        <stp>HTS</stp>
        <stp>Bar</stp>
        <stp/>
        <stp>High</stp>
        <stp>5</stp>
        <stp>-37</stp>
        <stp/>
        <stp/>
        <stp/>
        <stp/>
        <stp>T</stp>
        <tr r="W46" s="1"/>
      </tp>
      <tp>
        <v>97.385000000000005</v>
        <stp/>
        <stp>StudyData</stp>
        <stp>HXS</stp>
        <stp>Bar</stp>
        <stp/>
        <stp>High</stp>
        <stp>5</stp>
        <stp>-17</stp>
        <stp/>
        <stp/>
        <stp/>
        <stp/>
        <stp>T</stp>
        <tr r="BA26" s="1"/>
      </tp>
      <tp>
        <v>97.385000000000005</v>
        <stp/>
        <stp>StudyData</stp>
        <stp>HXS</stp>
        <stp>Bar</stp>
        <stp/>
        <stp>High</stp>
        <stp>5</stp>
        <stp>-27</stp>
        <stp/>
        <stp/>
        <stp/>
        <stp/>
        <stp>T</stp>
        <tr r="BA36" s="1"/>
      </tp>
      <tp>
        <v>97.385000000000005</v>
        <stp/>
        <stp>StudyData</stp>
        <stp>HXS</stp>
        <stp>Bar</stp>
        <stp/>
        <stp>High</stp>
        <stp>5</stp>
        <stp>-37</stp>
        <stp/>
        <stp/>
        <stp/>
        <stp/>
        <stp>T</stp>
        <tr r="BA46" s="1"/>
      </tp>
      <tp>
        <v>97.39</v>
        <stp/>
        <stp>StudyData</stp>
        <stp>HXS</stp>
        <stp>Bar</stp>
        <stp/>
        <stp>High</stp>
        <stp>5</stp>
        <stp>-47</stp>
        <stp/>
        <stp/>
        <stp/>
        <stp/>
        <stp>T</stp>
        <tr r="BA56" s="1"/>
      </tp>
      <tp>
        <v>97.394999999999996</v>
        <stp/>
        <stp>StudyData</stp>
        <stp>HXS</stp>
        <stp>Bar</stp>
        <stp/>
        <stp>High</stp>
        <stp>5</stp>
        <stp>-57</stp>
        <stp/>
        <stp/>
        <stp/>
        <stp/>
        <stp>T</stp>
        <tr r="BA66" s="1"/>
      </tp>
      <tp>
        <v>42305.527083333334</v>
        <stp/>
        <stp>StudyData</stp>
        <stp>HXS</stp>
        <stp>Bar</stp>
        <stp/>
        <stp>Time</stp>
        <stp>1</stp>
        <stp>-43</stp>
        <stp/>
        <stp/>
        <stp/>
        <stp/>
        <stp>T</stp>
        <tr r="AS52" s="1"/>
      </tp>
      <tp>
        <v>42305.392361111109</v>
        <stp/>
        <stp>StudyData</stp>
        <stp>HXS</stp>
        <stp>Bar</stp>
        <stp/>
        <stp>Time</stp>
        <stp>5</stp>
        <stp>-47</stp>
        <stp/>
        <stp/>
        <stp/>
        <stp/>
        <stp>T</stp>
        <tr r="AY56" s="1"/>
      </tp>
      <tp>
        <v>42305.520138888889</v>
        <stp/>
        <stp>StudyData</stp>
        <stp>HXS</stp>
        <stp>Bar</stp>
        <stp/>
        <stp>Time</stp>
        <stp>1</stp>
        <stp>-53</stp>
        <stp/>
        <stp/>
        <stp/>
        <stp/>
        <stp>T</stp>
        <tr r="AS62" s="1"/>
      </tp>
      <tp>
        <v>42305.357638888891</v>
        <stp/>
        <stp>StudyData</stp>
        <stp>HXS</stp>
        <stp>Bar</stp>
        <stp/>
        <stp>Time</stp>
        <stp>5</stp>
        <stp>-57</stp>
        <stp/>
        <stp/>
        <stp/>
        <stp/>
        <stp>T</stp>
        <tr r="AY66" s="1"/>
      </tp>
      <tp>
        <v>42305.54791666667</v>
        <stp/>
        <stp>StudyData</stp>
        <stp>HXS</stp>
        <stp>Bar</stp>
        <stp/>
        <stp>Time</stp>
        <stp>1</stp>
        <stp>-13</stp>
        <stp/>
        <stp/>
        <stp/>
        <stp/>
        <stp>T</stp>
        <tr r="AS22" s="1"/>
      </tp>
      <tp>
        <v>42305.496527777781</v>
        <stp/>
        <stp>StudyData</stp>
        <stp>HXS</stp>
        <stp>Bar</stp>
        <stp/>
        <stp>Time</stp>
        <stp>5</stp>
        <stp>-17</stp>
        <stp/>
        <stp/>
        <stp/>
        <stp/>
        <stp>T</stp>
        <tr r="AY26" s="1"/>
      </tp>
      <tp>
        <v>42305.540972222225</v>
        <stp/>
        <stp>StudyData</stp>
        <stp>HXS</stp>
        <stp>Bar</stp>
        <stp/>
        <stp>Time</stp>
        <stp>1</stp>
        <stp>-23</stp>
        <stp/>
        <stp/>
        <stp/>
        <stp/>
        <stp>T</stp>
        <tr r="AS32" s="1"/>
      </tp>
      <tp>
        <v>42305.461805555555</v>
        <stp/>
        <stp>StudyData</stp>
        <stp>HXS</stp>
        <stp>Bar</stp>
        <stp/>
        <stp>Time</stp>
        <stp>5</stp>
        <stp>-27</stp>
        <stp/>
        <stp/>
        <stp/>
        <stp/>
        <stp>T</stp>
        <tr r="AY36" s="1"/>
      </tp>
      <tp>
        <v>42305.53402777778</v>
        <stp/>
        <stp>StudyData</stp>
        <stp>HXS</stp>
        <stp>Bar</stp>
        <stp/>
        <stp>Time</stp>
        <stp>1</stp>
        <stp>-33</stp>
        <stp/>
        <stp/>
        <stp/>
        <stp/>
        <stp>T</stp>
        <tr r="AS42" s="1"/>
      </tp>
      <tp>
        <v>42305.427083333336</v>
        <stp/>
        <stp>StudyData</stp>
        <stp>HXS</stp>
        <stp>Bar</stp>
        <stp/>
        <stp>Time</stp>
        <stp>5</stp>
        <stp>-37</stp>
        <stp/>
        <stp/>
        <stp/>
        <stp/>
        <stp>T</stp>
        <tr r="AY46" s="1"/>
      </tp>
      <tp>
        <v>42305.54791666667</v>
        <stp/>
        <stp>StudyData</stp>
        <stp>HTS</stp>
        <stp>Bar</stp>
        <stp/>
        <stp>Time</stp>
        <stp>1</stp>
        <stp>-13</stp>
        <stp/>
        <stp/>
        <stp/>
        <stp/>
        <stp>T</stp>
        <tr r="O22" s="1"/>
      </tp>
      <tp>
        <v>42305.496527777781</v>
        <stp/>
        <stp>StudyData</stp>
        <stp>HTS</stp>
        <stp>Bar</stp>
        <stp/>
        <stp>Time</stp>
        <stp>5</stp>
        <stp>-17</stp>
        <stp/>
        <stp/>
        <stp/>
        <stp/>
        <stp>T</stp>
        <tr r="U26" s="1"/>
      </tp>
      <tp>
        <v>42305.540972222225</v>
        <stp/>
        <stp>StudyData</stp>
        <stp>HTS</stp>
        <stp>Bar</stp>
        <stp/>
        <stp>Time</stp>
        <stp>1</stp>
        <stp>-23</stp>
        <stp/>
        <stp/>
        <stp/>
        <stp/>
        <stp>T</stp>
        <tr r="O32" s="1"/>
      </tp>
      <tp>
        <v>42305.461805555555</v>
        <stp/>
        <stp>StudyData</stp>
        <stp>HTS</stp>
        <stp>Bar</stp>
        <stp/>
        <stp>Time</stp>
        <stp>5</stp>
        <stp>-27</stp>
        <stp/>
        <stp/>
        <stp/>
        <stp/>
        <stp>T</stp>
        <tr r="U36" s="1"/>
      </tp>
      <tp>
        <v>42305.53402777778</v>
        <stp/>
        <stp>StudyData</stp>
        <stp>HTS</stp>
        <stp>Bar</stp>
        <stp/>
        <stp>Time</stp>
        <stp>1</stp>
        <stp>-33</stp>
        <stp/>
        <stp/>
        <stp/>
        <stp/>
        <stp>T</stp>
        <tr r="O42" s="1"/>
      </tp>
      <tp>
        <v>42305.427083333336</v>
        <stp/>
        <stp>StudyData</stp>
        <stp>HTS</stp>
        <stp>Bar</stp>
        <stp/>
        <stp>Time</stp>
        <stp>5</stp>
        <stp>-37</stp>
        <stp/>
        <stp/>
        <stp/>
        <stp/>
        <stp>T</stp>
        <tr r="U46" s="1"/>
      </tp>
      <tp>
        <v>42305.527083333334</v>
        <stp/>
        <stp>StudyData</stp>
        <stp>HTS</stp>
        <stp>Bar</stp>
        <stp/>
        <stp>Time</stp>
        <stp>1</stp>
        <stp>-43</stp>
        <stp/>
        <stp/>
        <stp/>
        <stp/>
        <stp>T</stp>
        <tr r="O52" s="1"/>
      </tp>
      <tp>
        <v>42305.392361111109</v>
        <stp/>
        <stp>StudyData</stp>
        <stp>HTS</stp>
        <stp>Bar</stp>
        <stp/>
        <stp>Time</stp>
        <stp>5</stp>
        <stp>-47</stp>
        <stp/>
        <stp/>
        <stp/>
        <stp/>
        <stp>T</stp>
        <tr r="U56" s="1"/>
      </tp>
      <tp>
        <v>42305.520138888889</v>
        <stp/>
        <stp>StudyData</stp>
        <stp>HTS</stp>
        <stp>Bar</stp>
        <stp/>
        <stp>Time</stp>
        <stp>1</stp>
        <stp>-53</stp>
        <stp/>
        <stp/>
        <stp/>
        <stp/>
        <stp>T</stp>
        <tr r="O62" s="1"/>
      </tp>
      <tp>
        <v>42305.357638888891</v>
        <stp/>
        <stp>StudyData</stp>
        <stp>HTS</stp>
        <stp>Bar</stp>
        <stp/>
        <stp>Time</stp>
        <stp>5</stp>
        <stp>-57</stp>
        <stp/>
        <stp/>
        <stp/>
        <stp/>
        <stp>T</stp>
        <tr r="U66" s="1"/>
      </tp>
      <tp>
        <v>97.36</v>
        <stp/>
        <stp>DOMData</stp>
        <stp>HXS</stp>
        <stp>Price</stp>
        <stp>-3</stp>
        <stp>T</stp>
        <tr r="AI5" s="1"/>
      </tp>
      <tp>
        <v>98.2</v>
        <stp/>
        <stp>DOMData</stp>
        <stp>HTS</stp>
        <stp>Price</stp>
        <stp>-3</stp>
        <stp>T</stp>
        <tr r="E5" s="1"/>
      </tp>
      <tp>
        <v>98.24</v>
        <stp/>
        <stp>StudyData</stp>
        <stp>HTS</stp>
        <stp>Bar</stp>
        <stp/>
        <stp>High</stp>
        <stp>5</stp>
        <stp>-46</stp>
        <stp/>
        <stp/>
        <stp/>
        <stp/>
        <stp>T</stp>
        <tr r="W55" s="1"/>
      </tp>
      <tp>
        <v>98.24</v>
        <stp/>
        <stp>StudyData</stp>
        <stp>HTS</stp>
        <stp>Bar</stp>
        <stp/>
        <stp>High</stp>
        <stp>5</stp>
        <stp>-56</stp>
        <stp/>
        <stp/>
        <stp/>
        <stp/>
        <stp>T</stp>
        <tr r="W65" s="1"/>
      </tp>
      <tp>
        <v>98.25</v>
        <stp/>
        <stp>StudyData</stp>
        <stp>HTS</stp>
        <stp>Bar</stp>
        <stp/>
        <stp>High</stp>
        <stp>5</stp>
        <stp>-16</stp>
        <stp/>
        <stp/>
        <stp/>
        <stp/>
        <stp>T</stp>
        <tr r="W25" s="1"/>
      </tp>
      <tp>
        <v>98.24</v>
        <stp/>
        <stp>StudyData</stp>
        <stp>HTS</stp>
        <stp>Bar</stp>
        <stp/>
        <stp>High</stp>
        <stp>5</stp>
        <stp>-26</stp>
        <stp/>
        <stp/>
        <stp/>
        <stp/>
        <stp>T</stp>
        <tr r="W35" s="1"/>
      </tp>
      <tp t="s">
        <v/>
        <stp/>
        <stp>StudyData</stp>
        <stp>HTS</stp>
        <stp>Bar</stp>
        <stp/>
        <stp>High</stp>
        <stp>5</stp>
        <stp>-36</stp>
        <stp/>
        <stp/>
        <stp/>
        <stp/>
        <stp>T</stp>
        <tr r="W45" s="1"/>
      </tp>
      <tp>
        <v>97.39</v>
        <stp/>
        <stp>StudyData</stp>
        <stp>HXS</stp>
        <stp>Bar</stp>
        <stp/>
        <stp>High</stp>
        <stp>5</stp>
        <stp>-16</stp>
        <stp/>
        <stp/>
        <stp/>
        <stp/>
        <stp>T</stp>
        <tr r="BA25" s="1"/>
      </tp>
      <tp>
        <v>97.385000000000005</v>
        <stp/>
        <stp>StudyData</stp>
        <stp>HXS</stp>
        <stp>Bar</stp>
        <stp/>
        <stp>High</stp>
        <stp>5</stp>
        <stp>-26</stp>
        <stp/>
        <stp/>
        <stp/>
        <stp/>
        <stp>T</stp>
        <tr r="BA35" s="1"/>
      </tp>
      <tp>
        <v>97.385000000000005</v>
        <stp/>
        <stp>StudyData</stp>
        <stp>HXS</stp>
        <stp>Bar</stp>
        <stp/>
        <stp>High</stp>
        <stp>5</stp>
        <stp>-36</stp>
        <stp/>
        <stp/>
        <stp/>
        <stp/>
        <stp>T</stp>
        <tr r="BA45" s="1"/>
      </tp>
      <tp>
        <v>97.39</v>
        <stp/>
        <stp>StudyData</stp>
        <stp>HXS</stp>
        <stp>Bar</stp>
        <stp/>
        <stp>High</stp>
        <stp>5</stp>
        <stp>-46</stp>
        <stp/>
        <stp/>
        <stp/>
        <stp/>
        <stp>T</stp>
        <tr r="BA55" s="1"/>
      </tp>
      <tp>
        <v>97.394999999999996</v>
        <stp/>
        <stp>StudyData</stp>
        <stp>HXS</stp>
        <stp>Bar</stp>
        <stp/>
        <stp>High</stp>
        <stp>5</stp>
        <stp>-56</stp>
        <stp/>
        <stp/>
        <stp/>
        <stp/>
        <stp>T</stp>
        <tr r="BA65" s="1"/>
      </tp>
      <tp>
        <v>42305.527777777781</v>
        <stp/>
        <stp>StudyData</stp>
        <stp>HXS</stp>
        <stp>Bar</stp>
        <stp/>
        <stp>Time</stp>
        <stp>1</stp>
        <stp>-42</stp>
        <stp/>
        <stp/>
        <stp/>
        <stp/>
        <stp>T</stp>
        <tr r="AS51" s="1"/>
      </tp>
      <tp>
        <v>42305.395833333336</v>
        <stp/>
        <stp>StudyData</stp>
        <stp>HXS</stp>
        <stp>Bar</stp>
        <stp/>
        <stp>Time</stp>
        <stp>5</stp>
        <stp>-46</stp>
        <stp/>
        <stp/>
        <stp/>
        <stp/>
        <stp>T</stp>
        <tr r="AY55" s="1"/>
      </tp>
      <tp>
        <v>42305.520833333336</v>
        <stp/>
        <stp>StudyData</stp>
        <stp>HXS</stp>
        <stp>Bar</stp>
        <stp/>
        <stp>Time</stp>
        <stp>1</stp>
        <stp>-52</stp>
        <stp/>
        <stp/>
        <stp/>
        <stp/>
        <stp>T</stp>
        <tr r="AS61" s="1"/>
      </tp>
      <tp>
        <v>42305.361111111109</v>
        <stp/>
        <stp>StudyData</stp>
        <stp>HXS</stp>
        <stp>Bar</stp>
        <stp/>
        <stp>Time</stp>
        <stp>5</stp>
        <stp>-56</stp>
        <stp/>
        <stp/>
        <stp/>
        <stp/>
        <stp>T</stp>
        <tr r="AY65" s="1"/>
      </tp>
      <tp>
        <v>42305.548611111109</v>
        <stp/>
        <stp>StudyData</stp>
        <stp>HXS</stp>
        <stp>Bar</stp>
        <stp/>
        <stp>Time</stp>
        <stp>1</stp>
        <stp>-12</stp>
        <stp/>
        <stp/>
        <stp/>
        <stp/>
        <stp>T</stp>
        <tr r="AS21" s="1"/>
      </tp>
      <tp>
        <v>42305.5</v>
        <stp/>
        <stp>StudyData</stp>
        <stp>HXS</stp>
        <stp>Bar</stp>
        <stp/>
        <stp>Time</stp>
        <stp>5</stp>
        <stp>-16</stp>
        <stp/>
        <stp/>
        <stp/>
        <stp/>
        <stp>T</stp>
        <tr r="AY25" s="1"/>
      </tp>
      <tp>
        <v>42305.541666666664</v>
        <stp/>
        <stp>StudyData</stp>
        <stp>HXS</stp>
        <stp>Bar</stp>
        <stp/>
        <stp>Time</stp>
        <stp>1</stp>
        <stp>-22</stp>
        <stp/>
        <stp/>
        <stp/>
        <stp/>
        <stp>T</stp>
        <tr r="AS31" s="1"/>
      </tp>
      <tp>
        <v>42305.465277777781</v>
        <stp/>
        <stp>StudyData</stp>
        <stp>HXS</stp>
        <stp>Bar</stp>
        <stp/>
        <stp>Time</stp>
        <stp>5</stp>
        <stp>-26</stp>
        <stp/>
        <stp/>
        <stp/>
        <stp/>
        <stp>T</stp>
        <tr r="AY35" s="1"/>
      </tp>
      <tp>
        <v>42305.534722222219</v>
        <stp/>
        <stp>StudyData</stp>
        <stp>HXS</stp>
        <stp>Bar</stp>
        <stp/>
        <stp>Time</stp>
        <stp>1</stp>
        <stp>-32</stp>
        <stp/>
        <stp/>
        <stp/>
        <stp/>
        <stp>T</stp>
        <tr r="AS41" s="1"/>
      </tp>
      <tp>
        <v>42305.430555555555</v>
        <stp/>
        <stp>StudyData</stp>
        <stp>HXS</stp>
        <stp>Bar</stp>
        <stp/>
        <stp>Time</stp>
        <stp>5</stp>
        <stp>-36</stp>
        <stp/>
        <stp/>
        <stp/>
        <stp/>
        <stp>T</stp>
        <tr r="AY45" s="1"/>
      </tp>
      <tp>
        <v>42305.548611111109</v>
        <stp/>
        <stp>StudyData</stp>
        <stp>HTS</stp>
        <stp>Bar</stp>
        <stp/>
        <stp>Time</stp>
        <stp>1</stp>
        <stp>-12</stp>
        <stp/>
        <stp/>
        <stp/>
        <stp/>
        <stp>T</stp>
        <tr r="O21" s="1"/>
      </tp>
      <tp>
        <v>42305.5</v>
        <stp/>
        <stp>StudyData</stp>
        <stp>HTS</stp>
        <stp>Bar</stp>
        <stp/>
        <stp>Time</stp>
        <stp>5</stp>
        <stp>-16</stp>
        <stp/>
        <stp/>
        <stp/>
        <stp/>
        <stp>T</stp>
        <tr r="U25" s="1"/>
      </tp>
      <tp>
        <v>42305.541666666664</v>
        <stp/>
        <stp>StudyData</stp>
        <stp>HTS</stp>
        <stp>Bar</stp>
        <stp/>
        <stp>Time</stp>
        <stp>1</stp>
        <stp>-22</stp>
        <stp/>
        <stp/>
        <stp/>
        <stp/>
        <stp>T</stp>
        <tr r="O31" s="1"/>
      </tp>
      <tp>
        <v>42305.465277777781</v>
        <stp/>
        <stp>StudyData</stp>
        <stp>HTS</stp>
        <stp>Bar</stp>
        <stp/>
        <stp>Time</stp>
        <stp>5</stp>
        <stp>-26</stp>
        <stp/>
        <stp/>
        <stp/>
        <stp/>
        <stp>T</stp>
        <tr r="U35" s="1"/>
      </tp>
      <tp>
        <v>42305.534722222219</v>
        <stp/>
        <stp>StudyData</stp>
        <stp>HTS</stp>
        <stp>Bar</stp>
        <stp/>
        <stp>Time</stp>
        <stp>1</stp>
        <stp>-32</stp>
        <stp/>
        <stp/>
        <stp/>
        <stp/>
        <stp>T</stp>
        <tr r="O41" s="1"/>
      </tp>
      <tp>
        <v>42305.430555555555</v>
        <stp/>
        <stp>StudyData</stp>
        <stp>HTS</stp>
        <stp>Bar</stp>
        <stp/>
        <stp>Time</stp>
        <stp>5</stp>
        <stp>-36</stp>
        <stp/>
        <stp/>
        <stp/>
        <stp/>
        <stp>T</stp>
        <tr r="U45" s="1"/>
      </tp>
      <tp>
        <v>42305.527777777781</v>
        <stp/>
        <stp>StudyData</stp>
        <stp>HTS</stp>
        <stp>Bar</stp>
        <stp/>
        <stp>Time</stp>
        <stp>1</stp>
        <stp>-42</stp>
        <stp/>
        <stp/>
        <stp/>
        <stp/>
        <stp>T</stp>
        <tr r="O51" s="1"/>
      </tp>
      <tp>
        <v>42305.395833333336</v>
        <stp/>
        <stp>StudyData</stp>
        <stp>HTS</stp>
        <stp>Bar</stp>
        <stp/>
        <stp>Time</stp>
        <stp>5</stp>
        <stp>-46</stp>
        <stp/>
        <stp/>
        <stp/>
        <stp/>
        <stp>T</stp>
        <tr r="U55" s="1"/>
      </tp>
      <tp>
        <v>42305.520833333336</v>
        <stp/>
        <stp>StudyData</stp>
        <stp>HTS</stp>
        <stp>Bar</stp>
        <stp/>
        <stp>Time</stp>
        <stp>1</stp>
        <stp>-52</stp>
        <stp/>
        <stp/>
        <stp/>
        <stp/>
        <stp>T</stp>
        <tr r="O61" s="1"/>
      </tp>
      <tp>
        <v>42305.361111111109</v>
        <stp/>
        <stp>StudyData</stp>
        <stp>HTS</stp>
        <stp>Bar</stp>
        <stp/>
        <stp>Time</stp>
        <stp>5</stp>
        <stp>-56</stp>
        <stp/>
        <stp/>
        <stp/>
        <stp/>
        <stp>T</stp>
        <tr r="U65" s="1"/>
      </tp>
      <tp>
        <v>97.364999999999995</v>
        <stp/>
        <stp>DOMData</stp>
        <stp>HXS</stp>
        <stp>Price</stp>
        <stp>-2</stp>
        <stp>T</stp>
        <tr r="AM5" s="1"/>
      </tp>
      <tp>
        <v>98.21</v>
        <stp/>
        <stp>DOMData</stp>
        <stp>HTS</stp>
        <stp>Price</stp>
        <stp>-2</stp>
        <stp>T</stp>
        <tr r="I5" s="1"/>
      </tp>
      <tp>
        <v>98.21</v>
        <stp/>
        <stp>StudyData</stp>
        <stp>HTS</stp>
        <stp>Bar</stp>
        <stp/>
        <stp>Low</stp>
        <stp>5</stp>
        <stp>-3</stp>
        <stp/>
        <stp/>
        <stp/>
        <stp/>
        <stp>T</stp>
        <tr r="X12" s="1"/>
      </tp>
      <tp>
        <v>97.355000000000004</v>
        <stp/>
        <stp>StudyData</stp>
        <stp>HXS</stp>
        <stp>Bar</stp>
        <stp/>
        <stp>Low</stp>
        <stp>5</stp>
        <stp>-3</stp>
        <stp/>
        <stp/>
        <stp/>
        <stp/>
        <stp>T</stp>
        <tr r="BB12" s="1"/>
      </tp>
      <tp>
        <v>98.24</v>
        <stp/>
        <stp>StudyData</stp>
        <stp>HTS</stp>
        <stp>Bar</stp>
        <stp/>
        <stp>High</stp>
        <stp>5</stp>
        <stp>-45</stp>
        <stp/>
        <stp/>
        <stp/>
        <stp/>
        <stp>T</stp>
        <tr r="W54" s="1"/>
      </tp>
      <tp>
        <v>98.24</v>
        <stp/>
        <stp>StudyData</stp>
        <stp>HTS</stp>
        <stp>Bar</stp>
        <stp/>
        <stp>High</stp>
        <stp>5</stp>
        <stp>-55</stp>
        <stp/>
        <stp/>
        <stp/>
        <stp/>
        <stp>T</stp>
        <tr r="W64" s="1"/>
      </tp>
      <tp>
        <v>98.24</v>
        <stp/>
        <stp>StudyData</stp>
        <stp>HTS</stp>
        <stp>Bar</stp>
        <stp/>
        <stp>High</stp>
        <stp>5</stp>
        <stp>-15</stp>
        <stp/>
        <stp/>
        <stp/>
        <stp/>
        <stp>T</stp>
        <tr r="W24" s="1"/>
      </tp>
      <tp>
        <v>98.24</v>
        <stp/>
        <stp>StudyData</stp>
        <stp>HTS</stp>
        <stp>Bar</stp>
        <stp/>
        <stp>High</stp>
        <stp>5</stp>
        <stp>-25</stp>
        <stp/>
        <stp/>
        <stp/>
        <stp/>
        <stp>T</stp>
        <tr r="W34" s="1"/>
      </tp>
      <tp t="s">
        <v/>
        <stp/>
        <stp>StudyData</stp>
        <stp>HTS</stp>
        <stp>Bar</stp>
        <stp/>
        <stp>High</stp>
        <stp>5</stp>
        <stp>-35</stp>
        <stp/>
        <stp/>
        <stp/>
        <stp/>
        <stp>T</stp>
        <tr r="W44" s="1"/>
      </tp>
      <tp>
        <v>97.38</v>
        <stp/>
        <stp>StudyData</stp>
        <stp>HXS</stp>
        <stp>Bar</stp>
        <stp/>
        <stp>High</stp>
        <stp>5</stp>
        <stp>-15</stp>
        <stp/>
        <stp/>
        <stp/>
        <stp/>
        <stp>T</stp>
        <tr r="BA24" s="1"/>
      </tp>
      <tp>
        <v>97.385000000000005</v>
        <stp/>
        <stp>StudyData</stp>
        <stp>HXS</stp>
        <stp>Bar</stp>
        <stp/>
        <stp>High</stp>
        <stp>5</stp>
        <stp>-25</stp>
        <stp/>
        <stp/>
        <stp/>
        <stp/>
        <stp>T</stp>
        <tr r="BA34" s="1"/>
      </tp>
      <tp>
        <v>97.385000000000005</v>
        <stp/>
        <stp>StudyData</stp>
        <stp>HXS</stp>
        <stp>Bar</stp>
        <stp/>
        <stp>High</stp>
        <stp>5</stp>
        <stp>-35</stp>
        <stp/>
        <stp/>
        <stp/>
        <stp/>
        <stp>T</stp>
        <tr r="BA44" s="1"/>
      </tp>
      <tp>
        <v>97.385000000000005</v>
        <stp/>
        <stp>StudyData</stp>
        <stp>HXS</stp>
        <stp>Bar</stp>
        <stp/>
        <stp>High</stp>
        <stp>5</stp>
        <stp>-45</stp>
        <stp/>
        <stp/>
        <stp/>
        <stp/>
        <stp>T</stp>
        <tr r="BA54" s="1"/>
      </tp>
      <tp>
        <v>97.394999999999996</v>
        <stp/>
        <stp>StudyData</stp>
        <stp>HXS</stp>
        <stp>Bar</stp>
        <stp/>
        <stp>High</stp>
        <stp>5</stp>
        <stp>-55</stp>
        <stp/>
        <stp/>
        <stp/>
        <stp/>
        <stp>T</stp>
        <tr r="BA64" s="1"/>
      </tp>
      <tp>
        <v>42305.52847222222</v>
        <stp/>
        <stp>StudyData</stp>
        <stp>HXS</stp>
        <stp>Bar</stp>
        <stp/>
        <stp>Time</stp>
        <stp>1</stp>
        <stp>-41</stp>
        <stp/>
        <stp/>
        <stp/>
        <stp/>
        <stp>T</stp>
        <tr r="AS50" s="1"/>
      </tp>
      <tp>
        <v>42305.399305555555</v>
        <stp/>
        <stp>StudyData</stp>
        <stp>HXS</stp>
        <stp>Bar</stp>
        <stp/>
        <stp>Time</stp>
        <stp>5</stp>
        <stp>-45</stp>
        <stp/>
        <stp/>
        <stp/>
        <stp/>
        <stp>T</stp>
        <tr r="AY54" s="1"/>
      </tp>
      <tp>
        <v>42305.521527777775</v>
        <stp/>
        <stp>StudyData</stp>
        <stp>HXS</stp>
        <stp>Bar</stp>
        <stp/>
        <stp>Time</stp>
        <stp>1</stp>
        <stp>-51</stp>
        <stp/>
        <stp/>
        <stp/>
        <stp/>
        <stp>T</stp>
        <tr r="AS60" s="1"/>
      </tp>
      <tp>
        <v>42305.364583333336</v>
        <stp/>
        <stp>StudyData</stp>
        <stp>HXS</stp>
        <stp>Bar</stp>
        <stp/>
        <stp>Time</stp>
        <stp>5</stp>
        <stp>-55</stp>
        <stp/>
        <stp/>
        <stp/>
        <stp/>
        <stp>T</stp>
        <tr r="AY64" s="1"/>
      </tp>
      <tp>
        <v>42305.549305555556</v>
        <stp/>
        <stp>StudyData</stp>
        <stp>HXS</stp>
        <stp>Bar</stp>
        <stp/>
        <stp>Time</stp>
        <stp>1</stp>
        <stp>-11</stp>
        <stp/>
        <stp/>
        <stp/>
        <stp/>
        <stp>T</stp>
        <tr r="AS20" s="1"/>
      </tp>
      <tp>
        <v>42305.503472222219</v>
        <stp/>
        <stp>StudyData</stp>
        <stp>HXS</stp>
        <stp>Bar</stp>
        <stp/>
        <stp>Time</stp>
        <stp>5</stp>
        <stp>-15</stp>
        <stp/>
        <stp/>
        <stp/>
        <stp/>
        <stp>T</stp>
        <tr r="AY24" s="1"/>
      </tp>
      <tp>
        <v>42305.542361111111</v>
        <stp/>
        <stp>StudyData</stp>
        <stp>HXS</stp>
        <stp>Bar</stp>
        <stp/>
        <stp>Time</stp>
        <stp>1</stp>
        <stp>-21</stp>
        <stp/>
        <stp/>
        <stp/>
        <stp/>
        <stp>T</stp>
        <tr r="AS30" s="1"/>
      </tp>
      <tp>
        <v>42305.46875</v>
        <stp/>
        <stp>StudyData</stp>
        <stp>HXS</stp>
        <stp>Bar</stp>
        <stp/>
        <stp>Time</stp>
        <stp>5</stp>
        <stp>-25</stp>
        <stp/>
        <stp/>
        <stp/>
        <stp/>
        <stp>T</stp>
        <tr r="AY34" s="1"/>
      </tp>
      <tp>
        <v>42305.535416666666</v>
        <stp/>
        <stp>StudyData</stp>
        <stp>HXS</stp>
        <stp>Bar</stp>
        <stp/>
        <stp>Time</stp>
        <stp>1</stp>
        <stp>-31</stp>
        <stp/>
        <stp/>
        <stp/>
        <stp/>
        <stp>T</stp>
        <tr r="AS40" s="1"/>
      </tp>
      <tp>
        <v>42305.434027777781</v>
        <stp/>
        <stp>StudyData</stp>
        <stp>HXS</stp>
        <stp>Bar</stp>
        <stp/>
        <stp>Time</stp>
        <stp>5</stp>
        <stp>-35</stp>
        <stp/>
        <stp/>
        <stp/>
        <stp/>
        <stp>T</stp>
        <tr r="AY44" s="1"/>
      </tp>
      <tp>
        <v>42305.549305555556</v>
        <stp/>
        <stp>StudyData</stp>
        <stp>HTS</stp>
        <stp>Bar</stp>
        <stp/>
        <stp>Time</stp>
        <stp>1</stp>
        <stp>-11</stp>
        <stp/>
        <stp/>
        <stp/>
        <stp/>
        <stp>T</stp>
        <tr r="O20" s="1"/>
      </tp>
      <tp>
        <v>42305.503472222219</v>
        <stp/>
        <stp>StudyData</stp>
        <stp>HTS</stp>
        <stp>Bar</stp>
        <stp/>
        <stp>Time</stp>
        <stp>5</stp>
        <stp>-15</stp>
        <stp/>
        <stp/>
        <stp/>
        <stp/>
        <stp>T</stp>
        <tr r="U24" s="1"/>
      </tp>
      <tp>
        <v>42305.542361111111</v>
        <stp/>
        <stp>StudyData</stp>
        <stp>HTS</stp>
        <stp>Bar</stp>
        <stp/>
        <stp>Time</stp>
        <stp>1</stp>
        <stp>-21</stp>
        <stp/>
        <stp/>
        <stp/>
        <stp/>
        <stp>T</stp>
        <tr r="O30" s="1"/>
      </tp>
      <tp>
        <v>42305.46875</v>
        <stp/>
        <stp>StudyData</stp>
        <stp>HTS</stp>
        <stp>Bar</stp>
        <stp/>
        <stp>Time</stp>
        <stp>5</stp>
        <stp>-25</stp>
        <stp/>
        <stp/>
        <stp/>
        <stp/>
        <stp>T</stp>
        <tr r="U34" s="1"/>
      </tp>
      <tp>
        <v>42305.535416666666</v>
        <stp/>
        <stp>StudyData</stp>
        <stp>HTS</stp>
        <stp>Bar</stp>
        <stp/>
        <stp>Time</stp>
        <stp>1</stp>
        <stp>-31</stp>
        <stp/>
        <stp/>
        <stp/>
        <stp/>
        <stp>T</stp>
        <tr r="O40" s="1"/>
      </tp>
      <tp>
        <v>42305.434027777781</v>
        <stp/>
        <stp>StudyData</stp>
        <stp>HTS</stp>
        <stp>Bar</stp>
        <stp/>
        <stp>Time</stp>
        <stp>5</stp>
        <stp>-35</stp>
        <stp/>
        <stp/>
        <stp/>
        <stp/>
        <stp>T</stp>
        <tr r="U44" s="1"/>
      </tp>
      <tp>
        <v>42305.52847222222</v>
        <stp/>
        <stp>StudyData</stp>
        <stp>HTS</stp>
        <stp>Bar</stp>
        <stp/>
        <stp>Time</stp>
        <stp>1</stp>
        <stp>-41</stp>
        <stp/>
        <stp/>
        <stp/>
        <stp/>
        <stp>T</stp>
        <tr r="O50" s="1"/>
      </tp>
      <tp>
        <v>42305.399305555555</v>
        <stp/>
        <stp>StudyData</stp>
        <stp>HTS</stp>
        <stp>Bar</stp>
        <stp/>
        <stp>Time</stp>
        <stp>5</stp>
        <stp>-45</stp>
        <stp/>
        <stp/>
        <stp/>
        <stp/>
        <stp>T</stp>
        <tr r="U54" s="1"/>
      </tp>
      <tp>
        <v>42305.521527777775</v>
        <stp/>
        <stp>StudyData</stp>
        <stp>HTS</stp>
        <stp>Bar</stp>
        <stp/>
        <stp>Time</stp>
        <stp>1</stp>
        <stp>-51</stp>
        <stp/>
        <stp/>
        <stp/>
        <stp/>
        <stp>T</stp>
        <tr r="O60" s="1"/>
      </tp>
      <tp>
        <v>42305.364583333336</v>
        <stp/>
        <stp>StudyData</stp>
        <stp>HTS</stp>
        <stp>Bar</stp>
        <stp/>
        <stp>Time</stp>
        <stp>5</stp>
        <stp>-55</stp>
        <stp/>
        <stp/>
        <stp/>
        <stp/>
        <stp>T</stp>
        <tr r="U64" s="1"/>
      </tp>
      <tp>
        <v>97.37</v>
        <stp/>
        <stp>DOMData</stp>
        <stp>HXS</stp>
        <stp>Price</stp>
        <stp>-1</stp>
        <stp>T</stp>
        <tr r="AO5" s="1"/>
      </tp>
      <tp>
        <v>98.22</v>
        <stp/>
        <stp>DOMData</stp>
        <stp>HTS</stp>
        <stp>Price</stp>
        <stp>-1</stp>
        <stp>T</stp>
        <tr r="K5" s="1"/>
      </tp>
      <tp t="s">
        <v/>
        <stp/>
        <stp>StudyData</stp>
        <stp>SUBMINUTE((HXS),1,Regular)</stp>
        <stp>Bar</stp>
        <stp/>
        <stp>Close</stp>
        <stp>5</stp>
        <stp>-59</stp>
        <stp/>
        <stp/>
        <stp/>
        <stp/>
        <stp>T</stp>
        <tr r="AG68" s="1"/>
      </tp>
      <tp t="s">
        <v/>
        <stp/>
        <stp>StudyData</stp>
        <stp>SUBMINUTE((HXS),1,Regular)</stp>
        <stp>Bar</stp>
        <stp/>
        <stp>Close</stp>
        <stp>5</stp>
        <stp>-49</stp>
        <stp/>
        <stp/>
        <stp/>
        <stp/>
        <stp>T</stp>
        <tr r="AG58" s="1"/>
      </tp>
      <tp t="s">
        <v/>
        <stp/>
        <stp>StudyData</stp>
        <stp>SUBMINUTE((HXS),1,Regular)</stp>
        <stp>Bar</stp>
        <stp/>
        <stp>Close</stp>
        <stp>5</stp>
        <stp>-39</stp>
        <stp/>
        <stp/>
        <stp/>
        <stp/>
        <stp>T</stp>
        <tr r="AG48" s="1"/>
      </tp>
      <tp t="s">
        <v/>
        <stp/>
        <stp>StudyData</stp>
        <stp>SUBMINUTE((HXS),1,Regular)</stp>
        <stp>Bar</stp>
        <stp/>
        <stp>Close</stp>
        <stp>5</stp>
        <stp>-29</stp>
        <stp/>
        <stp/>
        <stp/>
        <stp/>
        <stp>T</stp>
        <tr r="AG38" s="1"/>
      </tp>
      <tp t="s">
        <v/>
        <stp/>
        <stp>StudyData</stp>
        <stp>SUBMINUTE((HXS),1,Regular)</stp>
        <stp>Bar</stp>
        <stp/>
        <stp>Close</stp>
        <stp>5</stp>
        <stp>-19</stp>
        <stp/>
        <stp/>
        <stp/>
        <stp/>
        <stp>T</stp>
        <tr r="AG28" s="1"/>
      </tp>
      <tp t="s">
        <v/>
        <stp/>
        <stp>StudyData</stp>
        <stp>SUBMINUTE((HXS),5,Regular)</stp>
        <stp>Bar</stp>
        <stp/>
        <stp>Close</stp>
        <stp>5</stp>
        <stp>-59</stp>
        <stp/>
        <stp/>
        <stp/>
        <stp/>
        <stp>T</stp>
        <tr r="AN68" s="1"/>
      </tp>
      <tp t="s">
        <v/>
        <stp/>
        <stp>StudyData</stp>
        <stp>SUBMINUTE((HXS),5,Regular)</stp>
        <stp>Bar</stp>
        <stp/>
        <stp>Close</stp>
        <stp>5</stp>
        <stp>-49</stp>
        <stp/>
        <stp/>
        <stp/>
        <stp/>
        <stp>T</stp>
        <tr r="AN58" s="1"/>
      </tp>
      <tp t="s">
        <v/>
        <stp/>
        <stp>StudyData</stp>
        <stp>SUBMINUTE((HXS),5,Regular)</stp>
        <stp>Bar</stp>
        <stp/>
        <stp>Close</stp>
        <stp>5</stp>
        <stp>-39</stp>
        <stp/>
        <stp/>
        <stp/>
        <stp/>
        <stp>T</stp>
        <tr r="AN48" s="1"/>
      </tp>
      <tp t="s">
        <v/>
        <stp/>
        <stp>StudyData</stp>
        <stp>SUBMINUTE((HXS),5,Regular)</stp>
        <stp>Bar</stp>
        <stp/>
        <stp>Close</stp>
        <stp>5</stp>
        <stp>-29</stp>
        <stp/>
        <stp/>
        <stp/>
        <stp/>
        <stp>T</stp>
        <tr r="AN38" s="1"/>
      </tp>
      <tp t="s">
        <v/>
        <stp/>
        <stp>StudyData</stp>
        <stp>SUBMINUTE((HXS),5,Regular)</stp>
        <stp>Bar</stp>
        <stp/>
        <stp>Close</stp>
        <stp>5</stp>
        <stp>-19</stp>
        <stp/>
        <stp/>
        <stp/>
        <stp/>
        <stp>T</stp>
        <tr r="AN28" s="1"/>
      </tp>
      <tp t="s">
        <v/>
        <stp/>
        <stp>StudyData</stp>
        <stp>SUBMINUTE((HTS),5,Regular)</stp>
        <stp>Bar</stp>
        <stp/>
        <stp>Close</stp>
        <stp>5</stp>
        <stp>-59</stp>
        <stp/>
        <stp/>
        <stp/>
        <stp/>
        <stp>T</stp>
        <tr r="J68" s="1"/>
      </tp>
      <tp t="s">
        <v/>
        <stp/>
        <stp>StudyData</stp>
        <stp>SUBMINUTE((HTS),5,Regular)</stp>
        <stp>Bar</stp>
        <stp/>
        <stp>Close</stp>
        <stp>5</stp>
        <stp>-49</stp>
        <stp/>
        <stp/>
        <stp/>
        <stp/>
        <stp>T</stp>
        <tr r="J58" s="1"/>
      </tp>
      <tp t="s">
        <v/>
        <stp/>
        <stp>StudyData</stp>
        <stp>SUBMINUTE((HTS),5,Regular)</stp>
        <stp>Bar</stp>
        <stp/>
        <stp>Close</stp>
        <stp>5</stp>
        <stp>-39</stp>
        <stp/>
        <stp/>
        <stp/>
        <stp/>
        <stp>T</stp>
        <tr r="J48" s="1"/>
      </tp>
      <tp t="s">
        <v/>
        <stp/>
        <stp>StudyData</stp>
        <stp>SUBMINUTE((HTS),5,Regular)</stp>
        <stp>Bar</stp>
        <stp/>
        <stp>Close</stp>
        <stp>5</stp>
        <stp>-29</stp>
        <stp/>
        <stp/>
        <stp/>
        <stp/>
        <stp>T</stp>
        <tr r="J38" s="1"/>
      </tp>
      <tp t="s">
        <v/>
        <stp/>
        <stp>StudyData</stp>
        <stp>SUBMINUTE((HTS),5,Regular)</stp>
        <stp>Bar</stp>
        <stp/>
        <stp>Close</stp>
        <stp>5</stp>
        <stp>-19</stp>
        <stp/>
        <stp/>
        <stp/>
        <stp/>
        <stp>T</stp>
        <tr r="J28" s="1"/>
      </tp>
      <tp t="s">
        <v/>
        <stp/>
        <stp>StudyData</stp>
        <stp>SUBMINUTE((HTS),1,Regular)</stp>
        <stp>Bar</stp>
        <stp/>
        <stp>Close</stp>
        <stp>5</stp>
        <stp>-59</stp>
        <stp/>
        <stp/>
        <stp/>
        <stp/>
        <stp>T</stp>
        <tr r="C68" s="1"/>
      </tp>
      <tp t="s">
        <v/>
        <stp/>
        <stp>StudyData</stp>
        <stp>SUBMINUTE((HTS),1,Regular)</stp>
        <stp>Bar</stp>
        <stp/>
        <stp>Close</stp>
        <stp>5</stp>
        <stp>-49</stp>
        <stp/>
        <stp/>
        <stp/>
        <stp/>
        <stp>T</stp>
        <tr r="C58" s="1"/>
      </tp>
      <tp t="s">
        <v/>
        <stp/>
        <stp>StudyData</stp>
        <stp>SUBMINUTE((HTS),1,Regular)</stp>
        <stp>Bar</stp>
        <stp/>
        <stp>Close</stp>
        <stp>5</stp>
        <stp>-39</stp>
        <stp/>
        <stp/>
        <stp/>
        <stp/>
        <stp>T</stp>
        <tr r="C48" s="1"/>
      </tp>
      <tp t="s">
        <v/>
        <stp/>
        <stp>StudyData</stp>
        <stp>SUBMINUTE((HTS),1,Regular)</stp>
        <stp>Bar</stp>
        <stp/>
        <stp>Close</stp>
        <stp>5</stp>
        <stp>-29</stp>
        <stp/>
        <stp/>
        <stp/>
        <stp/>
        <stp>T</stp>
        <tr r="C38" s="1"/>
      </tp>
      <tp t="s">
        <v/>
        <stp/>
        <stp>StudyData</stp>
        <stp>SUBMINUTE((HTS),1,Regular)</stp>
        <stp>Bar</stp>
        <stp/>
        <stp>Close</stp>
        <stp>5</stp>
        <stp>-19</stp>
        <stp/>
        <stp/>
        <stp/>
        <stp/>
        <stp>T</stp>
        <tr r="C28" s="1"/>
      </tp>
      <tp>
        <v>98.22</v>
        <stp/>
        <stp>StudyData</stp>
        <stp>HTS</stp>
        <stp>Bar</stp>
        <stp/>
        <stp>Low</stp>
        <stp>5</stp>
        <stp>-2</stp>
        <stp/>
        <stp/>
        <stp/>
        <stp/>
        <stp>T</stp>
        <tr r="X11" s="1"/>
      </tp>
      <tp>
        <v>97.36</v>
        <stp/>
        <stp>StudyData</stp>
        <stp>HXS</stp>
        <stp>Bar</stp>
        <stp/>
        <stp>Low</stp>
        <stp>5</stp>
        <stp>-2</stp>
        <stp/>
        <stp/>
        <stp/>
        <stp/>
        <stp>T</stp>
        <tr r="BB11" s="1"/>
      </tp>
      <tp>
        <v>98.23</v>
        <stp/>
        <stp>StudyData</stp>
        <stp>HTS</stp>
        <stp>Bar</stp>
        <stp/>
        <stp>High</stp>
        <stp>5</stp>
        <stp>-44</stp>
        <stp/>
        <stp/>
        <stp/>
        <stp/>
        <stp>T</stp>
        <tr r="W53" s="1"/>
      </tp>
      <tp>
        <v>98.24</v>
        <stp/>
        <stp>StudyData</stp>
        <stp>HTS</stp>
        <stp>Bar</stp>
        <stp/>
        <stp>High</stp>
        <stp>5</stp>
        <stp>-54</stp>
        <stp/>
        <stp/>
        <stp/>
        <stp/>
        <stp>T</stp>
        <tr r="W63" s="1"/>
      </tp>
      <tp t="s">
        <v/>
        <stp/>
        <stp>StudyData</stp>
        <stp>HTS</stp>
        <stp>Bar</stp>
        <stp/>
        <stp>High</stp>
        <stp>5</stp>
        <stp>-14</stp>
        <stp/>
        <stp/>
        <stp/>
        <stp/>
        <stp>T</stp>
        <tr r="W23" s="1"/>
      </tp>
      <tp t="s">
        <v/>
        <stp/>
        <stp>StudyData</stp>
        <stp>HTS</stp>
        <stp>Bar</stp>
        <stp/>
        <stp>High</stp>
        <stp>5</stp>
        <stp>-24</stp>
        <stp/>
        <stp/>
        <stp/>
        <stp/>
        <stp>T</stp>
        <tr r="W33" s="1"/>
      </tp>
      <tp t="s">
        <v/>
        <stp/>
        <stp>StudyData</stp>
        <stp>HTS</stp>
        <stp>Bar</stp>
        <stp/>
        <stp>High</stp>
        <stp>5</stp>
        <stp>-34</stp>
        <stp/>
        <stp/>
        <stp/>
        <stp/>
        <stp>T</stp>
        <tr r="W43" s="1"/>
      </tp>
      <tp>
        <v>97.385000000000005</v>
        <stp/>
        <stp>StudyData</stp>
        <stp>HXS</stp>
        <stp>Bar</stp>
        <stp/>
        <stp>High</stp>
        <stp>5</stp>
        <stp>-14</stp>
        <stp/>
        <stp/>
        <stp/>
        <stp/>
        <stp>T</stp>
        <tr r="BA23" s="1"/>
      </tp>
      <tp>
        <v>97.385000000000005</v>
        <stp/>
        <stp>StudyData</stp>
        <stp>HXS</stp>
        <stp>Bar</stp>
        <stp/>
        <stp>High</stp>
        <stp>5</stp>
        <stp>-24</stp>
        <stp/>
        <stp/>
        <stp/>
        <stp/>
        <stp>T</stp>
        <tr r="BA33" s="1"/>
      </tp>
      <tp>
        <v>97.385000000000005</v>
        <stp/>
        <stp>StudyData</stp>
        <stp>HXS</stp>
        <stp>Bar</stp>
        <stp/>
        <stp>High</stp>
        <stp>5</stp>
        <stp>-34</stp>
        <stp/>
        <stp/>
        <stp/>
        <stp/>
        <stp>T</stp>
        <tr r="BA43" s="1"/>
      </tp>
      <tp>
        <v>97.385000000000005</v>
        <stp/>
        <stp>StudyData</stp>
        <stp>HXS</stp>
        <stp>Bar</stp>
        <stp/>
        <stp>High</stp>
        <stp>5</stp>
        <stp>-44</stp>
        <stp/>
        <stp/>
        <stp/>
        <stp/>
        <stp>T</stp>
        <tr r="BA53" s="1"/>
      </tp>
      <tp>
        <v>97.39</v>
        <stp/>
        <stp>StudyData</stp>
        <stp>HXS</stp>
        <stp>Bar</stp>
        <stp/>
        <stp>High</stp>
        <stp>5</stp>
        <stp>-54</stp>
        <stp/>
        <stp/>
        <stp/>
        <stp/>
        <stp>T</stp>
        <tr r="BA63" s="1"/>
      </tp>
      <tp>
        <v>42305.529166666667</v>
        <stp/>
        <stp>StudyData</stp>
        <stp>HXS</stp>
        <stp>Bar</stp>
        <stp/>
        <stp>Time</stp>
        <stp>1</stp>
        <stp>-40</stp>
        <stp/>
        <stp/>
        <stp/>
        <stp/>
        <stp>T</stp>
        <tr r="AS49" s="1"/>
      </tp>
      <tp>
        <v>42305.402777777781</v>
        <stp/>
        <stp>StudyData</stp>
        <stp>HXS</stp>
        <stp>Bar</stp>
        <stp/>
        <stp>Time</stp>
        <stp>5</stp>
        <stp>-44</stp>
        <stp/>
        <stp/>
        <stp/>
        <stp/>
        <stp>T</stp>
        <tr r="AY53" s="1"/>
      </tp>
      <tp>
        <v>42305.522222222222</v>
        <stp/>
        <stp>StudyData</stp>
        <stp>HXS</stp>
        <stp>Bar</stp>
        <stp/>
        <stp>Time</stp>
        <stp>1</stp>
        <stp>-50</stp>
        <stp/>
        <stp/>
        <stp/>
        <stp/>
        <stp>T</stp>
        <tr r="AS59" s="1"/>
      </tp>
      <tp>
        <v>42305.368055555555</v>
        <stp/>
        <stp>StudyData</stp>
        <stp>HXS</stp>
        <stp>Bar</stp>
        <stp/>
        <stp>Time</stp>
        <stp>5</stp>
        <stp>-54</stp>
        <stp/>
        <stp/>
        <stp/>
        <stp/>
        <stp>T</stp>
        <tr r="AY63" s="1"/>
      </tp>
      <tp>
        <v>42305.515277777777</v>
        <stp/>
        <stp>StudyData</stp>
        <stp>HXS</stp>
        <stp>Bar</stp>
        <stp/>
        <stp>Time</stp>
        <stp>1</stp>
        <stp>-60</stp>
        <stp/>
        <stp/>
        <stp/>
        <stp/>
        <stp>T</stp>
        <tr r="AS69" s="1"/>
      </tp>
      <tp>
        <v>42305.55</v>
        <stp/>
        <stp>StudyData</stp>
        <stp>HXS</stp>
        <stp>Bar</stp>
        <stp/>
        <stp>Time</stp>
        <stp>1</stp>
        <stp>-10</stp>
        <stp/>
        <stp/>
        <stp/>
        <stp/>
        <stp>T</stp>
        <tr r="AS19" s="1"/>
      </tp>
      <tp>
        <v>42305.506944444445</v>
        <stp/>
        <stp>StudyData</stp>
        <stp>HXS</stp>
        <stp>Bar</stp>
        <stp/>
        <stp>Time</stp>
        <stp>5</stp>
        <stp>-14</stp>
        <stp/>
        <stp/>
        <stp/>
        <stp/>
        <stp>T</stp>
        <tr r="AY23" s="1"/>
      </tp>
      <tp>
        <v>42305.543055555558</v>
        <stp/>
        <stp>StudyData</stp>
        <stp>HXS</stp>
        <stp>Bar</stp>
        <stp/>
        <stp>Time</stp>
        <stp>1</stp>
        <stp>-20</stp>
        <stp/>
        <stp/>
        <stp/>
        <stp/>
        <stp>T</stp>
        <tr r="AS29" s="1"/>
      </tp>
      <tp>
        <v>42305.472222222219</v>
        <stp/>
        <stp>StudyData</stp>
        <stp>HXS</stp>
        <stp>Bar</stp>
        <stp/>
        <stp>Time</stp>
        <stp>5</stp>
        <stp>-24</stp>
        <stp/>
        <stp/>
        <stp/>
        <stp/>
        <stp>T</stp>
        <tr r="AY33" s="1"/>
      </tp>
      <tp>
        <v>42305.536111111112</v>
        <stp/>
        <stp>StudyData</stp>
        <stp>HXS</stp>
        <stp>Bar</stp>
        <stp/>
        <stp>Time</stp>
        <stp>1</stp>
        <stp>-30</stp>
        <stp/>
        <stp/>
        <stp/>
        <stp/>
        <stp>T</stp>
        <tr r="AS39" s="1"/>
      </tp>
      <tp>
        <v>42305.4375</v>
        <stp/>
        <stp>StudyData</stp>
        <stp>HXS</stp>
        <stp>Bar</stp>
        <stp/>
        <stp>Time</stp>
        <stp>5</stp>
        <stp>-34</stp>
        <stp/>
        <stp/>
        <stp/>
        <stp/>
        <stp>T</stp>
        <tr r="AY43" s="1"/>
      </tp>
      <tp>
        <v>42305.55</v>
        <stp/>
        <stp>StudyData</stp>
        <stp>HTS</stp>
        <stp>Bar</stp>
        <stp/>
        <stp>Time</stp>
        <stp>1</stp>
        <stp>-10</stp>
        <stp/>
        <stp/>
        <stp/>
        <stp/>
        <stp>T</stp>
        <tr r="O19" s="1"/>
      </tp>
      <tp>
        <v>42305.506944444445</v>
        <stp/>
        <stp>StudyData</stp>
        <stp>HTS</stp>
        <stp>Bar</stp>
        <stp/>
        <stp>Time</stp>
        <stp>5</stp>
        <stp>-14</stp>
        <stp/>
        <stp/>
        <stp/>
        <stp/>
        <stp>T</stp>
        <tr r="U23" s="1"/>
      </tp>
      <tp>
        <v>42305.543055555558</v>
        <stp/>
        <stp>StudyData</stp>
        <stp>HTS</stp>
        <stp>Bar</stp>
        <stp/>
        <stp>Time</stp>
        <stp>1</stp>
        <stp>-20</stp>
        <stp/>
        <stp/>
        <stp/>
        <stp/>
        <stp>T</stp>
        <tr r="O29" s="1"/>
      </tp>
      <tp>
        <v>42305.472222222219</v>
        <stp/>
        <stp>StudyData</stp>
        <stp>HTS</stp>
        <stp>Bar</stp>
        <stp/>
        <stp>Time</stp>
        <stp>5</stp>
        <stp>-24</stp>
        <stp/>
        <stp/>
        <stp/>
        <stp/>
        <stp>T</stp>
        <tr r="U33" s="1"/>
      </tp>
      <tp>
        <v>42305.536111111112</v>
        <stp/>
        <stp>StudyData</stp>
        <stp>HTS</stp>
        <stp>Bar</stp>
        <stp/>
        <stp>Time</stp>
        <stp>1</stp>
        <stp>-30</stp>
        <stp/>
        <stp/>
        <stp/>
        <stp/>
        <stp>T</stp>
        <tr r="O39" s="1"/>
      </tp>
      <tp>
        <v>42305.4375</v>
        <stp/>
        <stp>StudyData</stp>
        <stp>HTS</stp>
        <stp>Bar</stp>
        <stp/>
        <stp>Time</stp>
        <stp>5</stp>
        <stp>-34</stp>
        <stp/>
        <stp/>
        <stp/>
        <stp/>
        <stp>T</stp>
        <tr r="U43" s="1"/>
      </tp>
      <tp>
        <v>42305.529166666667</v>
        <stp/>
        <stp>StudyData</stp>
        <stp>HTS</stp>
        <stp>Bar</stp>
        <stp/>
        <stp>Time</stp>
        <stp>1</stp>
        <stp>-40</stp>
        <stp/>
        <stp/>
        <stp/>
        <stp/>
        <stp>T</stp>
        <tr r="O49" s="1"/>
      </tp>
      <tp>
        <v>42305.402777777781</v>
        <stp/>
        <stp>StudyData</stp>
        <stp>HTS</stp>
        <stp>Bar</stp>
        <stp/>
        <stp>Time</stp>
        <stp>5</stp>
        <stp>-44</stp>
        <stp/>
        <stp/>
        <stp/>
        <stp/>
        <stp>T</stp>
        <tr r="U53" s="1"/>
      </tp>
      <tp>
        <v>42305.522222222222</v>
        <stp/>
        <stp>StudyData</stp>
        <stp>HTS</stp>
        <stp>Bar</stp>
        <stp/>
        <stp>Time</stp>
        <stp>1</stp>
        <stp>-50</stp>
        <stp/>
        <stp/>
        <stp/>
        <stp/>
        <stp>T</stp>
        <tr r="O59" s="1"/>
      </tp>
      <tp>
        <v>42305.368055555555</v>
        <stp/>
        <stp>StudyData</stp>
        <stp>HTS</stp>
        <stp>Bar</stp>
        <stp/>
        <stp>Time</stp>
        <stp>5</stp>
        <stp>-54</stp>
        <stp/>
        <stp/>
        <stp/>
        <stp/>
        <stp>T</stp>
        <tr r="U63" s="1"/>
      </tp>
      <tp>
        <v>42305.515277777777</v>
        <stp/>
        <stp>StudyData</stp>
        <stp>HTS</stp>
        <stp>Bar</stp>
        <stp/>
        <stp>Time</stp>
        <stp>1</stp>
        <stp>-60</stp>
        <stp/>
        <stp/>
        <stp/>
        <stp/>
        <stp>T</stp>
        <tr r="O69" s="1"/>
      </tp>
      <tp t="s">
        <v/>
        <stp/>
        <stp>StudyData</stp>
        <stp>SUBMINUTE((HXS),1,Regular)</stp>
        <stp>Bar</stp>
        <stp/>
        <stp>Close</stp>
        <stp>5</stp>
        <stp>-58</stp>
        <stp/>
        <stp/>
        <stp/>
        <stp/>
        <stp>T</stp>
        <tr r="AG67" s="1"/>
      </tp>
      <tp t="s">
        <v/>
        <stp/>
        <stp>StudyData</stp>
        <stp>SUBMINUTE((HXS),1,Regular)</stp>
        <stp>Bar</stp>
        <stp/>
        <stp>Close</stp>
        <stp>5</stp>
        <stp>-48</stp>
        <stp/>
        <stp/>
        <stp/>
        <stp/>
        <stp>T</stp>
        <tr r="AG57" s="1"/>
      </tp>
      <tp t="s">
        <v/>
        <stp/>
        <stp>StudyData</stp>
        <stp>SUBMINUTE((HXS),1,Regular)</stp>
        <stp>Bar</stp>
        <stp/>
        <stp>Close</stp>
        <stp>5</stp>
        <stp>-38</stp>
        <stp/>
        <stp/>
        <stp/>
        <stp/>
        <stp>T</stp>
        <tr r="AG47" s="1"/>
      </tp>
      <tp t="s">
        <v/>
        <stp/>
        <stp>StudyData</stp>
        <stp>SUBMINUTE((HXS),1,Regular)</stp>
        <stp>Bar</stp>
        <stp/>
        <stp>Close</stp>
        <stp>5</stp>
        <stp>-28</stp>
        <stp/>
        <stp/>
        <stp/>
        <stp/>
        <stp>T</stp>
        <tr r="AG37" s="1"/>
      </tp>
      <tp t="s">
        <v/>
        <stp/>
        <stp>StudyData</stp>
        <stp>SUBMINUTE((HXS),1,Regular)</stp>
        <stp>Bar</stp>
        <stp/>
        <stp>Close</stp>
        <stp>5</stp>
        <stp>-18</stp>
        <stp/>
        <stp/>
        <stp/>
        <stp/>
        <stp>T</stp>
        <tr r="AG27" s="1"/>
      </tp>
      <tp t="s">
        <v/>
        <stp/>
        <stp>StudyData</stp>
        <stp>SUBMINUTE((HXS),5,Regular)</stp>
        <stp>Bar</stp>
        <stp/>
        <stp>Close</stp>
        <stp>5</stp>
        <stp>-58</stp>
        <stp/>
        <stp/>
        <stp/>
        <stp/>
        <stp>T</stp>
        <tr r="AN67" s="1"/>
      </tp>
      <tp>
        <v>97.37</v>
        <stp/>
        <stp>StudyData</stp>
        <stp>SUBMINUTE((HXS),5,Regular)</stp>
        <stp>Bar</stp>
        <stp/>
        <stp>Close</stp>
        <stp>5</stp>
        <stp>-48</stp>
        <stp/>
        <stp/>
        <stp/>
        <stp/>
        <stp>T</stp>
        <tr r="AN57" s="1"/>
      </tp>
      <tp t="s">
        <v/>
        <stp/>
        <stp>StudyData</stp>
        <stp>SUBMINUTE((HXS),5,Regular)</stp>
        <stp>Bar</stp>
        <stp/>
        <stp>Close</stp>
        <stp>5</stp>
        <stp>-38</stp>
        <stp/>
        <stp/>
        <stp/>
        <stp/>
        <stp>T</stp>
        <tr r="AN47" s="1"/>
      </tp>
      <tp t="s">
        <v/>
        <stp/>
        <stp>StudyData</stp>
        <stp>SUBMINUTE((HXS),5,Regular)</stp>
        <stp>Bar</stp>
        <stp/>
        <stp>Close</stp>
        <stp>5</stp>
        <stp>-28</stp>
        <stp/>
        <stp/>
        <stp/>
        <stp/>
        <stp>T</stp>
        <tr r="AN37" s="1"/>
      </tp>
      <tp t="s">
        <v/>
        <stp/>
        <stp>StudyData</stp>
        <stp>SUBMINUTE((HXS),5,Regular)</stp>
        <stp>Bar</stp>
        <stp/>
        <stp>Close</stp>
        <stp>5</stp>
        <stp>-18</stp>
        <stp/>
        <stp/>
        <stp/>
        <stp/>
        <stp>T</stp>
        <tr r="AN27" s="1"/>
      </tp>
      <tp t="s">
        <v/>
        <stp/>
        <stp>StudyData</stp>
        <stp>SUBMINUTE((HTS),5,Regular)</stp>
        <stp>Bar</stp>
        <stp/>
        <stp>Close</stp>
        <stp>5</stp>
        <stp>-58</stp>
        <stp/>
        <stp/>
        <stp/>
        <stp/>
        <stp>T</stp>
        <tr r="J67" s="1"/>
      </tp>
      <tp t="s">
        <v/>
        <stp/>
        <stp>StudyData</stp>
        <stp>SUBMINUTE((HTS),5,Regular)</stp>
        <stp>Bar</stp>
        <stp/>
        <stp>Close</stp>
        <stp>5</stp>
        <stp>-48</stp>
        <stp/>
        <stp/>
        <stp/>
        <stp/>
        <stp>T</stp>
        <tr r="J57" s="1"/>
      </tp>
      <tp t="s">
        <v/>
        <stp/>
        <stp>StudyData</stp>
        <stp>SUBMINUTE((HTS),5,Regular)</stp>
        <stp>Bar</stp>
        <stp/>
        <stp>Close</stp>
        <stp>5</stp>
        <stp>-38</stp>
        <stp/>
        <stp/>
        <stp/>
        <stp/>
        <stp>T</stp>
        <tr r="J47" s="1"/>
      </tp>
      <tp t="s">
        <v/>
        <stp/>
        <stp>StudyData</stp>
        <stp>SUBMINUTE((HTS),5,Regular)</stp>
        <stp>Bar</stp>
        <stp/>
        <stp>Close</stp>
        <stp>5</stp>
        <stp>-28</stp>
        <stp/>
        <stp/>
        <stp/>
        <stp/>
        <stp>T</stp>
        <tr r="J37" s="1"/>
      </tp>
      <tp t="s">
        <v/>
        <stp/>
        <stp>StudyData</stp>
        <stp>SUBMINUTE((HTS),5,Regular)</stp>
        <stp>Bar</stp>
        <stp/>
        <stp>Close</stp>
        <stp>5</stp>
        <stp>-18</stp>
        <stp/>
        <stp/>
        <stp/>
        <stp/>
        <stp>T</stp>
        <tr r="J27" s="1"/>
      </tp>
      <tp t="s">
        <v/>
        <stp/>
        <stp>StudyData</stp>
        <stp>SUBMINUTE((HTS),1,Regular)</stp>
        <stp>Bar</stp>
        <stp/>
        <stp>Close</stp>
        <stp>5</stp>
        <stp>-58</stp>
        <stp/>
        <stp/>
        <stp/>
        <stp/>
        <stp>T</stp>
        <tr r="C67" s="1"/>
      </tp>
      <tp t="s">
        <v/>
        <stp/>
        <stp>StudyData</stp>
        <stp>SUBMINUTE((HTS),1,Regular)</stp>
        <stp>Bar</stp>
        <stp/>
        <stp>Close</stp>
        <stp>5</stp>
        <stp>-48</stp>
        <stp/>
        <stp/>
        <stp/>
        <stp/>
        <stp>T</stp>
        <tr r="C57" s="1"/>
      </tp>
      <tp t="s">
        <v/>
        <stp/>
        <stp>StudyData</stp>
        <stp>SUBMINUTE((HTS),1,Regular)</stp>
        <stp>Bar</stp>
        <stp/>
        <stp>Close</stp>
        <stp>5</stp>
        <stp>-38</stp>
        <stp/>
        <stp/>
        <stp/>
        <stp/>
        <stp>T</stp>
        <tr r="C47" s="1"/>
      </tp>
      <tp t="s">
        <v/>
        <stp/>
        <stp>StudyData</stp>
        <stp>SUBMINUTE((HTS),1,Regular)</stp>
        <stp>Bar</stp>
        <stp/>
        <stp>Close</stp>
        <stp>5</stp>
        <stp>-28</stp>
        <stp/>
        <stp/>
        <stp/>
        <stp/>
        <stp>T</stp>
        <tr r="C37" s="1"/>
      </tp>
      <tp t="s">
        <v/>
        <stp/>
        <stp>StudyData</stp>
        <stp>SUBMINUTE((HTS),1,Regular)</stp>
        <stp>Bar</stp>
        <stp/>
        <stp>Close</stp>
        <stp>5</stp>
        <stp>-18</stp>
        <stp/>
        <stp/>
        <stp/>
        <stp/>
        <stp>T</stp>
        <tr r="C27" s="1"/>
      </tp>
      <tp t="s">
        <v/>
        <stp/>
        <stp>StudyData</stp>
        <stp>SUBMINUTE((HXS),1,Regular)</stp>
        <stp>Bar</stp>
        <stp/>
        <stp>Close</stp>
        <stp>5</stp>
        <stp>-57</stp>
        <stp/>
        <stp/>
        <stp/>
        <stp/>
        <stp>T</stp>
        <tr r="AG66" s="1"/>
      </tp>
      <tp t="s">
        <v/>
        <stp/>
        <stp>StudyData</stp>
        <stp>SUBMINUTE((HXS),1,Regular)</stp>
        <stp>Bar</stp>
        <stp/>
        <stp>Close</stp>
        <stp>5</stp>
        <stp>-47</stp>
        <stp/>
        <stp/>
        <stp/>
        <stp/>
        <stp>T</stp>
        <tr r="AG56" s="1"/>
      </tp>
      <tp t="s">
        <v/>
        <stp/>
        <stp>StudyData</stp>
        <stp>SUBMINUTE((HXS),1,Regular)</stp>
        <stp>Bar</stp>
        <stp/>
        <stp>Close</stp>
        <stp>5</stp>
        <stp>-37</stp>
        <stp/>
        <stp/>
        <stp/>
        <stp/>
        <stp>T</stp>
        <tr r="AG46" s="1"/>
      </tp>
      <tp t="s">
        <v/>
        <stp/>
        <stp>StudyData</stp>
        <stp>SUBMINUTE((HXS),1,Regular)</stp>
        <stp>Bar</stp>
        <stp/>
        <stp>Close</stp>
        <stp>5</stp>
        <stp>-27</stp>
        <stp/>
        <stp/>
        <stp/>
        <stp/>
        <stp>T</stp>
        <tr r="AG36" s="1"/>
      </tp>
      <tp t="s">
        <v/>
        <stp/>
        <stp>StudyData</stp>
        <stp>SUBMINUTE((HXS),1,Regular)</stp>
        <stp>Bar</stp>
        <stp/>
        <stp>Close</stp>
        <stp>5</stp>
        <stp>-17</stp>
        <stp/>
        <stp/>
        <stp/>
        <stp/>
        <stp>T</stp>
        <tr r="AG26" s="1"/>
      </tp>
      <tp t="s">
        <v/>
        <stp/>
        <stp>StudyData</stp>
        <stp>SUBMINUTE((HXS),5,Regular)</stp>
        <stp>Bar</stp>
        <stp/>
        <stp>Close</stp>
        <stp>5</stp>
        <stp>-57</stp>
        <stp/>
        <stp/>
        <stp/>
        <stp/>
        <stp>T</stp>
        <tr r="AN66" s="1"/>
      </tp>
      <tp t="s">
        <v/>
        <stp/>
        <stp>StudyData</stp>
        <stp>SUBMINUTE((HXS),5,Regular)</stp>
        <stp>Bar</stp>
        <stp/>
        <stp>Close</stp>
        <stp>5</stp>
        <stp>-47</stp>
        <stp/>
        <stp/>
        <stp/>
        <stp/>
        <stp>T</stp>
        <tr r="AN56" s="1"/>
      </tp>
      <tp t="s">
        <v/>
        <stp/>
        <stp>StudyData</stp>
        <stp>SUBMINUTE((HXS),5,Regular)</stp>
        <stp>Bar</stp>
        <stp/>
        <stp>Close</stp>
        <stp>5</stp>
        <stp>-37</stp>
        <stp/>
        <stp/>
        <stp/>
        <stp/>
        <stp>T</stp>
        <tr r="AN46" s="1"/>
      </tp>
      <tp t="s">
        <v/>
        <stp/>
        <stp>StudyData</stp>
        <stp>SUBMINUTE((HXS),5,Regular)</stp>
        <stp>Bar</stp>
        <stp/>
        <stp>Close</stp>
        <stp>5</stp>
        <stp>-27</stp>
        <stp/>
        <stp/>
        <stp/>
        <stp/>
        <stp>T</stp>
        <tr r="AN36" s="1"/>
      </tp>
      <tp>
        <v>97.37</v>
        <stp/>
        <stp>StudyData</stp>
        <stp>SUBMINUTE((HXS),5,Regular)</stp>
        <stp>Bar</stp>
        <stp/>
        <stp>Close</stp>
        <stp>5</stp>
        <stp>-17</stp>
        <stp/>
        <stp/>
        <stp/>
        <stp/>
        <stp>T</stp>
        <tr r="AN26" s="1"/>
      </tp>
      <tp t="s">
        <v/>
        <stp/>
        <stp>StudyData</stp>
        <stp>SUBMINUTE((HTS),5,Regular)</stp>
        <stp>Bar</stp>
        <stp/>
        <stp>Close</stp>
        <stp>5</stp>
        <stp>-57</stp>
        <stp/>
        <stp/>
        <stp/>
        <stp/>
        <stp>T</stp>
        <tr r="J66" s="1"/>
      </tp>
      <tp t="s">
        <v/>
        <stp/>
        <stp>StudyData</stp>
        <stp>SUBMINUTE((HTS),5,Regular)</stp>
        <stp>Bar</stp>
        <stp/>
        <stp>Close</stp>
        <stp>5</stp>
        <stp>-47</stp>
        <stp/>
        <stp/>
        <stp/>
        <stp/>
        <stp>T</stp>
        <tr r="J56" s="1"/>
      </tp>
      <tp t="s">
        <v/>
        <stp/>
        <stp>StudyData</stp>
        <stp>SUBMINUTE((HTS),5,Regular)</stp>
        <stp>Bar</stp>
        <stp/>
        <stp>Close</stp>
        <stp>5</stp>
        <stp>-37</stp>
        <stp/>
        <stp/>
        <stp/>
        <stp/>
        <stp>T</stp>
        <tr r="J46" s="1"/>
      </tp>
      <tp t="s">
        <v/>
        <stp/>
        <stp>StudyData</stp>
        <stp>SUBMINUTE((HTS),5,Regular)</stp>
        <stp>Bar</stp>
        <stp/>
        <stp>Close</stp>
        <stp>5</stp>
        <stp>-27</stp>
        <stp/>
        <stp/>
        <stp/>
        <stp/>
        <stp>T</stp>
        <tr r="J36" s="1"/>
      </tp>
      <tp>
        <v>98.22</v>
        <stp/>
        <stp>StudyData</stp>
        <stp>SUBMINUTE((HTS),5,Regular)</stp>
        <stp>Bar</stp>
        <stp/>
        <stp>Close</stp>
        <stp>5</stp>
        <stp>-17</stp>
        <stp/>
        <stp/>
        <stp/>
        <stp/>
        <stp>T</stp>
        <tr r="J26" s="1"/>
      </tp>
      <tp t="s">
        <v/>
        <stp/>
        <stp>StudyData</stp>
        <stp>SUBMINUTE((HTS),1,Regular)</stp>
        <stp>Bar</stp>
        <stp/>
        <stp>Close</stp>
        <stp>5</stp>
        <stp>-57</stp>
        <stp/>
        <stp/>
        <stp/>
        <stp/>
        <stp>T</stp>
        <tr r="C66" s="1"/>
      </tp>
      <tp t="s">
        <v/>
        <stp/>
        <stp>StudyData</stp>
        <stp>SUBMINUTE((HTS),1,Regular)</stp>
        <stp>Bar</stp>
        <stp/>
        <stp>Close</stp>
        <stp>5</stp>
        <stp>-47</stp>
        <stp/>
        <stp/>
        <stp/>
        <stp/>
        <stp>T</stp>
        <tr r="C56" s="1"/>
      </tp>
      <tp t="s">
        <v/>
        <stp/>
        <stp>StudyData</stp>
        <stp>SUBMINUTE((HTS),1,Regular)</stp>
        <stp>Bar</stp>
        <stp/>
        <stp>Close</stp>
        <stp>5</stp>
        <stp>-37</stp>
        <stp/>
        <stp/>
        <stp/>
        <stp/>
        <stp>T</stp>
        <tr r="C46" s="1"/>
      </tp>
      <tp t="s">
        <v/>
        <stp/>
        <stp>StudyData</stp>
        <stp>SUBMINUTE((HTS),1,Regular)</stp>
        <stp>Bar</stp>
        <stp/>
        <stp>Close</stp>
        <stp>5</stp>
        <stp>-27</stp>
        <stp/>
        <stp/>
        <stp/>
        <stp/>
        <stp>T</stp>
        <tr r="C36" s="1"/>
      </tp>
      <tp t="s">
        <v/>
        <stp/>
        <stp>StudyData</stp>
        <stp>SUBMINUTE((HTS),1,Regular)</stp>
        <stp>Bar</stp>
        <stp/>
        <stp>Close</stp>
        <stp>5</stp>
        <stp>-17</stp>
        <stp/>
        <stp/>
        <stp/>
        <stp/>
        <stp>T</stp>
        <tr r="C26" s="1"/>
      </tp>
      <tp t="s">
        <v/>
        <stp/>
        <stp>StudyData</stp>
        <stp>SUBMINUTE((HXS),1,Regular)</stp>
        <stp>Bar</stp>
        <stp/>
        <stp>Close</stp>
        <stp>5</stp>
        <stp>-56</stp>
        <stp/>
        <stp/>
        <stp/>
        <stp/>
        <stp>T</stp>
        <tr r="AG65" s="1"/>
      </tp>
      <tp t="s">
        <v/>
        <stp/>
        <stp>StudyData</stp>
        <stp>SUBMINUTE((HXS),1,Regular)</stp>
        <stp>Bar</stp>
        <stp/>
        <stp>Close</stp>
        <stp>5</stp>
        <stp>-46</stp>
        <stp/>
        <stp/>
        <stp/>
        <stp/>
        <stp>T</stp>
        <tr r="AG55" s="1"/>
      </tp>
      <tp t="s">
        <v/>
        <stp/>
        <stp>StudyData</stp>
        <stp>SUBMINUTE((HXS),1,Regular)</stp>
        <stp>Bar</stp>
        <stp/>
        <stp>Close</stp>
        <stp>5</stp>
        <stp>-36</stp>
        <stp/>
        <stp/>
        <stp/>
        <stp/>
        <stp>T</stp>
        <tr r="AG45" s="1"/>
      </tp>
      <tp t="s">
        <v/>
        <stp/>
        <stp>StudyData</stp>
        <stp>SUBMINUTE((HXS),1,Regular)</stp>
        <stp>Bar</stp>
        <stp/>
        <stp>Close</stp>
        <stp>5</stp>
        <stp>-26</stp>
        <stp/>
        <stp/>
        <stp/>
        <stp/>
        <stp>T</stp>
        <tr r="AG35" s="1"/>
      </tp>
      <tp t="s">
        <v/>
        <stp/>
        <stp>StudyData</stp>
        <stp>SUBMINUTE((HXS),1,Regular)</stp>
        <stp>Bar</stp>
        <stp/>
        <stp>Close</stp>
        <stp>5</stp>
        <stp>-16</stp>
        <stp/>
        <stp/>
        <stp/>
        <stp/>
        <stp>T</stp>
        <tr r="AG25" s="1"/>
      </tp>
      <tp t="s">
        <v/>
        <stp/>
        <stp>StudyData</stp>
        <stp>SUBMINUTE((HXS),5,Regular)</stp>
        <stp>Bar</stp>
        <stp/>
        <stp>Close</stp>
        <stp>5</stp>
        <stp>-56</stp>
        <stp/>
        <stp/>
        <stp/>
        <stp/>
        <stp>T</stp>
        <tr r="AN65" s="1"/>
      </tp>
      <tp t="s">
        <v/>
        <stp/>
        <stp>StudyData</stp>
        <stp>SUBMINUTE((HXS),5,Regular)</stp>
        <stp>Bar</stp>
        <stp/>
        <stp>Close</stp>
        <stp>5</stp>
        <stp>-46</stp>
        <stp/>
        <stp/>
        <stp/>
        <stp/>
        <stp>T</stp>
        <tr r="AN55" s="1"/>
      </tp>
      <tp t="s">
        <v/>
        <stp/>
        <stp>StudyData</stp>
        <stp>SUBMINUTE((HXS),5,Regular)</stp>
        <stp>Bar</stp>
        <stp/>
        <stp>Close</stp>
        <stp>5</stp>
        <stp>-36</stp>
        <stp/>
        <stp/>
        <stp/>
        <stp/>
        <stp>T</stp>
        <tr r="AN45" s="1"/>
      </tp>
      <tp>
        <v>97.37</v>
        <stp/>
        <stp>StudyData</stp>
        <stp>SUBMINUTE((HXS),5,Regular)</stp>
        <stp>Bar</stp>
        <stp/>
        <stp>Close</stp>
        <stp>5</stp>
        <stp>-26</stp>
        <stp/>
        <stp/>
        <stp/>
        <stp/>
        <stp>T</stp>
        <tr r="AN35" s="1"/>
      </tp>
      <tp t="s">
        <v/>
        <stp/>
        <stp>StudyData</stp>
        <stp>SUBMINUTE((HXS),5,Regular)</stp>
        <stp>Bar</stp>
        <stp/>
        <stp>Close</stp>
        <stp>5</stp>
        <stp>-16</stp>
        <stp/>
        <stp/>
        <stp/>
        <stp/>
        <stp>T</stp>
        <tr r="AN25" s="1"/>
      </tp>
      <tp t="s">
        <v/>
        <stp/>
        <stp>StudyData</stp>
        <stp>SUBMINUTE((HTS),5,Regular)</stp>
        <stp>Bar</stp>
        <stp/>
        <stp>Close</stp>
        <stp>5</stp>
        <stp>-56</stp>
        <stp/>
        <stp/>
        <stp/>
        <stp/>
        <stp>T</stp>
        <tr r="J65" s="1"/>
      </tp>
      <tp t="s">
        <v/>
        <stp/>
        <stp>StudyData</stp>
        <stp>SUBMINUTE((HTS),5,Regular)</stp>
        <stp>Bar</stp>
        <stp/>
        <stp>Close</stp>
        <stp>5</stp>
        <stp>-46</stp>
        <stp/>
        <stp/>
        <stp/>
        <stp/>
        <stp>T</stp>
        <tr r="J55" s="1"/>
      </tp>
      <tp t="s">
        <v/>
        <stp/>
        <stp>StudyData</stp>
        <stp>SUBMINUTE((HTS),5,Regular)</stp>
        <stp>Bar</stp>
        <stp/>
        <stp>Close</stp>
        <stp>5</stp>
        <stp>-36</stp>
        <stp/>
        <stp/>
        <stp/>
        <stp/>
        <stp>T</stp>
        <tr r="J45" s="1"/>
      </tp>
      <tp t="s">
        <v/>
        <stp/>
        <stp>StudyData</stp>
        <stp>SUBMINUTE((HTS),5,Regular)</stp>
        <stp>Bar</stp>
        <stp/>
        <stp>Close</stp>
        <stp>5</stp>
        <stp>-26</stp>
        <stp/>
        <stp/>
        <stp/>
        <stp/>
        <stp>T</stp>
        <tr r="J35" s="1"/>
      </tp>
      <tp t="s">
        <v/>
        <stp/>
        <stp>StudyData</stp>
        <stp>SUBMINUTE((HTS),5,Regular)</stp>
        <stp>Bar</stp>
        <stp/>
        <stp>Close</stp>
        <stp>5</stp>
        <stp>-16</stp>
        <stp/>
        <stp/>
        <stp/>
        <stp/>
        <stp>T</stp>
        <tr r="J25" s="1"/>
      </tp>
      <tp t="s">
        <v/>
        <stp/>
        <stp>StudyData</stp>
        <stp>SUBMINUTE((HTS),1,Regular)</stp>
        <stp>Bar</stp>
        <stp/>
        <stp>Close</stp>
        <stp>5</stp>
        <stp>-56</stp>
        <stp/>
        <stp/>
        <stp/>
        <stp/>
        <stp>T</stp>
        <tr r="C65" s="1"/>
      </tp>
      <tp t="s">
        <v/>
        <stp/>
        <stp>StudyData</stp>
        <stp>SUBMINUTE((HTS),1,Regular)</stp>
        <stp>Bar</stp>
        <stp/>
        <stp>Close</stp>
        <stp>5</stp>
        <stp>-46</stp>
        <stp/>
        <stp/>
        <stp/>
        <stp/>
        <stp>T</stp>
        <tr r="C55" s="1"/>
      </tp>
      <tp t="s">
        <v/>
        <stp/>
        <stp>StudyData</stp>
        <stp>SUBMINUTE((HTS),1,Regular)</stp>
        <stp>Bar</stp>
        <stp/>
        <stp>Close</stp>
        <stp>5</stp>
        <stp>-36</stp>
        <stp/>
        <stp/>
        <stp/>
        <stp/>
        <stp>T</stp>
        <tr r="C45" s="1"/>
      </tp>
      <tp t="s">
        <v/>
        <stp/>
        <stp>StudyData</stp>
        <stp>SUBMINUTE((HTS),1,Regular)</stp>
        <stp>Bar</stp>
        <stp/>
        <stp>Close</stp>
        <stp>5</stp>
        <stp>-26</stp>
        <stp/>
        <stp/>
        <stp/>
        <stp/>
        <stp>T</stp>
        <tr r="C35" s="1"/>
      </tp>
      <tp t="s">
        <v/>
        <stp/>
        <stp>StudyData</stp>
        <stp>SUBMINUTE((HTS),1,Regular)</stp>
        <stp>Bar</stp>
        <stp/>
        <stp>Close</stp>
        <stp>5</stp>
        <stp>-16</stp>
        <stp/>
        <stp/>
        <stp/>
        <stp/>
        <stp>T</stp>
        <tr r="C25" s="1"/>
      </tp>
      <tp t="s">
        <v/>
        <stp/>
        <stp>StudyData</stp>
        <stp>HTS</stp>
        <stp>Bar</stp>
        <stp/>
        <stp>High</stp>
        <stp>5</stp>
        <stp>-49</stp>
        <stp/>
        <stp/>
        <stp/>
        <stp/>
        <stp>T</stp>
        <tr r="W58" s="1"/>
      </tp>
      <tp>
        <v>98.24</v>
        <stp/>
        <stp>StudyData</stp>
        <stp>HTS</stp>
        <stp>Bar</stp>
        <stp/>
        <stp>High</stp>
        <stp>5</stp>
        <stp>-59</stp>
        <stp/>
        <stp/>
        <stp/>
        <stp/>
        <stp>T</stp>
        <tr r="W68" s="1"/>
      </tp>
      <tp t="s">
        <v/>
        <stp/>
        <stp>StudyData</stp>
        <stp>HTS</stp>
        <stp>Bar</stp>
        <stp/>
        <stp>High</stp>
        <stp>5</stp>
        <stp>-19</stp>
        <stp/>
        <stp/>
        <stp/>
        <stp/>
        <stp>T</stp>
        <tr r="W28" s="1"/>
      </tp>
      <tp>
        <v>98.24</v>
        <stp/>
        <stp>StudyData</stp>
        <stp>HTS</stp>
        <stp>Bar</stp>
        <stp/>
        <stp>High</stp>
        <stp>5</stp>
        <stp>-29</stp>
        <stp/>
        <stp/>
        <stp/>
        <stp/>
        <stp>T</stp>
        <tr r="W38" s="1"/>
      </tp>
      <tp t="s">
        <v/>
        <stp/>
        <stp>StudyData</stp>
        <stp>HTS</stp>
        <stp>Bar</stp>
        <stp/>
        <stp>High</stp>
        <stp>5</stp>
        <stp>-39</stp>
        <stp/>
        <stp/>
        <stp/>
        <stp/>
        <stp>T</stp>
        <tr r="W48" s="1"/>
      </tp>
      <tp>
        <v>97.38</v>
        <stp/>
        <stp>StudyData</stp>
        <stp>HXS</stp>
        <stp>Bar</stp>
        <stp/>
        <stp>High</stp>
        <stp>5</stp>
        <stp>-19</stp>
        <stp/>
        <stp/>
        <stp/>
        <stp/>
        <stp>T</stp>
        <tr r="BA28" s="1"/>
      </tp>
      <tp>
        <v>97.385000000000005</v>
        <stp/>
        <stp>StudyData</stp>
        <stp>HXS</stp>
        <stp>Bar</stp>
        <stp/>
        <stp>High</stp>
        <stp>5</stp>
        <stp>-29</stp>
        <stp/>
        <stp/>
        <stp/>
        <stp/>
        <stp>T</stp>
        <tr r="BA38" s="1"/>
      </tp>
      <tp>
        <v>97.385000000000005</v>
        <stp/>
        <stp>StudyData</stp>
        <stp>HXS</stp>
        <stp>Bar</stp>
        <stp/>
        <stp>High</stp>
        <stp>5</stp>
        <stp>-39</stp>
        <stp/>
        <stp/>
        <stp/>
        <stp/>
        <stp>T</stp>
        <tr r="BA48" s="1"/>
      </tp>
      <tp>
        <v>97.39</v>
        <stp/>
        <stp>StudyData</stp>
        <stp>HXS</stp>
        <stp>Bar</stp>
        <stp/>
        <stp>High</stp>
        <stp>5</stp>
        <stp>-49</stp>
        <stp/>
        <stp/>
        <stp/>
        <stp/>
        <stp>T</stp>
        <tr r="BA58" s="1"/>
      </tp>
      <tp>
        <v>97.4</v>
        <stp/>
        <stp>StudyData</stp>
        <stp>HXS</stp>
        <stp>Bar</stp>
        <stp/>
        <stp>High</stp>
        <stp>5</stp>
        <stp>-59</stp>
        <stp/>
        <stp/>
        <stp/>
        <stp/>
        <stp>T</stp>
        <tr r="BA68" s="1"/>
      </tp>
      <tp>
        <v>42305.385416666664</v>
        <stp/>
        <stp>StudyData</stp>
        <stp>HXS</stp>
        <stp>Bar</stp>
        <stp/>
        <stp>Time</stp>
        <stp>5</stp>
        <stp>-49</stp>
        <stp/>
        <stp/>
        <stp/>
        <stp/>
        <stp>T</stp>
        <tr r="AY58" s="1"/>
      </tp>
      <tp>
        <v>42305.350694444445</v>
        <stp/>
        <stp>StudyData</stp>
        <stp>HXS</stp>
        <stp>Bar</stp>
        <stp/>
        <stp>Time</stp>
        <stp>5</stp>
        <stp>-59</stp>
        <stp/>
        <stp/>
        <stp/>
        <stp/>
        <stp>T</stp>
        <tr r="AY68" s="1"/>
      </tp>
      <tp>
        <v>42305.489583333336</v>
        <stp/>
        <stp>StudyData</stp>
        <stp>HXS</stp>
        <stp>Bar</stp>
        <stp/>
        <stp>Time</stp>
        <stp>5</stp>
        <stp>-19</stp>
        <stp/>
        <stp/>
        <stp/>
        <stp/>
        <stp>T</stp>
        <tr r="AY28" s="1"/>
      </tp>
      <tp>
        <v>42305.454861111109</v>
        <stp/>
        <stp>StudyData</stp>
        <stp>HXS</stp>
        <stp>Bar</stp>
        <stp/>
        <stp>Time</stp>
        <stp>5</stp>
        <stp>-29</stp>
        <stp/>
        <stp/>
        <stp/>
        <stp/>
        <stp>T</stp>
        <tr r="AY38" s="1"/>
      </tp>
      <tp>
        <v>42305.420138888891</v>
        <stp/>
        <stp>StudyData</stp>
        <stp>HXS</stp>
        <stp>Bar</stp>
        <stp/>
        <stp>Time</stp>
        <stp>5</stp>
        <stp>-39</stp>
        <stp/>
        <stp/>
        <stp/>
        <stp/>
        <stp>T</stp>
        <tr r="AY48" s="1"/>
      </tp>
      <tp>
        <v>42305.489583333336</v>
        <stp/>
        <stp>StudyData</stp>
        <stp>HTS</stp>
        <stp>Bar</stp>
        <stp/>
        <stp>Time</stp>
        <stp>5</stp>
        <stp>-19</stp>
        <stp/>
        <stp/>
        <stp/>
        <stp/>
        <stp>T</stp>
        <tr r="U28" s="1"/>
      </tp>
      <tp>
        <v>42305.454861111109</v>
        <stp/>
        <stp>StudyData</stp>
        <stp>HTS</stp>
        <stp>Bar</stp>
        <stp/>
        <stp>Time</stp>
        <stp>5</stp>
        <stp>-29</stp>
        <stp/>
        <stp/>
        <stp/>
        <stp/>
        <stp>T</stp>
        <tr r="U38" s="1"/>
      </tp>
      <tp>
        <v>42305.420138888891</v>
        <stp/>
        <stp>StudyData</stp>
        <stp>HTS</stp>
        <stp>Bar</stp>
        <stp/>
        <stp>Time</stp>
        <stp>5</stp>
        <stp>-39</stp>
        <stp/>
        <stp/>
        <stp/>
        <stp/>
        <stp>T</stp>
        <tr r="U48" s="1"/>
      </tp>
      <tp>
        <v>42305.385416666664</v>
        <stp/>
        <stp>StudyData</stp>
        <stp>HTS</stp>
        <stp>Bar</stp>
        <stp/>
        <stp>Time</stp>
        <stp>5</stp>
        <stp>-49</stp>
        <stp/>
        <stp/>
        <stp/>
        <stp/>
        <stp>T</stp>
        <tr r="U58" s="1"/>
      </tp>
      <tp>
        <v>42305.350694444445</v>
        <stp/>
        <stp>StudyData</stp>
        <stp>HTS</stp>
        <stp>Bar</stp>
        <stp/>
        <stp>Time</stp>
        <stp>5</stp>
        <stp>-59</stp>
        <stp/>
        <stp/>
        <stp/>
        <stp/>
        <stp>T</stp>
        <tr r="U68" s="1"/>
      </tp>
      <tp t="s">
        <v/>
        <stp/>
        <stp>StudyData</stp>
        <stp>SUBMINUTE((HXS),1,Regular)</stp>
        <stp>Bar</stp>
        <stp/>
        <stp>Close</stp>
        <stp>5</stp>
        <stp>-55</stp>
        <stp/>
        <stp/>
        <stp/>
        <stp/>
        <stp>T</stp>
        <tr r="AG64" s="1"/>
      </tp>
      <tp t="s">
        <v/>
        <stp/>
        <stp>StudyData</stp>
        <stp>SUBMINUTE((HXS),1,Regular)</stp>
        <stp>Bar</stp>
        <stp/>
        <stp>Close</stp>
        <stp>5</stp>
        <stp>-45</stp>
        <stp/>
        <stp/>
        <stp/>
        <stp/>
        <stp>T</stp>
        <tr r="AG54" s="1"/>
      </tp>
      <tp t="s">
        <v/>
        <stp/>
        <stp>StudyData</stp>
        <stp>SUBMINUTE((HXS),1,Regular)</stp>
        <stp>Bar</stp>
        <stp/>
        <stp>Close</stp>
        <stp>5</stp>
        <stp>-35</stp>
        <stp/>
        <stp/>
        <stp/>
        <stp/>
        <stp>T</stp>
        <tr r="AG44" s="1"/>
      </tp>
      <tp t="s">
        <v/>
        <stp/>
        <stp>StudyData</stp>
        <stp>SUBMINUTE((HXS),1,Regular)</stp>
        <stp>Bar</stp>
        <stp/>
        <stp>Close</stp>
        <stp>5</stp>
        <stp>-25</stp>
        <stp/>
        <stp/>
        <stp/>
        <stp/>
        <stp>T</stp>
        <tr r="AG34" s="1"/>
      </tp>
      <tp t="s">
        <v/>
        <stp/>
        <stp>StudyData</stp>
        <stp>SUBMINUTE((HXS),1,Regular)</stp>
        <stp>Bar</stp>
        <stp/>
        <stp>Close</stp>
        <stp>5</stp>
        <stp>-15</stp>
        <stp/>
        <stp/>
        <stp/>
        <stp/>
        <stp>T</stp>
        <tr r="AG24" s="1"/>
      </tp>
      <tp t="s">
        <v/>
        <stp/>
        <stp>StudyData</stp>
        <stp>SUBMINUTE((HXS),5,Regular)</stp>
        <stp>Bar</stp>
        <stp/>
        <stp>Close</stp>
        <stp>5</stp>
        <stp>-55</stp>
        <stp/>
        <stp/>
        <stp/>
        <stp/>
        <stp>T</stp>
        <tr r="AN64" s="1"/>
      </tp>
      <tp t="s">
        <v/>
        <stp/>
        <stp>StudyData</stp>
        <stp>SUBMINUTE((HXS),5,Regular)</stp>
        <stp>Bar</stp>
        <stp/>
        <stp>Close</stp>
        <stp>5</stp>
        <stp>-45</stp>
        <stp/>
        <stp/>
        <stp/>
        <stp/>
        <stp>T</stp>
        <tr r="AN54" s="1"/>
      </tp>
      <tp>
        <v>97.37</v>
        <stp/>
        <stp>StudyData</stp>
        <stp>SUBMINUTE((HXS),5,Regular)</stp>
        <stp>Bar</stp>
        <stp/>
        <stp>Close</stp>
        <stp>5</stp>
        <stp>-35</stp>
        <stp/>
        <stp/>
        <stp/>
        <stp/>
        <stp>T</stp>
        <tr r="AN44" s="1"/>
      </tp>
      <tp>
        <v>97.37</v>
        <stp/>
        <stp>StudyData</stp>
        <stp>SUBMINUTE((HXS),5,Regular)</stp>
        <stp>Bar</stp>
        <stp/>
        <stp>Close</stp>
        <stp>5</stp>
        <stp>-25</stp>
        <stp/>
        <stp/>
        <stp/>
        <stp/>
        <stp>T</stp>
        <tr r="AN34" s="1"/>
      </tp>
      <tp t="s">
        <v/>
        <stp/>
        <stp>StudyData</stp>
        <stp>SUBMINUTE((HXS),5,Regular)</stp>
        <stp>Bar</stp>
        <stp/>
        <stp>Close</stp>
        <stp>5</stp>
        <stp>-15</stp>
        <stp/>
        <stp/>
        <stp/>
        <stp/>
        <stp>T</stp>
        <tr r="AN24" s="1"/>
      </tp>
      <tp t="s">
        <v/>
        <stp/>
        <stp>StudyData</stp>
        <stp>SUBMINUTE((HTS),5,Regular)</stp>
        <stp>Bar</stp>
        <stp/>
        <stp>Close</stp>
        <stp>5</stp>
        <stp>-55</stp>
        <stp/>
        <stp/>
        <stp/>
        <stp/>
        <stp>T</stp>
        <tr r="J64" s="1"/>
      </tp>
      <tp>
        <v>98.22</v>
        <stp/>
        <stp>StudyData</stp>
        <stp>SUBMINUTE((HTS),5,Regular)</stp>
        <stp>Bar</stp>
        <stp/>
        <stp>Close</stp>
        <stp>5</stp>
        <stp>-45</stp>
        <stp/>
        <stp/>
        <stp/>
        <stp/>
        <stp>T</stp>
        <tr r="J54" s="1"/>
      </tp>
      <tp>
        <v>98.22</v>
        <stp/>
        <stp>StudyData</stp>
        <stp>SUBMINUTE((HTS),5,Regular)</stp>
        <stp>Bar</stp>
        <stp/>
        <stp>Close</stp>
        <stp>5</stp>
        <stp>-35</stp>
        <stp/>
        <stp/>
        <stp/>
        <stp/>
        <stp>T</stp>
        <tr r="J44" s="1"/>
      </tp>
      <tp t="s">
        <v/>
        <stp/>
        <stp>StudyData</stp>
        <stp>SUBMINUTE((HTS),5,Regular)</stp>
        <stp>Bar</stp>
        <stp/>
        <stp>Close</stp>
        <stp>5</stp>
        <stp>-25</stp>
        <stp/>
        <stp/>
        <stp/>
        <stp/>
        <stp>T</stp>
        <tr r="J34" s="1"/>
      </tp>
      <tp t="s">
        <v/>
        <stp/>
        <stp>StudyData</stp>
        <stp>SUBMINUTE((HTS),5,Regular)</stp>
        <stp>Bar</stp>
        <stp/>
        <stp>Close</stp>
        <stp>5</stp>
        <stp>-15</stp>
        <stp/>
        <stp/>
        <stp/>
        <stp/>
        <stp>T</stp>
        <tr r="J24" s="1"/>
      </tp>
      <tp t="s">
        <v/>
        <stp/>
        <stp>StudyData</stp>
        <stp>SUBMINUTE((HTS),1,Regular)</stp>
        <stp>Bar</stp>
        <stp/>
        <stp>Close</stp>
        <stp>5</stp>
        <stp>-55</stp>
        <stp/>
        <stp/>
        <stp/>
        <stp/>
        <stp>T</stp>
        <tr r="C64" s="1"/>
      </tp>
      <tp t="s">
        <v/>
        <stp/>
        <stp>StudyData</stp>
        <stp>SUBMINUTE((HTS),1,Regular)</stp>
        <stp>Bar</stp>
        <stp/>
        <stp>Close</stp>
        <stp>5</stp>
        <stp>-45</stp>
        <stp/>
        <stp/>
        <stp/>
        <stp/>
        <stp>T</stp>
        <tr r="C54" s="1"/>
      </tp>
      <tp t="s">
        <v/>
        <stp/>
        <stp>StudyData</stp>
        <stp>SUBMINUTE((HTS),1,Regular)</stp>
        <stp>Bar</stp>
        <stp/>
        <stp>Close</stp>
        <stp>5</stp>
        <stp>-35</stp>
        <stp/>
        <stp/>
        <stp/>
        <stp/>
        <stp>T</stp>
        <tr r="C44" s="1"/>
      </tp>
      <tp t="s">
        <v/>
        <stp/>
        <stp>StudyData</stp>
        <stp>SUBMINUTE((HTS),1,Regular)</stp>
        <stp>Bar</stp>
        <stp/>
        <stp>Close</stp>
        <stp>5</stp>
        <stp>-25</stp>
        <stp/>
        <stp/>
        <stp/>
        <stp/>
        <stp>T</stp>
        <tr r="C34" s="1"/>
      </tp>
      <tp t="s">
        <v/>
        <stp/>
        <stp>StudyData</stp>
        <stp>SUBMINUTE((HTS),1,Regular)</stp>
        <stp>Bar</stp>
        <stp/>
        <stp>Close</stp>
        <stp>5</stp>
        <stp>-15</stp>
        <stp/>
        <stp/>
        <stp/>
        <stp/>
        <stp>T</stp>
        <tr r="C24" s="1"/>
      </tp>
      <tp>
        <v>97.39</v>
        <stp/>
        <stp>DOMData</stp>
        <stp>HXS</stp>
        <stp>Price</stp>
        <stp>4</stp>
        <stp>T</stp>
        <tr r="BD5" s="1"/>
      </tp>
      <tp>
        <v>98.26</v>
        <stp/>
        <stp>DOMData</stp>
        <stp>HTS</stp>
        <stp>Price</stp>
        <stp>4</stp>
        <stp>T</stp>
        <tr r="Z5" s="1"/>
      </tp>
      <tp>
        <v>98.25</v>
        <stp/>
        <stp>StudyData</stp>
        <stp>HTS</stp>
        <stp>Bar</stp>
        <stp/>
        <stp>High</stp>
        <stp>5</stp>
        <stp>-48</stp>
        <stp/>
        <stp/>
        <stp/>
        <stp/>
        <stp>T</stp>
        <tr r="W57" s="1"/>
      </tp>
      <tp t="s">
        <v/>
        <stp/>
        <stp>StudyData</stp>
        <stp>HTS</stp>
        <stp>Bar</stp>
        <stp/>
        <stp>High</stp>
        <stp>5</stp>
        <stp>-58</stp>
        <stp/>
        <stp/>
        <stp/>
        <stp/>
        <stp>T</stp>
        <tr r="W67" s="1"/>
      </tp>
      <tp t="s">
        <v/>
        <stp/>
        <stp>StudyData</stp>
        <stp>HTS</stp>
        <stp>Bar</stp>
        <stp/>
        <stp>High</stp>
        <stp>5</stp>
        <stp>-18</stp>
        <stp/>
        <stp/>
        <stp/>
        <stp/>
        <stp>T</stp>
        <tr r="W27" s="1"/>
      </tp>
      <tp t="s">
        <v/>
        <stp/>
        <stp>StudyData</stp>
        <stp>HTS</stp>
        <stp>Bar</stp>
        <stp/>
        <stp>High</stp>
        <stp>5</stp>
        <stp>-28</stp>
        <stp/>
        <stp/>
        <stp/>
        <stp/>
        <stp>T</stp>
        <tr r="W37" s="1"/>
      </tp>
      <tp t="s">
        <v/>
        <stp/>
        <stp>StudyData</stp>
        <stp>HTS</stp>
        <stp>Bar</stp>
        <stp/>
        <stp>High</stp>
        <stp>5</stp>
        <stp>-38</stp>
        <stp/>
        <stp/>
        <stp/>
        <stp/>
        <stp>T</stp>
        <tr r="W47" s="1"/>
      </tp>
      <tp>
        <v>97.385000000000005</v>
        <stp/>
        <stp>StudyData</stp>
        <stp>HXS</stp>
        <stp>Bar</stp>
        <stp/>
        <stp>High</stp>
        <stp>5</stp>
        <stp>-18</stp>
        <stp/>
        <stp/>
        <stp/>
        <stp/>
        <stp>T</stp>
        <tr r="BA27" s="1"/>
      </tp>
      <tp>
        <v>97.385000000000005</v>
        <stp/>
        <stp>StudyData</stp>
        <stp>HXS</stp>
        <stp>Bar</stp>
        <stp/>
        <stp>High</stp>
        <stp>5</stp>
        <stp>-28</stp>
        <stp/>
        <stp/>
        <stp/>
        <stp/>
        <stp>T</stp>
        <tr r="BA37" s="1"/>
      </tp>
      <tp>
        <v>97.385000000000005</v>
        <stp/>
        <stp>StudyData</stp>
        <stp>HXS</stp>
        <stp>Bar</stp>
        <stp/>
        <stp>High</stp>
        <stp>5</stp>
        <stp>-38</stp>
        <stp/>
        <stp/>
        <stp/>
        <stp/>
        <stp>T</stp>
        <tr r="BA47" s="1"/>
      </tp>
      <tp>
        <v>97.394999999999996</v>
        <stp/>
        <stp>StudyData</stp>
        <stp>HXS</stp>
        <stp>Bar</stp>
        <stp/>
        <stp>High</stp>
        <stp>5</stp>
        <stp>-48</stp>
        <stp/>
        <stp/>
        <stp/>
        <stp/>
        <stp>T</stp>
        <tr r="BA57" s="1"/>
      </tp>
      <tp>
        <v>97.394999999999996</v>
        <stp/>
        <stp>StudyData</stp>
        <stp>HXS</stp>
        <stp>Bar</stp>
        <stp/>
        <stp>High</stp>
        <stp>5</stp>
        <stp>-58</stp>
        <stp/>
        <stp/>
        <stp/>
        <stp/>
        <stp>T</stp>
        <tr r="BA67" s="1"/>
      </tp>
      <tp>
        <v>42305.388888888891</v>
        <stp/>
        <stp>StudyData</stp>
        <stp>HXS</stp>
        <stp>Bar</stp>
        <stp/>
        <stp>Time</stp>
        <stp>5</stp>
        <stp>-48</stp>
        <stp/>
        <stp/>
        <stp/>
        <stp/>
        <stp>T</stp>
        <tr r="AY57" s="1"/>
      </tp>
      <tp>
        <v>42305.354166666664</v>
        <stp/>
        <stp>StudyData</stp>
        <stp>HXS</stp>
        <stp>Bar</stp>
        <stp/>
        <stp>Time</stp>
        <stp>5</stp>
        <stp>-58</stp>
        <stp/>
        <stp/>
        <stp/>
        <stp/>
        <stp>T</stp>
        <tr r="AY67" s="1"/>
      </tp>
      <tp>
        <v>42305.493055555555</v>
        <stp/>
        <stp>StudyData</stp>
        <stp>HXS</stp>
        <stp>Bar</stp>
        <stp/>
        <stp>Time</stp>
        <stp>5</stp>
        <stp>-18</stp>
        <stp/>
        <stp/>
        <stp/>
        <stp/>
        <stp>T</stp>
        <tr r="AY27" s="1"/>
      </tp>
      <tp>
        <v>42305.458333333336</v>
        <stp/>
        <stp>StudyData</stp>
        <stp>HXS</stp>
        <stp>Bar</stp>
        <stp/>
        <stp>Time</stp>
        <stp>5</stp>
        <stp>-28</stp>
        <stp/>
        <stp/>
        <stp/>
        <stp/>
        <stp>T</stp>
        <tr r="AY37" s="1"/>
      </tp>
      <tp>
        <v>42305.423611111109</v>
        <stp/>
        <stp>StudyData</stp>
        <stp>HXS</stp>
        <stp>Bar</stp>
        <stp/>
        <stp>Time</stp>
        <stp>5</stp>
        <stp>-38</stp>
        <stp/>
        <stp/>
        <stp/>
        <stp/>
        <stp>T</stp>
        <tr r="AY47" s="1"/>
      </tp>
      <tp>
        <v>42305.493055555555</v>
        <stp/>
        <stp>StudyData</stp>
        <stp>HTS</stp>
        <stp>Bar</stp>
        <stp/>
        <stp>Time</stp>
        <stp>5</stp>
        <stp>-18</stp>
        <stp/>
        <stp/>
        <stp/>
        <stp/>
        <stp>T</stp>
        <tr r="U27" s="1"/>
      </tp>
      <tp>
        <v>42305.458333333336</v>
        <stp/>
        <stp>StudyData</stp>
        <stp>HTS</stp>
        <stp>Bar</stp>
        <stp/>
        <stp>Time</stp>
        <stp>5</stp>
        <stp>-28</stp>
        <stp/>
        <stp/>
        <stp/>
        <stp/>
        <stp>T</stp>
        <tr r="U37" s="1"/>
      </tp>
      <tp>
        <v>42305.423611111109</v>
        <stp/>
        <stp>StudyData</stp>
        <stp>HTS</stp>
        <stp>Bar</stp>
        <stp/>
        <stp>Time</stp>
        <stp>5</stp>
        <stp>-38</stp>
        <stp/>
        <stp/>
        <stp/>
        <stp/>
        <stp>T</stp>
        <tr r="U47" s="1"/>
      </tp>
      <tp>
        <v>42305.388888888891</v>
        <stp/>
        <stp>StudyData</stp>
        <stp>HTS</stp>
        <stp>Bar</stp>
        <stp/>
        <stp>Time</stp>
        <stp>5</stp>
        <stp>-48</stp>
        <stp/>
        <stp/>
        <stp/>
        <stp/>
        <stp>T</stp>
        <tr r="U57" s="1"/>
      </tp>
      <tp>
        <v>42305.354166666664</v>
        <stp/>
        <stp>StudyData</stp>
        <stp>HTS</stp>
        <stp>Bar</stp>
        <stp/>
        <stp>Time</stp>
        <stp>5</stp>
        <stp>-58</stp>
        <stp/>
        <stp/>
        <stp/>
        <stp/>
        <stp>T</stp>
        <tr r="U67" s="1"/>
      </tp>
      <tp t="s">
        <v/>
        <stp/>
        <stp>StudyData</stp>
        <stp>SUBMINUTE((HXS),1,Regular)</stp>
        <stp>Bar</stp>
        <stp/>
        <stp>Close</stp>
        <stp>5</stp>
        <stp>-54</stp>
        <stp/>
        <stp/>
        <stp/>
        <stp/>
        <stp>T</stp>
        <tr r="AG63" s="1"/>
      </tp>
      <tp t="s">
        <v/>
        <stp/>
        <stp>StudyData</stp>
        <stp>SUBMINUTE((HXS),1,Regular)</stp>
        <stp>Bar</stp>
        <stp/>
        <stp>Close</stp>
        <stp>5</stp>
        <stp>-44</stp>
        <stp/>
        <stp/>
        <stp/>
        <stp/>
        <stp>T</stp>
        <tr r="AG53" s="1"/>
      </tp>
      <tp t="s">
        <v/>
        <stp/>
        <stp>StudyData</stp>
        <stp>SUBMINUTE((HXS),1,Regular)</stp>
        <stp>Bar</stp>
        <stp/>
        <stp>Close</stp>
        <stp>5</stp>
        <stp>-34</stp>
        <stp/>
        <stp/>
        <stp/>
        <stp/>
        <stp>T</stp>
        <tr r="AG43" s="1"/>
      </tp>
      <tp t="s">
        <v/>
        <stp/>
        <stp>StudyData</stp>
        <stp>SUBMINUTE((HXS),1,Regular)</stp>
        <stp>Bar</stp>
        <stp/>
        <stp>Close</stp>
        <stp>5</stp>
        <stp>-24</stp>
        <stp/>
        <stp/>
        <stp/>
        <stp/>
        <stp>T</stp>
        <tr r="AG33" s="1"/>
      </tp>
      <tp t="s">
        <v/>
        <stp/>
        <stp>StudyData</stp>
        <stp>SUBMINUTE((HXS),1,Regular)</stp>
        <stp>Bar</stp>
        <stp/>
        <stp>Close</stp>
        <stp>5</stp>
        <stp>-14</stp>
        <stp/>
        <stp/>
        <stp/>
        <stp/>
        <stp>T</stp>
        <tr r="AG23" s="1"/>
      </tp>
      <tp t="s">
        <v/>
        <stp/>
        <stp>StudyData</stp>
        <stp>SUBMINUTE((HXS),5,Regular)</stp>
        <stp>Bar</stp>
        <stp/>
        <stp>Close</stp>
        <stp>5</stp>
        <stp>-54</stp>
        <stp/>
        <stp/>
        <stp/>
        <stp/>
        <stp>T</stp>
        <tr r="AN63" s="1"/>
      </tp>
      <tp t="s">
        <v/>
        <stp/>
        <stp>StudyData</stp>
        <stp>SUBMINUTE((HXS),5,Regular)</stp>
        <stp>Bar</stp>
        <stp/>
        <stp>Close</stp>
        <stp>5</stp>
        <stp>-44</stp>
        <stp/>
        <stp/>
        <stp/>
        <stp/>
        <stp>T</stp>
        <tr r="AN53" s="1"/>
      </tp>
      <tp>
        <v>97.37</v>
        <stp/>
        <stp>StudyData</stp>
        <stp>SUBMINUTE((HXS),5,Regular)</stp>
        <stp>Bar</stp>
        <stp/>
        <stp>Close</stp>
        <stp>5</stp>
        <stp>-34</stp>
        <stp/>
        <stp/>
        <stp/>
        <stp/>
        <stp>T</stp>
        <tr r="AN43" s="1"/>
      </tp>
      <tp>
        <v>97.37</v>
        <stp/>
        <stp>StudyData</stp>
        <stp>SUBMINUTE((HXS),5,Regular)</stp>
        <stp>Bar</stp>
        <stp/>
        <stp>Close</stp>
        <stp>5</stp>
        <stp>-24</stp>
        <stp/>
        <stp/>
        <stp/>
        <stp/>
        <stp>T</stp>
        <tr r="AN33" s="1"/>
      </tp>
      <tp t="s">
        <v/>
        <stp/>
        <stp>StudyData</stp>
        <stp>SUBMINUTE((HXS),5,Regular)</stp>
        <stp>Bar</stp>
        <stp/>
        <stp>Close</stp>
        <stp>5</stp>
        <stp>-14</stp>
        <stp/>
        <stp/>
        <stp/>
        <stp/>
        <stp>T</stp>
        <tr r="AN23" s="1"/>
      </tp>
      <tp t="s">
        <v/>
        <stp/>
        <stp>StudyData</stp>
        <stp>SUBMINUTE((HTS),5,Regular)</stp>
        <stp>Bar</stp>
        <stp/>
        <stp>Close</stp>
        <stp>5</stp>
        <stp>-54</stp>
        <stp/>
        <stp/>
        <stp/>
        <stp/>
        <stp>T</stp>
        <tr r="J63" s="1"/>
      </tp>
      <tp t="s">
        <v/>
        <stp/>
        <stp>StudyData</stp>
        <stp>SUBMINUTE((HTS),5,Regular)</stp>
        <stp>Bar</stp>
        <stp/>
        <stp>Close</stp>
        <stp>5</stp>
        <stp>-44</stp>
        <stp/>
        <stp/>
        <stp/>
        <stp/>
        <stp>T</stp>
        <tr r="J53" s="1"/>
      </tp>
      <tp>
        <v>98.22</v>
        <stp/>
        <stp>StudyData</stp>
        <stp>SUBMINUTE((HTS),5,Regular)</stp>
        <stp>Bar</stp>
        <stp/>
        <stp>Close</stp>
        <stp>5</stp>
        <stp>-34</stp>
        <stp/>
        <stp/>
        <stp/>
        <stp/>
        <stp>T</stp>
        <tr r="J43" s="1"/>
      </tp>
      <tp t="s">
        <v/>
        <stp/>
        <stp>StudyData</stp>
        <stp>SUBMINUTE((HTS),5,Regular)</stp>
        <stp>Bar</stp>
        <stp/>
        <stp>Close</stp>
        <stp>5</stp>
        <stp>-24</stp>
        <stp/>
        <stp/>
        <stp/>
        <stp/>
        <stp>T</stp>
        <tr r="J33" s="1"/>
      </tp>
      <tp>
        <v>98.22</v>
        <stp/>
        <stp>StudyData</stp>
        <stp>SUBMINUTE((HTS),5,Regular)</stp>
        <stp>Bar</stp>
        <stp/>
        <stp>Close</stp>
        <stp>5</stp>
        <stp>-14</stp>
        <stp/>
        <stp/>
        <stp/>
        <stp/>
        <stp>T</stp>
        <tr r="J23" s="1"/>
      </tp>
      <tp t="s">
        <v/>
        <stp/>
        <stp>StudyData</stp>
        <stp>SUBMINUTE((HTS),1,Regular)</stp>
        <stp>Bar</stp>
        <stp/>
        <stp>Close</stp>
        <stp>5</stp>
        <stp>-54</stp>
        <stp/>
        <stp/>
        <stp/>
        <stp/>
        <stp>T</stp>
        <tr r="C63" s="1"/>
      </tp>
      <tp t="s">
        <v/>
        <stp/>
        <stp>StudyData</stp>
        <stp>SUBMINUTE((HTS),1,Regular)</stp>
        <stp>Bar</stp>
        <stp/>
        <stp>Close</stp>
        <stp>5</stp>
        <stp>-44</stp>
        <stp/>
        <stp/>
        <stp/>
        <stp/>
        <stp>T</stp>
        <tr r="C53" s="1"/>
      </tp>
      <tp t="s">
        <v/>
        <stp/>
        <stp>StudyData</stp>
        <stp>SUBMINUTE((HTS),1,Regular)</stp>
        <stp>Bar</stp>
        <stp/>
        <stp>Close</stp>
        <stp>5</stp>
        <stp>-34</stp>
        <stp/>
        <stp/>
        <stp/>
        <stp/>
        <stp>T</stp>
        <tr r="C43" s="1"/>
      </tp>
      <tp t="s">
        <v/>
        <stp/>
        <stp>StudyData</stp>
        <stp>SUBMINUTE((HTS),1,Regular)</stp>
        <stp>Bar</stp>
        <stp/>
        <stp>Close</stp>
        <stp>5</stp>
        <stp>-24</stp>
        <stp/>
        <stp/>
        <stp/>
        <stp/>
        <stp>T</stp>
        <tr r="C33" s="1"/>
      </tp>
      <tp t="s">
        <v/>
        <stp/>
        <stp>StudyData</stp>
        <stp>SUBMINUTE((HTS),1,Regular)</stp>
        <stp>Bar</stp>
        <stp/>
        <stp>Close</stp>
        <stp>5</stp>
        <stp>-14</stp>
        <stp/>
        <stp/>
        <stp/>
        <stp/>
        <stp>T</stp>
        <tr r="C23" s="1"/>
      </tp>
      <tp>
        <v>97.385000000000005</v>
        <stp/>
        <stp>DOMData</stp>
        <stp>HXS</stp>
        <stp>Price</stp>
        <stp>3</stp>
        <stp>T</stp>
        <tr r="AY5" s="1"/>
      </tp>
      <tp>
        <v>98.25</v>
        <stp/>
        <stp>DOMData</stp>
        <stp>HTS</stp>
        <stp>Price</stp>
        <stp>3</stp>
        <stp>T</stp>
        <tr r="U5" s="1"/>
      </tp>
      <tp t="s">
        <v>10yr Australian Treasury Bond, Dec 15</v>
        <stp/>
        <stp>ContractData</stp>
        <stp>HXS</stp>
        <stp>LongDescription</stp>
        <stp/>
        <stp>T</stp>
        <tr r="AU4" s="1"/>
      </tp>
      <tp t="s">
        <v>3 Year Aus Treasury Bond, Dec 15</v>
        <stp/>
        <stp>ContractData</stp>
        <stp>HTS</stp>
        <stp>LongDescription</stp>
        <stp/>
        <stp>T</stp>
        <tr r="Q4" s="1"/>
      </tp>
      <tp>
        <v>98.24</v>
        <stp/>
        <stp>StudyData</stp>
        <stp>HTS</stp>
        <stp>Bar</stp>
        <stp/>
        <stp>Low</stp>
        <stp>5</stp>
        <stp>-9</stp>
        <stp/>
        <stp/>
        <stp/>
        <stp/>
        <stp>T</stp>
        <tr r="X18" s="1"/>
      </tp>
      <tp>
        <v>97.37</v>
        <stp/>
        <stp>StudyData</stp>
        <stp>HXS</stp>
        <stp>Bar</stp>
        <stp/>
        <stp>Low</stp>
        <stp>5</stp>
        <stp>-9</stp>
        <stp/>
        <stp/>
        <stp/>
        <stp/>
        <stp>T</stp>
        <tr r="BB18" s="1"/>
      </tp>
      <tp t="s">
        <v/>
        <stp/>
        <stp>StudyData</stp>
        <stp>SUBMINUTE((HXS),1,Regular)</stp>
        <stp>Bar</stp>
        <stp/>
        <stp>Close</stp>
        <stp>5</stp>
        <stp>-53</stp>
        <stp/>
        <stp/>
        <stp/>
        <stp/>
        <stp>T</stp>
        <tr r="AG62" s="1"/>
      </tp>
      <tp t="s">
        <v/>
        <stp/>
        <stp>StudyData</stp>
        <stp>SUBMINUTE((HXS),1,Regular)</stp>
        <stp>Bar</stp>
        <stp/>
        <stp>Close</stp>
        <stp>5</stp>
        <stp>-43</stp>
        <stp/>
        <stp/>
        <stp/>
        <stp/>
        <stp>T</stp>
        <tr r="AG52" s="1"/>
      </tp>
      <tp t="s">
        <v/>
        <stp/>
        <stp>StudyData</stp>
        <stp>SUBMINUTE((HXS),1,Regular)</stp>
        <stp>Bar</stp>
        <stp/>
        <stp>Close</stp>
        <stp>5</stp>
        <stp>-33</stp>
        <stp/>
        <stp/>
        <stp/>
        <stp/>
        <stp>T</stp>
        <tr r="AG42" s="1"/>
      </tp>
      <tp t="s">
        <v/>
        <stp/>
        <stp>StudyData</stp>
        <stp>SUBMINUTE((HXS),1,Regular)</stp>
        <stp>Bar</stp>
        <stp/>
        <stp>Close</stp>
        <stp>5</stp>
        <stp>-23</stp>
        <stp/>
        <stp/>
        <stp/>
        <stp/>
        <stp>T</stp>
        <tr r="AG32" s="1"/>
      </tp>
      <tp t="s">
        <v/>
        <stp/>
        <stp>StudyData</stp>
        <stp>SUBMINUTE((HXS),1,Regular)</stp>
        <stp>Bar</stp>
        <stp/>
        <stp>Close</stp>
        <stp>5</stp>
        <stp>-13</stp>
        <stp/>
        <stp/>
        <stp/>
        <stp/>
        <stp>T</stp>
        <tr r="AG22" s="1"/>
      </tp>
      <tp t="s">
        <v/>
        <stp/>
        <stp>StudyData</stp>
        <stp>SUBMINUTE((HXS),5,Regular)</stp>
        <stp>Bar</stp>
        <stp/>
        <stp>Close</stp>
        <stp>5</stp>
        <stp>-53</stp>
        <stp/>
        <stp/>
        <stp/>
        <stp/>
        <stp>T</stp>
        <tr r="AN62" s="1"/>
      </tp>
      <tp t="s">
        <v/>
        <stp/>
        <stp>StudyData</stp>
        <stp>SUBMINUTE((HXS),5,Regular)</stp>
        <stp>Bar</stp>
        <stp/>
        <stp>Close</stp>
        <stp>5</stp>
        <stp>-43</stp>
        <stp/>
        <stp/>
        <stp/>
        <stp/>
        <stp>T</stp>
        <tr r="AN52" s="1"/>
      </tp>
      <tp t="s">
        <v/>
        <stp/>
        <stp>StudyData</stp>
        <stp>SUBMINUTE((HXS),5,Regular)</stp>
        <stp>Bar</stp>
        <stp/>
        <stp>Close</stp>
        <stp>5</stp>
        <stp>-33</stp>
        <stp/>
        <stp/>
        <stp/>
        <stp/>
        <stp>T</stp>
        <tr r="AN42" s="1"/>
      </tp>
      <tp>
        <v>97.37</v>
        <stp/>
        <stp>StudyData</stp>
        <stp>SUBMINUTE((HXS),5,Regular)</stp>
        <stp>Bar</stp>
        <stp/>
        <stp>Close</stp>
        <stp>5</stp>
        <stp>-23</stp>
        <stp/>
        <stp/>
        <stp/>
        <stp/>
        <stp>T</stp>
        <tr r="AN32" s="1"/>
      </tp>
      <tp>
        <v>97.375</v>
        <stp/>
        <stp>StudyData</stp>
        <stp>SUBMINUTE((HXS),5,Regular)</stp>
        <stp>Bar</stp>
        <stp/>
        <stp>Close</stp>
        <stp>5</stp>
        <stp>-13</stp>
        <stp/>
        <stp/>
        <stp/>
        <stp/>
        <stp>T</stp>
        <tr r="AN22" s="1"/>
      </tp>
      <tp>
        <v>98.21</v>
        <stp/>
        <stp>StudyData</stp>
        <stp>SUBMINUTE((HTS),5,Regular)</stp>
        <stp>Bar</stp>
        <stp/>
        <stp>Close</stp>
        <stp>5</stp>
        <stp>-53</stp>
        <stp/>
        <stp/>
        <stp/>
        <stp/>
        <stp>T</stp>
        <tr r="J62" s="1"/>
      </tp>
      <tp t="s">
        <v/>
        <stp/>
        <stp>StudyData</stp>
        <stp>SUBMINUTE((HTS),5,Regular)</stp>
        <stp>Bar</stp>
        <stp/>
        <stp>Close</stp>
        <stp>5</stp>
        <stp>-43</stp>
        <stp/>
        <stp/>
        <stp/>
        <stp/>
        <stp>T</stp>
        <tr r="J52" s="1"/>
      </tp>
      <tp t="s">
        <v/>
        <stp/>
        <stp>StudyData</stp>
        <stp>SUBMINUTE((HTS),5,Regular)</stp>
        <stp>Bar</stp>
        <stp/>
        <stp>Close</stp>
        <stp>5</stp>
        <stp>-33</stp>
        <stp/>
        <stp/>
        <stp/>
        <stp/>
        <stp>T</stp>
        <tr r="J42" s="1"/>
      </tp>
      <tp t="s">
        <v/>
        <stp/>
        <stp>StudyData</stp>
        <stp>SUBMINUTE((HTS),5,Regular)</stp>
        <stp>Bar</stp>
        <stp/>
        <stp>Close</stp>
        <stp>5</stp>
        <stp>-23</stp>
        <stp/>
        <stp/>
        <stp/>
        <stp/>
        <stp>T</stp>
        <tr r="J32" s="1"/>
      </tp>
      <tp>
        <v>98.22</v>
        <stp/>
        <stp>StudyData</stp>
        <stp>SUBMINUTE((HTS),5,Regular)</stp>
        <stp>Bar</stp>
        <stp/>
        <stp>Close</stp>
        <stp>5</stp>
        <stp>-13</stp>
        <stp/>
        <stp/>
        <stp/>
        <stp/>
        <stp>T</stp>
        <tr r="J22" s="1"/>
      </tp>
      <tp t="s">
        <v/>
        <stp/>
        <stp>StudyData</stp>
        <stp>SUBMINUTE((HTS),1,Regular)</stp>
        <stp>Bar</stp>
        <stp/>
        <stp>Close</stp>
        <stp>5</stp>
        <stp>-53</stp>
        <stp/>
        <stp/>
        <stp/>
        <stp/>
        <stp>T</stp>
        <tr r="C62" s="1"/>
      </tp>
      <tp t="s">
        <v/>
        <stp/>
        <stp>StudyData</stp>
        <stp>SUBMINUTE((HTS),1,Regular)</stp>
        <stp>Bar</stp>
        <stp/>
        <stp>Close</stp>
        <stp>5</stp>
        <stp>-43</stp>
        <stp/>
        <stp/>
        <stp/>
        <stp/>
        <stp>T</stp>
        <tr r="C52" s="1"/>
      </tp>
      <tp t="s">
        <v/>
        <stp/>
        <stp>StudyData</stp>
        <stp>SUBMINUTE((HTS),1,Regular)</stp>
        <stp>Bar</stp>
        <stp/>
        <stp>Close</stp>
        <stp>5</stp>
        <stp>-33</stp>
        <stp/>
        <stp/>
        <stp/>
        <stp/>
        <stp>T</stp>
        <tr r="C42" s="1"/>
      </tp>
      <tp t="s">
        <v/>
        <stp/>
        <stp>StudyData</stp>
        <stp>SUBMINUTE((HTS),1,Regular)</stp>
        <stp>Bar</stp>
        <stp/>
        <stp>Close</stp>
        <stp>5</stp>
        <stp>-23</stp>
        <stp/>
        <stp/>
        <stp/>
        <stp/>
        <stp>T</stp>
        <tr r="C32" s="1"/>
      </tp>
      <tp t="s">
        <v/>
        <stp/>
        <stp>StudyData</stp>
        <stp>SUBMINUTE((HTS),1,Regular)</stp>
        <stp>Bar</stp>
        <stp/>
        <stp>Close</stp>
        <stp>5</stp>
        <stp>-13</stp>
        <stp/>
        <stp/>
        <stp/>
        <stp/>
        <stp>T</stp>
        <tr r="C22" s="1"/>
      </tp>
      <tp>
        <v>97.38</v>
        <stp/>
        <stp>DOMData</stp>
        <stp>HXS</stp>
        <stp>Price</stp>
        <stp>2</stp>
        <stp>T</stp>
        <tr r="AU5" s="1"/>
      </tp>
      <tp>
        <v>98.24</v>
        <stp/>
        <stp>DOMData</stp>
        <stp>HTS</stp>
        <stp>Price</stp>
        <stp>2</stp>
        <stp>T</stp>
        <tr r="Q5" s="1"/>
      </tp>
      <tp>
        <v>98.23</v>
        <stp/>
        <stp>StudyData</stp>
        <stp>HTS</stp>
        <stp>Bar</stp>
        <stp/>
        <stp>Low</stp>
        <stp>5</stp>
        <stp>-8</stp>
        <stp/>
        <stp/>
        <stp/>
        <stp/>
        <stp>T</stp>
        <tr r="X17" s="1"/>
      </tp>
      <tp>
        <v>97.37</v>
        <stp/>
        <stp>StudyData</stp>
        <stp>HXS</stp>
        <stp>Bar</stp>
        <stp/>
        <stp>Low</stp>
        <stp>5</stp>
        <stp>-8</stp>
        <stp/>
        <stp/>
        <stp/>
        <stp/>
        <stp>T</stp>
        <tr r="BB17" s="1"/>
      </tp>
      <tp t="s">
        <v/>
        <stp/>
        <stp>StudyData</stp>
        <stp>SUBMINUTE((HXS),1,Regular)</stp>
        <stp>Bar</stp>
        <stp/>
        <stp>Close</stp>
        <stp>5</stp>
        <stp>-52</stp>
        <stp/>
        <stp/>
        <stp/>
        <stp/>
        <stp>T</stp>
        <tr r="AG61" s="1"/>
      </tp>
      <tp t="s">
        <v/>
        <stp/>
        <stp>StudyData</stp>
        <stp>SUBMINUTE((HXS),1,Regular)</stp>
        <stp>Bar</stp>
        <stp/>
        <stp>Close</stp>
        <stp>5</stp>
        <stp>-42</stp>
        <stp/>
        <stp/>
        <stp/>
        <stp/>
        <stp>T</stp>
        <tr r="AG51" s="1"/>
      </tp>
      <tp t="s">
        <v/>
        <stp/>
        <stp>StudyData</stp>
        <stp>SUBMINUTE((HXS),1,Regular)</stp>
        <stp>Bar</stp>
        <stp/>
        <stp>Close</stp>
        <stp>5</stp>
        <stp>-32</stp>
        <stp/>
        <stp/>
        <stp/>
        <stp/>
        <stp>T</stp>
        <tr r="AG41" s="1"/>
      </tp>
      <tp t="s">
        <v/>
        <stp/>
        <stp>StudyData</stp>
        <stp>SUBMINUTE((HXS),1,Regular)</stp>
        <stp>Bar</stp>
        <stp/>
        <stp>Close</stp>
        <stp>5</stp>
        <stp>-22</stp>
        <stp/>
        <stp/>
        <stp/>
        <stp/>
        <stp>T</stp>
        <tr r="AG31" s="1"/>
      </tp>
      <tp t="s">
        <v/>
        <stp/>
        <stp>StudyData</stp>
        <stp>SUBMINUTE((HXS),1,Regular)</stp>
        <stp>Bar</stp>
        <stp/>
        <stp>Close</stp>
        <stp>5</stp>
        <stp>-12</stp>
        <stp/>
        <stp/>
        <stp/>
        <stp/>
        <stp>T</stp>
        <tr r="AG21" s="1"/>
      </tp>
      <tp t="s">
        <v/>
        <stp/>
        <stp>StudyData</stp>
        <stp>SUBMINUTE((HXS),5,Regular)</stp>
        <stp>Bar</stp>
        <stp/>
        <stp>Close</stp>
        <stp>5</stp>
        <stp>-52</stp>
        <stp/>
        <stp/>
        <stp/>
        <stp/>
        <stp>T</stp>
        <tr r="AN61" s="1"/>
      </tp>
      <tp t="s">
        <v/>
        <stp/>
        <stp>StudyData</stp>
        <stp>SUBMINUTE((HXS),5,Regular)</stp>
        <stp>Bar</stp>
        <stp/>
        <stp>Close</stp>
        <stp>5</stp>
        <stp>-42</stp>
        <stp/>
        <stp/>
        <stp/>
        <stp/>
        <stp>T</stp>
        <tr r="AN51" s="1"/>
      </tp>
      <tp t="s">
        <v/>
        <stp/>
        <stp>StudyData</stp>
        <stp>SUBMINUTE((HXS),5,Regular)</stp>
        <stp>Bar</stp>
        <stp/>
        <stp>Close</stp>
        <stp>5</stp>
        <stp>-32</stp>
        <stp/>
        <stp/>
        <stp/>
        <stp/>
        <stp>T</stp>
        <tr r="AN41" s="1"/>
      </tp>
      <tp t="s">
        <v/>
        <stp/>
        <stp>StudyData</stp>
        <stp>SUBMINUTE((HXS),5,Regular)</stp>
        <stp>Bar</stp>
        <stp/>
        <stp>Close</stp>
        <stp>5</stp>
        <stp>-22</stp>
        <stp/>
        <stp/>
        <stp/>
        <stp/>
        <stp>T</stp>
        <tr r="AN31" s="1"/>
      </tp>
      <tp t="s">
        <v/>
        <stp/>
        <stp>StudyData</stp>
        <stp>SUBMINUTE((HXS),5,Regular)</stp>
        <stp>Bar</stp>
        <stp/>
        <stp>Close</stp>
        <stp>5</stp>
        <stp>-12</stp>
        <stp/>
        <stp/>
        <stp/>
        <stp/>
        <stp>T</stp>
        <tr r="AN21" s="1"/>
      </tp>
      <tp t="s">
        <v/>
        <stp/>
        <stp>StudyData</stp>
        <stp>SUBMINUTE((HTS),5,Regular)</stp>
        <stp>Bar</stp>
        <stp/>
        <stp>Close</stp>
        <stp>5</stp>
        <stp>-52</stp>
        <stp/>
        <stp/>
        <stp/>
        <stp/>
        <stp>T</stp>
        <tr r="J61" s="1"/>
      </tp>
      <tp t="s">
        <v/>
        <stp/>
        <stp>StudyData</stp>
        <stp>SUBMINUTE((HTS),5,Regular)</stp>
        <stp>Bar</stp>
        <stp/>
        <stp>Close</stp>
        <stp>5</stp>
        <stp>-42</stp>
        <stp/>
        <stp/>
        <stp/>
        <stp/>
        <stp>T</stp>
        <tr r="J51" s="1"/>
      </tp>
      <tp t="s">
        <v/>
        <stp/>
        <stp>StudyData</stp>
        <stp>SUBMINUTE((HTS),5,Regular)</stp>
        <stp>Bar</stp>
        <stp/>
        <stp>Close</stp>
        <stp>5</stp>
        <stp>-32</stp>
        <stp/>
        <stp/>
        <stp/>
        <stp/>
        <stp>T</stp>
        <tr r="J41" s="1"/>
      </tp>
      <tp t="s">
        <v/>
        <stp/>
        <stp>StudyData</stp>
        <stp>SUBMINUTE((HTS),5,Regular)</stp>
        <stp>Bar</stp>
        <stp/>
        <stp>Close</stp>
        <stp>5</stp>
        <stp>-22</stp>
        <stp/>
        <stp/>
        <stp/>
        <stp/>
        <stp>T</stp>
        <tr r="J31" s="1"/>
      </tp>
      <tp t="s">
        <v/>
        <stp/>
        <stp>StudyData</stp>
        <stp>SUBMINUTE((HTS),5,Regular)</stp>
        <stp>Bar</stp>
        <stp/>
        <stp>Close</stp>
        <stp>5</stp>
        <stp>-12</stp>
        <stp/>
        <stp/>
        <stp/>
        <stp/>
        <stp>T</stp>
        <tr r="J21" s="1"/>
      </tp>
      <tp t="s">
        <v/>
        <stp/>
        <stp>StudyData</stp>
        <stp>SUBMINUTE((HTS),1,Regular)</stp>
        <stp>Bar</stp>
        <stp/>
        <stp>Close</stp>
        <stp>5</stp>
        <stp>-52</stp>
        <stp/>
        <stp/>
        <stp/>
        <stp/>
        <stp>T</stp>
        <tr r="C61" s="1"/>
      </tp>
      <tp t="s">
        <v/>
        <stp/>
        <stp>StudyData</stp>
        <stp>SUBMINUTE((HTS),1,Regular)</stp>
        <stp>Bar</stp>
        <stp/>
        <stp>Close</stp>
        <stp>5</stp>
        <stp>-42</stp>
        <stp/>
        <stp/>
        <stp/>
        <stp/>
        <stp>T</stp>
        <tr r="C51" s="1"/>
      </tp>
      <tp t="s">
        <v/>
        <stp/>
        <stp>StudyData</stp>
        <stp>SUBMINUTE((HTS),1,Regular)</stp>
        <stp>Bar</stp>
        <stp/>
        <stp>Close</stp>
        <stp>5</stp>
        <stp>-32</stp>
        <stp/>
        <stp/>
        <stp/>
        <stp/>
        <stp>T</stp>
        <tr r="C41" s="1"/>
      </tp>
      <tp t="s">
        <v/>
        <stp/>
        <stp>StudyData</stp>
        <stp>SUBMINUTE((HTS),1,Regular)</stp>
        <stp>Bar</stp>
        <stp/>
        <stp>Close</stp>
        <stp>5</stp>
        <stp>-22</stp>
        <stp/>
        <stp/>
        <stp/>
        <stp/>
        <stp>T</stp>
        <tr r="C31" s="1"/>
      </tp>
      <tp t="s">
        <v/>
        <stp/>
        <stp>StudyData</stp>
        <stp>SUBMINUTE((HTS),1,Regular)</stp>
        <stp>Bar</stp>
        <stp/>
        <stp>Close</stp>
        <stp>5</stp>
        <stp>-12</stp>
        <stp/>
        <stp/>
        <stp/>
        <stp/>
        <stp>T</stp>
        <tr r="C21" s="1"/>
      </tp>
      <tp>
        <v>97.375</v>
        <stp/>
        <stp>DOMData</stp>
        <stp>HXS</stp>
        <stp>Price</stp>
        <stp>1</stp>
        <stp>T</stp>
        <tr r="AS5" s="1"/>
      </tp>
      <tp>
        <v>98.23</v>
        <stp/>
        <stp>DOMData</stp>
        <stp>HTS</stp>
        <stp>Price</stp>
        <stp>1</stp>
        <stp>T</stp>
        <tr r="O5" s="1"/>
      </tp>
      <tp>
        <v>42305.522916666669</v>
        <stp/>
        <stp>StudyData</stp>
        <stp>HXS</stp>
        <stp>Bar</stp>
        <stp/>
        <stp>Time</stp>
        <stp>1</stp>
        <stp>-49</stp>
        <stp/>
        <stp/>
        <stp/>
        <stp/>
        <stp>T</stp>
        <tr r="AS58" s="1"/>
      </tp>
      <tp>
        <v>42305.515972222223</v>
        <stp/>
        <stp>StudyData</stp>
        <stp>HXS</stp>
        <stp>Bar</stp>
        <stp/>
        <stp>Time</stp>
        <stp>1</stp>
        <stp>-59</stp>
        <stp/>
        <stp/>
        <stp/>
        <stp/>
        <stp>T</stp>
        <tr r="AS68" s="1"/>
      </tp>
      <tp>
        <v>42305.543749999997</v>
        <stp/>
        <stp>StudyData</stp>
        <stp>HXS</stp>
        <stp>Bar</stp>
        <stp/>
        <stp>Time</stp>
        <stp>1</stp>
        <stp>-19</stp>
        <stp/>
        <stp/>
        <stp/>
        <stp/>
        <stp>T</stp>
        <tr r="AS28" s="1"/>
      </tp>
      <tp>
        <v>42305.536805555559</v>
        <stp/>
        <stp>StudyData</stp>
        <stp>HXS</stp>
        <stp>Bar</stp>
        <stp/>
        <stp>Time</stp>
        <stp>1</stp>
        <stp>-29</stp>
        <stp/>
        <stp/>
        <stp/>
        <stp/>
        <stp>T</stp>
        <tr r="AS38" s="1"/>
      </tp>
      <tp>
        <v>42305.529861111114</v>
        <stp/>
        <stp>StudyData</stp>
        <stp>HXS</stp>
        <stp>Bar</stp>
        <stp/>
        <stp>Time</stp>
        <stp>1</stp>
        <stp>-39</stp>
        <stp/>
        <stp/>
        <stp/>
        <stp/>
        <stp>T</stp>
        <tr r="AS48" s="1"/>
      </tp>
      <tp>
        <v>42305.543749999997</v>
        <stp/>
        <stp>StudyData</stp>
        <stp>HTS</stp>
        <stp>Bar</stp>
        <stp/>
        <stp>Time</stp>
        <stp>1</stp>
        <stp>-19</stp>
        <stp/>
        <stp/>
        <stp/>
        <stp/>
        <stp>T</stp>
        <tr r="O28" s="1"/>
      </tp>
      <tp>
        <v>42305.536805555559</v>
        <stp/>
        <stp>StudyData</stp>
        <stp>HTS</stp>
        <stp>Bar</stp>
        <stp/>
        <stp>Time</stp>
        <stp>1</stp>
        <stp>-29</stp>
        <stp/>
        <stp/>
        <stp/>
        <stp/>
        <stp>T</stp>
        <tr r="O38" s="1"/>
      </tp>
      <tp>
        <v>42305.529861111114</v>
        <stp/>
        <stp>StudyData</stp>
        <stp>HTS</stp>
        <stp>Bar</stp>
        <stp/>
        <stp>Time</stp>
        <stp>1</stp>
        <stp>-39</stp>
        <stp/>
        <stp/>
        <stp/>
        <stp/>
        <stp>T</stp>
        <tr r="O48" s="1"/>
      </tp>
      <tp>
        <v>42305.522916666669</v>
        <stp/>
        <stp>StudyData</stp>
        <stp>HTS</stp>
        <stp>Bar</stp>
        <stp/>
        <stp>Time</stp>
        <stp>1</stp>
        <stp>-49</stp>
        <stp/>
        <stp/>
        <stp/>
        <stp/>
        <stp>T</stp>
        <tr r="O58" s="1"/>
      </tp>
      <tp>
        <v>42305.515972222223</v>
        <stp/>
        <stp>StudyData</stp>
        <stp>HTS</stp>
        <stp>Bar</stp>
        <stp/>
        <stp>Time</stp>
        <stp>1</stp>
        <stp>-59</stp>
        <stp/>
        <stp/>
        <stp/>
        <stp/>
        <stp>T</stp>
        <tr r="O68" s="1"/>
      </tp>
      <tp t="s">
        <v/>
        <stp/>
        <stp>StudyData</stp>
        <stp>SUBMINUTE((HXS),1,Regular)</stp>
        <stp>Bar</stp>
        <stp/>
        <stp>Close</stp>
        <stp>5</stp>
        <stp>-51</stp>
        <stp/>
        <stp/>
        <stp/>
        <stp/>
        <stp>T</stp>
        <tr r="AG60" s="1"/>
      </tp>
      <tp t="s">
        <v/>
        <stp/>
        <stp>StudyData</stp>
        <stp>SUBMINUTE((HXS),1,Regular)</stp>
        <stp>Bar</stp>
        <stp/>
        <stp>Close</stp>
        <stp>5</stp>
        <stp>-41</stp>
        <stp/>
        <stp/>
        <stp/>
        <stp/>
        <stp>T</stp>
        <tr r="AG50" s="1"/>
      </tp>
      <tp t="s">
        <v/>
        <stp/>
        <stp>StudyData</stp>
        <stp>SUBMINUTE((HXS),1,Regular)</stp>
        <stp>Bar</stp>
        <stp/>
        <stp>Close</stp>
        <stp>5</stp>
        <stp>-31</stp>
        <stp/>
        <stp/>
        <stp/>
        <stp/>
        <stp>T</stp>
        <tr r="AG40" s="1"/>
      </tp>
      <tp t="s">
        <v/>
        <stp/>
        <stp>StudyData</stp>
        <stp>SUBMINUTE((HXS),1,Regular)</stp>
        <stp>Bar</stp>
        <stp/>
        <stp>Close</stp>
        <stp>5</stp>
        <stp>-21</stp>
        <stp/>
        <stp/>
        <stp/>
        <stp/>
        <stp>T</stp>
        <tr r="AG30" s="1"/>
      </tp>
      <tp t="s">
        <v/>
        <stp/>
        <stp>StudyData</stp>
        <stp>SUBMINUTE((HXS),1,Regular)</stp>
        <stp>Bar</stp>
        <stp/>
        <stp>Close</stp>
        <stp>5</stp>
        <stp>-11</stp>
        <stp/>
        <stp/>
        <stp/>
        <stp/>
        <stp>T</stp>
        <tr r="AG20" s="1"/>
      </tp>
      <tp t="s">
        <v/>
        <stp/>
        <stp>StudyData</stp>
        <stp>SUBMINUTE((HXS),5,Regular)</stp>
        <stp>Bar</stp>
        <stp/>
        <stp>Close</stp>
        <stp>5</stp>
        <stp>-51</stp>
        <stp/>
        <stp/>
        <stp/>
        <stp/>
        <stp>T</stp>
        <tr r="AN60" s="1"/>
      </tp>
      <tp t="s">
        <v/>
        <stp/>
        <stp>StudyData</stp>
        <stp>SUBMINUTE((HXS),5,Regular)</stp>
        <stp>Bar</stp>
        <stp/>
        <stp>Close</stp>
        <stp>5</stp>
        <stp>-41</stp>
        <stp/>
        <stp/>
        <stp/>
        <stp/>
        <stp>T</stp>
        <tr r="AN50" s="1"/>
      </tp>
      <tp t="s">
        <v/>
        <stp/>
        <stp>StudyData</stp>
        <stp>SUBMINUTE((HXS),5,Regular)</stp>
        <stp>Bar</stp>
        <stp/>
        <stp>Close</stp>
        <stp>5</stp>
        <stp>-31</stp>
        <stp/>
        <stp/>
        <stp/>
        <stp/>
        <stp>T</stp>
        <tr r="AN40" s="1"/>
      </tp>
      <tp t="s">
        <v/>
        <stp/>
        <stp>StudyData</stp>
        <stp>SUBMINUTE((HXS),5,Regular)</stp>
        <stp>Bar</stp>
        <stp/>
        <stp>Close</stp>
        <stp>5</stp>
        <stp>-21</stp>
        <stp/>
        <stp/>
        <stp/>
        <stp/>
        <stp>T</stp>
        <tr r="AN30" s="1"/>
      </tp>
      <tp t="s">
        <v/>
        <stp/>
        <stp>StudyData</stp>
        <stp>SUBMINUTE((HXS),5,Regular)</stp>
        <stp>Bar</stp>
        <stp/>
        <stp>Close</stp>
        <stp>5</stp>
        <stp>-11</stp>
        <stp/>
        <stp/>
        <stp/>
        <stp/>
        <stp>T</stp>
        <tr r="AN20" s="1"/>
      </tp>
      <tp t="s">
        <v/>
        <stp/>
        <stp>StudyData</stp>
        <stp>SUBMINUTE((HTS),5,Regular)</stp>
        <stp>Bar</stp>
        <stp/>
        <stp>Close</stp>
        <stp>5</stp>
        <stp>-51</stp>
        <stp/>
        <stp/>
        <stp/>
        <stp/>
        <stp>T</stp>
        <tr r="J60" s="1"/>
      </tp>
      <tp t="s">
        <v/>
        <stp/>
        <stp>StudyData</stp>
        <stp>SUBMINUTE((HTS),5,Regular)</stp>
        <stp>Bar</stp>
        <stp/>
        <stp>Close</stp>
        <stp>5</stp>
        <stp>-41</stp>
        <stp/>
        <stp/>
        <stp/>
        <stp/>
        <stp>T</stp>
        <tr r="J50" s="1"/>
      </tp>
      <tp t="s">
        <v/>
        <stp/>
        <stp>StudyData</stp>
        <stp>SUBMINUTE((HTS),5,Regular)</stp>
        <stp>Bar</stp>
        <stp/>
        <stp>Close</stp>
        <stp>5</stp>
        <stp>-31</stp>
        <stp/>
        <stp/>
        <stp/>
        <stp/>
        <stp>T</stp>
        <tr r="J40" s="1"/>
      </tp>
      <tp t="s">
        <v/>
        <stp/>
        <stp>StudyData</stp>
        <stp>SUBMINUTE((HTS),5,Regular)</stp>
        <stp>Bar</stp>
        <stp/>
        <stp>Close</stp>
        <stp>5</stp>
        <stp>-21</stp>
        <stp/>
        <stp/>
        <stp/>
        <stp/>
        <stp>T</stp>
        <tr r="J30" s="1"/>
      </tp>
      <tp t="s">
        <v/>
        <stp/>
        <stp>StudyData</stp>
        <stp>SUBMINUTE((HTS),5,Regular)</stp>
        <stp>Bar</stp>
        <stp/>
        <stp>Close</stp>
        <stp>5</stp>
        <stp>-11</stp>
        <stp/>
        <stp/>
        <stp/>
        <stp/>
        <stp>T</stp>
        <tr r="J20" s="1"/>
      </tp>
      <tp t="s">
        <v/>
        <stp/>
        <stp>StudyData</stp>
        <stp>SUBMINUTE((HTS),1,Regular)</stp>
        <stp>Bar</stp>
        <stp/>
        <stp>Close</stp>
        <stp>5</stp>
        <stp>-51</stp>
        <stp/>
        <stp/>
        <stp/>
        <stp/>
        <stp>T</stp>
        <tr r="C60" s="1"/>
      </tp>
      <tp t="s">
        <v/>
        <stp/>
        <stp>StudyData</stp>
        <stp>SUBMINUTE((HTS),1,Regular)</stp>
        <stp>Bar</stp>
        <stp/>
        <stp>Close</stp>
        <stp>5</stp>
        <stp>-41</stp>
        <stp/>
        <stp/>
        <stp/>
        <stp/>
        <stp>T</stp>
        <tr r="C50" s="1"/>
      </tp>
      <tp t="s">
        <v/>
        <stp/>
        <stp>StudyData</stp>
        <stp>SUBMINUTE((HTS),1,Regular)</stp>
        <stp>Bar</stp>
        <stp/>
        <stp>Close</stp>
        <stp>5</stp>
        <stp>-31</stp>
        <stp/>
        <stp/>
        <stp/>
        <stp/>
        <stp>T</stp>
        <tr r="C40" s="1"/>
      </tp>
      <tp t="s">
        <v/>
        <stp/>
        <stp>StudyData</stp>
        <stp>SUBMINUTE((HTS),1,Regular)</stp>
        <stp>Bar</stp>
        <stp/>
        <stp>Close</stp>
        <stp>5</stp>
        <stp>-21</stp>
        <stp/>
        <stp/>
        <stp/>
        <stp/>
        <stp>T</stp>
        <tr r="C30" s="1"/>
      </tp>
      <tp t="s">
        <v/>
        <stp/>
        <stp>StudyData</stp>
        <stp>SUBMINUTE((HTS),1,Regular)</stp>
        <stp>Bar</stp>
        <stp/>
        <stp>Close</stp>
        <stp>5</stp>
        <stp>-11</stp>
        <stp/>
        <stp/>
        <stp/>
        <stp/>
        <stp>T</stp>
        <tr r="C20" s="1"/>
      </tp>
      <tp>
        <v>42305.523611111108</v>
        <stp/>
        <stp>StudyData</stp>
        <stp>HXS</stp>
        <stp>Bar</stp>
        <stp/>
        <stp>Time</stp>
        <stp>1</stp>
        <stp>-48</stp>
        <stp/>
        <stp/>
        <stp/>
        <stp/>
        <stp>T</stp>
        <tr r="AS57" s="1"/>
      </tp>
      <tp>
        <v>42305.51666666667</v>
        <stp/>
        <stp>StudyData</stp>
        <stp>HXS</stp>
        <stp>Bar</stp>
        <stp/>
        <stp>Time</stp>
        <stp>1</stp>
        <stp>-58</stp>
        <stp/>
        <stp/>
        <stp/>
        <stp/>
        <stp>T</stp>
        <tr r="AS67" s="1"/>
      </tp>
      <tp>
        <v>42305.544444444444</v>
        <stp/>
        <stp>StudyData</stp>
        <stp>HXS</stp>
        <stp>Bar</stp>
        <stp/>
        <stp>Time</stp>
        <stp>1</stp>
        <stp>-18</stp>
        <stp/>
        <stp/>
        <stp/>
        <stp/>
        <stp>T</stp>
        <tr r="AS27" s="1"/>
      </tp>
      <tp>
        <v>42305.537499999999</v>
        <stp/>
        <stp>StudyData</stp>
        <stp>HXS</stp>
        <stp>Bar</stp>
        <stp/>
        <stp>Time</stp>
        <stp>1</stp>
        <stp>-28</stp>
        <stp/>
        <stp/>
        <stp/>
        <stp/>
        <stp>T</stp>
        <tr r="AS37" s="1"/>
      </tp>
      <tp>
        <v>42305.530555555553</v>
        <stp/>
        <stp>StudyData</stp>
        <stp>HXS</stp>
        <stp>Bar</stp>
        <stp/>
        <stp>Time</stp>
        <stp>1</stp>
        <stp>-38</stp>
        <stp/>
        <stp/>
        <stp/>
        <stp/>
        <stp>T</stp>
        <tr r="AS47" s="1"/>
      </tp>
      <tp>
        <v>42305.544444444444</v>
        <stp/>
        <stp>StudyData</stp>
        <stp>HTS</stp>
        <stp>Bar</stp>
        <stp/>
        <stp>Time</stp>
        <stp>1</stp>
        <stp>-18</stp>
        <stp/>
        <stp/>
        <stp/>
        <stp/>
        <stp>T</stp>
        <tr r="O27" s="1"/>
      </tp>
      <tp>
        <v>42305.537499999999</v>
        <stp/>
        <stp>StudyData</stp>
        <stp>HTS</stp>
        <stp>Bar</stp>
        <stp/>
        <stp>Time</stp>
        <stp>1</stp>
        <stp>-28</stp>
        <stp/>
        <stp/>
        <stp/>
        <stp/>
        <stp>T</stp>
        <tr r="O37" s="1"/>
      </tp>
      <tp>
        <v>42305.530555555553</v>
        <stp/>
        <stp>StudyData</stp>
        <stp>HTS</stp>
        <stp>Bar</stp>
        <stp/>
        <stp>Time</stp>
        <stp>1</stp>
        <stp>-38</stp>
        <stp/>
        <stp/>
        <stp/>
        <stp/>
        <stp>T</stp>
        <tr r="O47" s="1"/>
      </tp>
      <tp>
        <v>42305.523611111108</v>
        <stp/>
        <stp>StudyData</stp>
        <stp>HTS</stp>
        <stp>Bar</stp>
        <stp/>
        <stp>Time</stp>
        <stp>1</stp>
        <stp>-48</stp>
        <stp/>
        <stp/>
        <stp/>
        <stp/>
        <stp>T</stp>
        <tr r="O57" s="1"/>
      </tp>
      <tp>
        <v>42305.51666666667</v>
        <stp/>
        <stp>StudyData</stp>
        <stp>HTS</stp>
        <stp>Bar</stp>
        <stp/>
        <stp>Time</stp>
        <stp>1</stp>
        <stp>-58</stp>
        <stp/>
        <stp/>
        <stp/>
        <stp/>
        <stp>T</stp>
        <tr r="O67" s="1"/>
      </tp>
      <tp t="s">
        <v/>
        <stp/>
        <stp>StudyData</stp>
        <stp>SUBMINUTE((HXS),1,Regular)</stp>
        <stp>Bar</stp>
        <stp/>
        <stp>Close</stp>
        <stp>5</stp>
        <stp>-60</stp>
        <stp/>
        <stp/>
        <stp/>
        <stp/>
        <stp>T</stp>
        <tr r="AG69" s="1"/>
      </tp>
      <tp t="s">
        <v/>
        <stp/>
        <stp>StudyData</stp>
        <stp>SUBMINUTE((HXS),1,Regular)</stp>
        <stp>Bar</stp>
        <stp/>
        <stp>Close</stp>
        <stp>5</stp>
        <stp>-50</stp>
        <stp/>
        <stp/>
        <stp/>
        <stp/>
        <stp>T</stp>
        <tr r="AG59" s="1"/>
      </tp>
      <tp t="s">
        <v/>
        <stp/>
        <stp>StudyData</stp>
        <stp>SUBMINUTE((HXS),1,Regular)</stp>
        <stp>Bar</stp>
        <stp/>
        <stp>Close</stp>
        <stp>5</stp>
        <stp>-40</stp>
        <stp/>
        <stp/>
        <stp/>
        <stp/>
        <stp>T</stp>
        <tr r="AG49" s="1"/>
      </tp>
      <tp t="s">
        <v/>
        <stp/>
        <stp>StudyData</stp>
        <stp>SUBMINUTE((HXS),1,Regular)</stp>
        <stp>Bar</stp>
        <stp/>
        <stp>Close</stp>
        <stp>5</stp>
        <stp>-30</stp>
        <stp/>
        <stp/>
        <stp/>
        <stp/>
        <stp>T</stp>
        <tr r="AG39" s="1"/>
      </tp>
      <tp t="s">
        <v/>
        <stp/>
        <stp>StudyData</stp>
        <stp>SUBMINUTE((HXS),1,Regular)</stp>
        <stp>Bar</stp>
        <stp/>
        <stp>Close</stp>
        <stp>5</stp>
        <stp>-20</stp>
        <stp/>
        <stp/>
        <stp/>
        <stp/>
        <stp>T</stp>
        <tr r="AG29" s="1"/>
      </tp>
      <tp t="s">
        <v/>
        <stp/>
        <stp>StudyData</stp>
        <stp>SUBMINUTE((HXS),1,Regular)</stp>
        <stp>Bar</stp>
        <stp/>
        <stp>Close</stp>
        <stp>5</stp>
        <stp>-10</stp>
        <stp/>
        <stp/>
        <stp/>
        <stp/>
        <stp>T</stp>
        <tr r="AG19" s="1"/>
      </tp>
      <tp t="s">
        <v/>
        <stp/>
        <stp>StudyData</stp>
        <stp>SUBMINUTE((HXS),5,Regular)</stp>
        <stp>Bar</stp>
        <stp/>
        <stp>Close</stp>
        <stp>5</stp>
        <stp>-60</stp>
        <stp/>
        <stp/>
        <stp/>
        <stp/>
        <stp>T</stp>
        <tr r="AN69" s="1"/>
      </tp>
      <tp t="s">
        <v/>
        <stp/>
        <stp>StudyData</stp>
        <stp>SUBMINUTE((HXS),5,Regular)</stp>
        <stp>Bar</stp>
        <stp/>
        <stp>Close</stp>
        <stp>5</stp>
        <stp>-50</stp>
        <stp/>
        <stp/>
        <stp/>
        <stp/>
        <stp>T</stp>
        <tr r="AN59" s="1"/>
      </tp>
      <tp t="s">
        <v/>
        <stp/>
        <stp>StudyData</stp>
        <stp>SUBMINUTE((HXS),5,Regular)</stp>
        <stp>Bar</stp>
        <stp/>
        <stp>Close</stp>
        <stp>5</stp>
        <stp>-40</stp>
        <stp/>
        <stp/>
        <stp/>
        <stp/>
        <stp>T</stp>
        <tr r="AN49" s="1"/>
      </tp>
      <tp t="s">
        <v/>
        <stp/>
        <stp>StudyData</stp>
        <stp>SUBMINUTE((HXS),5,Regular)</stp>
        <stp>Bar</stp>
        <stp/>
        <stp>Close</stp>
        <stp>5</stp>
        <stp>-30</stp>
        <stp/>
        <stp/>
        <stp/>
        <stp/>
        <stp>T</stp>
        <tr r="AN39" s="1"/>
      </tp>
      <tp t="s">
        <v/>
        <stp/>
        <stp>StudyData</stp>
        <stp>SUBMINUTE((HXS),5,Regular)</stp>
        <stp>Bar</stp>
        <stp/>
        <stp>Close</stp>
        <stp>5</stp>
        <stp>-20</stp>
        <stp/>
        <stp/>
        <stp/>
        <stp/>
        <stp>T</stp>
        <tr r="AN29" s="1"/>
      </tp>
      <tp t="s">
        <v/>
        <stp/>
        <stp>StudyData</stp>
        <stp>SUBMINUTE((HXS),5,Regular)</stp>
        <stp>Bar</stp>
        <stp/>
        <stp>Close</stp>
        <stp>5</stp>
        <stp>-10</stp>
        <stp/>
        <stp/>
        <stp/>
        <stp/>
        <stp>T</stp>
        <tr r="AN19" s="1"/>
      </tp>
      <tp t="s">
        <v/>
        <stp/>
        <stp>StudyData</stp>
        <stp>SUBMINUTE((HTS),5,Regular)</stp>
        <stp>Bar</stp>
        <stp/>
        <stp>Close</stp>
        <stp>5</stp>
        <stp>-60</stp>
        <stp/>
        <stp/>
        <stp/>
        <stp/>
        <stp>T</stp>
        <tr r="J69" s="1"/>
      </tp>
      <tp t="s">
        <v/>
        <stp/>
        <stp>StudyData</stp>
        <stp>SUBMINUTE((HTS),5,Regular)</stp>
        <stp>Bar</stp>
        <stp/>
        <stp>Close</stp>
        <stp>5</stp>
        <stp>-50</stp>
        <stp/>
        <stp/>
        <stp/>
        <stp/>
        <stp>T</stp>
        <tr r="J59" s="1"/>
      </tp>
      <tp t="s">
        <v/>
        <stp/>
        <stp>StudyData</stp>
        <stp>SUBMINUTE((HTS),5,Regular)</stp>
        <stp>Bar</stp>
        <stp/>
        <stp>Close</stp>
        <stp>5</stp>
        <stp>-40</stp>
        <stp/>
        <stp/>
        <stp/>
        <stp/>
        <stp>T</stp>
        <tr r="J49" s="1"/>
      </tp>
      <tp t="s">
        <v/>
        <stp/>
        <stp>StudyData</stp>
        <stp>SUBMINUTE((HTS),5,Regular)</stp>
        <stp>Bar</stp>
        <stp/>
        <stp>Close</stp>
        <stp>5</stp>
        <stp>-30</stp>
        <stp/>
        <stp/>
        <stp/>
        <stp/>
        <stp>T</stp>
        <tr r="J39" s="1"/>
      </tp>
      <tp t="s">
        <v/>
        <stp/>
        <stp>StudyData</stp>
        <stp>SUBMINUTE((HTS),5,Regular)</stp>
        <stp>Bar</stp>
        <stp/>
        <stp>Close</stp>
        <stp>5</stp>
        <stp>-20</stp>
        <stp/>
        <stp/>
        <stp/>
        <stp/>
        <stp>T</stp>
        <tr r="J29" s="1"/>
      </tp>
      <tp t="s">
        <v/>
        <stp/>
        <stp>StudyData</stp>
        <stp>SUBMINUTE((HTS),5,Regular)</stp>
        <stp>Bar</stp>
        <stp/>
        <stp>Close</stp>
        <stp>5</stp>
        <stp>-10</stp>
        <stp/>
        <stp/>
        <stp/>
        <stp/>
        <stp>T</stp>
        <tr r="J19" s="1"/>
      </tp>
      <tp t="s">
        <v/>
        <stp/>
        <stp>StudyData</stp>
        <stp>SUBMINUTE((HTS),1,Regular)</stp>
        <stp>Bar</stp>
        <stp/>
        <stp>Close</stp>
        <stp>5</stp>
        <stp>-60</stp>
        <stp/>
        <stp/>
        <stp/>
        <stp/>
        <stp>T</stp>
        <tr r="C69" s="1"/>
      </tp>
      <tp t="s">
        <v/>
        <stp/>
        <stp>StudyData</stp>
        <stp>SUBMINUTE((HTS),1,Regular)</stp>
        <stp>Bar</stp>
        <stp/>
        <stp>Close</stp>
        <stp>5</stp>
        <stp>-50</stp>
        <stp/>
        <stp/>
        <stp/>
        <stp/>
        <stp>T</stp>
        <tr r="C59" s="1"/>
      </tp>
      <tp t="s">
        <v/>
        <stp/>
        <stp>StudyData</stp>
        <stp>SUBMINUTE((HTS),1,Regular)</stp>
        <stp>Bar</stp>
        <stp/>
        <stp>Close</stp>
        <stp>5</stp>
        <stp>-40</stp>
        <stp/>
        <stp/>
        <stp/>
        <stp/>
        <stp>T</stp>
        <tr r="C49" s="1"/>
      </tp>
      <tp t="s">
        <v/>
        <stp/>
        <stp>StudyData</stp>
        <stp>SUBMINUTE((HTS),1,Regular)</stp>
        <stp>Bar</stp>
        <stp/>
        <stp>Close</stp>
        <stp>5</stp>
        <stp>-30</stp>
        <stp/>
        <stp/>
        <stp/>
        <stp/>
        <stp>T</stp>
        <tr r="C39" s="1"/>
      </tp>
      <tp t="s">
        <v/>
        <stp/>
        <stp>StudyData</stp>
        <stp>SUBMINUTE((HTS),1,Regular)</stp>
        <stp>Bar</stp>
        <stp/>
        <stp>Close</stp>
        <stp>5</stp>
        <stp>-20</stp>
        <stp/>
        <stp/>
        <stp/>
        <stp/>
        <stp>T</stp>
        <tr r="C29" s="1"/>
      </tp>
      <tp t="s">
        <v/>
        <stp/>
        <stp>StudyData</stp>
        <stp>SUBMINUTE((HTS),1,Regular)</stp>
        <stp>Bar</stp>
        <stp/>
        <stp>Close</stp>
        <stp>5</stp>
        <stp>-10</stp>
        <stp/>
        <stp/>
        <stp/>
        <stp/>
        <stp>T</stp>
        <tr r="C19" s="1"/>
      </tp>
      <tp>
        <v>2402</v>
        <stp/>
        <stp>DOMData</stp>
        <stp>HTS</stp>
        <stp>Volume</stp>
        <stp>2</stp>
        <stp>D</stp>
        <tr r="Q6" s="1"/>
      </tp>
      <tp>
        <v>501</v>
        <stp/>
        <stp>DOMData</stp>
        <stp>HXS</stp>
        <stp>Volume</stp>
        <stp>2</stp>
        <stp>D</stp>
        <tr r="AU6" s="1"/>
      </tp>
      <tp>
        <v>2559</v>
        <stp/>
        <stp>DOMData</stp>
        <stp>HTS</stp>
        <stp>Volume</stp>
        <stp>3</stp>
        <stp>D</stp>
        <tr r="U6" s="1"/>
      </tp>
      <tp>
        <v>439</v>
        <stp/>
        <stp>DOMData</stp>
        <stp>HXS</stp>
        <stp>Volume</stp>
        <stp>3</stp>
        <stp>D</stp>
        <tr r="AY6" s="1"/>
      </tp>
      <tp t="s">
        <v/>
        <stp/>
        <stp>StudyData</stp>
        <stp>HTS</stp>
        <stp>Bar</stp>
        <stp/>
        <stp>Open</stp>
        <stp>5</stp>
        <stp>-38</stp>
        <stp/>
        <stp/>
        <stp/>
        <stp/>
        <stp>T</stp>
        <tr r="V47" s="1"/>
      </tp>
      <tp t="s">
        <v/>
        <stp/>
        <stp>StudyData</stp>
        <stp>HTS</stp>
        <stp>Bar</stp>
        <stp/>
        <stp>Open</stp>
        <stp>5</stp>
        <stp>-28</stp>
        <stp/>
        <stp/>
        <stp/>
        <stp/>
        <stp>T</stp>
        <tr r="V37" s="1"/>
      </tp>
      <tp t="s">
        <v/>
        <stp/>
        <stp>StudyData</stp>
        <stp>HTS</stp>
        <stp>Bar</stp>
        <stp/>
        <stp>Open</stp>
        <stp>5</stp>
        <stp>-18</stp>
        <stp/>
        <stp/>
        <stp/>
        <stp/>
        <stp>T</stp>
        <tr r="V27" s="1"/>
      </tp>
      <tp t="s">
        <v/>
        <stp/>
        <stp>StudyData</stp>
        <stp>HTS</stp>
        <stp>Bar</stp>
        <stp/>
        <stp>Open</stp>
        <stp>5</stp>
        <stp>-58</stp>
        <stp/>
        <stp/>
        <stp/>
        <stp/>
        <stp>T</stp>
        <tr r="V67" s="1"/>
      </tp>
      <tp>
        <v>98.25</v>
        <stp/>
        <stp>StudyData</stp>
        <stp>HTS</stp>
        <stp>Bar</stp>
        <stp/>
        <stp>Open</stp>
        <stp>5</stp>
        <stp>-48</stp>
        <stp/>
        <stp/>
        <stp/>
        <stp/>
        <stp>T</stp>
        <tr r="V57" s="1"/>
      </tp>
      <tp>
        <v>2512</v>
        <stp/>
        <stp>DOMData</stp>
        <stp>HTS</stp>
        <stp>Volume</stp>
        <stp>1</stp>
        <stp>D</stp>
        <tr r="O6" s="1"/>
      </tp>
      <tp>
        <v>200</v>
        <stp/>
        <stp>DOMData</stp>
        <stp>HXS</stp>
        <stp>Volume</stp>
        <stp>1</stp>
        <stp>D</stp>
        <tr r="AS6" s="1"/>
      </tp>
      <tp t="s">
        <v/>
        <stp/>
        <stp>StudyData</stp>
        <stp>HTS</stp>
        <stp>Bar</stp>
        <stp/>
        <stp>Open</stp>
        <stp>5</stp>
        <stp>-39</stp>
        <stp/>
        <stp/>
        <stp/>
        <stp/>
        <stp>T</stp>
        <tr r="V48" s="1"/>
      </tp>
      <tp>
        <v>98.24</v>
        <stp/>
        <stp>StudyData</stp>
        <stp>HTS</stp>
        <stp>Bar</stp>
        <stp/>
        <stp>Open</stp>
        <stp>5</stp>
        <stp>-29</stp>
        <stp/>
        <stp/>
        <stp/>
        <stp/>
        <stp>T</stp>
        <tr r="V38" s="1"/>
      </tp>
      <tp t="s">
        <v/>
        <stp/>
        <stp>StudyData</stp>
        <stp>HTS</stp>
        <stp>Bar</stp>
        <stp/>
        <stp>Open</stp>
        <stp>5</stp>
        <stp>-19</stp>
        <stp/>
        <stp/>
        <stp/>
        <stp/>
        <stp>T</stp>
        <tr r="V28" s="1"/>
      </tp>
      <tp>
        <v>98.24</v>
        <stp/>
        <stp>StudyData</stp>
        <stp>HTS</stp>
        <stp>Bar</stp>
        <stp/>
        <stp>Open</stp>
        <stp>5</stp>
        <stp>-59</stp>
        <stp/>
        <stp/>
        <stp/>
        <stp/>
        <stp>T</stp>
        <tr r="V68" s="1"/>
      </tp>
      <tp t="s">
        <v/>
        <stp/>
        <stp>StudyData</stp>
        <stp>HTS</stp>
        <stp>Bar</stp>
        <stp/>
        <stp>Open</stp>
        <stp>5</stp>
        <stp>-49</stp>
        <stp/>
        <stp/>
        <stp/>
        <stp/>
        <stp>T</stp>
        <tr r="V58" s="1"/>
      </tp>
      <tp>
        <v>4587</v>
        <stp/>
        <stp>DOMData</stp>
        <stp>HTS</stp>
        <stp>Volume</stp>
        <stp>4</stp>
        <stp>D</stp>
        <tr r="Z6" s="1"/>
      </tp>
      <tp>
        <v>402</v>
        <stp/>
        <stp>DOMData</stp>
        <stp>HXS</stp>
        <stp>Volume</stp>
        <stp>4</stp>
        <stp>D</stp>
        <tr r="BD6" s="1"/>
      </tp>
      <tp>
        <v>98.23</v>
        <stp/>
        <stp>StudyData</stp>
        <stp>HTS</stp>
        <stp>Bar</stp>
        <stp/>
        <stp>Open</stp>
        <stp>5</stp>
        <stp>-32</stp>
        <stp/>
        <stp/>
        <stp/>
        <stp/>
        <stp>T</stp>
        <tr r="V41" s="1"/>
      </tp>
      <tp t="s">
        <v/>
        <stp/>
        <stp>StudyData</stp>
        <stp>HTS</stp>
        <stp>Bar</stp>
        <stp/>
        <stp>Open</stp>
        <stp>5</stp>
        <stp>-22</stp>
        <stp/>
        <stp/>
        <stp/>
        <stp/>
        <stp>T</stp>
        <tr r="V31" s="1"/>
      </tp>
      <tp>
        <v>98.24</v>
        <stp/>
        <stp>StudyData</stp>
        <stp>HTS</stp>
        <stp>Bar</stp>
        <stp/>
        <stp>Open</stp>
        <stp>5</stp>
        <stp>-12</stp>
        <stp/>
        <stp/>
        <stp/>
        <stp/>
        <stp>T</stp>
        <tr r="V21" s="1"/>
      </tp>
      <tp>
        <v>98.24</v>
        <stp/>
        <stp>StudyData</stp>
        <stp>HTS</stp>
        <stp>Bar</stp>
        <stp/>
        <stp>Open</stp>
        <stp>5</stp>
        <stp>-52</stp>
        <stp/>
        <stp/>
        <stp/>
        <stp/>
        <stp>T</stp>
        <tr r="V61" s="1"/>
      </tp>
      <tp t="s">
        <v/>
        <stp/>
        <stp>StudyData</stp>
        <stp>HTS</stp>
        <stp>Bar</stp>
        <stp/>
        <stp>Open</stp>
        <stp>5</stp>
        <stp>-42</stp>
        <stp/>
        <stp/>
        <stp/>
        <stp/>
        <stp>T</stp>
        <tr r="V51" s="1"/>
      </tp>
      <tp t="s">
        <v/>
        <stp/>
        <stp>StudyData</stp>
        <stp>HTS</stp>
        <stp>Bar</stp>
        <stp/>
        <stp>Open</stp>
        <stp>5</stp>
        <stp>-33</stp>
        <stp/>
        <stp/>
        <stp/>
        <stp/>
        <stp>T</stp>
        <tr r="V42" s="1"/>
      </tp>
      <tp t="s">
        <v/>
        <stp/>
        <stp>StudyData</stp>
        <stp>HTS</stp>
        <stp>Bar</stp>
        <stp/>
        <stp>Open</stp>
        <stp>5</stp>
        <stp>-23</stp>
        <stp/>
        <stp/>
        <stp/>
        <stp/>
        <stp>T</stp>
        <tr r="V32" s="1"/>
      </tp>
      <tp t="s">
        <v/>
        <stp/>
        <stp>StudyData</stp>
        <stp>HTS</stp>
        <stp>Bar</stp>
        <stp/>
        <stp>Open</stp>
        <stp>5</stp>
        <stp>-13</stp>
        <stp/>
        <stp/>
        <stp/>
        <stp/>
        <stp>T</stp>
        <tr r="V22" s="1"/>
      </tp>
      <tp>
        <v>98.24</v>
        <stp/>
        <stp>StudyData</stp>
        <stp>HTS</stp>
        <stp>Bar</stp>
        <stp/>
        <stp>Open</stp>
        <stp>5</stp>
        <stp>-53</stp>
        <stp/>
        <stp/>
        <stp/>
        <stp/>
        <stp>T</stp>
        <tr r="V62" s="1"/>
      </tp>
      <tp>
        <v>98.24</v>
        <stp/>
        <stp>StudyData</stp>
        <stp>HTS</stp>
        <stp>Bar</stp>
        <stp/>
        <stp>Open</stp>
        <stp>5</stp>
        <stp>-43</stp>
        <stp/>
        <stp/>
        <stp/>
        <stp/>
        <stp>T</stp>
        <tr r="V52" s="1"/>
      </tp>
      <tp t="s">
        <v/>
        <stp/>
        <stp>StudyData</stp>
        <stp>HTS</stp>
        <stp>Bar</stp>
        <stp/>
        <stp>Open</stp>
        <stp>5</stp>
        <stp>-30</stp>
        <stp/>
        <stp/>
        <stp/>
        <stp/>
        <stp>T</stp>
        <tr r="V39" s="1"/>
      </tp>
      <tp t="s">
        <v/>
        <stp/>
        <stp>StudyData</stp>
        <stp>HTS</stp>
        <stp>Bar</stp>
        <stp/>
        <stp>Open</stp>
        <stp>5</stp>
        <stp>-20</stp>
        <stp/>
        <stp/>
        <stp/>
        <stp/>
        <stp>T</stp>
        <tr r="V29" s="1"/>
      </tp>
      <tp t="s">
        <v/>
        <stp/>
        <stp>StudyData</stp>
        <stp>HTS</stp>
        <stp>Bar</stp>
        <stp/>
        <stp>Open</stp>
        <stp>5</stp>
        <stp>-10</stp>
        <stp/>
        <stp/>
        <stp/>
        <stp/>
        <stp>T</stp>
        <tr r="V19" s="1"/>
      </tp>
      <tp>
        <v>98.24</v>
        <stp/>
        <stp>StudyData</stp>
        <stp>HTS</stp>
        <stp>Bar</stp>
        <stp/>
        <stp>Open</stp>
        <stp>5</stp>
        <stp>-60</stp>
        <stp/>
        <stp/>
        <stp/>
        <stp/>
        <stp>T</stp>
        <tr r="V69" s="1"/>
      </tp>
      <tp>
        <v>98.24</v>
        <stp/>
        <stp>StudyData</stp>
        <stp>HTS</stp>
        <stp>Bar</stp>
        <stp/>
        <stp>Open</stp>
        <stp>5</stp>
        <stp>-50</stp>
        <stp/>
        <stp/>
        <stp/>
        <stp/>
        <stp>T</stp>
        <tr r="V59" s="1"/>
      </tp>
      <tp>
        <v>98.24</v>
        <stp/>
        <stp>StudyData</stp>
        <stp>HTS</stp>
        <stp>Bar</stp>
        <stp/>
        <stp>Open</stp>
        <stp>5</stp>
        <stp>-40</stp>
        <stp/>
        <stp/>
        <stp/>
        <stp/>
        <stp>T</stp>
        <tr r="V49" s="1"/>
      </tp>
      <tp t="s">
        <v/>
        <stp/>
        <stp>StudyData</stp>
        <stp>HTS</stp>
        <stp>Bar</stp>
        <stp/>
        <stp>Open</stp>
        <stp>5</stp>
        <stp>-31</stp>
        <stp/>
        <stp/>
        <stp/>
        <stp/>
        <stp>T</stp>
        <tr r="V40" s="1"/>
      </tp>
      <tp>
        <v>98.24</v>
        <stp/>
        <stp>StudyData</stp>
        <stp>HTS</stp>
        <stp>Bar</stp>
        <stp/>
        <stp>Open</stp>
        <stp>5</stp>
        <stp>-21</stp>
        <stp/>
        <stp/>
        <stp/>
        <stp/>
        <stp>T</stp>
        <tr r="V30" s="1"/>
      </tp>
      <tp>
        <v>98.24</v>
        <stp/>
        <stp>StudyData</stp>
        <stp>HTS</stp>
        <stp>Bar</stp>
        <stp/>
        <stp>Open</stp>
        <stp>5</stp>
        <stp>-11</stp>
        <stp/>
        <stp/>
        <stp/>
        <stp/>
        <stp>T</stp>
        <tr r="V20" s="1"/>
      </tp>
      <tp>
        <v>98.24</v>
        <stp/>
        <stp>StudyData</stp>
        <stp>HTS</stp>
        <stp>Bar</stp>
        <stp/>
        <stp>Open</stp>
        <stp>5</stp>
        <stp>-51</stp>
        <stp/>
        <stp/>
        <stp/>
        <stp/>
        <stp>T</stp>
        <tr r="V60" s="1"/>
      </tp>
      <tp t="s">
        <v/>
        <stp/>
        <stp>StudyData</stp>
        <stp>HTS</stp>
        <stp>Bar</stp>
        <stp/>
        <stp>Open</stp>
        <stp>5</stp>
        <stp>-41</stp>
        <stp/>
        <stp/>
        <stp/>
        <stp/>
        <stp>T</stp>
        <tr r="V50" s="1"/>
      </tp>
      <tp t="s">
        <v/>
        <stp/>
        <stp>StudyData</stp>
        <stp>HTS</stp>
        <stp>Bar</stp>
        <stp/>
        <stp>Open</stp>
        <stp>5</stp>
        <stp>-36</stp>
        <stp/>
        <stp/>
        <stp/>
        <stp/>
        <stp>T</stp>
        <tr r="V45" s="1"/>
      </tp>
      <tp>
        <v>98.24</v>
        <stp/>
        <stp>StudyData</stp>
        <stp>HTS</stp>
        <stp>Bar</stp>
        <stp/>
        <stp>Open</stp>
        <stp>5</stp>
        <stp>-26</stp>
        <stp/>
        <stp/>
        <stp/>
        <stp/>
        <stp>T</stp>
        <tr r="V35" s="1"/>
      </tp>
      <tp>
        <v>98.25</v>
        <stp/>
        <stp>StudyData</stp>
        <stp>HTS</stp>
        <stp>Bar</stp>
        <stp/>
        <stp>Open</stp>
        <stp>5</stp>
        <stp>-16</stp>
        <stp/>
        <stp/>
        <stp/>
        <stp/>
        <stp>T</stp>
        <tr r="V25" s="1"/>
      </tp>
      <tp>
        <v>98.24</v>
        <stp/>
        <stp>StudyData</stp>
        <stp>HTS</stp>
        <stp>Bar</stp>
        <stp/>
        <stp>Open</stp>
        <stp>5</stp>
        <stp>-56</stp>
        <stp/>
        <stp/>
        <stp/>
        <stp/>
        <stp>T</stp>
        <tr r="V65" s="1"/>
      </tp>
      <tp>
        <v>98.24</v>
        <stp/>
        <stp>StudyData</stp>
        <stp>HTS</stp>
        <stp>Bar</stp>
        <stp/>
        <stp>Open</stp>
        <stp>5</stp>
        <stp>-46</stp>
        <stp/>
        <stp/>
        <stp/>
        <stp/>
        <stp>T</stp>
        <tr r="V55" s="1"/>
      </tp>
      <tp>
        <v>98.24</v>
        <stp/>
        <stp>StudyData</stp>
        <stp>HTS</stp>
        <stp>Bar</stp>
        <stp/>
        <stp>Open</stp>
        <stp>5</stp>
        <stp>-37</stp>
        <stp/>
        <stp/>
        <stp/>
        <stp/>
        <stp>T</stp>
        <tr r="V46" s="1"/>
      </tp>
      <tp>
        <v>98.24</v>
        <stp/>
        <stp>StudyData</stp>
        <stp>HTS</stp>
        <stp>Bar</stp>
        <stp/>
        <stp>Open</stp>
        <stp>5</stp>
        <stp>-27</stp>
        <stp/>
        <stp/>
        <stp/>
        <stp/>
        <stp>T</stp>
        <tr r="V36" s="1"/>
      </tp>
      <tp t="s">
        <v/>
        <stp/>
        <stp>StudyData</stp>
        <stp>HTS</stp>
        <stp>Bar</stp>
        <stp/>
        <stp>Open</stp>
        <stp>5</stp>
        <stp>-17</stp>
        <stp/>
        <stp/>
        <stp/>
        <stp/>
        <stp>T</stp>
        <tr r="V26" s="1"/>
      </tp>
      <tp>
        <v>98.24</v>
        <stp/>
        <stp>StudyData</stp>
        <stp>HTS</stp>
        <stp>Bar</stp>
        <stp/>
        <stp>Open</stp>
        <stp>5</stp>
        <stp>-57</stp>
        <stp/>
        <stp/>
        <stp/>
        <stp/>
        <stp>T</stp>
        <tr r="V66" s="1"/>
      </tp>
      <tp t="s">
        <v/>
        <stp/>
        <stp>StudyData</stp>
        <stp>HTS</stp>
        <stp>Bar</stp>
        <stp/>
        <stp>Open</stp>
        <stp>5</stp>
        <stp>-47</stp>
        <stp/>
        <stp/>
        <stp/>
        <stp/>
        <stp>T</stp>
        <tr r="V56" s="1"/>
      </tp>
      <tp t="s">
        <v/>
        <stp/>
        <stp>StudyData</stp>
        <stp>HTS</stp>
        <stp>Bar</stp>
        <stp/>
        <stp>Open</stp>
        <stp>5</stp>
        <stp>-34</stp>
        <stp/>
        <stp/>
        <stp/>
        <stp/>
        <stp>T</stp>
        <tr r="V43" s="1"/>
      </tp>
      <tp t="s">
        <v/>
        <stp/>
        <stp>StudyData</stp>
        <stp>HTS</stp>
        <stp>Bar</stp>
        <stp/>
        <stp>Open</stp>
        <stp>5</stp>
        <stp>-24</stp>
        <stp/>
        <stp/>
        <stp/>
        <stp/>
        <stp>T</stp>
        <tr r="V33" s="1"/>
      </tp>
      <tp t="s">
        <v/>
        <stp/>
        <stp>StudyData</stp>
        <stp>HTS</stp>
        <stp>Bar</stp>
        <stp/>
        <stp>Open</stp>
        <stp>5</stp>
        <stp>-14</stp>
        <stp/>
        <stp/>
        <stp/>
        <stp/>
        <stp>T</stp>
        <tr r="V23" s="1"/>
      </tp>
      <tp>
        <v>98.24</v>
        <stp/>
        <stp>StudyData</stp>
        <stp>HTS</stp>
        <stp>Bar</stp>
        <stp/>
        <stp>Open</stp>
        <stp>5</stp>
        <stp>-54</stp>
        <stp/>
        <stp/>
        <stp/>
        <stp/>
        <stp>T</stp>
        <tr r="V63" s="1"/>
      </tp>
      <tp>
        <v>98.23</v>
        <stp/>
        <stp>StudyData</stp>
        <stp>HTS</stp>
        <stp>Bar</stp>
        <stp/>
        <stp>Open</stp>
        <stp>5</stp>
        <stp>-44</stp>
        <stp/>
        <stp/>
        <stp/>
        <stp/>
        <stp>T</stp>
        <tr r="V53" s="1"/>
      </tp>
      <tp t="s">
        <v/>
        <stp/>
        <stp>StudyData</stp>
        <stp>HTS</stp>
        <stp>Bar</stp>
        <stp/>
        <stp>Open</stp>
        <stp>5</stp>
        <stp>-35</stp>
        <stp/>
        <stp/>
        <stp/>
        <stp/>
        <stp>T</stp>
        <tr r="V44" s="1"/>
      </tp>
      <tp>
        <v>98.24</v>
        <stp/>
        <stp>StudyData</stp>
        <stp>HTS</stp>
        <stp>Bar</stp>
        <stp/>
        <stp>Open</stp>
        <stp>5</stp>
        <stp>-25</stp>
        <stp/>
        <stp/>
        <stp/>
        <stp/>
        <stp>T</stp>
        <tr r="V34" s="1"/>
      </tp>
      <tp>
        <v>98.24</v>
        <stp/>
        <stp>StudyData</stp>
        <stp>HTS</stp>
        <stp>Bar</stp>
        <stp/>
        <stp>Open</stp>
        <stp>5</stp>
        <stp>-15</stp>
        <stp/>
        <stp/>
        <stp/>
        <stp/>
        <stp>T</stp>
        <tr r="V24" s="1"/>
      </tp>
      <tp>
        <v>98.24</v>
        <stp/>
        <stp>StudyData</stp>
        <stp>HTS</stp>
        <stp>Bar</stp>
        <stp/>
        <stp>Open</stp>
        <stp>5</stp>
        <stp>-55</stp>
        <stp/>
        <stp/>
        <stp/>
        <stp/>
        <stp>T</stp>
        <tr r="V64" s="1"/>
      </tp>
      <tp>
        <v>98.24</v>
        <stp/>
        <stp>StudyData</stp>
        <stp>HTS</stp>
        <stp>Bar</stp>
        <stp/>
        <stp>Open</stp>
        <stp>5</stp>
        <stp>-45</stp>
        <stp/>
        <stp/>
        <stp/>
        <stp/>
        <stp>T</stp>
        <tr r="V54" s="1"/>
      </tp>
      <tp>
        <v>-0.03</v>
        <stp/>
        <stp>ContractData</stp>
        <stp>HTS</stp>
        <stp>NEtChange</stp>
        <stp/>
        <stp>T</stp>
        <tr r="B2" s="1"/>
      </tp>
      <tp>
        <v>0</v>
        <stp/>
        <stp>StudyData</stp>
        <stp>AlgOrdBidVol(HTS)</stp>
        <stp>Bar</stp>
        <stp/>
        <stp>Open</stp>
        <stp>1</stp>
        <stp>-4</stp>
        <stp/>
        <stp/>
        <stp/>
        <stp/>
        <stp>T</stp>
        <tr r="Q13" s="1"/>
        <tr r="Q13" s="1"/>
      </tp>
      <tp>
        <v>0</v>
        <stp/>
        <stp>StudyData</stp>
        <stp>AlgOrdBidVol(HXS)</stp>
        <stp>Bar</stp>
        <stp/>
        <stp>Open</stp>
        <stp>1</stp>
        <stp>-4</stp>
        <stp/>
        <stp/>
        <stp/>
        <stp/>
        <stp>T</stp>
        <tr r="AU13" s="1"/>
        <tr r="AU13" s="1"/>
      </tp>
      <tp>
        <v>5</v>
        <stp/>
        <stp>StudyData</stp>
        <stp>AlgOrdBidVol(HTS)</stp>
        <stp>Bar</stp>
        <stp/>
        <stp>Open</stp>
        <stp>5</stp>
        <stp>-4</stp>
        <stp/>
        <stp/>
        <stp/>
        <stp/>
        <stp>T</stp>
        <tr r="Z13" s="1"/>
        <tr r="Z13" s="1"/>
      </tp>
      <tp>
        <v>326</v>
        <stp/>
        <stp>StudyData</stp>
        <stp>AlgOrdBidVol(HXS)</stp>
        <stp>Bar</stp>
        <stp/>
        <stp>Open</stp>
        <stp>5</stp>
        <stp>-4</stp>
        <stp/>
        <stp/>
        <stp/>
        <stp/>
        <stp>T</stp>
        <tr r="BD13" s="1"/>
        <tr r="BD13" s="1"/>
      </tp>
      <tp>
        <v>0</v>
        <stp/>
        <stp>StudyData</stp>
        <stp>AlgOrdBidVol(HTS)</stp>
        <stp>Bar</stp>
        <stp/>
        <stp>Open</stp>
        <stp>1</stp>
        <stp>-5</stp>
        <stp/>
        <stp/>
        <stp/>
        <stp/>
        <stp>T</stp>
        <tr r="Q14" s="1"/>
        <tr r="Q14" s="1"/>
      </tp>
      <tp>
        <v>0</v>
        <stp/>
        <stp>StudyData</stp>
        <stp>AlgOrdBidVol(HXS)</stp>
        <stp>Bar</stp>
        <stp/>
        <stp>Open</stp>
        <stp>1</stp>
        <stp>-5</stp>
        <stp/>
        <stp/>
        <stp/>
        <stp/>
        <stp>T</stp>
        <tr r="AU14" s="1"/>
        <tr r="AU14" s="1"/>
      </tp>
      <tp>
        <v>0</v>
        <stp/>
        <stp>StudyData</stp>
        <stp>AlgOrdBidVol(HTS)</stp>
        <stp>Bar</stp>
        <stp/>
        <stp>Open</stp>
        <stp>5</stp>
        <stp>-5</stp>
        <stp/>
        <stp/>
        <stp/>
        <stp/>
        <stp>T</stp>
        <tr r="Z14" s="1"/>
        <tr r="Z14" s="1"/>
      </tp>
      <tp>
        <v>0</v>
        <stp/>
        <stp>StudyData</stp>
        <stp>AlgOrdBidVol(HXS)</stp>
        <stp>Bar</stp>
        <stp/>
        <stp>Open</stp>
        <stp>5</stp>
        <stp>-5</stp>
        <stp/>
        <stp/>
        <stp/>
        <stp/>
        <stp>T</stp>
        <tr r="BD14" s="1"/>
        <tr r="BD14" s="1"/>
      </tp>
      <tp>
        <v>0</v>
        <stp/>
        <stp>StudyData</stp>
        <stp>AlgOrdBidVol(HTS)</stp>
        <stp>Bar</stp>
        <stp/>
        <stp>Open</stp>
        <stp>1</stp>
        <stp>-6</stp>
        <stp/>
        <stp/>
        <stp/>
        <stp/>
        <stp>T</stp>
        <tr r="Q15" s="1"/>
        <tr r="Q15" s="1"/>
      </tp>
      <tp>
        <v>0</v>
        <stp/>
        <stp>StudyData</stp>
        <stp>AlgOrdBidVol(HXS)</stp>
        <stp>Bar</stp>
        <stp/>
        <stp>Open</stp>
        <stp>1</stp>
        <stp>-6</stp>
        <stp/>
        <stp/>
        <stp/>
        <stp/>
        <stp>T</stp>
        <tr r="AU15" s="1"/>
        <tr r="AU15" s="1"/>
      </tp>
      <tp>
        <v>0</v>
        <stp/>
        <stp>StudyData</stp>
        <stp>AlgOrdBidVol(HTS)</stp>
        <stp>Bar</stp>
        <stp/>
        <stp>Open</stp>
        <stp>5</stp>
        <stp>-6</stp>
        <stp/>
        <stp/>
        <stp/>
        <stp/>
        <stp>T</stp>
        <tr r="Z15" s="1"/>
        <tr r="Z15" s="1"/>
      </tp>
      <tp>
        <v>0</v>
        <stp/>
        <stp>StudyData</stp>
        <stp>AlgOrdBidVol(HXS)</stp>
        <stp>Bar</stp>
        <stp/>
        <stp>Open</stp>
        <stp>5</stp>
        <stp>-6</stp>
        <stp/>
        <stp/>
        <stp/>
        <stp/>
        <stp>T</stp>
        <tr r="BD15" s="1"/>
        <tr r="BD15" s="1"/>
      </tp>
      <tp>
        <v>0</v>
        <stp/>
        <stp>StudyData</stp>
        <stp>AlgOrdBidVol(HTS)</stp>
        <stp>Bar</stp>
        <stp/>
        <stp>Open</stp>
        <stp>1</stp>
        <stp>-7</stp>
        <stp/>
        <stp/>
        <stp/>
        <stp/>
        <stp>T</stp>
        <tr r="Q16" s="1"/>
        <tr r="Q16" s="1"/>
      </tp>
      <tp>
        <v>462</v>
        <stp/>
        <stp>StudyData</stp>
        <stp>AlgOrdBidVol(HXS)</stp>
        <stp>Bar</stp>
        <stp/>
        <stp>Open</stp>
        <stp>1</stp>
        <stp>-7</stp>
        <stp/>
        <stp/>
        <stp/>
        <stp/>
        <stp>T</stp>
        <tr r="AU16" s="1"/>
        <tr r="AU16" s="1"/>
      </tp>
      <tp>
        <v>0</v>
        <stp/>
        <stp>StudyData</stp>
        <stp>AlgOrdBidVol(HTS)</stp>
        <stp>Bar</stp>
        <stp/>
        <stp>Open</stp>
        <stp>5</stp>
        <stp>-7</stp>
        <stp/>
        <stp/>
        <stp/>
        <stp/>
        <stp>T</stp>
        <tr r="Z16" s="1"/>
        <tr r="Z16" s="1"/>
      </tp>
      <tp>
        <v>0</v>
        <stp/>
        <stp>StudyData</stp>
        <stp>AlgOrdBidVol(HXS)</stp>
        <stp>Bar</stp>
        <stp/>
        <stp>Open</stp>
        <stp>5</stp>
        <stp>-7</stp>
        <stp/>
        <stp/>
        <stp/>
        <stp/>
        <stp>T</stp>
        <tr r="BD16" s="1"/>
        <tr r="BD16" s="1"/>
      </tp>
      <tp>
        <v>0</v>
        <stp/>
        <stp>StudyData</stp>
        <stp>AlgOrdBidVol(HTS)</stp>
        <stp>Bar</stp>
        <stp/>
        <stp>Open</stp>
        <stp>1</stp>
        <stp>-1</stp>
        <stp/>
        <stp/>
        <stp/>
        <stp/>
        <stp>T</stp>
        <tr r="Q10" s="1"/>
        <tr r="Q10" s="1"/>
      </tp>
      <tp>
        <v>0</v>
        <stp/>
        <stp>StudyData</stp>
        <stp>AlgOrdBidVol(HXS)</stp>
        <stp>Bar</stp>
        <stp/>
        <stp>Open</stp>
        <stp>1</stp>
        <stp>-1</stp>
        <stp/>
        <stp/>
        <stp/>
        <stp/>
        <stp>T</stp>
        <tr r="AU10" s="1"/>
        <tr r="AU10" s="1"/>
      </tp>
      <tp>
        <v>0</v>
        <stp/>
        <stp>StudyData</stp>
        <stp>AlgOrdBidVol(HTS)</stp>
        <stp>Bar</stp>
        <stp/>
        <stp>Open</stp>
        <stp>5</stp>
        <stp>-1</stp>
        <stp/>
        <stp/>
        <stp/>
        <stp/>
        <stp>T</stp>
        <tr r="Z10" s="1"/>
        <tr r="Z10" s="1"/>
      </tp>
      <tp>
        <v>462</v>
        <stp/>
        <stp>StudyData</stp>
        <stp>AlgOrdBidVol(HXS)</stp>
        <stp>Bar</stp>
        <stp/>
        <stp>Open</stp>
        <stp>5</stp>
        <stp>-1</stp>
        <stp/>
        <stp/>
        <stp/>
        <stp/>
        <stp>T</stp>
        <tr r="BD10" s="1"/>
        <tr r="BD10" s="1"/>
      </tp>
      <tp>
        <v>98.22</v>
        <stp/>
        <stp>StudyData</stp>
        <stp>HTS</stp>
        <stp>FG</stp>
        <stp/>
        <stp>Close</stp>
        <stp>5</stp>
        <stp>0</stp>
        <stp/>
        <stp/>
        <stp/>
        <stp/>
        <stp>T</stp>
        <tr r="Y9" s="1"/>
      </tp>
      <tp>
        <v>97.375</v>
        <stp/>
        <stp>StudyData</stp>
        <stp>HXS</stp>
        <stp>FG</stp>
        <stp/>
        <stp>Close</stp>
        <stp>5</stp>
        <stp>0</stp>
        <stp/>
        <stp/>
        <stp/>
        <stp/>
        <stp>T</stp>
        <tr r="BC9" s="1"/>
        <tr r="AZ9" s="1"/>
      </tp>
      <tp>
        <v>0</v>
        <stp/>
        <stp>StudyData</stp>
        <stp>AlgOrdBidVol(HTS)</stp>
        <stp>Bar</stp>
        <stp/>
        <stp>Open</stp>
        <stp>1</stp>
        <stp>-2</stp>
        <stp/>
        <stp/>
        <stp/>
        <stp/>
        <stp>T</stp>
        <tr r="Q11" s="1"/>
        <tr r="Q11" s="1"/>
      </tp>
      <tp>
        <v>13</v>
        <stp/>
        <stp>StudyData</stp>
        <stp>AlgOrdBidVol(HXS)</stp>
        <stp>Bar</stp>
        <stp/>
        <stp>Open</stp>
        <stp>1</stp>
        <stp>-2</stp>
        <stp/>
        <stp/>
        <stp/>
        <stp/>
        <stp>T</stp>
        <tr r="AU11" s="1"/>
        <tr r="AU11" s="1"/>
      </tp>
      <tp>
        <v>0</v>
        <stp/>
        <stp>StudyData</stp>
        <stp>AlgOrdBidVol(HTS)</stp>
        <stp>Bar</stp>
        <stp/>
        <stp>Open</stp>
        <stp>5</stp>
        <stp>-2</stp>
        <stp/>
        <stp/>
        <stp/>
        <stp/>
        <stp>T</stp>
        <tr r="Z11" s="1"/>
        <tr r="Z11" s="1"/>
      </tp>
      <tp>
        <v>0</v>
        <stp/>
        <stp>StudyData</stp>
        <stp>AlgOrdBidVol(HXS)</stp>
        <stp>Bar</stp>
        <stp/>
        <stp>Open</stp>
        <stp>5</stp>
        <stp>-2</stp>
        <stp/>
        <stp/>
        <stp/>
        <stp/>
        <stp>T</stp>
        <tr r="BD11" s="1"/>
        <tr r="BD11" s="1"/>
      </tp>
      <tp t="s">
        <v/>
        <stp/>
        <stp>StudyData</stp>
        <stp>HXS</stp>
        <stp>Bar</stp>
        <stp/>
        <stp>Close</stp>
        <stp>1</stp>
        <stp>0</stp>
        <stp/>
        <stp/>
        <stp/>
        <stp/>
        <stp>T</stp>
        <tr r="AT9" s="1"/>
      </tp>
      <tp>
        <v>0</v>
        <stp/>
        <stp>StudyData</stp>
        <stp>AlgOrdBidVol(HTS)</stp>
        <stp>Bar</stp>
        <stp/>
        <stp>Open</stp>
        <stp>1</stp>
        <stp>-3</stp>
        <stp/>
        <stp/>
        <stp/>
        <stp/>
        <stp>T</stp>
        <tr r="Q12" s="1"/>
        <tr r="Q12" s="1"/>
      </tp>
      <tp>
        <v>0</v>
        <stp/>
        <stp>StudyData</stp>
        <stp>AlgOrdBidVol(HXS)</stp>
        <stp>Bar</stp>
        <stp/>
        <stp>Open</stp>
        <stp>1</stp>
        <stp>-3</stp>
        <stp/>
        <stp/>
        <stp/>
        <stp/>
        <stp>T</stp>
        <tr r="AU12" s="1"/>
        <tr r="AU12" s="1"/>
      </tp>
      <tp>
        <v>0</v>
        <stp/>
        <stp>StudyData</stp>
        <stp>AlgOrdBidVol(HTS)</stp>
        <stp>Bar</stp>
        <stp/>
        <stp>Open</stp>
        <stp>5</stp>
        <stp>-3</stp>
        <stp/>
        <stp/>
        <stp/>
        <stp/>
        <stp>T</stp>
        <tr r="Z12" s="1"/>
        <tr r="Z12" s="1"/>
      </tp>
      <tp>
        <v>0</v>
        <stp/>
        <stp>StudyData</stp>
        <stp>AlgOrdBidVol(HXS)</stp>
        <stp>Bar</stp>
        <stp/>
        <stp>Open</stp>
        <stp>5</stp>
        <stp>-3</stp>
        <stp/>
        <stp/>
        <stp/>
        <stp/>
        <stp>T</stp>
        <tr r="BD12" s="1"/>
        <tr r="BD12" s="1"/>
      </tp>
      <tp t="s">
        <v/>
        <stp/>
        <stp>StudyData</stp>
        <stp>HTS</stp>
        <stp>Bar</stp>
        <stp/>
        <stp>Close</stp>
        <stp>1</stp>
        <stp>0</stp>
        <stp/>
        <stp/>
        <stp/>
        <stp/>
        <stp>T</stp>
        <tr r="P9" s="1"/>
      </tp>
      <tp>
        <v>-0.02</v>
        <stp/>
        <stp>ContractData</stp>
        <stp>HXS</stp>
        <stp>NEtChange</stp>
        <stp/>
        <stp>T</stp>
        <tr r="AF2" s="1"/>
      </tp>
      <tp>
        <v>0</v>
        <stp/>
        <stp>StudyData</stp>
        <stp>AlgOrdBidVol(HTS)</stp>
        <stp>Bar</stp>
        <stp/>
        <stp>Open</stp>
        <stp>1</stp>
        <stp>-8</stp>
        <stp/>
        <stp/>
        <stp/>
        <stp/>
        <stp>T</stp>
        <tr r="Q17" s="1"/>
        <tr r="Q17" s="1"/>
      </tp>
      <tp>
        <v>0</v>
        <stp/>
        <stp>StudyData</stp>
        <stp>AlgOrdBidVol(HXS)</stp>
        <stp>Bar</stp>
        <stp/>
        <stp>Open</stp>
        <stp>1</stp>
        <stp>-8</stp>
        <stp/>
        <stp/>
        <stp/>
        <stp/>
        <stp>T</stp>
        <tr r="AU17" s="1"/>
        <tr r="AU17" s="1"/>
      </tp>
      <tp>
        <v>0</v>
        <stp/>
        <stp>StudyData</stp>
        <stp>AlgOrdBidVol(HTS)</stp>
        <stp>Bar</stp>
        <stp/>
        <stp>Open</stp>
        <stp>5</stp>
        <stp>-8</stp>
        <stp/>
        <stp/>
        <stp/>
        <stp/>
        <stp>T</stp>
        <tr r="Z17" s="1"/>
        <tr r="Z17" s="1"/>
      </tp>
      <tp>
        <v>0</v>
        <stp/>
        <stp>StudyData</stp>
        <stp>AlgOrdBidVol(HXS)</stp>
        <stp>Bar</stp>
        <stp/>
        <stp>Open</stp>
        <stp>5</stp>
        <stp>-8</stp>
        <stp/>
        <stp/>
        <stp/>
        <stp/>
        <stp>T</stp>
        <tr r="BD17" s="1"/>
        <tr r="BD17" s="1"/>
      </tp>
      <tp>
        <v>0</v>
        <stp/>
        <stp>StudyData</stp>
        <stp>AlgOrdBidVol(HTS)</stp>
        <stp>Bar</stp>
        <stp/>
        <stp>Open</stp>
        <stp>1</stp>
        <stp>-9</stp>
        <stp/>
        <stp/>
        <stp/>
        <stp/>
        <stp>T</stp>
        <tr r="Q18" s="1"/>
        <tr r="Q18" s="1"/>
      </tp>
      <tp>
        <v>0</v>
        <stp/>
        <stp>StudyData</stp>
        <stp>AlgOrdBidVol(HXS)</stp>
        <stp>Bar</stp>
        <stp/>
        <stp>Open</stp>
        <stp>1</stp>
        <stp>-9</stp>
        <stp/>
        <stp/>
        <stp/>
        <stp/>
        <stp>T</stp>
        <tr r="AU18" s="1"/>
        <tr r="AU18" s="1"/>
      </tp>
      <tp>
        <v>0</v>
        <stp/>
        <stp>StudyData</stp>
        <stp>AlgOrdBidVol(HTS)</stp>
        <stp>Bar</stp>
        <stp/>
        <stp>Open</stp>
        <stp>5</stp>
        <stp>-9</stp>
        <stp/>
        <stp/>
        <stp/>
        <stp/>
        <stp>T</stp>
        <tr r="Z18" s="1"/>
        <tr r="Z18" s="1"/>
      </tp>
      <tp>
        <v>4</v>
        <stp/>
        <stp>StudyData</stp>
        <stp>AlgOrdBidVol(HXS)</stp>
        <stp>Bar</stp>
        <stp/>
        <stp>Open</stp>
        <stp>5</stp>
        <stp>-9</stp>
        <stp/>
        <stp/>
        <stp/>
        <stp/>
        <stp>T</stp>
        <tr r="BD18" s="1"/>
        <tr r="BD18" s="1"/>
      </tp>
      <tp t="s">
        <v/>
        <stp/>
        <stp>StudyData</stp>
        <stp>SUBMINUTE((HXS),5,Regular)</stp>
        <stp>Bar</stp>
        <stp/>
        <stp>Close</stp>
        <stp>5</stp>
        <stp>-7</stp>
        <stp/>
        <stp/>
        <stp/>
        <stp/>
        <stp>T</stp>
        <tr r="AN16" s="1"/>
      </tp>
      <tp t="s">
        <v/>
        <stp/>
        <stp>StudyData</stp>
        <stp>SUBMINUTE((HXS),1,Regular)</stp>
        <stp>Bar</stp>
        <stp/>
        <stp>Close</stp>
        <stp>5</stp>
        <stp>-7</stp>
        <stp/>
        <stp/>
        <stp/>
        <stp/>
        <stp>T</stp>
        <tr r="AG16" s="1"/>
      </tp>
      <tp t="s">
        <v/>
        <stp/>
        <stp>StudyData</stp>
        <stp>SUBMINUTE((HTS),1,Regular)</stp>
        <stp>Bar</stp>
        <stp/>
        <stp>Close</stp>
        <stp>5</stp>
        <stp>-7</stp>
        <stp/>
        <stp/>
        <stp/>
        <stp/>
        <stp>T</stp>
        <tr r="C16" s="1"/>
      </tp>
      <tp t="s">
        <v/>
        <stp/>
        <stp>StudyData</stp>
        <stp>SUBMINUTE((HTS),5,Regular)</stp>
        <stp>Bar</stp>
        <stp/>
        <stp>Close</stp>
        <stp>5</stp>
        <stp>-7</stp>
        <stp/>
        <stp/>
        <stp/>
        <stp/>
        <stp>T</stp>
        <tr r="J16" s="1"/>
      </tp>
      <tp>
        <v>0</v>
        <stp/>
        <stp>StudyData</stp>
        <stp>AlgOrdAskVol(SUBMINUTE((HTS),1,Regular),1,0)</stp>
        <stp>Bar</stp>
        <stp/>
        <stp>Open</stp>
        <stp>5</stp>
        <stp>-8</stp>
        <stp/>
        <stp/>
        <stp/>
        <stp/>
        <stp>T</stp>
        <tr r="F17" s="1"/>
        <tr r="F17" s="1"/>
      </tp>
      <tp>
        <v>0</v>
        <stp/>
        <stp>StudyData</stp>
        <stp>AlgOrdAskVol(SUBMINUTE((HTS),5,Regular),1,0)</stp>
        <stp>Bar</stp>
        <stp/>
        <stp>Open</stp>
        <stp>5</stp>
        <stp>-8</stp>
        <stp/>
        <stp/>
        <stp/>
        <stp/>
        <stp>T</stp>
        <tr r="L17" s="1"/>
        <tr r="L17" s="1"/>
      </tp>
      <tp>
        <v>0</v>
        <stp/>
        <stp>StudyData</stp>
        <stp>AlgOrdAskVol(SUBMINUTE((HXS),5,Regular),1,0)</stp>
        <stp>Bar</stp>
        <stp/>
        <stp>Open</stp>
        <stp>5</stp>
        <stp>-8</stp>
        <stp/>
        <stp/>
        <stp/>
        <stp/>
        <stp>T</stp>
        <tr r="AP17" s="1"/>
        <tr r="AP17" s="1"/>
      </tp>
      <tp>
        <v>0</v>
        <stp/>
        <stp>StudyData</stp>
        <stp>AlgOrdAskVol(SUBMINUTE((HXS),1,Regular),1,0)</stp>
        <stp>Bar</stp>
        <stp/>
        <stp>Open</stp>
        <stp>5</stp>
        <stp>-8</stp>
        <stp/>
        <stp/>
        <stp/>
        <stp/>
        <stp>T</stp>
        <tr r="AJ17" s="1"/>
        <tr r="AJ17" s="1"/>
      </tp>
      <tp>
        <v>97.364999999999995</v>
        <stp/>
        <stp>StudyData</stp>
        <stp>HXS</stp>
        <stp>Bar</stp>
        <stp/>
        <stp>Close</stp>
        <stp>5</stp>
        <stp>-2</stp>
        <stp/>
        <stp/>
        <stp/>
        <stp/>
        <stp>T</stp>
        <tr r="BC11" s="1"/>
      </tp>
      <tp t="s">
        <v/>
        <stp/>
        <stp>StudyData</stp>
        <stp>HTS</stp>
        <stp>Bar</stp>
        <stp/>
        <stp>Close</stp>
        <stp>1</stp>
        <stp>-2</stp>
        <stp/>
        <stp/>
        <stp/>
        <stp/>
        <stp>T</stp>
        <tr r="P11" s="1"/>
      </tp>
      <tp>
        <v>97.37</v>
        <stp/>
        <stp>StudyData</stp>
        <stp>HXS</stp>
        <stp>Bar</stp>
        <stp/>
        <stp>Close</stp>
        <stp>1</stp>
        <stp>-2</stp>
        <stp/>
        <stp/>
        <stp/>
        <stp/>
        <stp>T</stp>
        <tr r="AT11" s="1"/>
      </tp>
      <tp>
        <v>42305.556909722225</v>
        <stp/>
        <stp>StudyData</stp>
        <stp>SUBMINUTE((HTS),1,Regular)</stp>
        <stp>FG</stp>
        <stp/>
        <stp>Time</stp>
        <stp>5</stp>
        <stp>-39</stp>
        <stp/>
        <stp/>
        <stp/>
        <stp/>
        <stp>T</stp>
        <tr r="B48" s="1"/>
      </tp>
      <tp>
        <v>42305.556956018518</v>
        <stp/>
        <stp>StudyData</stp>
        <stp>SUBMINUTE((HXS),1,Regular)</stp>
        <stp>FG</stp>
        <stp/>
        <stp>Time</stp>
        <stp>5</stp>
        <stp>-35</stp>
        <stp/>
        <stp/>
        <stp/>
        <stp/>
        <stp>T</stp>
        <tr r="AF44" s="1"/>
      </tp>
      <tp>
        <v>42305.555555555555</v>
        <stp/>
        <stp>StudyData</stp>
        <stp>SUBMINUTE((HXS),5,Regular)</stp>
        <stp>FG</stp>
        <stp/>
        <stp>Time</stp>
        <stp>5</stp>
        <stp>-31</stp>
        <stp/>
        <stp/>
        <stp/>
        <stp/>
        <stp>T</stp>
        <tr r="AM40" s="1"/>
      </tp>
      <tp>
        <v>42305.557025462957</v>
        <stp/>
        <stp>StudyData</stp>
        <stp>SUBMINUTE((HTS),1,Regular)</stp>
        <stp>FG</stp>
        <stp/>
        <stp>Time</stp>
        <stp>5</stp>
        <stp>-29</stp>
        <stp/>
        <stp/>
        <stp/>
        <stp/>
        <stp>T</stp>
        <tr r="B38" s="1"/>
      </tp>
      <tp>
        <v>42305.557071759256</v>
        <stp/>
        <stp>StudyData</stp>
        <stp>SUBMINUTE((HXS),1,Regular)</stp>
        <stp>FG</stp>
        <stp/>
        <stp>Time</stp>
        <stp>5</stp>
        <stp>-25</stp>
        <stp/>
        <stp/>
        <stp/>
        <stp/>
        <stp>T</stp>
        <tr r="AF34" s="1"/>
      </tp>
      <tp>
        <v>42305.556134259255</v>
        <stp/>
        <stp>StudyData</stp>
        <stp>SUBMINUTE((HXS),5,Regular)</stp>
        <stp>FG</stp>
        <stp/>
        <stp>Time</stp>
        <stp>5</stp>
        <stp>-21</stp>
        <stp/>
        <stp/>
        <stp/>
        <stp/>
        <stp>T</stp>
        <tr r="AM30" s="1"/>
      </tp>
      <tp>
        <v>42305.557141203702</v>
        <stp/>
        <stp>StudyData</stp>
        <stp>SUBMINUTE((HTS),1,Regular)</stp>
        <stp>FG</stp>
        <stp/>
        <stp>Time</stp>
        <stp>5</stp>
        <stp>-19</stp>
        <stp/>
        <stp/>
        <stp/>
        <stp/>
        <stp>T</stp>
        <tr r="B28" s="1"/>
      </tp>
      <tp>
        <v>42305.557187499995</v>
        <stp/>
        <stp>StudyData</stp>
        <stp>SUBMINUTE((HXS),1,Regular)</stp>
        <stp>FG</stp>
        <stp/>
        <stp>Time</stp>
        <stp>5</stp>
        <stp>-15</stp>
        <stp/>
        <stp/>
        <stp/>
        <stp/>
        <stp>T</stp>
        <tr r="AF24" s="1"/>
      </tp>
      <tp>
        <v>42305.556712962964</v>
        <stp/>
        <stp>StudyData</stp>
        <stp>SUBMINUTE((HXS),5,Regular)</stp>
        <stp>FG</stp>
        <stp/>
        <stp>Time</stp>
        <stp>5</stp>
        <stp>-11</stp>
        <stp/>
        <stp/>
        <stp/>
        <stp/>
        <stp>T</stp>
        <tr r="AM20" s="1"/>
      </tp>
      <tp>
        <v>42305.55667824074</v>
        <stp/>
        <stp>StudyData</stp>
        <stp>SUBMINUTE((HTS),1,Regular)</stp>
        <stp>FG</stp>
        <stp/>
        <stp>Time</stp>
        <stp>5</stp>
        <stp>-59</stp>
        <stp/>
        <stp/>
        <stp/>
        <stp/>
        <stp>T</stp>
        <tr r="B68" s="1"/>
      </tp>
      <tp>
        <v>42305.55672453704</v>
        <stp/>
        <stp>StudyData</stp>
        <stp>SUBMINUTE((HXS),1,Regular)</stp>
        <stp>FG</stp>
        <stp/>
        <stp>Time</stp>
        <stp>5</stp>
        <stp>-55</stp>
        <stp/>
        <stp/>
        <stp/>
        <stp/>
        <stp>T</stp>
        <tr r="AF64" s="1"/>
      </tp>
      <tp>
        <v>42305.554398148153</v>
        <stp/>
        <stp>StudyData</stp>
        <stp>SUBMINUTE((HXS),5,Regular)</stp>
        <stp>FG</stp>
        <stp/>
        <stp>Time</stp>
        <stp>5</stp>
        <stp>-51</stp>
        <stp/>
        <stp/>
        <stp/>
        <stp/>
        <stp>T</stp>
        <tr r="AM60" s="1"/>
      </tp>
      <tp>
        <v>42305.556793981486</v>
        <stp/>
        <stp>StudyData</stp>
        <stp>SUBMINUTE((HTS),1,Regular)</stp>
        <stp>FG</stp>
        <stp/>
        <stp>Time</stp>
        <stp>5</stp>
        <stp>-49</stp>
        <stp/>
        <stp/>
        <stp/>
        <stp/>
        <stp>T</stp>
        <tr r="B58" s="1"/>
      </tp>
      <tp>
        <v>42305.556840277779</v>
        <stp/>
        <stp>StudyData</stp>
        <stp>SUBMINUTE((HXS),1,Regular)</stp>
        <stp>FG</stp>
        <stp/>
        <stp>Time</stp>
        <stp>5</stp>
        <stp>-45</stp>
        <stp/>
        <stp/>
        <stp/>
        <stp/>
        <stp>T</stp>
        <tr r="AF54" s="1"/>
      </tp>
      <tp>
        <v>42305.554976851847</v>
        <stp/>
        <stp>StudyData</stp>
        <stp>SUBMINUTE((HXS),5,Regular)</stp>
        <stp>FG</stp>
        <stp/>
        <stp>Time</stp>
        <stp>5</stp>
        <stp>-41</stp>
        <stp/>
        <stp/>
        <stp/>
        <stp/>
        <stp>T</stp>
        <tr r="AM50" s="1"/>
      </tp>
      <tp t="s">
        <v/>
        <stp/>
        <stp>StudyData</stp>
        <stp>SUBMINUTE((HXS),5,Regular)</stp>
        <stp>Bar</stp>
        <stp/>
        <stp>Close</stp>
        <stp>5</stp>
        <stp>-6</stp>
        <stp/>
        <stp/>
        <stp/>
        <stp/>
        <stp>T</stp>
        <tr r="AN15" s="1"/>
      </tp>
      <tp t="s">
        <v/>
        <stp/>
        <stp>StudyData</stp>
        <stp>SUBMINUTE((HXS),1,Regular)</stp>
        <stp>Bar</stp>
        <stp/>
        <stp>Close</stp>
        <stp>5</stp>
        <stp>-6</stp>
        <stp/>
        <stp/>
        <stp/>
        <stp/>
        <stp>T</stp>
        <tr r="AG15" s="1"/>
      </tp>
      <tp t="s">
        <v/>
        <stp/>
        <stp>StudyData</stp>
        <stp>SUBMINUTE((HTS),1,Regular)</stp>
        <stp>Bar</stp>
        <stp/>
        <stp>Close</stp>
        <stp>5</stp>
        <stp>-6</stp>
        <stp/>
        <stp/>
        <stp/>
        <stp/>
        <stp>T</stp>
        <tr r="C15" s="1"/>
      </tp>
      <tp t="s">
        <v/>
        <stp/>
        <stp>StudyData</stp>
        <stp>SUBMINUTE((HTS),5,Regular)</stp>
        <stp>Bar</stp>
        <stp/>
        <stp>Close</stp>
        <stp>5</stp>
        <stp>-6</stp>
        <stp/>
        <stp/>
        <stp/>
        <stp/>
        <stp>T</stp>
        <tr r="J15" s="1"/>
      </tp>
      <tp>
        <v>0</v>
        <stp/>
        <stp>StudyData</stp>
        <stp>AlgOrdAskVol(SUBMINUTE((HTS),1,Regular),1,0)</stp>
        <stp>Bar</stp>
        <stp/>
        <stp>Open</stp>
        <stp>5</stp>
        <stp>-9</stp>
        <stp/>
        <stp/>
        <stp/>
        <stp/>
        <stp>T</stp>
        <tr r="F18" s="1"/>
        <tr r="F18" s="1"/>
      </tp>
      <tp>
        <v>0</v>
        <stp/>
        <stp>StudyData</stp>
        <stp>AlgOrdAskVol(SUBMINUTE((HTS),5,Regular),1,0)</stp>
        <stp>Bar</stp>
        <stp/>
        <stp>Open</stp>
        <stp>5</stp>
        <stp>-9</stp>
        <stp/>
        <stp/>
        <stp/>
        <stp/>
        <stp>T</stp>
        <tr r="L18" s="1"/>
        <tr r="L18" s="1"/>
      </tp>
      <tp>
        <v>0</v>
        <stp/>
        <stp>StudyData</stp>
        <stp>AlgOrdAskVol(SUBMINUTE((HXS),5,Regular),1,0)</stp>
        <stp>Bar</stp>
        <stp/>
        <stp>Open</stp>
        <stp>5</stp>
        <stp>-9</stp>
        <stp/>
        <stp/>
        <stp/>
        <stp/>
        <stp>T</stp>
        <tr r="AP18" s="1"/>
        <tr r="AP18" s="1"/>
      </tp>
      <tp>
        <v>0</v>
        <stp/>
        <stp>StudyData</stp>
        <stp>AlgOrdAskVol(SUBMINUTE((HXS),1,Regular),1,0)</stp>
        <stp>Bar</stp>
        <stp/>
        <stp>Open</stp>
        <stp>5</stp>
        <stp>-9</stp>
        <stp/>
        <stp/>
        <stp/>
        <stp/>
        <stp>T</stp>
        <tr r="AJ18" s="1"/>
        <tr r="AJ18" s="1"/>
      </tp>
      <tp>
        <v>97.364999999999995</v>
        <stp/>
        <stp>StudyData</stp>
        <stp>HXS</stp>
        <stp>Bar</stp>
        <stp/>
        <stp>Close</stp>
        <stp>5</stp>
        <stp>-3</stp>
        <stp/>
        <stp/>
        <stp/>
        <stp/>
        <stp>T</stp>
        <tr r="BC12" s="1"/>
      </tp>
      <tp>
        <v>98.22</v>
        <stp/>
        <stp>StudyData</stp>
        <stp>HTS</stp>
        <stp>Bar</stp>
        <stp/>
        <stp>Close</stp>
        <stp>1</stp>
        <stp>-3</stp>
        <stp/>
        <stp/>
        <stp/>
        <stp/>
        <stp>T</stp>
        <tr r="P12" s="1"/>
      </tp>
      <tp>
        <v>97.37</v>
        <stp/>
        <stp>StudyData</stp>
        <stp>HXS</stp>
        <stp>Bar</stp>
        <stp/>
        <stp>Close</stp>
        <stp>1</stp>
        <stp>-3</stp>
        <stp/>
        <stp/>
        <stp/>
        <stp/>
        <stp>T</stp>
        <tr r="AT12" s="1"/>
      </tp>
      <tp>
        <v>42305.556921296295</v>
        <stp/>
        <stp>StudyData</stp>
        <stp>SUBMINUTE((HTS),1,Regular)</stp>
        <stp>FG</stp>
        <stp/>
        <stp>Time</stp>
        <stp>5</stp>
        <stp>-38</stp>
        <stp/>
        <stp/>
        <stp/>
        <stp/>
        <stp>T</stp>
        <tr r="B47" s="1"/>
      </tp>
      <tp>
        <v>42305.556967592587</v>
        <stp/>
        <stp>StudyData</stp>
        <stp>SUBMINUTE((HXS),1,Regular)</stp>
        <stp>FG</stp>
        <stp/>
        <stp>Time</stp>
        <stp>5</stp>
        <stp>-34</stp>
        <stp/>
        <stp/>
        <stp/>
        <stp/>
        <stp>T</stp>
        <tr r="AF43" s="1"/>
      </tp>
      <tp>
        <v>42305.555613425924</v>
        <stp/>
        <stp>StudyData</stp>
        <stp>SUBMINUTE((HXS),5,Regular)</stp>
        <stp>FG</stp>
        <stp/>
        <stp>Time</stp>
        <stp>5</stp>
        <stp>-30</stp>
        <stp/>
        <stp/>
        <stp/>
        <stp/>
        <stp>T</stp>
        <tr r="AM39" s="1"/>
      </tp>
      <tp>
        <v>42305.557037037033</v>
        <stp/>
        <stp>StudyData</stp>
        <stp>SUBMINUTE((HTS),1,Regular)</stp>
        <stp>FG</stp>
        <stp/>
        <stp>Time</stp>
        <stp>5</stp>
        <stp>-28</stp>
        <stp/>
        <stp/>
        <stp/>
        <stp/>
        <stp>T</stp>
        <tr r="B37" s="1"/>
      </tp>
      <tp>
        <v>42305.557083333333</v>
        <stp/>
        <stp>StudyData</stp>
        <stp>SUBMINUTE((HXS),1,Regular)</stp>
        <stp>FG</stp>
        <stp/>
        <stp>Time</stp>
        <stp>5</stp>
        <stp>-24</stp>
        <stp/>
        <stp/>
        <stp/>
        <stp/>
        <stp>T</stp>
        <tr r="AF33" s="1"/>
      </tp>
      <tp>
        <v>42305.556192129632</v>
        <stp/>
        <stp>StudyData</stp>
        <stp>SUBMINUTE((HXS),5,Regular)</stp>
        <stp>FG</stp>
        <stp/>
        <stp>Time</stp>
        <stp>5</stp>
        <stp>-20</stp>
        <stp/>
        <stp/>
        <stp/>
        <stp/>
        <stp>T</stp>
        <tr r="AM29" s="1"/>
      </tp>
      <tp>
        <v>42305.557152777772</v>
        <stp/>
        <stp>StudyData</stp>
        <stp>SUBMINUTE((HTS),1,Regular)</stp>
        <stp>FG</stp>
        <stp/>
        <stp>Time</stp>
        <stp>5</stp>
        <stp>-18</stp>
        <stp/>
        <stp/>
        <stp/>
        <stp/>
        <stp>T</stp>
        <tr r="B27" s="1"/>
      </tp>
      <tp>
        <v>42305.557199074072</v>
        <stp/>
        <stp>StudyData</stp>
        <stp>SUBMINUTE((HXS),1,Regular)</stp>
        <stp>FG</stp>
        <stp/>
        <stp>Time</stp>
        <stp>5</stp>
        <stp>-14</stp>
        <stp/>
        <stp/>
        <stp/>
        <stp/>
        <stp>T</stp>
        <tr r="AF23" s="1"/>
      </tp>
      <tp>
        <v>42305.556770833333</v>
        <stp/>
        <stp>StudyData</stp>
        <stp>SUBMINUTE((HXS),5,Regular)</stp>
        <stp>FG</stp>
        <stp/>
        <stp>Time</stp>
        <stp>5</stp>
        <stp>-10</stp>
        <stp/>
        <stp/>
        <stp/>
        <stp/>
        <stp>T</stp>
        <tr r="AM19" s="1"/>
      </tp>
      <tp>
        <v>42305.553877314815</v>
        <stp/>
        <stp>StudyData</stp>
        <stp>SUBMINUTE((HXS),5,Regular)</stp>
        <stp>FG</stp>
        <stp/>
        <stp>Time</stp>
        <stp>5</stp>
        <stp>-60</stp>
        <stp/>
        <stp/>
        <stp/>
        <stp/>
        <stp>T</stp>
        <tr r="AM69" s="1"/>
      </tp>
      <tp>
        <v>42305.556689814817</v>
        <stp/>
        <stp>StudyData</stp>
        <stp>SUBMINUTE((HTS),1,Regular)</stp>
        <stp>FG</stp>
        <stp/>
        <stp>Time</stp>
        <stp>5</stp>
        <stp>-58</stp>
        <stp/>
        <stp/>
        <stp/>
        <stp/>
        <stp>T</stp>
        <tr r="B67" s="1"/>
      </tp>
      <tp>
        <v>42305.55673611111</v>
        <stp/>
        <stp>StudyData</stp>
        <stp>SUBMINUTE((HXS),1,Regular)</stp>
        <stp>FG</stp>
        <stp/>
        <stp>Time</stp>
        <stp>5</stp>
        <stp>-54</stp>
        <stp/>
        <stp/>
        <stp/>
        <stp/>
        <stp>T</stp>
        <tr r="AF63" s="1"/>
      </tp>
      <tp>
        <v>42305.554456018523</v>
        <stp/>
        <stp>StudyData</stp>
        <stp>SUBMINUTE((HXS),5,Regular)</stp>
        <stp>FG</stp>
        <stp/>
        <stp>Time</stp>
        <stp>5</stp>
        <stp>-50</stp>
        <stp/>
        <stp/>
        <stp/>
        <stp/>
        <stp>T</stp>
        <tr r="AM59" s="1"/>
      </tp>
      <tp>
        <v>42305.556805555556</v>
        <stp/>
        <stp>StudyData</stp>
        <stp>SUBMINUTE((HTS),1,Regular)</stp>
        <stp>FG</stp>
        <stp/>
        <stp>Time</stp>
        <stp>5</stp>
        <stp>-48</stp>
        <stp/>
        <stp/>
        <stp/>
        <stp/>
        <stp>T</stp>
        <tr r="B57" s="1"/>
      </tp>
      <tp>
        <v>42305.556851851856</v>
        <stp/>
        <stp>StudyData</stp>
        <stp>SUBMINUTE((HXS),1,Regular)</stp>
        <stp>FG</stp>
        <stp/>
        <stp>Time</stp>
        <stp>5</stp>
        <stp>-44</stp>
        <stp/>
        <stp/>
        <stp/>
        <stp/>
        <stp>T</stp>
        <tr r="AF53" s="1"/>
      </tp>
      <tp>
        <v>42305.555034722216</v>
        <stp/>
        <stp>StudyData</stp>
        <stp>SUBMINUTE((HXS),5,Regular)</stp>
        <stp>FG</stp>
        <stp/>
        <stp>Time</stp>
        <stp>5</stp>
        <stp>-40</stp>
        <stp/>
        <stp/>
        <stp/>
        <stp/>
        <stp>T</stp>
        <tr r="AM49" s="1"/>
      </tp>
      <tp t="s">
        <v/>
        <stp/>
        <stp>StudyData</stp>
        <stp>SUBMINUTE((HXS),5,Regular)</stp>
        <stp>Bar</stp>
        <stp/>
        <stp>Close</stp>
        <stp>5</stp>
        <stp>-5</stp>
        <stp/>
        <stp/>
        <stp/>
        <stp/>
        <stp>T</stp>
        <tr r="AN14" s="1"/>
      </tp>
      <tp t="s">
        <v/>
        <stp/>
        <stp>StudyData</stp>
        <stp>SUBMINUTE((HXS),1,Regular)</stp>
        <stp>Bar</stp>
        <stp/>
        <stp>Close</stp>
        <stp>5</stp>
        <stp>-5</stp>
        <stp/>
        <stp/>
        <stp/>
        <stp/>
        <stp>T</stp>
        <tr r="AG14" s="1"/>
      </tp>
      <tp t="s">
        <v/>
        <stp/>
        <stp>StudyData</stp>
        <stp>SUBMINUTE((HTS),1,Regular)</stp>
        <stp>Bar</stp>
        <stp/>
        <stp>Close</stp>
        <stp>5</stp>
        <stp>-5</stp>
        <stp/>
        <stp/>
        <stp/>
        <stp/>
        <stp>T</stp>
        <tr r="C14" s="1"/>
      </tp>
      <tp t="s">
        <v/>
        <stp/>
        <stp>StudyData</stp>
        <stp>SUBMINUTE((HTS),5,Regular)</stp>
        <stp>Bar</stp>
        <stp/>
        <stp>Close</stp>
        <stp>5</stp>
        <stp>-5</stp>
        <stp/>
        <stp/>
        <stp/>
        <stp/>
        <stp>T</stp>
        <tr r="J14" s="1"/>
      </tp>
      <tp>
        <v>0</v>
        <stp/>
        <stp>StudyData</stp>
        <stp>AlgOrdBidVol(SUBMINUTE((HTS),1,Regular),1,0)</stp>
        <stp>Bar</stp>
        <stp/>
        <stp>Open</stp>
        <stp>5</stp>
        <stp>-9</stp>
        <stp/>
        <stp/>
        <stp/>
        <stp/>
        <stp>T</stp>
        <tr r="E18" s="1"/>
        <tr r="E18" s="1"/>
      </tp>
      <tp>
        <v>0</v>
        <stp/>
        <stp>StudyData</stp>
        <stp>AlgOrdBidVol(SUBMINUTE((HTS),5,Regular),1,0)</stp>
        <stp>Bar</stp>
        <stp/>
        <stp>Open</stp>
        <stp>5</stp>
        <stp>-9</stp>
        <stp/>
        <stp/>
        <stp/>
        <stp/>
        <stp>T</stp>
        <tr r="K18" s="1"/>
        <tr r="K18" s="1"/>
      </tp>
      <tp>
        <v>0</v>
        <stp/>
        <stp>StudyData</stp>
        <stp>AlgOrdBidVol(SUBMINUTE((HXS),5,Regular),1,0)</stp>
        <stp>Bar</stp>
        <stp/>
        <stp>Open</stp>
        <stp>5</stp>
        <stp>-9</stp>
        <stp/>
        <stp/>
        <stp/>
        <stp/>
        <stp>T</stp>
        <tr r="AO18" s="1"/>
        <tr r="AO18" s="1"/>
      </tp>
      <tp>
        <v>0</v>
        <stp/>
        <stp>StudyData</stp>
        <stp>AlgOrdBidVol(SUBMINUTE((HXS),1,Regular),1,0)</stp>
        <stp>Bar</stp>
        <stp/>
        <stp>Open</stp>
        <stp>5</stp>
        <stp>-9</stp>
        <stp/>
        <stp/>
        <stp/>
        <stp/>
        <stp>T</stp>
        <tr r="AI18" s="1"/>
        <tr r="AI18" s="1"/>
      </tp>
      <tp>
        <v>42305.556932870371</v>
        <stp/>
        <stp>StudyData</stp>
        <stp>SUBMINUTE((HXS),1,Regular)</stp>
        <stp>FG</stp>
        <stp/>
        <stp>Time</stp>
        <stp>5</stp>
        <stp>-37</stp>
        <stp/>
        <stp/>
        <stp/>
        <stp/>
        <stp>T</stp>
        <tr r="AF46" s="1"/>
      </tp>
      <tp>
        <v>42305.555439814809</v>
        <stp/>
        <stp>StudyData</stp>
        <stp>SUBMINUTE((HXS),5,Regular)</stp>
        <stp>FG</stp>
        <stp/>
        <stp>Time</stp>
        <stp>5</stp>
        <stp>-33</stp>
        <stp/>
        <stp/>
        <stp/>
        <stp/>
        <stp>T</stp>
        <tr r="AM42" s="1"/>
      </tp>
      <tp>
        <v>42305.55704861111</v>
        <stp/>
        <stp>StudyData</stp>
        <stp>SUBMINUTE((HXS),1,Regular)</stp>
        <stp>FG</stp>
        <stp/>
        <stp>Time</stp>
        <stp>5</stp>
        <stp>-27</stp>
        <stp/>
        <stp/>
        <stp/>
        <stp/>
        <stp>T</stp>
        <tr r="AF36" s="1"/>
      </tp>
      <tp>
        <v>42305.556018518517</v>
        <stp/>
        <stp>StudyData</stp>
        <stp>SUBMINUTE((HXS),5,Regular)</stp>
        <stp>FG</stp>
        <stp/>
        <stp>Time</stp>
        <stp>5</stp>
        <stp>-23</stp>
        <stp/>
        <stp/>
        <stp/>
        <stp/>
        <stp>T</stp>
        <tr r="AM32" s="1"/>
      </tp>
      <tp>
        <v>42305.557164351849</v>
        <stp/>
        <stp>StudyData</stp>
        <stp>SUBMINUTE((HXS),1,Regular)</stp>
        <stp>FG</stp>
        <stp/>
        <stp>Time</stp>
        <stp>5</stp>
        <stp>-17</stp>
        <stp/>
        <stp/>
        <stp/>
        <stp/>
        <stp>T</stp>
        <tr r="AF26" s="1"/>
      </tp>
      <tp>
        <v>42305.556597222225</v>
        <stp/>
        <stp>StudyData</stp>
        <stp>SUBMINUTE((HXS),5,Regular)</stp>
        <stp>FG</stp>
        <stp/>
        <stp>Time</stp>
        <stp>5</stp>
        <stp>-13</stp>
        <stp/>
        <stp/>
        <stp/>
        <stp/>
        <stp>T</stp>
        <tr r="AM22" s="1"/>
      </tp>
      <tp>
        <v>42305.556701388887</v>
        <stp/>
        <stp>StudyData</stp>
        <stp>SUBMINUTE((HXS),1,Regular)</stp>
        <stp>FG</stp>
        <stp/>
        <stp>Time</stp>
        <stp>5</stp>
        <stp>-57</stp>
        <stp/>
        <stp/>
        <stp/>
        <stp/>
        <stp>T</stp>
        <tr r="AF66" s="1"/>
      </tp>
      <tp>
        <v>42305.554282407407</v>
        <stp/>
        <stp>StudyData</stp>
        <stp>SUBMINUTE((HXS),5,Regular)</stp>
        <stp>FG</stp>
        <stp/>
        <stp>Time</stp>
        <stp>5</stp>
        <stp>-53</stp>
        <stp/>
        <stp/>
        <stp/>
        <stp/>
        <stp>T</stp>
        <tr r="AM62" s="1"/>
      </tp>
      <tp>
        <v>42305.556817129633</v>
        <stp/>
        <stp>StudyData</stp>
        <stp>SUBMINUTE((HXS),1,Regular)</stp>
        <stp>FG</stp>
        <stp/>
        <stp>Time</stp>
        <stp>5</stp>
        <stp>-47</stp>
        <stp/>
        <stp/>
        <stp/>
        <stp/>
        <stp>T</stp>
        <tr r="AF56" s="1"/>
      </tp>
      <tp>
        <v>42305.554861111108</v>
        <stp/>
        <stp>StudyData</stp>
        <stp>SUBMINUTE((HXS),5,Regular)</stp>
        <stp>FG</stp>
        <stp/>
        <stp>Time</stp>
        <stp>5</stp>
        <stp>-43</stp>
        <stp/>
        <stp/>
        <stp/>
        <stp/>
        <stp>T</stp>
        <tr r="AM52" s="1"/>
      </tp>
      <tp t="s">
        <v/>
        <stp/>
        <stp>StudyData</stp>
        <stp>SUBMINUTE((HXS),5,Regular)</stp>
        <stp>Bar</stp>
        <stp/>
        <stp>Close</stp>
        <stp>5</stp>
        <stp>-4</stp>
        <stp/>
        <stp/>
        <stp/>
        <stp/>
        <stp>T</stp>
        <tr r="AN13" s="1"/>
      </tp>
      <tp t="s">
        <v/>
        <stp/>
        <stp>StudyData</stp>
        <stp>SUBMINUTE((HXS),1,Regular)</stp>
        <stp>Bar</stp>
        <stp/>
        <stp>Close</stp>
        <stp>5</stp>
        <stp>-4</stp>
        <stp/>
        <stp/>
        <stp/>
        <stp/>
        <stp>T</stp>
        <tr r="AG13" s="1"/>
      </tp>
      <tp t="s">
        <v/>
        <stp/>
        <stp>StudyData</stp>
        <stp>SUBMINUTE((HTS),1,Regular)</stp>
        <stp>Bar</stp>
        <stp/>
        <stp>Close</stp>
        <stp>5</stp>
        <stp>-4</stp>
        <stp/>
        <stp/>
        <stp/>
        <stp/>
        <stp>T</stp>
        <tr r="C13" s="1"/>
      </tp>
      <tp t="s">
        <v/>
        <stp/>
        <stp>StudyData</stp>
        <stp>SUBMINUTE((HTS),5,Regular)</stp>
        <stp>Bar</stp>
        <stp/>
        <stp>Close</stp>
        <stp>5</stp>
        <stp>-4</stp>
        <stp/>
        <stp/>
        <stp/>
        <stp/>
        <stp>T</stp>
        <tr r="J13" s="1"/>
      </tp>
      <tp>
        <v>0</v>
        <stp/>
        <stp>StudyData</stp>
        <stp>AlgOrdBidVol(SUBMINUTE((HTS),1,Regular),1,0)</stp>
        <stp>Bar</stp>
        <stp/>
        <stp>Open</stp>
        <stp>5</stp>
        <stp>-8</stp>
        <stp/>
        <stp/>
        <stp/>
        <stp/>
        <stp>T</stp>
        <tr r="E17" s="1"/>
        <tr r="E17" s="1"/>
      </tp>
      <tp>
        <v>0</v>
        <stp/>
        <stp>StudyData</stp>
        <stp>AlgOrdBidVol(SUBMINUTE((HTS),5,Regular),1,0)</stp>
        <stp>Bar</stp>
        <stp/>
        <stp>Open</stp>
        <stp>5</stp>
        <stp>-8</stp>
        <stp/>
        <stp/>
        <stp/>
        <stp/>
        <stp>T</stp>
        <tr r="K17" s="1"/>
        <tr r="K17" s="1"/>
      </tp>
      <tp>
        <v>0</v>
        <stp/>
        <stp>StudyData</stp>
        <stp>AlgOrdBidVol(SUBMINUTE((HXS),5,Regular),1,0)</stp>
        <stp>Bar</stp>
        <stp/>
        <stp>Open</stp>
        <stp>5</stp>
        <stp>-8</stp>
        <stp/>
        <stp/>
        <stp/>
        <stp/>
        <stp>T</stp>
        <tr r="AO17" s="1"/>
        <tr r="AO17" s="1"/>
      </tp>
      <tp>
        <v>0</v>
        <stp/>
        <stp>StudyData</stp>
        <stp>AlgOrdBidVol(SUBMINUTE((HXS),1,Regular),1,0)</stp>
        <stp>Bar</stp>
        <stp/>
        <stp>Open</stp>
        <stp>5</stp>
        <stp>-8</stp>
        <stp/>
        <stp/>
        <stp/>
        <stp/>
        <stp>T</stp>
        <tr r="AI17" s="1"/>
        <tr r="AI17" s="1"/>
      </tp>
      <tp>
        <v>97.37</v>
        <stp/>
        <stp>StudyData</stp>
        <stp>HXS</stp>
        <stp>Bar</stp>
        <stp/>
        <stp>Close</stp>
        <stp>5</stp>
        <stp>-1</stp>
        <stp/>
        <stp/>
        <stp/>
        <stp/>
        <stp>T</stp>
        <tr r="BC10" s="1"/>
      </tp>
      <tp>
        <v>98.22</v>
        <stp/>
        <stp>StudyData</stp>
        <stp>HTS</stp>
        <stp>Bar</stp>
        <stp/>
        <stp>Close</stp>
        <stp>1</stp>
        <stp>-1</stp>
        <stp/>
        <stp/>
        <stp/>
        <stp/>
        <stp>T</stp>
        <tr r="P10" s="1"/>
      </tp>
      <tp>
        <v>97.375</v>
        <stp/>
        <stp>StudyData</stp>
        <stp>HXS</stp>
        <stp>Bar</stp>
        <stp/>
        <stp>Close</stp>
        <stp>1</stp>
        <stp>-1</stp>
        <stp/>
        <stp/>
        <stp/>
        <stp/>
        <stp>T</stp>
        <tr r="AT10" s="1"/>
      </tp>
      <tp>
        <v>42305.556944444441</v>
        <stp/>
        <stp>StudyData</stp>
        <stp>SUBMINUTE((HXS),1,Regular)</stp>
        <stp>FG</stp>
        <stp/>
        <stp>Time</stp>
        <stp>5</stp>
        <stp>-36</stp>
        <stp/>
        <stp/>
        <stp/>
        <stp/>
        <stp>T</stp>
        <tr r="AF45" s="1"/>
      </tp>
      <tp>
        <v>42305.555497685185</v>
        <stp/>
        <stp>StudyData</stp>
        <stp>SUBMINUTE((HXS),5,Regular)</stp>
        <stp>FG</stp>
        <stp/>
        <stp>Time</stp>
        <stp>5</stp>
        <stp>-32</stp>
        <stp/>
        <stp/>
        <stp/>
        <stp/>
        <stp>T</stp>
        <tr r="AM41" s="1"/>
      </tp>
      <tp>
        <v>42305.55706018518</v>
        <stp/>
        <stp>StudyData</stp>
        <stp>SUBMINUTE((HXS),1,Regular)</stp>
        <stp>FG</stp>
        <stp/>
        <stp>Time</stp>
        <stp>5</stp>
        <stp>-26</stp>
        <stp/>
        <stp/>
        <stp/>
        <stp/>
        <stp>T</stp>
        <tr r="AF35" s="1"/>
      </tp>
      <tp>
        <v>42305.556076388886</v>
        <stp/>
        <stp>StudyData</stp>
        <stp>SUBMINUTE((HXS),5,Regular)</stp>
        <stp>FG</stp>
        <stp/>
        <stp>Time</stp>
        <stp>5</stp>
        <stp>-22</stp>
        <stp/>
        <stp/>
        <stp/>
        <stp/>
        <stp>T</stp>
        <tr r="AM31" s="1"/>
      </tp>
      <tp>
        <v>42305.557175925926</v>
        <stp/>
        <stp>StudyData</stp>
        <stp>SUBMINUTE((HXS),1,Regular)</stp>
        <stp>FG</stp>
        <stp/>
        <stp>Time</stp>
        <stp>5</stp>
        <stp>-16</stp>
        <stp/>
        <stp/>
        <stp/>
        <stp/>
        <stp>T</stp>
        <tr r="AF25" s="1"/>
      </tp>
      <tp>
        <v>42305.556655092594</v>
        <stp/>
        <stp>StudyData</stp>
        <stp>SUBMINUTE((HXS),5,Regular)</stp>
        <stp>FG</stp>
        <stp/>
        <stp>Time</stp>
        <stp>5</stp>
        <stp>-12</stp>
        <stp/>
        <stp/>
        <stp/>
        <stp/>
        <stp>T</stp>
        <tr r="AM21" s="1"/>
      </tp>
      <tp>
        <v>42305.556712962964</v>
        <stp/>
        <stp>StudyData</stp>
        <stp>SUBMINUTE((HXS),1,Regular)</stp>
        <stp>FG</stp>
        <stp/>
        <stp>Time</stp>
        <stp>5</stp>
        <stp>-56</stp>
        <stp/>
        <stp/>
        <stp/>
        <stp/>
        <stp>T</stp>
        <tr r="AF65" s="1"/>
      </tp>
      <tp>
        <v>42305.554340277777</v>
        <stp/>
        <stp>StudyData</stp>
        <stp>SUBMINUTE((HXS),5,Regular)</stp>
        <stp>FG</stp>
        <stp/>
        <stp>Time</stp>
        <stp>5</stp>
        <stp>-52</stp>
        <stp/>
        <stp/>
        <stp/>
        <stp/>
        <stp>T</stp>
        <tr r="AM61" s="1"/>
      </tp>
      <tp>
        <v>42305.556828703702</v>
        <stp/>
        <stp>StudyData</stp>
        <stp>SUBMINUTE((HXS),1,Regular)</stp>
        <stp>FG</stp>
        <stp/>
        <stp>Time</stp>
        <stp>5</stp>
        <stp>-46</stp>
        <stp/>
        <stp/>
        <stp/>
        <stp/>
        <stp>T</stp>
        <tr r="AF55" s="1"/>
      </tp>
      <tp>
        <v>42305.554918981477</v>
        <stp/>
        <stp>StudyData</stp>
        <stp>SUBMINUTE((HXS),5,Regular)</stp>
        <stp>FG</stp>
        <stp/>
        <stp>Time</stp>
        <stp>5</stp>
        <stp>-42</stp>
        <stp/>
        <stp/>
        <stp/>
        <stp/>
        <stp>T</stp>
        <tr r="AM51" s="1"/>
      </tp>
      <tp t="s">
        <v/>
        <stp/>
        <stp>StudyData</stp>
        <stp>SUBMINUTE((HXS),5,Regular)</stp>
        <stp>Bar</stp>
        <stp/>
        <stp>Close</stp>
        <stp>5</stp>
        <stp>-3</stp>
        <stp/>
        <stp/>
        <stp/>
        <stp/>
        <stp>T</stp>
        <tr r="AN12" s="1"/>
      </tp>
      <tp t="s">
        <v/>
        <stp/>
        <stp>StudyData</stp>
        <stp>SUBMINUTE((HXS),1,Regular)</stp>
        <stp>Bar</stp>
        <stp/>
        <stp>Close</stp>
        <stp>5</stp>
        <stp>-3</stp>
        <stp/>
        <stp/>
        <stp/>
        <stp/>
        <stp>T</stp>
        <tr r="AG12" s="1"/>
      </tp>
      <tp t="s">
        <v/>
        <stp/>
        <stp>StudyData</stp>
        <stp>SUBMINUTE((HTS),1,Regular)</stp>
        <stp>Bar</stp>
        <stp/>
        <stp>Close</stp>
        <stp>5</stp>
        <stp>-3</stp>
        <stp/>
        <stp/>
        <stp/>
        <stp/>
        <stp>T</stp>
        <tr r="C12" s="1"/>
      </tp>
      <tp t="s">
        <v/>
        <stp/>
        <stp>StudyData</stp>
        <stp>SUBMINUTE((HTS),5,Regular)</stp>
        <stp>Bar</stp>
        <stp/>
        <stp>Close</stp>
        <stp>5</stp>
        <stp>-3</stp>
        <stp/>
        <stp/>
        <stp/>
        <stp/>
        <stp>T</stp>
        <tr r="J12" s="1"/>
      </tp>
      <tp>
        <v>97.38</v>
        <stp/>
        <stp>StudyData</stp>
        <stp>HXS</stp>
        <stp>Bar</stp>
        <stp/>
        <stp>Close</stp>
        <stp>5</stp>
        <stp>-6</stp>
        <stp/>
        <stp/>
        <stp/>
        <stp/>
        <stp>T</stp>
        <tr r="BC15" s="1"/>
      </tp>
      <tp t="s">
        <v/>
        <stp/>
        <stp>StudyData</stp>
        <stp>HTS</stp>
        <stp>Bar</stp>
        <stp/>
        <stp>Close</stp>
        <stp>1</stp>
        <stp>-6</stp>
        <stp/>
        <stp/>
        <stp/>
        <stp/>
        <stp>T</stp>
        <tr r="P15" s="1"/>
      </tp>
      <tp t="s">
        <v/>
        <stp/>
        <stp>StudyData</stp>
        <stp>HXS</stp>
        <stp>Bar</stp>
        <stp/>
        <stp>Close</stp>
        <stp>1</stp>
        <stp>-6</stp>
        <stp/>
        <stp/>
        <stp/>
        <stp/>
        <stp>T</stp>
        <tr r="AT15" s="1"/>
      </tp>
      <tp>
        <v>42305.555092592593</v>
        <stp/>
        <stp>StudyData</stp>
        <stp>SUBMINUTE((HTS),5,Regular)</stp>
        <stp>FG</stp>
        <stp/>
        <stp>Time</stp>
        <stp>5</stp>
        <stp>-39</stp>
        <stp/>
        <stp/>
        <stp/>
        <stp/>
        <stp>T</stp>
        <tr r="I48" s="1"/>
      </tp>
      <tp>
        <v>42305.55700231481</v>
        <stp/>
        <stp>StudyData</stp>
        <stp>SUBMINUTE((HXS),1,Regular)</stp>
        <stp>FG</stp>
        <stp/>
        <stp>Time</stp>
        <stp>5</stp>
        <stp>-31</stp>
        <stp/>
        <stp/>
        <stp/>
        <stp/>
        <stp>T</stp>
        <tr r="AF40" s="1"/>
      </tp>
      <tp>
        <v>42305.55532407407</v>
        <stp/>
        <stp>StudyData</stp>
        <stp>SUBMINUTE((HXS),5,Regular)</stp>
        <stp>FG</stp>
        <stp/>
        <stp>Time</stp>
        <stp>5</stp>
        <stp>-35</stp>
        <stp/>
        <stp/>
        <stp/>
        <stp/>
        <stp>T</stp>
        <tr r="AM44" s="1"/>
      </tp>
      <tp>
        <v>42305.555671296293</v>
        <stp/>
        <stp>StudyData</stp>
        <stp>SUBMINUTE((HTS),5,Regular)</stp>
        <stp>FG</stp>
        <stp/>
        <stp>Time</stp>
        <stp>5</stp>
        <stp>-29</stp>
        <stp/>
        <stp/>
        <stp/>
        <stp/>
        <stp>T</stp>
        <tr r="I38" s="1"/>
      </tp>
      <tp>
        <v>42305.557118055549</v>
        <stp/>
        <stp>StudyData</stp>
        <stp>SUBMINUTE((HXS),1,Regular)</stp>
        <stp>FG</stp>
        <stp/>
        <stp>Time</stp>
        <stp>5</stp>
        <stp>-21</stp>
        <stp/>
        <stp/>
        <stp/>
        <stp/>
        <stp>T</stp>
        <tr r="AF30" s="1"/>
      </tp>
      <tp>
        <v>42305.555902777778</v>
        <stp/>
        <stp>StudyData</stp>
        <stp>SUBMINUTE((HXS),5,Regular)</stp>
        <stp>FG</stp>
        <stp/>
        <stp>Time</stp>
        <stp>5</stp>
        <stp>-25</stp>
        <stp/>
        <stp/>
        <stp/>
        <stp/>
        <stp>T</stp>
        <tr r="AM34" s="1"/>
      </tp>
      <tp>
        <v>42305.556250000001</v>
        <stp/>
        <stp>StudyData</stp>
        <stp>SUBMINUTE((HTS),5,Regular)</stp>
        <stp>FG</stp>
        <stp/>
        <stp>Time</stp>
        <stp>5</stp>
        <stp>-19</stp>
        <stp/>
        <stp/>
        <stp/>
        <stp/>
        <stp>T</stp>
        <tr r="I28" s="1"/>
      </tp>
      <tp>
        <v>42305.557233796295</v>
        <stp/>
        <stp>StudyData</stp>
        <stp>SUBMINUTE((HXS),1,Regular)</stp>
        <stp>FG</stp>
        <stp/>
        <stp>Time</stp>
        <stp>5</stp>
        <stp>-11</stp>
        <stp/>
        <stp/>
        <stp/>
        <stp/>
        <stp>T</stp>
        <tr r="AF20" s="1"/>
      </tp>
      <tp>
        <v>42305.556481481486</v>
        <stp/>
        <stp>StudyData</stp>
        <stp>SUBMINUTE((HXS),5,Regular)</stp>
        <stp>FG</stp>
        <stp/>
        <stp>Time</stp>
        <stp>5</stp>
        <stp>-15</stp>
        <stp/>
        <stp/>
        <stp/>
        <stp/>
        <stp>T</stp>
        <tr r="AM24" s="1"/>
      </tp>
      <tp>
        <v>42305.553935185184</v>
        <stp/>
        <stp>StudyData</stp>
        <stp>SUBMINUTE((HTS),5,Regular)</stp>
        <stp>FG</stp>
        <stp/>
        <stp>Time</stp>
        <stp>5</stp>
        <stp>-59</stp>
        <stp/>
        <stp/>
        <stp/>
        <stp/>
        <stp>T</stp>
        <tr r="I68" s="1"/>
      </tp>
      <tp>
        <v>42305.556770833333</v>
        <stp/>
        <stp>StudyData</stp>
        <stp>SUBMINUTE((HXS),1,Regular)</stp>
        <stp>FG</stp>
        <stp/>
        <stp>Time</stp>
        <stp>5</stp>
        <stp>-51</stp>
        <stp/>
        <stp/>
        <stp/>
        <stp/>
        <stp>T</stp>
        <tr r="AF60" s="1"/>
      </tp>
      <tp>
        <v>42305.554166666669</v>
        <stp/>
        <stp>StudyData</stp>
        <stp>SUBMINUTE((HXS),5,Regular)</stp>
        <stp>FG</stp>
        <stp/>
        <stp>Time</stp>
        <stp>5</stp>
        <stp>-55</stp>
        <stp/>
        <stp/>
        <stp/>
        <stp/>
        <stp>T</stp>
        <tr r="AM64" s="1"/>
      </tp>
      <tp>
        <v>42305.554513888892</v>
        <stp/>
        <stp>StudyData</stp>
        <stp>SUBMINUTE((HTS),5,Regular)</stp>
        <stp>FG</stp>
        <stp/>
        <stp>Time</stp>
        <stp>5</stp>
        <stp>-49</stp>
        <stp/>
        <stp/>
        <stp/>
        <stp/>
        <stp>T</stp>
        <tr r="I58" s="1"/>
      </tp>
      <tp>
        <v>42305.556886574079</v>
        <stp/>
        <stp>StudyData</stp>
        <stp>SUBMINUTE((HXS),1,Regular)</stp>
        <stp>FG</stp>
        <stp/>
        <stp>Time</stp>
        <stp>5</stp>
        <stp>-41</stp>
        <stp/>
        <stp/>
        <stp/>
        <stp/>
        <stp>T</stp>
        <tr r="AF50" s="1"/>
      </tp>
      <tp>
        <v>42305.554745370369</v>
        <stp/>
        <stp>StudyData</stp>
        <stp>SUBMINUTE((HXS),5,Regular)</stp>
        <stp>FG</stp>
        <stp/>
        <stp>Time</stp>
        <stp>5</stp>
        <stp>-45</stp>
        <stp/>
        <stp/>
        <stp/>
        <stp/>
        <stp>T</stp>
        <tr r="AM54" s="1"/>
      </tp>
      <tp t="s">
        <v/>
        <stp/>
        <stp>StudyData</stp>
        <stp>SUBMINUTE((HXS),5,Regular)</stp>
        <stp>Bar</stp>
        <stp/>
        <stp>Close</stp>
        <stp>5</stp>
        <stp>-2</stp>
        <stp/>
        <stp/>
        <stp/>
        <stp/>
        <stp>T</stp>
        <tr r="AN11" s="1"/>
      </tp>
      <tp t="s">
        <v/>
        <stp/>
        <stp>StudyData</stp>
        <stp>SUBMINUTE((HXS),1,Regular)</stp>
        <stp>Bar</stp>
        <stp/>
        <stp>Close</stp>
        <stp>5</stp>
        <stp>-2</stp>
        <stp/>
        <stp/>
        <stp/>
        <stp/>
        <stp>T</stp>
        <tr r="AG11" s="1"/>
      </tp>
      <tp t="s">
        <v/>
        <stp/>
        <stp>StudyData</stp>
        <stp>SUBMINUTE((HTS),1,Regular)</stp>
        <stp>Bar</stp>
        <stp/>
        <stp>Close</stp>
        <stp>5</stp>
        <stp>-2</stp>
        <stp/>
        <stp/>
        <stp/>
        <stp/>
        <stp>T</stp>
        <tr r="C11" s="1"/>
      </tp>
      <tp t="s">
        <v/>
        <stp/>
        <stp>StudyData</stp>
        <stp>SUBMINUTE((HTS),5,Regular)</stp>
        <stp>Bar</stp>
        <stp/>
        <stp>Close</stp>
        <stp>5</stp>
        <stp>-2</stp>
        <stp/>
        <stp/>
        <stp/>
        <stp/>
        <stp>T</stp>
        <tr r="J11" s="1"/>
      </tp>
      <tp>
        <v>42305.55736111111</v>
        <stp/>
        <stp>StudyData</stp>
        <stp>SUBMINUTE((HXS),1,Regular)</stp>
        <stp>FG</stp>
        <stp/>
        <stp>Time</stp>
        <stp>5</stp>
        <stp>0</stp>
        <stp/>
        <stp/>
        <stp/>
        <stp/>
        <stp>T</stp>
        <tr r="AF9" s="1"/>
      </tp>
      <tp>
        <v>42305.557349537034</v>
        <stp/>
        <stp>StudyData</stp>
        <stp>SUBMINUTE((HXS),5,Regular)</stp>
        <stp>FG</stp>
        <stp/>
        <stp>Time</stp>
        <stp>5</stp>
        <stp>0</stp>
        <stp/>
        <stp/>
        <stp/>
        <stp/>
        <stp>T</stp>
        <tr r="AM9" s="1"/>
      </tp>
      <tp>
        <v>42305.557349537034</v>
        <stp/>
        <stp>StudyData</stp>
        <stp>SUBMINUTE((HTS),5,Regular)</stp>
        <stp>FG</stp>
        <stp/>
        <stp>Time</stp>
        <stp>5</stp>
        <stp>0</stp>
        <stp/>
        <stp/>
        <stp/>
        <stp/>
        <stp>T</stp>
        <tr r="I9" s="1"/>
      </tp>
      <tp>
        <v>42305.55736111111</v>
        <stp/>
        <stp>StudyData</stp>
        <stp>SUBMINUTE((HTS),1,Regular)</stp>
        <stp>FG</stp>
        <stp/>
        <stp>Time</stp>
        <stp>5</stp>
        <stp>0</stp>
        <stp/>
        <stp/>
        <stp/>
        <stp/>
        <stp>T</stp>
        <tr r="B9" s="1"/>
      </tp>
      <tp>
        <v>97.38</v>
        <stp/>
        <stp>StudyData</stp>
        <stp>HXS</stp>
        <stp>Bar</stp>
        <stp/>
        <stp>Close</stp>
        <stp>5</stp>
        <stp>-7</stp>
        <stp/>
        <stp/>
        <stp/>
        <stp/>
        <stp>T</stp>
        <tr r="BC16" s="1"/>
      </tp>
      <tp t="s">
        <v/>
        <stp/>
        <stp>StudyData</stp>
        <stp>HTS</stp>
        <stp>Bar</stp>
        <stp/>
        <stp>Close</stp>
        <stp>1</stp>
        <stp>-7</stp>
        <stp/>
        <stp/>
        <stp/>
        <stp/>
        <stp>T</stp>
        <tr r="P16" s="1"/>
      </tp>
      <tp>
        <v>97.364999999999995</v>
        <stp/>
        <stp>StudyData</stp>
        <stp>HXS</stp>
        <stp>Bar</stp>
        <stp/>
        <stp>Close</stp>
        <stp>1</stp>
        <stp>-7</stp>
        <stp/>
        <stp/>
        <stp/>
        <stp/>
        <stp>T</stp>
        <tr r="AT16" s="1"/>
      </tp>
      <tp>
        <v>42305.555150462962</v>
        <stp/>
        <stp>StudyData</stp>
        <stp>SUBMINUTE((HTS),5,Regular)</stp>
        <stp>FG</stp>
        <stp/>
        <stp>Time</stp>
        <stp>5</stp>
        <stp>-38</stp>
        <stp/>
        <stp/>
        <stp/>
        <stp/>
        <stp>T</stp>
        <tr r="I47" s="1"/>
      </tp>
      <tp>
        <v>42305.557013888887</v>
        <stp/>
        <stp>StudyData</stp>
        <stp>SUBMINUTE((HXS),1,Regular)</stp>
        <stp>FG</stp>
        <stp/>
        <stp>Time</stp>
        <stp>5</stp>
        <stp>-30</stp>
        <stp/>
        <stp/>
        <stp/>
        <stp/>
        <stp>T</stp>
        <tr r="AF39" s="1"/>
      </tp>
      <tp>
        <v>42305.555381944439</v>
        <stp/>
        <stp>StudyData</stp>
        <stp>SUBMINUTE((HXS),5,Regular)</stp>
        <stp>FG</stp>
        <stp/>
        <stp>Time</stp>
        <stp>5</stp>
        <stp>-34</stp>
        <stp/>
        <stp/>
        <stp/>
        <stp/>
        <stp>T</stp>
        <tr r="AM43" s="1"/>
      </tp>
      <tp>
        <v>42305.555729166663</v>
        <stp/>
        <stp>StudyData</stp>
        <stp>SUBMINUTE((HTS),5,Regular)</stp>
        <stp>FG</stp>
        <stp/>
        <stp>Time</stp>
        <stp>5</stp>
        <stp>-28</stp>
        <stp/>
        <stp/>
        <stp/>
        <stp/>
        <stp>T</stp>
        <tr r="I37" s="1"/>
      </tp>
      <tp>
        <v>42305.557129629626</v>
        <stp/>
        <stp>StudyData</stp>
        <stp>SUBMINUTE((HXS),1,Regular)</stp>
        <stp>FG</stp>
        <stp/>
        <stp>Time</stp>
        <stp>5</stp>
        <stp>-20</stp>
        <stp/>
        <stp/>
        <stp/>
        <stp/>
        <stp>T</stp>
        <tr r="AF29" s="1"/>
      </tp>
      <tp>
        <v>42305.555960648147</v>
        <stp/>
        <stp>StudyData</stp>
        <stp>SUBMINUTE((HXS),5,Regular)</stp>
        <stp>FG</stp>
        <stp/>
        <stp>Time</stp>
        <stp>5</stp>
        <stp>-24</stp>
        <stp/>
        <stp/>
        <stp/>
        <stp/>
        <stp>T</stp>
        <tr r="AM33" s="1"/>
      </tp>
      <tp>
        <v>42305.556307870371</v>
        <stp/>
        <stp>StudyData</stp>
        <stp>SUBMINUTE((HTS),5,Regular)</stp>
        <stp>FG</stp>
        <stp/>
        <stp>Time</stp>
        <stp>5</stp>
        <stp>-18</stp>
        <stp/>
        <stp/>
        <stp/>
        <stp/>
        <stp>T</stp>
        <tr r="I27" s="1"/>
      </tp>
      <tp>
        <v>42305.557245370364</v>
        <stp/>
        <stp>StudyData</stp>
        <stp>SUBMINUTE((HXS),1,Regular)</stp>
        <stp>FG</stp>
        <stp/>
        <stp>Time</stp>
        <stp>5</stp>
        <stp>-10</stp>
        <stp/>
        <stp/>
        <stp/>
        <stp/>
        <stp>T</stp>
        <tr r="AF19" s="1"/>
      </tp>
      <tp>
        <v>42305.556539351855</v>
        <stp/>
        <stp>StudyData</stp>
        <stp>SUBMINUTE((HXS),5,Regular)</stp>
        <stp>FG</stp>
        <stp/>
        <stp>Time</stp>
        <stp>5</stp>
        <stp>-14</stp>
        <stp/>
        <stp/>
        <stp/>
        <stp/>
        <stp>T</stp>
        <tr r="AM23" s="1"/>
      </tp>
      <tp>
        <v>42305.556666666671</v>
        <stp/>
        <stp>StudyData</stp>
        <stp>SUBMINUTE((HXS),1,Regular)</stp>
        <stp>FG</stp>
        <stp/>
        <stp>Time</stp>
        <stp>5</stp>
        <stp>-60</stp>
        <stp/>
        <stp/>
        <stp/>
        <stp/>
        <stp>T</stp>
        <tr r="AF69" s="1"/>
      </tp>
      <tp>
        <v>42305.553993055553</v>
        <stp/>
        <stp>StudyData</stp>
        <stp>SUBMINUTE((HTS),5,Regular)</stp>
        <stp>FG</stp>
        <stp/>
        <stp>Time</stp>
        <stp>5</stp>
        <stp>-58</stp>
        <stp/>
        <stp/>
        <stp/>
        <stp/>
        <stp>T</stp>
        <tr r="I67" s="1"/>
      </tp>
      <tp>
        <v>42305.55678240741</v>
        <stp/>
        <stp>StudyData</stp>
        <stp>SUBMINUTE((HXS),1,Regular)</stp>
        <stp>FG</stp>
        <stp/>
        <stp>Time</stp>
        <stp>5</stp>
        <stp>-50</stp>
        <stp/>
        <stp/>
        <stp/>
        <stp/>
        <stp>T</stp>
        <tr r="AF59" s="1"/>
      </tp>
      <tp>
        <v>42305.554224537038</v>
        <stp/>
        <stp>StudyData</stp>
        <stp>SUBMINUTE((HXS),5,Regular)</stp>
        <stp>FG</stp>
        <stp/>
        <stp>Time</stp>
        <stp>5</stp>
        <stp>-54</stp>
        <stp/>
        <stp/>
        <stp/>
        <stp/>
        <stp>T</stp>
        <tr r="AM63" s="1"/>
      </tp>
      <tp>
        <v>42305.554571759261</v>
        <stp/>
        <stp>StudyData</stp>
        <stp>SUBMINUTE((HTS),5,Regular)</stp>
        <stp>FG</stp>
        <stp/>
        <stp>Time</stp>
        <stp>5</stp>
        <stp>-48</stp>
        <stp/>
        <stp/>
        <stp/>
        <stp/>
        <stp>T</stp>
        <tr r="I57" s="1"/>
      </tp>
      <tp>
        <v>42305.556898148148</v>
        <stp/>
        <stp>StudyData</stp>
        <stp>SUBMINUTE((HXS),1,Regular)</stp>
        <stp>FG</stp>
        <stp/>
        <stp>Time</stp>
        <stp>5</stp>
        <stp>-40</stp>
        <stp/>
        <stp/>
        <stp/>
        <stp/>
        <stp>T</stp>
        <tr r="AF49" s="1"/>
      </tp>
      <tp>
        <v>42305.554803240746</v>
        <stp/>
        <stp>StudyData</stp>
        <stp>SUBMINUTE((HXS),5,Regular)</stp>
        <stp>FG</stp>
        <stp/>
        <stp>Time</stp>
        <stp>5</stp>
        <stp>-44</stp>
        <stp/>
        <stp/>
        <stp/>
        <stp/>
        <stp>T</stp>
        <tr r="AM53" s="1"/>
      </tp>
      <tp t="s">
        <v/>
        <stp/>
        <stp>StudyData</stp>
        <stp>SUBMINUTE((HXS),5,Regular)</stp>
        <stp>Bar</stp>
        <stp/>
        <stp>Close</stp>
        <stp>5</stp>
        <stp>-1</stp>
        <stp/>
        <stp/>
        <stp/>
        <stp/>
        <stp>T</stp>
        <tr r="AN10" s="1"/>
      </tp>
      <tp t="s">
        <v/>
        <stp/>
        <stp>StudyData</stp>
        <stp>SUBMINUTE((HXS),1,Regular)</stp>
        <stp>Bar</stp>
        <stp/>
        <stp>Close</stp>
        <stp>5</stp>
        <stp>-1</stp>
        <stp/>
        <stp/>
        <stp/>
        <stp/>
        <stp>T</stp>
        <tr r="AG10" s="1"/>
      </tp>
      <tp t="s">
        <v/>
        <stp/>
        <stp>StudyData</stp>
        <stp>SUBMINUTE((HTS),1,Regular)</stp>
        <stp>Bar</stp>
        <stp/>
        <stp>Close</stp>
        <stp>5</stp>
        <stp>-1</stp>
        <stp/>
        <stp/>
        <stp/>
        <stp/>
        <stp>T</stp>
        <tr r="C10" s="1"/>
      </tp>
      <tp t="s">
        <v/>
        <stp/>
        <stp>StudyData</stp>
        <stp>SUBMINUTE((HTS),5,Regular)</stp>
        <stp>Bar</stp>
        <stp/>
        <stp>Close</stp>
        <stp>5</stp>
        <stp>-1</stp>
        <stp/>
        <stp/>
        <stp/>
        <stp/>
        <stp>T</stp>
        <tr r="J10" s="1"/>
      </tp>
      <tp>
        <v>0</v>
        <stp/>
        <stp>StudyData</stp>
        <stp>AlgOrdAskVol(HTS)</stp>
        <stp>Bar</stp>
        <stp/>
        <stp>Open</stp>
        <stp>5</stp>
        <stp>-8</stp>
        <stp/>
        <stp/>
        <stp/>
        <stp/>
        <stp>T</stp>
        <tr r="AA17" s="1"/>
        <tr r="AA17" s="1"/>
      </tp>
      <tp>
        <v>0</v>
        <stp/>
        <stp>StudyData</stp>
        <stp>AlgOrdAskVol(HXS)</stp>
        <stp>Bar</stp>
        <stp/>
        <stp>Open</stp>
        <stp>5</stp>
        <stp>-8</stp>
        <stp/>
        <stp/>
        <stp/>
        <stp/>
        <stp>T</stp>
        <tr r="BE17" s="1"/>
        <tr r="BE17" s="1"/>
      </tp>
      <tp>
        <v>0</v>
        <stp/>
        <stp>StudyData</stp>
        <stp>AlgOrdAskVol(HTS)</stp>
        <stp>Bar</stp>
        <stp/>
        <stp>Open</stp>
        <stp>1</stp>
        <stp>-8</stp>
        <stp/>
        <stp/>
        <stp/>
        <stp/>
        <stp>T</stp>
        <tr r="R17" s="1"/>
        <tr r="R17" s="1"/>
      </tp>
      <tp>
        <v>0</v>
        <stp/>
        <stp>StudyData</stp>
        <stp>AlgOrdAskVol(HXS)</stp>
        <stp>Bar</stp>
        <stp/>
        <stp>Open</stp>
        <stp>1</stp>
        <stp>-8</stp>
        <stp/>
        <stp/>
        <stp/>
        <stp/>
        <stp>T</stp>
        <tr r="AV17" s="1"/>
        <tr r="AV17" s="1"/>
      </tp>
      <tp>
        <v>97.37</v>
        <stp/>
        <stp>StudyData</stp>
        <stp>HXS</stp>
        <stp>Bar</stp>
        <stp/>
        <stp>Close</stp>
        <stp>5</stp>
        <stp>-4</stp>
        <stp/>
        <stp/>
        <stp/>
        <stp/>
        <stp>T</stp>
        <tr r="BC13" s="1"/>
      </tp>
      <tp>
        <v>98.22</v>
        <stp/>
        <stp>StudyData</stp>
        <stp>HTS</stp>
        <stp>Bar</stp>
        <stp/>
        <stp>Close</stp>
        <stp>1</stp>
        <stp>-4</stp>
        <stp/>
        <stp/>
        <stp/>
        <stp/>
        <stp>T</stp>
        <tr r="P13" s="1"/>
      </tp>
      <tp>
        <v>97.37</v>
        <stp/>
        <stp>StudyData</stp>
        <stp>HXS</stp>
        <stp>Bar</stp>
        <stp/>
        <stp>Close</stp>
        <stp>1</stp>
        <stp>-4</stp>
        <stp/>
        <stp/>
        <stp/>
        <stp/>
        <stp>T</stp>
        <tr r="AT13" s="1"/>
      </tp>
      <tp>
        <v>42305.556979166664</v>
        <stp/>
        <stp>StudyData</stp>
        <stp>SUBMINUTE((HXS),1,Regular)</stp>
        <stp>FG</stp>
        <stp/>
        <stp>Time</stp>
        <stp>5</stp>
        <stp>-33</stp>
        <stp/>
        <stp/>
        <stp/>
        <stp/>
        <stp>T</stp>
        <tr r="AF42" s="1"/>
      </tp>
      <tp>
        <v>42305.555208333331</v>
        <stp/>
        <stp>StudyData</stp>
        <stp>SUBMINUTE((HXS),5,Regular)</stp>
        <stp>FG</stp>
        <stp/>
        <stp>Time</stp>
        <stp>5</stp>
        <stp>-37</stp>
        <stp/>
        <stp/>
        <stp/>
        <stp/>
        <stp>T</stp>
        <tr r="AM46" s="1"/>
      </tp>
      <tp>
        <v>42305.557094907403</v>
        <stp/>
        <stp>StudyData</stp>
        <stp>SUBMINUTE((HXS),1,Regular)</stp>
        <stp>FG</stp>
        <stp/>
        <stp>Time</stp>
        <stp>5</stp>
        <stp>-23</stp>
        <stp/>
        <stp/>
        <stp/>
        <stp/>
        <stp>T</stp>
        <tr r="AF32" s="1"/>
      </tp>
      <tp>
        <v>42305.555787037039</v>
        <stp/>
        <stp>StudyData</stp>
        <stp>SUBMINUTE((HXS),5,Regular)</stp>
        <stp>FG</stp>
        <stp/>
        <stp>Time</stp>
        <stp>5</stp>
        <stp>-27</stp>
        <stp/>
        <stp/>
        <stp/>
        <stp/>
        <stp>T</stp>
        <tr r="AM36" s="1"/>
      </tp>
      <tp>
        <v>42305.557210648141</v>
        <stp/>
        <stp>StudyData</stp>
        <stp>SUBMINUTE((HXS),1,Regular)</stp>
        <stp>FG</stp>
        <stp/>
        <stp>Time</stp>
        <stp>5</stp>
        <stp>-13</stp>
        <stp/>
        <stp/>
        <stp/>
        <stp/>
        <stp>T</stp>
        <tr r="AF22" s="1"/>
      </tp>
      <tp>
        <v>42305.55636574074</v>
        <stp/>
        <stp>StudyData</stp>
        <stp>SUBMINUTE((HXS),5,Regular)</stp>
        <stp>FG</stp>
        <stp/>
        <stp>Time</stp>
        <stp>5</stp>
        <stp>-17</stp>
        <stp/>
        <stp/>
        <stp/>
        <stp/>
        <stp>T</stp>
        <tr r="AM26" s="1"/>
      </tp>
      <tp>
        <v>42305.556747685187</v>
        <stp/>
        <stp>StudyData</stp>
        <stp>SUBMINUTE((HXS),1,Regular)</stp>
        <stp>FG</stp>
        <stp/>
        <stp>Time</stp>
        <stp>5</stp>
        <stp>-53</stp>
        <stp/>
        <stp/>
        <stp/>
        <stp/>
        <stp>T</stp>
        <tr r="AF62" s="1"/>
      </tp>
      <tp>
        <v>42305.554050925923</v>
        <stp/>
        <stp>StudyData</stp>
        <stp>SUBMINUTE((HXS),5,Regular)</stp>
        <stp>FG</stp>
        <stp/>
        <stp>Time</stp>
        <stp>5</stp>
        <stp>-57</stp>
        <stp/>
        <stp/>
        <stp/>
        <stp/>
        <stp>T</stp>
        <tr r="AM66" s="1"/>
      </tp>
      <tp>
        <v>42305.556863425925</v>
        <stp/>
        <stp>StudyData</stp>
        <stp>SUBMINUTE((HXS),1,Regular)</stp>
        <stp>FG</stp>
        <stp/>
        <stp>Time</stp>
        <stp>5</stp>
        <stp>-43</stp>
        <stp/>
        <stp/>
        <stp/>
        <stp/>
        <stp>T</stp>
        <tr r="AF52" s="1"/>
      </tp>
      <tp>
        <v>42305.554629629631</v>
        <stp/>
        <stp>StudyData</stp>
        <stp>SUBMINUTE((HXS),5,Regular)</stp>
        <stp>FG</stp>
        <stp/>
        <stp>Time</stp>
        <stp>5</stp>
        <stp>-47</stp>
        <stp/>
        <stp/>
        <stp/>
        <stp/>
        <stp>T</stp>
        <tr r="AM56" s="1"/>
      </tp>
      <tp>
        <v>0</v>
        <stp/>
        <stp>StudyData</stp>
        <stp>AlgOrdAskVol(HTS)</stp>
        <stp>Bar</stp>
        <stp/>
        <stp>Open</stp>
        <stp>5</stp>
        <stp>-9</stp>
        <stp/>
        <stp/>
        <stp/>
        <stp/>
        <stp>T</stp>
        <tr r="AA18" s="1"/>
        <tr r="AA18" s="1"/>
      </tp>
      <tp>
        <v>266</v>
        <stp/>
        <stp>StudyData</stp>
        <stp>AlgOrdAskVol(HXS)</stp>
        <stp>Bar</stp>
        <stp/>
        <stp>Open</stp>
        <stp>5</stp>
        <stp>-9</stp>
        <stp/>
        <stp/>
        <stp/>
        <stp/>
        <stp>T</stp>
        <tr r="BE18" s="1"/>
        <tr r="BE18" s="1"/>
      </tp>
      <tp>
        <v>0</v>
        <stp/>
        <stp>StudyData</stp>
        <stp>AlgOrdAskVol(HTS)</stp>
        <stp>Bar</stp>
        <stp/>
        <stp>Open</stp>
        <stp>1</stp>
        <stp>-9</stp>
        <stp/>
        <stp/>
        <stp/>
        <stp/>
        <stp>T</stp>
        <tr r="R18" s="1"/>
        <tr r="R18" s="1"/>
      </tp>
      <tp>
        <v>117</v>
        <stp/>
        <stp>StudyData</stp>
        <stp>AlgOrdAskVol(HXS)</stp>
        <stp>Bar</stp>
        <stp/>
        <stp>Open</stp>
        <stp>1</stp>
        <stp>-9</stp>
        <stp/>
        <stp/>
        <stp/>
        <stp/>
        <stp>T</stp>
        <tr r="AV18" s="1"/>
        <tr r="AV18" s="1"/>
      </tp>
      <tp>
        <v>97.375</v>
        <stp/>
        <stp>StudyData</stp>
        <stp>HXS</stp>
        <stp>Bar</stp>
        <stp/>
        <stp>Close</stp>
        <stp>5</stp>
        <stp>-5</stp>
        <stp/>
        <stp/>
        <stp/>
        <stp/>
        <stp>T</stp>
        <tr r="BC14" s="1"/>
      </tp>
      <tp t="s">
        <v/>
        <stp/>
        <stp>StudyData</stp>
        <stp>HTS</stp>
        <stp>Bar</stp>
        <stp/>
        <stp>Close</stp>
        <stp>1</stp>
        <stp>-5</stp>
        <stp/>
        <stp/>
        <stp/>
        <stp/>
        <stp>T</stp>
        <tr r="P14" s="1"/>
      </tp>
      <tp t="s">
        <v/>
        <stp/>
        <stp>StudyData</stp>
        <stp>HXS</stp>
        <stp>Bar</stp>
        <stp/>
        <stp>Close</stp>
        <stp>1</stp>
        <stp>-5</stp>
        <stp/>
        <stp/>
        <stp/>
        <stp/>
        <stp>T</stp>
        <tr r="AT14" s="1"/>
      </tp>
      <tp>
        <v>42305.556990740741</v>
        <stp/>
        <stp>StudyData</stp>
        <stp>SUBMINUTE((HXS),1,Regular)</stp>
        <stp>FG</stp>
        <stp/>
        <stp>Time</stp>
        <stp>5</stp>
        <stp>-32</stp>
        <stp/>
        <stp/>
        <stp/>
        <stp/>
        <stp>T</stp>
        <tr r="AF41" s="1"/>
      </tp>
      <tp>
        <v>42305.555266203701</v>
        <stp/>
        <stp>StudyData</stp>
        <stp>SUBMINUTE((HXS),5,Regular)</stp>
        <stp>FG</stp>
        <stp/>
        <stp>Time</stp>
        <stp>5</stp>
        <stp>-36</stp>
        <stp/>
        <stp/>
        <stp/>
        <stp/>
        <stp>T</stp>
        <tr r="AM45" s="1"/>
      </tp>
      <tp>
        <v>42305.557106481479</v>
        <stp/>
        <stp>StudyData</stp>
        <stp>SUBMINUTE((HXS),1,Regular)</stp>
        <stp>FG</stp>
        <stp/>
        <stp>Time</stp>
        <stp>5</stp>
        <stp>-22</stp>
        <stp/>
        <stp/>
        <stp/>
        <stp/>
        <stp>T</stp>
        <tr r="AF31" s="1"/>
      </tp>
      <tp>
        <v>42305.555844907409</v>
        <stp/>
        <stp>StudyData</stp>
        <stp>SUBMINUTE((HXS),5,Regular)</stp>
        <stp>FG</stp>
        <stp/>
        <stp>Time</stp>
        <stp>5</stp>
        <stp>-26</stp>
        <stp/>
        <stp/>
        <stp/>
        <stp/>
        <stp>T</stp>
        <tr r="AM35" s="1"/>
      </tp>
      <tp>
        <v>42305.557222222218</v>
        <stp/>
        <stp>StudyData</stp>
        <stp>SUBMINUTE((HXS),1,Regular)</stp>
        <stp>FG</stp>
        <stp/>
        <stp>Time</stp>
        <stp>5</stp>
        <stp>-12</stp>
        <stp/>
        <stp/>
        <stp/>
        <stp/>
        <stp>T</stp>
        <tr r="AF21" s="1"/>
      </tp>
      <tp>
        <v>42305.556423611109</v>
        <stp/>
        <stp>StudyData</stp>
        <stp>SUBMINUTE((HXS),5,Regular)</stp>
        <stp>FG</stp>
        <stp/>
        <stp>Time</stp>
        <stp>5</stp>
        <stp>-16</stp>
        <stp/>
        <stp/>
        <stp/>
        <stp/>
        <stp>T</stp>
        <tr r="AM25" s="1"/>
      </tp>
      <tp>
        <v>42305.556759259263</v>
        <stp/>
        <stp>StudyData</stp>
        <stp>SUBMINUTE((HXS),1,Regular)</stp>
        <stp>FG</stp>
        <stp/>
        <stp>Time</stp>
        <stp>5</stp>
        <stp>-52</stp>
        <stp/>
        <stp/>
        <stp/>
        <stp/>
        <stp>T</stp>
        <tr r="AF61" s="1"/>
      </tp>
      <tp>
        <v>42305.554108796299</v>
        <stp/>
        <stp>StudyData</stp>
        <stp>SUBMINUTE((HXS),5,Regular)</stp>
        <stp>FG</stp>
        <stp/>
        <stp>Time</stp>
        <stp>5</stp>
        <stp>-56</stp>
        <stp/>
        <stp/>
        <stp/>
        <stp/>
        <stp>T</stp>
        <tr r="AM65" s="1"/>
      </tp>
      <tp>
        <v>42305.556875000002</v>
        <stp/>
        <stp>StudyData</stp>
        <stp>SUBMINUTE((HXS),1,Regular)</stp>
        <stp>FG</stp>
        <stp/>
        <stp>Time</stp>
        <stp>5</stp>
        <stp>-42</stp>
        <stp/>
        <stp/>
        <stp/>
        <stp/>
        <stp>T</stp>
        <tr r="AF51" s="1"/>
      </tp>
      <tp>
        <v>42305.5546875</v>
        <stp/>
        <stp>StudyData</stp>
        <stp>SUBMINUTE((HXS),5,Regular)</stp>
        <stp>FG</stp>
        <stp/>
        <stp>Time</stp>
        <stp>5</stp>
        <stp>-46</stp>
        <stp/>
        <stp/>
        <stp/>
        <stp/>
        <stp>T</stp>
        <tr r="AM55" s="1"/>
      </tp>
      <tp>
        <v>0</v>
        <stp/>
        <stp>StudyData</stp>
        <stp>AlgOrdBidVol(SUBMINUTE((HTS),1,Regular),1,0)</stp>
        <stp>Bar</stp>
        <stp/>
        <stp>Open</stp>
        <stp>5</stp>
        <stp>-3</stp>
        <stp/>
        <stp/>
        <stp/>
        <stp/>
        <stp>T</stp>
        <tr r="E12" s="1"/>
        <tr r="E12" s="1"/>
      </tp>
      <tp>
        <v>0</v>
        <stp/>
        <stp>StudyData</stp>
        <stp>AlgOrdBidVol(SUBMINUTE((HTS),5,Regular),1,0)</stp>
        <stp>Bar</stp>
        <stp/>
        <stp>Open</stp>
        <stp>5</stp>
        <stp>-3</stp>
        <stp/>
        <stp/>
        <stp/>
        <stp/>
        <stp>T</stp>
        <tr r="K12" s="1"/>
        <tr r="K12" s="1"/>
      </tp>
      <tp>
        <v>0</v>
        <stp/>
        <stp>StudyData</stp>
        <stp>AlgOrdBidVol(SUBMINUTE((HXS),5,Regular),1,0)</stp>
        <stp>Bar</stp>
        <stp/>
        <stp>Open</stp>
        <stp>5</stp>
        <stp>-3</stp>
        <stp/>
        <stp/>
        <stp/>
        <stp/>
        <stp>T</stp>
        <tr r="AO12" s="1"/>
        <tr r="AO12" s="1"/>
      </tp>
      <tp>
        <v>0</v>
        <stp/>
        <stp>StudyData</stp>
        <stp>AlgOrdBidVol(SUBMINUTE((HXS),1,Regular),1,0)</stp>
        <stp>Bar</stp>
        <stp/>
        <stp>Open</stp>
        <stp>5</stp>
        <stp>-3</stp>
        <stp/>
        <stp/>
        <stp/>
        <stp/>
        <stp>T</stp>
        <tr r="AI12" s="1"/>
        <tr r="AI12" s="1"/>
      </tp>
      <tp>
        <v>0</v>
        <stp/>
        <stp>StudyData</stp>
        <stp>AlgOrdAskVol(HTS)</stp>
        <stp>Bar</stp>
        <stp/>
        <stp>Open</stp>
        <stp>5</stp>
        <stp>-6</stp>
        <stp/>
        <stp/>
        <stp/>
        <stp/>
        <stp>T</stp>
        <tr r="AA15" s="1"/>
        <tr r="AA15" s="1"/>
      </tp>
      <tp>
        <v>0</v>
        <stp/>
        <stp>StudyData</stp>
        <stp>AlgOrdAskVol(HXS)</stp>
        <stp>Bar</stp>
        <stp/>
        <stp>Open</stp>
        <stp>5</stp>
        <stp>-6</stp>
        <stp/>
        <stp/>
        <stp/>
        <stp/>
        <stp>T</stp>
        <tr r="BE15" s="1"/>
        <tr r="BE15" s="1"/>
      </tp>
      <tp>
        <v>0</v>
        <stp/>
        <stp>StudyData</stp>
        <stp>AlgOrdAskVol(HTS)</stp>
        <stp>Bar</stp>
        <stp/>
        <stp>Open</stp>
        <stp>1</stp>
        <stp>-6</stp>
        <stp/>
        <stp/>
        <stp/>
        <stp/>
        <stp>T</stp>
        <tr r="R15" s="1"/>
        <tr r="R15" s="1"/>
      </tp>
      <tp>
        <v>0</v>
        <stp/>
        <stp>StudyData</stp>
        <stp>AlgOrdAskVol(HXS)</stp>
        <stp>Bar</stp>
        <stp/>
        <stp>Open</stp>
        <stp>1</stp>
        <stp>-6</stp>
        <stp/>
        <stp/>
        <stp/>
        <stp/>
        <stp>T</stp>
        <tr r="AV15" s="1"/>
        <tr r="AV15" s="1"/>
      </tp>
      <tp>
        <v>42305.55700231481</v>
        <stp/>
        <stp>StudyData</stp>
        <stp>SUBMINUTE((HTS),1,Regular)</stp>
        <stp>FG</stp>
        <stp/>
        <stp>Time</stp>
        <stp>5</stp>
        <stp>-31</stp>
        <stp/>
        <stp/>
        <stp/>
        <stp/>
        <stp>T</stp>
        <tr r="B40" s="1"/>
      </tp>
      <tp>
        <v>42305.55532407407</v>
        <stp/>
        <stp>StudyData</stp>
        <stp>SUBMINUTE((HTS),5,Regular)</stp>
        <stp>FG</stp>
        <stp/>
        <stp>Time</stp>
        <stp>5</stp>
        <stp>-35</stp>
        <stp/>
        <stp/>
        <stp/>
        <stp/>
        <stp>T</stp>
        <tr r="I44" s="1"/>
      </tp>
      <tp>
        <v>42305.555092592593</v>
        <stp/>
        <stp>StudyData</stp>
        <stp>SUBMINUTE((HXS),5,Regular)</stp>
        <stp>FG</stp>
        <stp/>
        <stp>Time</stp>
        <stp>5</stp>
        <stp>-39</stp>
        <stp/>
        <stp/>
        <stp/>
        <stp/>
        <stp>T</stp>
        <tr r="AM48" s="1"/>
      </tp>
      <tp>
        <v>42305.557118055549</v>
        <stp/>
        <stp>StudyData</stp>
        <stp>SUBMINUTE((HTS),1,Regular)</stp>
        <stp>FG</stp>
        <stp/>
        <stp>Time</stp>
        <stp>5</stp>
        <stp>-21</stp>
        <stp/>
        <stp/>
        <stp/>
        <stp/>
        <stp>T</stp>
        <tr r="B30" s="1"/>
      </tp>
      <tp>
        <v>42305.555902777778</v>
        <stp/>
        <stp>StudyData</stp>
        <stp>SUBMINUTE((HTS),5,Regular)</stp>
        <stp>FG</stp>
        <stp/>
        <stp>Time</stp>
        <stp>5</stp>
        <stp>-25</stp>
        <stp/>
        <stp/>
        <stp/>
        <stp/>
        <stp>T</stp>
        <tr r="I34" s="1"/>
      </tp>
      <tp>
        <v>42305.555671296293</v>
        <stp/>
        <stp>StudyData</stp>
        <stp>SUBMINUTE((HXS),5,Regular)</stp>
        <stp>FG</stp>
        <stp/>
        <stp>Time</stp>
        <stp>5</stp>
        <stp>-29</stp>
        <stp/>
        <stp/>
        <stp/>
        <stp/>
        <stp>T</stp>
        <tr r="AM38" s="1"/>
      </tp>
      <tp>
        <v>42305.557233796295</v>
        <stp/>
        <stp>StudyData</stp>
        <stp>SUBMINUTE((HTS),1,Regular)</stp>
        <stp>FG</stp>
        <stp/>
        <stp>Time</stp>
        <stp>5</stp>
        <stp>-11</stp>
        <stp/>
        <stp/>
        <stp/>
        <stp/>
        <stp>T</stp>
        <tr r="B20" s="1"/>
      </tp>
      <tp>
        <v>42305.556481481486</v>
        <stp/>
        <stp>StudyData</stp>
        <stp>SUBMINUTE((HTS),5,Regular)</stp>
        <stp>FG</stp>
        <stp/>
        <stp>Time</stp>
        <stp>5</stp>
        <stp>-15</stp>
        <stp/>
        <stp/>
        <stp/>
        <stp/>
        <stp>T</stp>
        <tr r="I24" s="1"/>
      </tp>
      <tp>
        <v>42305.556250000001</v>
        <stp/>
        <stp>StudyData</stp>
        <stp>SUBMINUTE((HXS),5,Regular)</stp>
        <stp>FG</stp>
        <stp/>
        <stp>Time</stp>
        <stp>5</stp>
        <stp>-19</stp>
        <stp/>
        <stp/>
        <stp/>
        <stp/>
        <stp>T</stp>
        <tr r="AM28" s="1"/>
      </tp>
      <tp>
        <v>42305.556770833333</v>
        <stp/>
        <stp>StudyData</stp>
        <stp>SUBMINUTE((HTS),1,Regular)</stp>
        <stp>FG</stp>
        <stp/>
        <stp>Time</stp>
        <stp>5</stp>
        <stp>-51</stp>
        <stp/>
        <stp/>
        <stp/>
        <stp/>
        <stp>T</stp>
        <tr r="B60" s="1"/>
      </tp>
      <tp>
        <v>42305.554166666669</v>
        <stp/>
        <stp>StudyData</stp>
        <stp>SUBMINUTE((HTS),5,Regular)</stp>
        <stp>FG</stp>
        <stp/>
        <stp>Time</stp>
        <stp>5</stp>
        <stp>-55</stp>
        <stp/>
        <stp/>
        <stp/>
        <stp/>
        <stp>T</stp>
        <tr r="I64" s="1"/>
      </tp>
      <tp>
        <v>42305.553935185184</v>
        <stp/>
        <stp>StudyData</stp>
        <stp>SUBMINUTE((HXS),5,Regular)</stp>
        <stp>FG</stp>
        <stp/>
        <stp>Time</stp>
        <stp>5</stp>
        <stp>-59</stp>
        <stp/>
        <stp/>
        <stp/>
        <stp/>
        <stp>T</stp>
        <tr r="AM68" s="1"/>
      </tp>
      <tp>
        <v>42305.556886574079</v>
        <stp/>
        <stp>StudyData</stp>
        <stp>SUBMINUTE((HTS),1,Regular)</stp>
        <stp>FG</stp>
        <stp/>
        <stp>Time</stp>
        <stp>5</stp>
        <stp>-41</stp>
        <stp/>
        <stp/>
        <stp/>
        <stp/>
        <stp>T</stp>
        <tr r="B50" s="1"/>
      </tp>
      <tp>
        <v>42305.554745370369</v>
        <stp/>
        <stp>StudyData</stp>
        <stp>SUBMINUTE((HTS),5,Regular)</stp>
        <stp>FG</stp>
        <stp/>
        <stp>Time</stp>
        <stp>5</stp>
        <stp>-45</stp>
        <stp/>
        <stp/>
        <stp/>
        <stp/>
        <stp>T</stp>
        <tr r="I54" s="1"/>
      </tp>
      <tp>
        <v>42305.554513888892</v>
        <stp/>
        <stp>StudyData</stp>
        <stp>SUBMINUTE((HXS),5,Regular)</stp>
        <stp>FG</stp>
        <stp/>
        <stp>Time</stp>
        <stp>5</stp>
        <stp>-49</stp>
        <stp/>
        <stp/>
        <stp/>
        <stp/>
        <stp>T</stp>
        <tr r="AM58" s="1"/>
      </tp>
      <tp>
        <v>0</v>
        <stp/>
        <stp>StudyData</stp>
        <stp>AlgOrdBidVol(SUBMINUTE((HTS),1,Regular),1,0)</stp>
        <stp>Bar</stp>
        <stp/>
        <stp>Open</stp>
        <stp>5</stp>
        <stp>-2</stp>
        <stp/>
        <stp/>
        <stp/>
        <stp/>
        <stp>T</stp>
        <tr r="E11" s="1"/>
        <tr r="E11" s="1"/>
      </tp>
      <tp>
        <v>0</v>
        <stp/>
        <stp>StudyData</stp>
        <stp>AlgOrdBidVol(SUBMINUTE((HTS),5,Regular),1,0)</stp>
        <stp>Bar</stp>
        <stp/>
        <stp>Open</stp>
        <stp>5</stp>
        <stp>-2</stp>
        <stp/>
        <stp/>
        <stp/>
        <stp/>
        <stp>T</stp>
        <tr r="K11" s="1"/>
        <tr r="K11" s="1"/>
      </tp>
      <tp>
        <v>0</v>
        <stp/>
        <stp>StudyData</stp>
        <stp>AlgOrdBidVol(SUBMINUTE((HXS),5,Regular),1,0)</stp>
        <stp>Bar</stp>
        <stp/>
        <stp>Open</stp>
        <stp>5</stp>
        <stp>-2</stp>
        <stp/>
        <stp/>
        <stp/>
        <stp/>
        <stp>T</stp>
        <tr r="AO11" s="1"/>
        <tr r="AO11" s="1"/>
      </tp>
      <tp>
        <v>0</v>
        <stp/>
        <stp>StudyData</stp>
        <stp>AlgOrdBidVol(SUBMINUTE((HXS),1,Regular),1,0)</stp>
        <stp>Bar</stp>
        <stp/>
        <stp>Open</stp>
        <stp>5</stp>
        <stp>-2</stp>
        <stp/>
        <stp/>
        <stp/>
        <stp/>
        <stp>T</stp>
        <tr r="AI11" s="1"/>
        <tr r="AI11" s="1"/>
      </tp>
      <tp>
        <v>0</v>
        <stp/>
        <stp>StudyData</stp>
        <stp>AlgOrdAskVol(HTS)</stp>
        <stp>Bar</stp>
        <stp/>
        <stp>Open</stp>
        <stp>5</stp>
        <stp>-7</stp>
        <stp/>
        <stp/>
        <stp/>
        <stp/>
        <stp>T</stp>
        <tr r="AA16" s="1"/>
        <tr r="AA16" s="1"/>
      </tp>
      <tp>
        <v>0</v>
        <stp/>
        <stp>StudyData</stp>
        <stp>AlgOrdAskVol(HXS)</stp>
        <stp>Bar</stp>
        <stp/>
        <stp>Open</stp>
        <stp>5</stp>
        <stp>-7</stp>
        <stp/>
        <stp/>
        <stp/>
        <stp/>
        <stp>T</stp>
        <tr r="BE16" s="1"/>
        <tr r="BE16" s="1"/>
      </tp>
      <tp>
        <v>0</v>
        <stp/>
        <stp>StudyData</stp>
        <stp>AlgOrdAskVol(SUBMINUTE((HTS),1,Regular),1,0)</stp>
        <stp>Bar</stp>
        <stp/>
        <stp>Open</stp>
        <stp>5</stp>
        <stp>-1</stp>
        <stp/>
        <stp/>
        <stp/>
        <stp/>
        <stp>T</stp>
        <tr r="F10" s="1"/>
        <tr r="F10" s="1"/>
      </tp>
      <tp>
        <v>0</v>
        <stp/>
        <stp>StudyData</stp>
        <stp>AlgOrdAskVol(SUBMINUTE((HTS),5,Regular),1,0)</stp>
        <stp>Bar</stp>
        <stp/>
        <stp>Open</stp>
        <stp>5</stp>
        <stp>-1</stp>
        <stp/>
        <stp/>
        <stp/>
        <stp/>
        <stp>T</stp>
        <tr r="L10" s="1"/>
        <tr r="L10" s="1"/>
      </tp>
      <tp>
        <v>0</v>
        <stp/>
        <stp>StudyData</stp>
        <stp>AlgOrdAskVol(SUBMINUTE((HXS),5,Regular),1,0)</stp>
        <stp>Bar</stp>
        <stp/>
        <stp>Open</stp>
        <stp>5</stp>
        <stp>-1</stp>
        <stp/>
        <stp/>
        <stp/>
        <stp/>
        <stp>T</stp>
        <tr r="AP10" s="1"/>
        <tr r="AP10" s="1"/>
      </tp>
      <tp>
        <v>0</v>
        <stp/>
        <stp>StudyData</stp>
        <stp>AlgOrdAskVol(SUBMINUTE((HXS),1,Regular),1,0)</stp>
        <stp>Bar</stp>
        <stp/>
        <stp>Open</stp>
        <stp>5</stp>
        <stp>-1</stp>
        <stp/>
        <stp/>
        <stp/>
        <stp/>
        <stp>T</stp>
        <tr r="AJ10" s="1"/>
        <tr r="AJ10" s="1"/>
      </tp>
      <tp>
        <v>0</v>
        <stp/>
        <stp>StudyData</stp>
        <stp>AlgOrdAskVol(HTS)</stp>
        <stp>Bar</stp>
        <stp/>
        <stp>Open</stp>
        <stp>1</stp>
        <stp>-7</stp>
        <stp/>
        <stp/>
        <stp/>
        <stp/>
        <stp>T</stp>
        <tr r="R16" s="1"/>
        <tr r="R16" s="1"/>
      </tp>
      <tp>
        <v>0</v>
        <stp/>
        <stp>StudyData</stp>
        <stp>AlgOrdAskVol(HXS)</stp>
        <stp>Bar</stp>
        <stp/>
        <stp>Open</stp>
        <stp>1</stp>
        <stp>-7</stp>
        <stp/>
        <stp/>
        <stp/>
        <stp/>
        <stp>T</stp>
        <tr r="AV16" s="1"/>
        <tr r="AV16" s="1"/>
      </tp>
      <tp>
        <v>42305.557013888887</v>
        <stp/>
        <stp>StudyData</stp>
        <stp>SUBMINUTE((HTS),1,Regular)</stp>
        <stp>FG</stp>
        <stp/>
        <stp>Time</stp>
        <stp>5</stp>
        <stp>-30</stp>
        <stp/>
        <stp/>
        <stp/>
        <stp/>
        <stp>T</stp>
        <tr r="B39" s="1"/>
      </tp>
      <tp>
        <v>42305.555381944439</v>
        <stp/>
        <stp>StudyData</stp>
        <stp>SUBMINUTE((HTS),5,Regular)</stp>
        <stp>FG</stp>
        <stp/>
        <stp>Time</stp>
        <stp>5</stp>
        <stp>-34</stp>
        <stp/>
        <stp/>
        <stp/>
        <stp/>
        <stp>T</stp>
        <tr r="I43" s="1"/>
      </tp>
      <tp>
        <v>42305.555150462962</v>
        <stp/>
        <stp>StudyData</stp>
        <stp>SUBMINUTE((HXS),5,Regular)</stp>
        <stp>FG</stp>
        <stp/>
        <stp>Time</stp>
        <stp>5</stp>
        <stp>-38</stp>
        <stp/>
        <stp/>
        <stp/>
        <stp/>
        <stp>T</stp>
        <tr r="AM47" s="1"/>
      </tp>
      <tp>
        <v>42305.557129629626</v>
        <stp/>
        <stp>StudyData</stp>
        <stp>SUBMINUTE((HTS),1,Regular)</stp>
        <stp>FG</stp>
        <stp/>
        <stp>Time</stp>
        <stp>5</stp>
        <stp>-20</stp>
        <stp/>
        <stp/>
        <stp/>
        <stp/>
        <stp>T</stp>
        <tr r="B29" s="1"/>
      </tp>
      <tp>
        <v>42305.555960648147</v>
        <stp/>
        <stp>StudyData</stp>
        <stp>SUBMINUTE((HTS),5,Regular)</stp>
        <stp>FG</stp>
        <stp/>
        <stp>Time</stp>
        <stp>5</stp>
        <stp>-24</stp>
        <stp/>
        <stp/>
        <stp/>
        <stp/>
        <stp>T</stp>
        <tr r="I33" s="1"/>
      </tp>
      <tp>
        <v>42305.555729166663</v>
        <stp/>
        <stp>StudyData</stp>
        <stp>SUBMINUTE((HXS),5,Regular)</stp>
        <stp>FG</stp>
        <stp/>
        <stp>Time</stp>
        <stp>5</stp>
        <stp>-28</stp>
        <stp/>
        <stp/>
        <stp/>
        <stp/>
        <stp>T</stp>
        <tr r="AM37" s="1"/>
      </tp>
      <tp>
        <v>42305.557245370364</v>
        <stp/>
        <stp>StudyData</stp>
        <stp>SUBMINUTE((HTS),1,Regular)</stp>
        <stp>FG</stp>
        <stp/>
        <stp>Time</stp>
        <stp>5</stp>
        <stp>-10</stp>
        <stp/>
        <stp/>
        <stp/>
        <stp/>
        <stp>T</stp>
        <tr r="B19" s="1"/>
      </tp>
      <tp>
        <v>42305.556539351855</v>
        <stp/>
        <stp>StudyData</stp>
        <stp>SUBMINUTE((HTS),5,Regular)</stp>
        <stp>FG</stp>
        <stp/>
        <stp>Time</stp>
        <stp>5</stp>
        <stp>-14</stp>
        <stp/>
        <stp/>
        <stp/>
        <stp/>
        <stp>T</stp>
        <tr r="I23" s="1"/>
      </tp>
      <tp>
        <v>42305.556307870371</v>
        <stp/>
        <stp>StudyData</stp>
        <stp>SUBMINUTE((HXS),5,Regular)</stp>
        <stp>FG</stp>
        <stp/>
        <stp>Time</stp>
        <stp>5</stp>
        <stp>-18</stp>
        <stp/>
        <stp/>
        <stp/>
        <stp/>
        <stp>T</stp>
        <tr r="AM27" s="1"/>
      </tp>
      <tp>
        <v>42305.556666666671</v>
        <stp/>
        <stp>StudyData</stp>
        <stp>SUBMINUTE((HTS),1,Regular)</stp>
        <stp>FG</stp>
        <stp/>
        <stp>Time</stp>
        <stp>5</stp>
        <stp>-60</stp>
        <stp/>
        <stp/>
        <stp/>
        <stp/>
        <stp>T</stp>
        <tr r="B69" s="1"/>
      </tp>
      <tp>
        <v>42305.55678240741</v>
        <stp/>
        <stp>StudyData</stp>
        <stp>SUBMINUTE((HTS),1,Regular)</stp>
        <stp>FG</stp>
        <stp/>
        <stp>Time</stp>
        <stp>5</stp>
        <stp>-50</stp>
        <stp/>
        <stp/>
        <stp/>
        <stp/>
        <stp>T</stp>
        <tr r="B59" s="1"/>
      </tp>
      <tp>
        <v>42305.554224537038</v>
        <stp/>
        <stp>StudyData</stp>
        <stp>SUBMINUTE((HTS),5,Regular)</stp>
        <stp>FG</stp>
        <stp/>
        <stp>Time</stp>
        <stp>5</stp>
        <stp>-54</stp>
        <stp/>
        <stp/>
        <stp/>
        <stp/>
        <stp>T</stp>
        <tr r="I63" s="1"/>
      </tp>
      <tp>
        <v>42305.553993055553</v>
        <stp/>
        <stp>StudyData</stp>
        <stp>SUBMINUTE((HXS),5,Regular)</stp>
        <stp>FG</stp>
        <stp/>
        <stp>Time</stp>
        <stp>5</stp>
        <stp>-58</stp>
        <stp/>
        <stp/>
        <stp/>
        <stp/>
        <stp>T</stp>
        <tr r="AM67" s="1"/>
      </tp>
      <tp>
        <v>42305.556898148148</v>
        <stp/>
        <stp>StudyData</stp>
        <stp>SUBMINUTE((HTS),1,Regular)</stp>
        <stp>FG</stp>
        <stp/>
        <stp>Time</stp>
        <stp>5</stp>
        <stp>-40</stp>
        <stp/>
        <stp/>
        <stp/>
        <stp/>
        <stp>T</stp>
        <tr r="B49" s="1"/>
      </tp>
      <tp>
        <v>42305.554803240746</v>
        <stp/>
        <stp>StudyData</stp>
        <stp>SUBMINUTE((HTS),5,Regular)</stp>
        <stp>FG</stp>
        <stp/>
        <stp>Time</stp>
        <stp>5</stp>
        <stp>-44</stp>
        <stp/>
        <stp/>
        <stp/>
        <stp/>
        <stp>T</stp>
        <tr r="I53" s="1"/>
      </tp>
      <tp>
        <v>42305.554571759261</v>
        <stp/>
        <stp>StudyData</stp>
        <stp>SUBMINUTE((HXS),5,Regular)</stp>
        <stp>FG</stp>
        <stp/>
        <stp>Time</stp>
        <stp>5</stp>
        <stp>-48</stp>
        <stp/>
        <stp/>
        <stp/>
        <stp/>
        <stp>T</stp>
        <tr r="AM57" s="1"/>
      </tp>
      <tp>
        <v>0</v>
        <stp/>
        <stp>StudyData</stp>
        <stp>AlgOrdBidVol(SUBMINUTE((HTS),1,Regular),1,0)</stp>
        <stp>Bar</stp>
        <stp/>
        <stp>Open</stp>
        <stp>5</stp>
        <stp>-1</stp>
        <stp/>
        <stp/>
        <stp/>
        <stp/>
        <stp>T</stp>
        <tr r="E10" s="1"/>
        <tr r="E10" s="1"/>
      </tp>
      <tp>
        <v>0</v>
        <stp/>
        <stp>StudyData</stp>
        <stp>AlgOrdBidVol(SUBMINUTE((HTS),5,Regular),1,0)</stp>
        <stp>Bar</stp>
        <stp/>
        <stp>Open</stp>
        <stp>5</stp>
        <stp>-1</stp>
        <stp/>
        <stp/>
        <stp/>
        <stp/>
        <stp>T</stp>
        <tr r="K10" s="1"/>
        <tr r="K10" s="1"/>
      </tp>
      <tp>
        <v>0</v>
        <stp/>
        <stp>StudyData</stp>
        <stp>AlgOrdBidVol(SUBMINUTE((HXS),5,Regular),1,0)</stp>
        <stp>Bar</stp>
        <stp/>
        <stp>Open</stp>
        <stp>5</stp>
        <stp>-1</stp>
        <stp/>
        <stp/>
        <stp/>
        <stp/>
        <stp>T</stp>
        <tr r="AO10" s="1"/>
        <tr r="AO10" s="1"/>
      </tp>
      <tp>
        <v>0</v>
        <stp/>
        <stp>StudyData</stp>
        <stp>AlgOrdBidVol(SUBMINUTE((HXS),1,Regular),1,0)</stp>
        <stp>Bar</stp>
        <stp/>
        <stp>Open</stp>
        <stp>5</stp>
        <stp>-1</stp>
        <stp/>
        <stp/>
        <stp/>
        <stp/>
        <stp>T</stp>
        <tr r="AI10" s="1"/>
        <tr r="AI10" s="1"/>
      </tp>
      <tp>
        <v>108</v>
        <stp/>
        <stp>StudyData</stp>
        <stp>AlgOrdAskVol(HTS)</stp>
        <stp>Bar</stp>
        <stp/>
        <stp>Open</stp>
        <stp>5</stp>
        <stp>-4</stp>
        <stp/>
        <stp/>
        <stp/>
        <stp/>
        <stp>T</stp>
        <tr r="AA13" s="1"/>
        <tr r="AA13" s="1"/>
      </tp>
      <tp>
        <v>79</v>
        <stp/>
        <stp>StudyData</stp>
        <stp>AlgOrdAskVol(HXS)</stp>
        <stp>Bar</stp>
        <stp/>
        <stp>Open</stp>
        <stp>5</stp>
        <stp>-4</stp>
        <stp/>
        <stp/>
        <stp/>
        <stp/>
        <stp>T</stp>
        <tr r="BE13" s="1"/>
        <tr r="BE13" s="1"/>
      </tp>
      <tp>
        <v>0</v>
        <stp/>
        <stp>StudyData</stp>
        <stp>AlgOrdAskVol(SUBMINUTE((HTS),1,Regular),1,0)</stp>
        <stp>Bar</stp>
        <stp/>
        <stp>Open</stp>
        <stp>5</stp>
        <stp>-2</stp>
        <stp/>
        <stp/>
        <stp/>
        <stp/>
        <stp>T</stp>
        <tr r="F11" s="1"/>
        <tr r="F11" s="1"/>
      </tp>
      <tp>
        <v>0</v>
        <stp/>
        <stp>StudyData</stp>
        <stp>AlgOrdAskVol(SUBMINUTE((HTS),5,Regular),1,0)</stp>
        <stp>Bar</stp>
        <stp/>
        <stp>Open</stp>
        <stp>5</stp>
        <stp>-2</stp>
        <stp/>
        <stp/>
        <stp/>
        <stp/>
        <stp>T</stp>
        <tr r="L11" s="1"/>
        <tr r="L11" s="1"/>
      </tp>
      <tp>
        <v>0</v>
        <stp/>
        <stp>StudyData</stp>
        <stp>AlgOrdAskVol(SUBMINUTE((HXS),5,Regular),1,0)</stp>
        <stp>Bar</stp>
        <stp/>
        <stp>Open</stp>
        <stp>5</stp>
        <stp>-2</stp>
        <stp/>
        <stp/>
        <stp/>
        <stp/>
        <stp>T</stp>
        <tr r="AP11" s="1"/>
        <tr r="AP11" s="1"/>
      </tp>
      <tp>
        <v>0</v>
        <stp/>
        <stp>StudyData</stp>
        <stp>AlgOrdAskVol(SUBMINUTE((HXS),1,Regular),1,0)</stp>
        <stp>Bar</stp>
        <stp/>
        <stp>Open</stp>
        <stp>5</stp>
        <stp>-2</stp>
        <stp/>
        <stp/>
        <stp/>
        <stp/>
        <stp>T</stp>
        <tr r="AJ11" s="1"/>
        <tr r="AJ11" s="1"/>
      </tp>
      <tp>
        <v>0</v>
        <stp/>
        <stp>StudyData</stp>
        <stp>AlgOrdAskVol(HTS)</stp>
        <stp>Bar</stp>
        <stp/>
        <stp>Open</stp>
        <stp>1</stp>
        <stp>-4</stp>
        <stp/>
        <stp/>
        <stp/>
        <stp/>
        <stp>T</stp>
        <tr r="R13" s="1"/>
        <tr r="R13" s="1"/>
      </tp>
      <tp>
        <v>0</v>
        <stp/>
        <stp>StudyData</stp>
        <stp>AlgOrdAskVol(HXS)</stp>
        <stp>Bar</stp>
        <stp/>
        <stp>Open</stp>
        <stp>1</stp>
        <stp>-4</stp>
        <stp/>
        <stp/>
        <stp/>
        <stp/>
        <stp>T</stp>
        <tr r="AV13" s="1"/>
        <tr r="AV13" s="1"/>
      </tp>
      <tp>
        <v>97.37</v>
        <stp/>
        <stp>StudyData</stp>
        <stp>HXS</stp>
        <stp>Bar</stp>
        <stp/>
        <stp>Close</stp>
        <stp>5</stp>
        <stp>-8</stp>
        <stp/>
        <stp/>
        <stp/>
        <stp/>
        <stp>T</stp>
        <tr r="BC17" s="1"/>
      </tp>
      <tp>
        <v>98.22</v>
        <stp/>
        <stp>StudyData</stp>
        <stp>HTS</stp>
        <stp>Bar</stp>
        <stp/>
        <stp>Close</stp>
        <stp>1</stp>
        <stp>-8</stp>
        <stp/>
        <stp/>
        <stp/>
        <stp/>
        <stp>T</stp>
        <tr r="P17" s="1"/>
      </tp>
      <tp>
        <v>97.364999999999995</v>
        <stp/>
        <stp>StudyData</stp>
        <stp>HXS</stp>
        <stp>Bar</stp>
        <stp/>
        <stp>Close</stp>
        <stp>1</stp>
        <stp>-8</stp>
        <stp/>
        <stp/>
        <stp/>
        <stp/>
        <stp>T</stp>
        <tr r="AT17" s="1"/>
      </tp>
      <tp>
        <v>42305.556979166664</v>
        <stp/>
        <stp>StudyData</stp>
        <stp>SUBMINUTE((HTS),1,Regular)</stp>
        <stp>FG</stp>
        <stp/>
        <stp>Time</stp>
        <stp>5</stp>
        <stp>-33</stp>
        <stp/>
        <stp/>
        <stp/>
        <stp/>
        <stp>T</stp>
        <tr r="B42" s="1"/>
      </tp>
      <tp>
        <v>42305.555208333331</v>
        <stp/>
        <stp>StudyData</stp>
        <stp>SUBMINUTE((HTS),5,Regular)</stp>
        <stp>FG</stp>
        <stp/>
        <stp>Time</stp>
        <stp>5</stp>
        <stp>-37</stp>
        <stp/>
        <stp/>
        <stp/>
        <stp/>
        <stp>T</stp>
        <tr r="I46" s="1"/>
      </tp>
      <tp>
        <v>42305.557094907403</v>
        <stp/>
        <stp>StudyData</stp>
        <stp>SUBMINUTE((HTS),1,Regular)</stp>
        <stp>FG</stp>
        <stp/>
        <stp>Time</stp>
        <stp>5</stp>
        <stp>-23</stp>
        <stp/>
        <stp/>
        <stp/>
        <stp/>
        <stp>T</stp>
        <tr r="B32" s="1"/>
      </tp>
      <tp>
        <v>42305.555787037039</v>
        <stp/>
        <stp>StudyData</stp>
        <stp>SUBMINUTE((HTS),5,Regular)</stp>
        <stp>FG</stp>
        <stp/>
        <stp>Time</stp>
        <stp>5</stp>
        <stp>-27</stp>
        <stp/>
        <stp/>
        <stp/>
        <stp/>
        <stp>T</stp>
        <tr r="I36" s="1"/>
      </tp>
      <tp>
        <v>42305.557210648141</v>
        <stp/>
        <stp>StudyData</stp>
        <stp>SUBMINUTE((HTS),1,Regular)</stp>
        <stp>FG</stp>
        <stp/>
        <stp>Time</stp>
        <stp>5</stp>
        <stp>-13</stp>
        <stp/>
        <stp/>
        <stp/>
        <stp/>
        <stp>T</stp>
        <tr r="B22" s="1"/>
      </tp>
      <tp>
        <v>42305.55636574074</v>
        <stp/>
        <stp>StudyData</stp>
        <stp>SUBMINUTE((HTS),5,Regular)</stp>
        <stp>FG</stp>
        <stp/>
        <stp>Time</stp>
        <stp>5</stp>
        <stp>-17</stp>
        <stp/>
        <stp/>
        <stp/>
        <stp/>
        <stp>T</stp>
        <tr r="I26" s="1"/>
      </tp>
      <tp>
        <v>42305.556747685187</v>
        <stp/>
        <stp>StudyData</stp>
        <stp>SUBMINUTE((HTS),1,Regular)</stp>
        <stp>FG</stp>
        <stp/>
        <stp>Time</stp>
        <stp>5</stp>
        <stp>-53</stp>
        <stp/>
        <stp/>
        <stp/>
        <stp/>
        <stp>T</stp>
        <tr r="B62" s="1"/>
      </tp>
      <tp>
        <v>42305.554050925923</v>
        <stp/>
        <stp>StudyData</stp>
        <stp>SUBMINUTE((HTS),5,Regular)</stp>
        <stp>FG</stp>
        <stp/>
        <stp>Time</stp>
        <stp>5</stp>
        <stp>-57</stp>
        <stp/>
        <stp/>
        <stp/>
        <stp/>
        <stp>T</stp>
        <tr r="I66" s="1"/>
      </tp>
      <tp>
        <v>42305.556863425925</v>
        <stp/>
        <stp>StudyData</stp>
        <stp>SUBMINUTE((HTS),1,Regular)</stp>
        <stp>FG</stp>
        <stp/>
        <stp>Time</stp>
        <stp>5</stp>
        <stp>-43</stp>
        <stp/>
        <stp/>
        <stp/>
        <stp/>
        <stp>T</stp>
        <tr r="B52" s="1"/>
      </tp>
      <tp>
        <v>42305.554629629631</v>
        <stp/>
        <stp>StudyData</stp>
        <stp>SUBMINUTE((HTS),5,Regular)</stp>
        <stp>FG</stp>
        <stp/>
        <stp>Time</stp>
        <stp>5</stp>
        <stp>-47</stp>
        <stp/>
        <stp/>
        <stp/>
        <stp/>
        <stp>T</stp>
        <tr r="I56" s="1"/>
      </tp>
      <tp>
        <v>599</v>
        <stp/>
        <stp>StudyData</stp>
        <stp>AlgOrdAskVol(HTS)</stp>
        <stp>Bar</stp>
        <stp/>
        <stp>Open</stp>
        <stp>5</stp>
        <stp>-5</stp>
        <stp/>
        <stp/>
        <stp/>
        <stp/>
        <stp>T</stp>
        <tr r="AA14" s="1"/>
        <tr r="AA14" s="1"/>
      </tp>
      <tp>
        <v>0</v>
        <stp/>
        <stp>StudyData</stp>
        <stp>AlgOrdAskVol(HXS)</stp>
        <stp>Bar</stp>
        <stp/>
        <stp>Open</stp>
        <stp>5</stp>
        <stp>-5</stp>
        <stp/>
        <stp/>
        <stp/>
        <stp/>
        <stp>T</stp>
        <tr r="BE14" s="1"/>
        <tr r="BE14" s="1"/>
      </tp>
      <tp>
        <v>0</v>
        <stp/>
        <stp>StudyData</stp>
        <stp>AlgOrdAskVol(SUBMINUTE((HTS),1,Regular),1,0)</stp>
        <stp>Bar</stp>
        <stp/>
        <stp>Open</stp>
        <stp>5</stp>
        <stp>-3</stp>
        <stp/>
        <stp/>
        <stp/>
        <stp/>
        <stp>T</stp>
        <tr r="F12" s="1"/>
        <tr r="F12" s="1"/>
      </tp>
      <tp>
        <v>0</v>
        <stp/>
        <stp>StudyData</stp>
        <stp>AlgOrdAskVol(SUBMINUTE((HTS),5,Regular),1,0)</stp>
        <stp>Bar</stp>
        <stp/>
        <stp>Open</stp>
        <stp>5</stp>
        <stp>-3</stp>
        <stp/>
        <stp/>
        <stp/>
        <stp/>
        <stp>T</stp>
        <tr r="L12" s="1"/>
        <tr r="L12" s="1"/>
      </tp>
      <tp>
        <v>0</v>
        <stp/>
        <stp>StudyData</stp>
        <stp>AlgOrdAskVol(SUBMINUTE((HXS),5,Regular),1,0)</stp>
        <stp>Bar</stp>
        <stp/>
        <stp>Open</stp>
        <stp>5</stp>
        <stp>-3</stp>
        <stp/>
        <stp/>
        <stp/>
        <stp/>
        <stp>T</stp>
        <tr r="AP12" s="1"/>
        <tr r="AP12" s="1"/>
      </tp>
      <tp>
        <v>0</v>
        <stp/>
        <stp>StudyData</stp>
        <stp>AlgOrdAskVol(SUBMINUTE((HXS),1,Regular),1,0)</stp>
        <stp>Bar</stp>
        <stp/>
        <stp>Open</stp>
        <stp>5</stp>
        <stp>-3</stp>
        <stp/>
        <stp/>
        <stp/>
        <stp/>
        <stp>T</stp>
        <tr r="AJ12" s="1"/>
        <tr r="AJ12" s="1"/>
      </tp>
      <tp>
        <v>0</v>
        <stp/>
        <stp>StudyData</stp>
        <stp>AlgOrdAskVol(HTS)</stp>
        <stp>Bar</stp>
        <stp/>
        <stp>Open</stp>
        <stp>1</stp>
        <stp>-5</stp>
        <stp/>
        <stp/>
        <stp/>
        <stp/>
        <stp>T</stp>
        <tr r="R14" s="1"/>
        <tr r="R14" s="1"/>
      </tp>
      <tp>
        <v>0</v>
        <stp/>
        <stp>StudyData</stp>
        <stp>AlgOrdAskVol(HXS)</stp>
        <stp>Bar</stp>
        <stp/>
        <stp>Open</stp>
        <stp>1</stp>
        <stp>-5</stp>
        <stp/>
        <stp/>
        <stp/>
        <stp/>
        <stp>T</stp>
        <tr r="AV14" s="1"/>
        <tr r="AV14" s="1"/>
      </tp>
      <tp>
        <v>97.375</v>
        <stp/>
        <stp>StudyData</stp>
        <stp>HXS</stp>
        <stp>Bar</stp>
        <stp/>
        <stp>Close</stp>
        <stp>5</stp>
        <stp>-9</stp>
        <stp/>
        <stp/>
        <stp/>
        <stp/>
        <stp>T</stp>
        <tr r="BC18" s="1"/>
      </tp>
      <tp t="s">
        <v/>
        <stp/>
        <stp>StudyData</stp>
        <stp>HTS</stp>
        <stp>Bar</stp>
        <stp/>
        <stp>Close</stp>
        <stp>1</stp>
        <stp>-9</stp>
        <stp/>
        <stp/>
        <stp/>
        <stp/>
        <stp>T</stp>
        <tr r="P18" s="1"/>
      </tp>
      <tp>
        <v>97.37</v>
        <stp/>
        <stp>StudyData</stp>
        <stp>HXS</stp>
        <stp>Bar</stp>
        <stp/>
        <stp>Close</stp>
        <stp>1</stp>
        <stp>-9</stp>
        <stp/>
        <stp/>
        <stp/>
        <stp/>
        <stp>T</stp>
        <tr r="AT18" s="1"/>
      </tp>
      <tp>
        <v>42305.556990740741</v>
        <stp/>
        <stp>StudyData</stp>
        <stp>SUBMINUTE((HTS),1,Regular)</stp>
        <stp>FG</stp>
        <stp/>
        <stp>Time</stp>
        <stp>5</stp>
        <stp>-32</stp>
        <stp/>
        <stp/>
        <stp/>
        <stp/>
        <stp>T</stp>
        <tr r="B41" s="1"/>
      </tp>
      <tp>
        <v>42305.555266203701</v>
        <stp/>
        <stp>StudyData</stp>
        <stp>SUBMINUTE((HTS),5,Regular)</stp>
        <stp>FG</stp>
        <stp/>
        <stp>Time</stp>
        <stp>5</stp>
        <stp>-36</stp>
        <stp/>
        <stp/>
        <stp/>
        <stp/>
        <stp>T</stp>
        <tr r="I45" s="1"/>
      </tp>
      <tp>
        <v>42305.557106481479</v>
        <stp/>
        <stp>StudyData</stp>
        <stp>SUBMINUTE((HTS),1,Regular)</stp>
        <stp>FG</stp>
        <stp/>
        <stp>Time</stp>
        <stp>5</stp>
        <stp>-22</stp>
        <stp/>
        <stp/>
        <stp/>
        <stp/>
        <stp>T</stp>
        <tr r="B31" s="1"/>
      </tp>
      <tp>
        <v>42305.555844907409</v>
        <stp/>
        <stp>StudyData</stp>
        <stp>SUBMINUTE((HTS),5,Regular)</stp>
        <stp>FG</stp>
        <stp/>
        <stp>Time</stp>
        <stp>5</stp>
        <stp>-26</stp>
        <stp/>
        <stp/>
        <stp/>
        <stp/>
        <stp>T</stp>
        <tr r="I35" s="1"/>
      </tp>
      <tp>
        <v>42305.557222222218</v>
        <stp/>
        <stp>StudyData</stp>
        <stp>SUBMINUTE((HTS),1,Regular)</stp>
        <stp>FG</stp>
        <stp/>
        <stp>Time</stp>
        <stp>5</stp>
        <stp>-12</stp>
        <stp/>
        <stp/>
        <stp/>
        <stp/>
        <stp>T</stp>
        <tr r="B21" s="1"/>
      </tp>
      <tp>
        <v>42305.556423611109</v>
        <stp/>
        <stp>StudyData</stp>
        <stp>SUBMINUTE((HTS),5,Regular)</stp>
        <stp>FG</stp>
        <stp/>
        <stp>Time</stp>
        <stp>5</stp>
        <stp>-16</stp>
        <stp/>
        <stp/>
        <stp/>
        <stp/>
        <stp>T</stp>
        <tr r="I25" s="1"/>
      </tp>
      <tp>
        <v>42305.556759259263</v>
        <stp/>
        <stp>StudyData</stp>
        <stp>SUBMINUTE((HTS),1,Regular)</stp>
        <stp>FG</stp>
        <stp/>
        <stp>Time</stp>
        <stp>5</stp>
        <stp>-52</stp>
        <stp/>
        <stp/>
        <stp/>
        <stp/>
        <stp>T</stp>
        <tr r="B61" s="1"/>
      </tp>
      <tp>
        <v>42305.554108796299</v>
        <stp/>
        <stp>StudyData</stp>
        <stp>SUBMINUTE((HTS),5,Regular)</stp>
        <stp>FG</stp>
        <stp/>
        <stp>Time</stp>
        <stp>5</stp>
        <stp>-56</stp>
        <stp/>
        <stp/>
        <stp/>
        <stp/>
        <stp>T</stp>
        <tr r="I65" s="1"/>
      </tp>
      <tp>
        <v>42305.556875000002</v>
        <stp/>
        <stp>StudyData</stp>
        <stp>SUBMINUTE((HTS),1,Regular)</stp>
        <stp>FG</stp>
        <stp/>
        <stp>Time</stp>
        <stp>5</stp>
        <stp>-42</stp>
        <stp/>
        <stp/>
        <stp/>
        <stp/>
        <stp>T</stp>
        <tr r="B51" s="1"/>
      </tp>
      <tp>
        <v>42305.5546875</v>
        <stp/>
        <stp>StudyData</stp>
        <stp>SUBMINUTE((HTS),5,Regular)</stp>
        <stp>FG</stp>
        <stp/>
        <stp>Time</stp>
        <stp>5</stp>
        <stp>-46</stp>
        <stp/>
        <stp/>
        <stp/>
        <stp/>
        <stp>T</stp>
        <tr r="I55" s="1"/>
      </tp>
      <tp>
        <v>0</v>
        <stp/>
        <stp>StudyData</stp>
        <stp>AlgOrdBidVol(SUBMINUTE((HTS),1,Regular),1,0)</stp>
        <stp>Bar</stp>
        <stp/>
        <stp>Open</stp>
        <stp>5</stp>
        <stp>-7</stp>
        <stp/>
        <stp/>
        <stp/>
        <stp/>
        <stp>T</stp>
        <tr r="E16" s="1"/>
        <tr r="E16" s="1"/>
      </tp>
      <tp>
        <v>0</v>
        <stp/>
        <stp>StudyData</stp>
        <stp>AlgOrdBidVol(SUBMINUTE((HTS),5,Regular),1,0)</stp>
        <stp>Bar</stp>
        <stp/>
        <stp>Open</stp>
        <stp>5</stp>
        <stp>-7</stp>
        <stp/>
        <stp/>
        <stp/>
        <stp/>
        <stp>T</stp>
        <tr r="K16" s="1"/>
        <tr r="K16" s="1"/>
      </tp>
      <tp>
        <v>0</v>
        <stp/>
        <stp>StudyData</stp>
        <stp>AlgOrdBidVol(SUBMINUTE((HXS),5,Regular),1,0)</stp>
        <stp>Bar</stp>
        <stp/>
        <stp>Open</stp>
        <stp>5</stp>
        <stp>-7</stp>
        <stp/>
        <stp/>
        <stp/>
        <stp/>
        <stp>T</stp>
        <tr r="AO16" s="1"/>
        <tr r="AO16" s="1"/>
      </tp>
      <tp>
        <v>0</v>
        <stp/>
        <stp>StudyData</stp>
        <stp>AlgOrdBidVol(SUBMINUTE((HXS),1,Regular),1,0)</stp>
        <stp>Bar</stp>
        <stp/>
        <stp>Open</stp>
        <stp>5</stp>
        <stp>-7</stp>
        <stp/>
        <stp/>
        <stp/>
        <stp/>
        <stp>T</stp>
        <tr r="AI16" s="1"/>
        <tr r="AI16" s="1"/>
      </tp>
      <tp>
        <v>0</v>
        <stp/>
        <stp>StudyData</stp>
        <stp>AlgOrdAskVol(HTS)</stp>
        <stp>Bar</stp>
        <stp/>
        <stp>Open</stp>
        <stp>5</stp>
        <stp>-2</stp>
        <stp/>
        <stp/>
        <stp/>
        <stp/>
        <stp>T</stp>
        <tr r="AA11" s="1"/>
        <tr r="AA11" s="1"/>
      </tp>
      <tp>
        <v>117</v>
        <stp/>
        <stp>StudyData</stp>
        <stp>AlgOrdAskVol(HXS)</stp>
        <stp>Bar</stp>
        <stp/>
        <stp>Open</stp>
        <stp>5</stp>
        <stp>-2</stp>
        <stp/>
        <stp/>
        <stp/>
        <stp/>
        <stp>T</stp>
        <tr r="BE11" s="1"/>
        <tr r="BE11" s="1"/>
      </tp>
      <tp>
        <v>0</v>
        <stp/>
        <stp>StudyData</stp>
        <stp>AlgOrdAskVol(SUBMINUTE((HTS),1,Regular),1,0)</stp>
        <stp>Bar</stp>
        <stp/>
        <stp>Open</stp>
        <stp>5</stp>
        <stp>-4</stp>
        <stp/>
        <stp/>
        <stp/>
        <stp/>
        <stp>T</stp>
        <tr r="F13" s="1"/>
        <tr r="F13" s="1"/>
      </tp>
      <tp>
        <v>0</v>
        <stp/>
        <stp>StudyData</stp>
        <stp>AlgOrdAskVol(SUBMINUTE((HTS),5,Regular),1,0)</stp>
        <stp>Bar</stp>
        <stp/>
        <stp>Open</stp>
        <stp>5</stp>
        <stp>-4</stp>
        <stp/>
        <stp/>
        <stp/>
        <stp/>
        <stp>T</stp>
        <tr r="L13" s="1"/>
        <tr r="L13" s="1"/>
      </tp>
      <tp>
        <v>0</v>
        <stp/>
        <stp>StudyData</stp>
        <stp>AlgOrdAskVol(SUBMINUTE((HXS),5,Regular),1,0)</stp>
        <stp>Bar</stp>
        <stp/>
        <stp>Open</stp>
        <stp>5</stp>
        <stp>-4</stp>
        <stp/>
        <stp/>
        <stp/>
        <stp/>
        <stp>T</stp>
        <tr r="AP13" s="1"/>
        <tr r="AP13" s="1"/>
      </tp>
      <tp>
        <v>0</v>
        <stp/>
        <stp>StudyData</stp>
        <stp>AlgOrdAskVol(SUBMINUTE((HXS),1,Regular),1,0)</stp>
        <stp>Bar</stp>
        <stp/>
        <stp>Open</stp>
        <stp>5</stp>
        <stp>-4</stp>
        <stp/>
        <stp/>
        <stp/>
        <stp/>
        <stp>T</stp>
        <tr r="AJ13" s="1"/>
        <tr r="AJ13" s="1"/>
      </tp>
      <tp>
        <v>0</v>
        <stp/>
        <stp>StudyData</stp>
        <stp>AlgOrdAskVol(HTS)</stp>
        <stp>Bar</stp>
        <stp/>
        <stp>Open</stp>
        <stp>1</stp>
        <stp>-2</stp>
        <stp/>
        <stp/>
        <stp/>
        <stp/>
        <stp>T</stp>
        <tr r="R11" s="1"/>
        <tr r="R11" s="1"/>
      </tp>
      <tp>
        <v>0</v>
        <stp/>
        <stp>StudyData</stp>
        <stp>AlgOrdAskVol(HXS)</stp>
        <stp>Bar</stp>
        <stp/>
        <stp>Open</stp>
        <stp>1</stp>
        <stp>-2</stp>
        <stp/>
        <stp/>
        <stp/>
        <stp/>
        <stp>T</stp>
        <tr r="AV11" s="1"/>
        <tr r="AV11" s="1"/>
      </tp>
      <tp>
        <v>42305.556956018518</v>
        <stp/>
        <stp>StudyData</stp>
        <stp>SUBMINUTE((HTS),1,Regular)</stp>
        <stp>FG</stp>
        <stp/>
        <stp>Time</stp>
        <stp>5</stp>
        <stp>-35</stp>
        <stp/>
        <stp/>
        <stp/>
        <stp/>
        <stp>T</stp>
        <tr r="B44" s="1"/>
      </tp>
      <tp>
        <v>42305.555555555555</v>
        <stp/>
        <stp>StudyData</stp>
        <stp>SUBMINUTE((HTS),5,Regular)</stp>
        <stp>FG</stp>
        <stp/>
        <stp>Time</stp>
        <stp>5</stp>
        <stp>-31</stp>
        <stp/>
        <stp/>
        <stp/>
        <stp/>
        <stp>T</stp>
        <tr r="I40" s="1"/>
      </tp>
      <tp>
        <v>42305.556909722225</v>
        <stp/>
        <stp>StudyData</stp>
        <stp>SUBMINUTE((HXS),1,Regular)</stp>
        <stp>FG</stp>
        <stp/>
        <stp>Time</stp>
        <stp>5</stp>
        <stp>-39</stp>
        <stp/>
        <stp/>
        <stp/>
        <stp/>
        <stp>T</stp>
        <tr r="AF48" s="1"/>
      </tp>
      <tp>
        <v>42305.557071759256</v>
        <stp/>
        <stp>StudyData</stp>
        <stp>SUBMINUTE((HTS),1,Regular)</stp>
        <stp>FG</stp>
        <stp/>
        <stp>Time</stp>
        <stp>5</stp>
        <stp>-25</stp>
        <stp/>
        <stp/>
        <stp/>
        <stp/>
        <stp>T</stp>
        <tr r="B34" s="1"/>
      </tp>
      <tp>
        <v>42305.556134259255</v>
        <stp/>
        <stp>StudyData</stp>
        <stp>SUBMINUTE((HTS),5,Regular)</stp>
        <stp>FG</stp>
        <stp/>
        <stp>Time</stp>
        <stp>5</stp>
        <stp>-21</stp>
        <stp/>
        <stp/>
        <stp/>
        <stp/>
        <stp>T</stp>
        <tr r="I30" s="1"/>
      </tp>
      <tp>
        <v>42305.557025462957</v>
        <stp/>
        <stp>StudyData</stp>
        <stp>SUBMINUTE((HXS),1,Regular)</stp>
        <stp>FG</stp>
        <stp/>
        <stp>Time</stp>
        <stp>5</stp>
        <stp>-29</stp>
        <stp/>
        <stp/>
        <stp/>
        <stp/>
        <stp>T</stp>
        <tr r="AF38" s="1"/>
      </tp>
      <tp>
        <v>42305.557187499995</v>
        <stp/>
        <stp>StudyData</stp>
        <stp>SUBMINUTE((HTS),1,Regular)</stp>
        <stp>FG</stp>
        <stp/>
        <stp>Time</stp>
        <stp>5</stp>
        <stp>-15</stp>
        <stp/>
        <stp/>
        <stp/>
        <stp/>
        <stp>T</stp>
        <tr r="B24" s="1"/>
      </tp>
      <tp>
        <v>42305.556712962964</v>
        <stp/>
        <stp>StudyData</stp>
        <stp>SUBMINUTE((HTS),5,Regular)</stp>
        <stp>FG</stp>
        <stp/>
        <stp>Time</stp>
        <stp>5</stp>
        <stp>-11</stp>
        <stp/>
        <stp/>
        <stp/>
        <stp/>
        <stp>T</stp>
        <tr r="I20" s="1"/>
      </tp>
      <tp>
        <v>42305.557141203702</v>
        <stp/>
        <stp>StudyData</stp>
        <stp>SUBMINUTE((HXS),1,Regular)</stp>
        <stp>FG</stp>
        <stp/>
        <stp>Time</stp>
        <stp>5</stp>
        <stp>-19</stp>
        <stp/>
        <stp/>
        <stp/>
        <stp/>
        <stp>T</stp>
        <tr r="AF28" s="1"/>
      </tp>
      <tp>
        <v>42305.55672453704</v>
        <stp/>
        <stp>StudyData</stp>
        <stp>SUBMINUTE((HTS),1,Regular)</stp>
        <stp>FG</stp>
        <stp/>
        <stp>Time</stp>
        <stp>5</stp>
        <stp>-55</stp>
        <stp/>
        <stp/>
        <stp/>
        <stp/>
        <stp>T</stp>
        <tr r="B64" s="1"/>
      </tp>
      <tp>
        <v>42305.554398148153</v>
        <stp/>
        <stp>StudyData</stp>
        <stp>SUBMINUTE((HTS),5,Regular)</stp>
        <stp>FG</stp>
        <stp/>
        <stp>Time</stp>
        <stp>5</stp>
        <stp>-51</stp>
        <stp/>
        <stp/>
        <stp/>
        <stp/>
        <stp>T</stp>
        <tr r="I60" s="1"/>
      </tp>
      <tp>
        <v>42305.55667824074</v>
        <stp/>
        <stp>StudyData</stp>
        <stp>SUBMINUTE((HXS),1,Regular)</stp>
        <stp>FG</stp>
        <stp/>
        <stp>Time</stp>
        <stp>5</stp>
        <stp>-59</stp>
        <stp/>
        <stp/>
        <stp/>
        <stp/>
        <stp>T</stp>
        <tr r="AF68" s="1"/>
      </tp>
      <tp>
        <v>42305.556840277779</v>
        <stp/>
        <stp>StudyData</stp>
        <stp>SUBMINUTE((HTS),1,Regular)</stp>
        <stp>FG</stp>
        <stp/>
        <stp>Time</stp>
        <stp>5</stp>
        <stp>-45</stp>
        <stp/>
        <stp/>
        <stp/>
        <stp/>
        <stp>T</stp>
        <tr r="B54" s="1"/>
      </tp>
      <tp>
        <v>42305.554976851847</v>
        <stp/>
        <stp>StudyData</stp>
        <stp>SUBMINUTE((HTS),5,Regular)</stp>
        <stp>FG</stp>
        <stp/>
        <stp>Time</stp>
        <stp>5</stp>
        <stp>-41</stp>
        <stp/>
        <stp/>
        <stp/>
        <stp/>
        <stp>T</stp>
        <tr r="I50" s="1"/>
      </tp>
      <tp>
        <v>42305.556793981486</v>
        <stp/>
        <stp>StudyData</stp>
        <stp>SUBMINUTE((HXS),1,Regular)</stp>
        <stp>FG</stp>
        <stp/>
        <stp>Time</stp>
        <stp>5</stp>
        <stp>-49</stp>
        <stp/>
        <stp/>
        <stp/>
        <stp/>
        <stp>T</stp>
        <tr r="AF58" s="1"/>
      </tp>
      <tp>
        <v>0</v>
        <stp/>
        <stp>StudyData</stp>
        <stp>AlgOrdBidVol(SUBMINUTE((HTS),1,Regular),1,0)</stp>
        <stp>Bar</stp>
        <stp/>
        <stp>Open</stp>
        <stp>5</stp>
        <stp>-6</stp>
        <stp/>
        <stp/>
        <stp/>
        <stp/>
        <stp>T</stp>
        <tr r="E15" s="1"/>
        <tr r="E15" s="1"/>
      </tp>
      <tp>
        <v>0</v>
        <stp/>
        <stp>StudyData</stp>
        <stp>AlgOrdBidVol(SUBMINUTE((HTS),5,Regular),1,0)</stp>
        <stp>Bar</stp>
        <stp/>
        <stp>Open</stp>
        <stp>5</stp>
        <stp>-6</stp>
        <stp/>
        <stp/>
        <stp/>
        <stp/>
        <stp>T</stp>
        <tr r="K15" s="1"/>
        <tr r="K15" s="1"/>
      </tp>
      <tp>
        <v>0</v>
        <stp/>
        <stp>StudyData</stp>
        <stp>AlgOrdBidVol(SUBMINUTE((HXS),5,Regular),1,0)</stp>
        <stp>Bar</stp>
        <stp/>
        <stp>Open</stp>
        <stp>5</stp>
        <stp>-6</stp>
        <stp/>
        <stp/>
        <stp/>
        <stp/>
        <stp>T</stp>
        <tr r="AO15" s="1"/>
        <tr r="AO15" s="1"/>
      </tp>
      <tp>
        <v>0</v>
        <stp/>
        <stp>StudyData</stp>
        <stp>AlgOrdBidVol(SUBMINUTE((HXS),1,Regular),1,0)</stp>
        <stp>Bar</stp>
        <stp/>
        <stp>Open</stp>
        <stp>5</stp>
        <stp>-6</stp>
        <stp/>
        <stp/>
        <stp/>
        <stp/>
        <stp>T</stp>
        <tr r="AI15" s="1"/>
        <tr r="AI15" s="1"/>
      </tp>
      <tp>
        <v>12</v>
        <stp/>
        <stp>StudyData</stp>
        <stp>AlgOrdAskVol(HTS)</stp>
        <stp>Bar</stp>
        <stp/>
        <stp>Open</stp>
        <stp>5</stp>
        <stp>-3</stp>
        <stp/>
        <stp/>
        <stp/>
        <stp/>
        <stp>T</stp>
        <tr r="AA12" s="1"/>
        <tr r="AA12" s="1"/>
      </tp>
      <tp>
        <v>173</v>
        <stp/>
        <stp>StudyData</stp>
        <stp>AlgOrdAskVol(HXS)</stp>
        <stp>Bar</stp>
        <stp/>
        <stp>Open</stp>
        <stp>5</stp>
        <stp>-3</stp>
        <stp/>
        <stp/>
        <stp/>
        <stp/>
        <stp>T</stp>
        <tr r="BE12" s="1"/>
        <tr r="BE12" s="1"/>
      </tp>
      <tp>
        <v>0</v>
        <stp/>
        <stp>StudyData</stp>
        <stp>AlgOrdAskVol(SUBMINUTE((HTS),1,Regular),1,0)</stp>
        <stp>Bar</stp>
        <stp/>
        <stp>Open</stp>
        <stp>5</stp>
        <stp>-5</stp>
        <stp/>
        <stp/>
        <stp/>
        <stp/>
        <stp>T</stp>
        <tr r="F14" s="1"/>
        <tr r="F14" s="1"/>
      </tp>
      <tp>
        <v>0</v>
        <stp/>
        <stp>StudyData</stp>
        <stp>AlgOrdAskVol(SUBMINUTE((HTS),5,Regular),1,0)</stp>
        <stp>Bar</stp>
        <stp/>
        <stp>Open</stp>
        <stp>5</stp>
        <stp>-5</stp>
        <stp/>
        <stp/>
        <stp/>
        <stp/>
        <stp>T</stp>
        <tr r="L14" s="1"/>
        <tr r="L14" s="1"/>
      </tp>
      <tp>
        <v>0</v>
        <stp/>
        <stp>StudyData</stp>
        <stp>AlgOrdAskVol(SUBMINUTE((HXS),5,Regular),1,0)</stp>
        <stp>Bar</stp>
        <stp/>
        <stp>Open</stp>
        <stp>5</stp>
        <stp>-5</stp>
        <stp/>
        <stp/>
        <stp/>
        <stp/>
        <stp>T</stp>
        <tr r="AP14" s="1"/>
        <tr r="AP14" s="1"/>
      </tp>
      <tp>
        <v>0</v>
        <stp/>
        <stp>StudyData</stp>
        <stp>AlgOrdAskVol(SUBMINUTE((HXS),1,Regular),1,0)</stp>
        <stp>Bar</stp>
        <stp/>
        <stp>Open</stp>
        <stp>5</stp>
        <stp>-5</stp>
        <stp/>
        <stp/>
        <stp/>
        <stp/>
        <stp>T</stp>
        <tr r="AJ14" s="1"/>
        <tr r="AJ14" s="1"/>
      </tp>
      <tp>
        <v>0</v>
        <stp/>
        <stp>StudyData</stp>
        <stp>AlgOrdAskVol(HTS)</stp>
        <stp>Bar</stp>
        <stp/>
        <stp>Open</stp>
        <stp>1</stp>
        <stp>-3</stp>
        <stp/>
        <stp/>
        <stp/>
        <stp/>
        <stp>T</stp>
        <tr r="R12" s="1"/>
        <tr r="R12" s="1"/>
      </tp>
      <tp>
        <v>61</v>
        <stp/>
        <stp>StudyData</stp>
        <stp>AlgOrdAskVol(HXS)</stp>
        <stp>Bar</stp>
        <stp/>
        <stp>Open</stp>
        <stp>1</stp>
        <stp>-3</stp>
        <stp/>
        <stp/>
        <stp/>
        <stp/>
        <stp>T</stp>
        <tr r="AV12" s="1"/>
        <tr r="AV12" s="1"/>
      </tp>
      <tp>
        <v>42305.556967592587</v>
        <stp/>
        <stp>StudyData</stp>
        <stp>SUBMINUTE((HTS),1,Regular)</stp>
        <stp>FG</stp>
        <stp/>
        <stp>Time</stp>
        <stp>5</stp>
        <stp>-34</stp>
        <stp/>
        <stp/>
        <stp/>
        <stp/>
        <stp>T</stp>
        <tr r="B43" s="1"/>
      </tp>
      <tp>
        <v>42305.555613425924</v>
        <stp/>
        <stp>StudyData</stp>
        <stp>SUBMINUTE((HTS),5,Regular)</stp>
        <stp>FG</stp>
        <stp/>
        <stp>Time</stp>
        <stp>5</stp>
        <stp>-30</stp>
        <stp/>
        <stp/>
        <stp/>
        <stp/>
        <stp>T</stp>
        <tr r="I39" s="1"/>
      </tp>
      <tp>
        <v>42305.556921296295</v>
        <stp/>
        <stp>StudyData</stp>
        <stp>SUBMINUTE((HXS),1,Regular)</stp>
        <stp>FG</stp>
        <stp/>
        <stp>Time</stp>
        <stp>5</stp>
        <stp>-38</stp>
        <stp/>
        <stp/>
        <stp/>
        <stp/>
        <stp>T</stp>
        <tr r="AF47" s="1"/>
      </tp>
      <tp>
        <v>42305.557083333333</v>
        <stp/>
        <stp>StudyData</stp>
        <stp>SUBMINUTE((HTS),1,Regular)</stp>
        <stp>FG</stp>
        <stp/>
        <stp>Time</stp>
        <stp>5</stp>
        <stp>-24</stp>
        <stp/>
        <stp/>
        <stp/>
        <stp/>
        <stp>T</stp>
        <tr r="B33" s="1"/>
      </tp>
      <tp>
        <v>42305.556192129632</v>
        <stp/>
        <stp>StudyData</stp>
        <stp>SUBMINUTE((HTS),5,Regular)</stp>
        <stp>FG</stp>
        <stp/>
        <stp>Time</stp>
        <stp>5</stp>
        <stp>-20</stp>
        <stp/>
        <stp/>
        <stp/>
        <stp/>
        <stp>T</stp>
        <tr r="I29" s="1"/>
      </tp>
      <tp>
        <v>42305.557037037033</v>
        <stp/>
        <stp>StudyData</stp>
        <stp>SUBMINUTE((HXS),1,Regular)</stp>
        <stp>FG</stp>
        <stp/>
        <stp>Time</stp>
        <stp>5</stp>
        <stp>-28</stp>
        <stp/>
        <stp/>
        <stp/>
        <stp/>
        <stp>T</stp>
        <tr r="AF37" s="1"/>
      </tp>
      <tp>
        <v>42305.557199074072</v>
        <stp/>
        <stp>StudyData</stp>
        <stp>SUBMINUTE((HTS),1,Regular)</stp>
        <stp>FG</stp>
        <stp/>
        <stp>Time</stp>
        <stp>5</stp>
        <stp>-14</stp>
        <stp/>
        <stp/>
        <stp/>
        <stp/>
        <stp>T</stp>
        <tr r="B23" s="1"/>
      </tp>
      <tp>
        <v>42305.556770833333</v>
        <stp/>
        <stp>StudyData</stp>
        <stp>SUBMINUTE((HTS),5,Regular)</stp>
        <stp>FG</stp>
        <stp/>
        <stp>Time</stp>
        <stp>5</stp>
        <stp>-10</stp>
        <stp/>
        <stp/>
        <stp/>
        <stp/>
        <stp>T</stp>
        <tr r="I19" s="1"/>
      </tp>
      <tp>
        <v>42305.557152777772</v>
        <stp/>
        <stp>StudyData</stp>
        <stp>SUBMINUTE((HXS),1,Regular)</stp>
        <stp>FG</stp>
        <stp/>
        <stp>Time</stp>
        <stp>5</stp>
        <stp>-18</stp>
        <stp/>
        <stp/>
        <stp/>
        <stp/>
        <stp>T</stp>
        <tr r="AF27" s="1"/>
      </tp>
      <tp>
        <v>42305.553877314815</v>
        <stp/>
        <stp>StudyData</stp>
        <stp>SUBMINUTE((HTS),5,Regular)</stp>
        <stp>FG</stp>
        <stp/>
        <stp>Time</stp>
        <stp>5</stp>
        <stp>-60</stp>
        <stp/>
        <stp/>
        <stp/>
        <stp/>
        <stp>T</stp>
        <tr r="I69" s="1"/>
      </tp>
      <tp>
        <v>42305.55673611111</v>
        <stp/>
        <stp>StudyData</stp>
        <stp>SUBMINUTE((HTS),1,Regular)</stp>
        <stp>FG</stp>
        <stp/>
        <stp>Time</stp>
        <stp>5</stp>
        <stp>-54</stp>
        <stp/>
        <stp/>
        <stp/>
        <stp/>
        <stp>T</stp>
        <tr r="B63" s="1"/>
      </tp>
      <tp>
        <v>42305.554456018523</v>
        <stp/>
        <stp>StudyData</stp>
        <stp>SUBMINUTE((HTS),5,Regular)</stp>
        <stp>FG</stp>
        <stp/>
        <stp>Time</stp>
        <stp>5</stp>
        <stp>-50</stp>
        <stp/>
        <stp/>
        <stp/>
        <stp/>
        <stp>T</stp>
        <tr r="I59" s="1"/>
      </tp>
      <tp>
        <v>42305.556689814817</v>
        <stp/>
        <stp>StudyData</stp>
        <stp>SUBMINUTE((HXS),1,Regular)</stp>
        <stp>FG</stp>
        <stp/>
        <stp>Time</stp>
        <stp>5</stp>
        <stp>-58</stp>
        <stp/>
        <stp/>
        <stp/>
        <stp/>
        <stp>T</stp>
        <tr r="AF67" s="1"/>
      </tp>
      <tp>
        <v>42305.556851851856</v>
        <stp/>
        <stp>StudyData</stp>
        <stp>SUBMINUTE((HTS),1,Regular)</stp>
        <stp>FG</stp>
        <stp/>
        <stp>Time</stp>
        <stp>5</stp>
        <stp>-44</stp>
        <stp/>
        <stp/>
        <stp/>
        <stp/>
        <stp>T</stp>
        <tr r="B53" s="1"/>
      </tp>
      <tp>
        <v>42305.555034722216</v>
        <stp/>
        <stp>StudyData</stp>
        <stp>SUBMINUTE((HTS),5,Regular)</stp>
        <stp>FG</stp>
        <stp/>
        <stp>Time</stp>
        <stp>5</stp>
        <stp>-40</stp>
        <stp/>
        <stp/>
        <stp/>
        <stp/>
        <stp>T</stp>
        <tr r="I49" s="1"/>
      </tp>
      <tp>
        <v>42305.556805555556</v>
        <stp/>
        <stp>StudyData</stp>
        <stp>SUBMINUTE((HXS),1,Regular)</stp>
        <stp>FG</stp>
        <stp/>
        <stp>Time</stp>
        <stp>5</stp>
        <stp>-48</stp>
        <stp/>
        <stp/>
        <stp/>
        <stp/>
        <stp>T</stp>
        <tr r="AF57" s="1"/>
      </tp>
      <tp t="s">
        <v/>
        <stp/>
        <stp>StudyData</stp>
        <stp>SUBMINUTE((HXS),5,Regular)</stp>
        <stp>Bar</stp>
        <stp/>
        <stp>Close</stp>
        <stp>5</stp>
        <stp>-9</stp>
        <stp/>
        <stp/>
        <stp/>
        <stp/>
        <stp>T</stp>
        <tr r="AN18" s="1"/>
      </tp>
      <tp t="s">
        <v/>
        <stp/>
        <stp>StudyData</stp>
        <stp>SUBMINUTE((HXS),1,Regular)</stp>
        <stp>Bar</stp>
        <stp/>
        <stp>Close</stp>
        <stp>5</stp>
        <stp>-9</stp>
        <stp/>
        <stp/>
        <stp/>
        <stp/>
        <stp>T</stp>
        <tr r="AG18" s="1"/>
      </tp>
      <tp t="s">
        <v/>
        <stp/>
        <stp>StudyData</stp>
        <stp>SUBMINUTE((HTS),1,Regular)</stp>
        <stp>Bar</stp>
        <stp/>
        <stp>Close</stp>
        <stp>5</stp>
        <stp>-9</stp>
        <stp/>
        <stp/>
        <stp/>
        <stp/>
        <stp>T</stp>
        <tr r="C18" s="1"/>
      </tp>
      <tp t="s">
        <v/>
        <stp/>
        <stp>StudyData</stp>
        <stp>SUBMINUTE((HTS),5,Regular)</stp>
        <stp>Bar</stp>
        <stp/>
        <stp>Close</stp>
        <stp>5</stp>
        <stp>-9</stp>
        <stp/>
        <stp/>
        <stp/>
        <stp/>
        <stp>T</stp>
        <tr r="J18" s="1"/>
      </tp>
      <tp>
        <v>0</v>
        <stp/>
        <stp>StudyData</stp>
        <stp>AlgOrdBidVol(SUBMINUTE((HTS),1,Regular),1,0)</stp>
        <stp>Bar</stp>
        <stp/>
        <stp>Open</stp>
        <stp>5</stp>
        <stp>-5</stp>
        <stp/>
        <stp/>
        <stp/>
        <stp/>
        <stp>T</stp>
        <tr r="E14" s="1"/>
        <tr r="E14" s="1"/>
      </tp>
      <tp>
        <v>0</v>
        <stp/>
        <stp>StudyData</stp>
        <stp>AlgOrdBidVol(SUBMINUTE((HTS),5,Regular),1,0)</stp>
        <stp>Bar</stp>
        <stp/>
        <stp>Open</stp>
        <stp>5</stp>
        <stp>-5</stp>
        <stp/>
        <stp/>
        <stp/>
        <stp/>
        <stp>T</stp>
        <tr r="K14" s="1"/>
        <tr r="K14" s="1"/>
      </tp>
      <tp>
        <v>0</v>
        <stp/>
        <stp>StudyData</stp>
        <stp>AlgOrdBidVol(SUBMINUTE((HXS),5,Regular),1,0)</stp>
        <stp>Bar</stp>
        <stp/>
        <stp>Open</stp>
        <stp>5</stp>
        <stp>-5</stp>
        <stp/>
        <stp/>
        <stp/>
        <stp/>
        <stp>T</stp>
        <tr r="AO14" s="1"/>
        <tr r="AO14" s="1"/>
      </tp>
      <tp>
        <v>0</v>
        <stp/>
        <stp>StudyData</stp>
        <stp>AlgOrdBidVol(SUBMINUTE((HXS),1,Regular),1,0)</stp>
        <stp>Bar</stp>
        <stp/>
        <stp>Open</stp>
        <stp>5</stp>
        <stp>-5</stp>
        <stp/>
        <stp/>
        <stp/>
        <stp/>
        <stp>T</stp>
        <tr r="AI14" s="1"/>
        <tr r="AI14" s="1"/>
      </tp>
      <tp>
        <v>0</v>
        <stp/>
        <stp>StudyData</stp>
        <stp>AlgOrdAskVol(SUBMINUTE((HTS),1,Regular),1,0)</stp>
        <stp>Bar</stp>
        <stp/>
        <stp>Open</stp>
        <stp>5</stp>
        <stp>-6</stp>
        <stp/>
        <stp/>
        <stp/>
        <stp/>
        <stp>T</stp>
        <tr r="F15" s="1"/>
        <tr r="F15" s="1"/>
      </tp>
      <tp>
        <v>0</v>
        <stp/>
        <stp>StudyData</stp>
        <stp>AlgOrdAskVol(SUBMINUTE((HTS),5,Regular),1,0)</stp>
        <stp>Bar</stp>
        <stp/>
        <stp>Open</stp>
        <stp>5</stp>
        <stp>-6</stp>
        <stp/>
        <stp/>
        <stp/>
        <stp/>
        <stp>T</stp>
        <tr r="L15" s="1"/>
        <tr r="L15" s="1"/>
      </tp>
      <tp>
        <v>0</v>
        <stp/>
        <stp>StudyData</stp>
        <stp>AlgOrdAskVol(SUBMINUTE((HXS),5,Regular),1,0)</stp>
        <stp>Bar</stp>
        <stp/>
        <stp>Open</stp>
        <stp>5</stp>
        <stp>-6</stp>
        <stp/>
        <stp/>
        <stp/>
        <stp/>
        <stp>T</stp>
        <tr r="AP15" s="1"/>
        <tr r="AP15" s="1"/>
      </tp>
      <tp>
        <v>0</v>
        <stp/>
        <stp>StudyData</stp>
        <stp>AlgOrdAskVol(SUBMINUTE((HXS),1,Regular),1,0)</stp>
        <stp>Bar</stp>
        <stp/>
        <stp>Open</stp>
        <stp>5</stp>
        <stp>-6</stp>
        <stp/>
        <stp/>
        <stp/>
        <stp/>
        <stp>T</stp>
        <tr r="AJ15" s="1"/>
        <tr r="AJ15" s="1"/>
      </tp>
      <tp>
        <v>42305.556932870371</v>
        <stp/>
        <stp>StudyData</stp>
        <stp>SUBMINUTE((HTS),1,Regular)</stp>
        <stp>FG</stp>
        <stp/>
        <stp>Time</stp>
        <stp>5</stp>
        <stp>-37</stp>
        <stp/>
        <stp/>
        <stp/>
        <stp/>
        <stp>T</stp>
        <tr r="B46" s="1"/>
      </tp>
      <tp>
        <v>42305.555439814809</v>
        <stp/>
        <stp>StudyData</stp>
        <stp>SUBMINUTE((HTS),5,Regular)</stp>
        <stp>FG</stp>
        <stp/>
        <stp>Time</stp>
        <stp>5</stp>
        <stp>-33</stp>
        <stp/>
        <stp/>
        <stp/>
        <stp/>
        <stp>T</stp>
        <tr r="I42" s="1"/>
      </tp>
      <tp>
        <v>42305.55704861111</v>
        <stp/>
        <stp>StudyData</stp>
        <stp>SUBMINUTE((HTS),1,Regular)</stp>
        <stp>FG</stp>
        <stp/>
        <stp>Time</stp>
        <stp>5</stp>
        <stp>-27</stp>
        <stp/>
        <stp/>
        <stp/>
        <stp/>
        <stp>T</stp>
        <tr r="B36" s="1"/>
      </tp>
      <tp>
        <v>42305.556018518517</v>
        <stp/>
        <stp>StudyData</stp>
        <stp>SUBMINUTE((HTS),5,Regular)</stp>
        <stp>FG</stp>
        <stp/>
        <stp>Time</stp>
        <stp>5</stp>
        <stp>-23</stp>
        <stp/>
        <stp/>
        <stp/>
        <stp/>
        <stp>T</stp>
        <tr r="I32" s="1"/>
      </tp>
      <tp>
        <v>42305.557164351849</v>
        <stp/>
        <stp>StudyData</stp>
        <stp>SUBMINUTE((HTS),1,Regular)</stp>
        <stp>FG</stp>
        <stp/>
        <stp>Time</stp>
        <stp>5</stp>
        <stp>-17</stp>
        <stp/>
        <stp/>
        <stp/>
        <stp/>
        <stp>T</stp>
        <tr r="B26" s="1"/>
      </tp>
      <tp>
        <v>42305.556597222225</v>
        <stp/>
        <stp>StudyData</stp>
        <stp>SUBMINUTE((HTS),5,Regular)</stp>
        <stp>FG</stp>
        <stp/>
        <stp>Time</stp>
        <stp>5</stp>
        <stp>-13</stp>
        <stp/>
        <stp/>
        <stp/>
        <stp/>
        <stp>T</stp>
        <tr r="I22" s="1"/>
      </tp>
      <tp>
        <v>42305.556701388887</v>
        <stp/>
        <stp>StudyData</stp>
        <stp>SUBMINUTE((HTS),1,Regular)</stp>
        <stp>FG</stp>
        <stp/>
        <stp>Time</stp>
        <stp>5</stp>
        <stp>-57</stp>
        <stp/>
        <stp/>
        <stp/>
        <stp/>
        <stp>T</stp>
        <tr r="B66" s="1"/>
      </tp>
      <tp>
        <v>42305.554282407407</v>
        <stp/>
        <stp>StudyData</stp>
        <stp>SUBMINUTE((HTS),5,Regular)</stp>
        <stp>FG</stp>
        <stp/>
        <stp>Time</stp>
        <stp>5</stp>
        <stp>-53</stp>
        <stp/>
        <stp/>
        <stp/>
        <stp/>
        <stp>T</stp>
        <tr r="I62" s="1"/>
      </tp>
      <tp>
        <v>42305.556817129633</v>
        <stp/>
        <stp>StudyData</stp>
        <stp>SUBMINUTE((HTS),1,Regular)</stp>
        <stp>FG</stp>
        <stp/>
        <stp>Time</stp>
        <stp>5</stp>
        <stp>-47</stp>
        <stp/>
        <stp/>
        <stp/>
        <stp/>
        <stp>T</stp>
        <tr r="B56" s="1"/>
      </tp>
      <tp>
        <v>42305.554861111108</v>
        <stp/>
        <stp>StudyData</stp>
        <stp>SUBMINUTE((HTS),5,Regular)</stp>
        <stp>FG</stp>
        <stp/>
        <stp>Time</stp>
        <stp>5</stp>
        <stp>-43</stp>
        <stp/>
        <stp/>
        <stp/>
        <stp/>
        <stp>T</stp>
        <tr r="I52" s="1"/>
      </tp>
      <tp t="s">
        <v/>
        <stp/>
        <stp>StudyData</stp>
        <stp>SUBMINUTE((HXS),5,Regular)</stp>
        <stp>Bar</stp>
        <stp/>
        <stp>Close</stp>
        <stp>5</stp>
        <stp>-8</stp>
        <stp/>
        <stp/>
        <stp/>
        <stp/>
        <stp>T</stp>
        <tr r="AN17" s="1"/>
      </tp>
      <tp t="s">
        <v/>
        <stp/>
        <stp>StudyData</stp>
        <stp>SUBMINUTE((HXS),1,Regular)</stp>
        <stp>Bar</stp>
        <stp/>
        <stp>Close</stp>
        <stp>5</stp>
        <stp>-8</stp>
        <stp/>
        <stp/>
        <stp/>
        <stp/>
        <stp>T</stp>
        <tr r="AG17" s="1"/>
      </tp>
      <tp t="s">
        <v/>
        <stp/>
        <stp>StudyData</stp>
        <stp>SUBMINUTE((HTS),1,Regular)</stp>
        <stp>Bar</stp>
        <stp/>
        <stp>Close</stp>
        <stp>5</stp>
        <stp>-8</stp>
        <stp/>
        <stp/>
        <stp/>
        <stp/>
        <stp>T</stp>
        <tr r="C17" s="1"/>
      </tp>
      <tp t="s">
        <v/>
        <stp/>
        <stp>StudyData</stp>
        <stp>SUBMINUTE((HTS),5,Regular)</stp>
        <stp>Bar</stp>
        <stp/>
        <stp>Close</stp>
        <stp>5</stp>
        <stp>-8</stp>
        <stp/>
        <stp/>
        <stp/>
        <stp/>
        <stp>T</stp>
        <tr r="J17" s="1"/>
      </tp>
      <tp>
        <v>0</v>
        <stp/>
        <stp>StudyData</stp>
        <stp>AlgOrdBidVol(SUBMINUTE((HTS),1,Regular),1,0)</stp>
        <stp>Bar</stp>
        <stp/>
        <stp>Open</stp>
        <stp>5</stp>
        <stp>-4</stp>
        <stp/>
        <stp/>
        <stp/>
        <stp/>
        <stp>T</stp>
        <tr r="E13" s="1"/>
        <tr r="E13" s="1"/>
      </tp>
      <tp>
        <v>0</v>
        <stp/>
        <stp>StudyData</stp>
        <stp>AlgOrdBidVol(SUBMINUTE((HTS),5,Regular),1,0)</stp>
        <stp>Bar</stp>
        <stp/>
        <stp>Open</stp>
        <stp>5</stp>
        <stp>-4</stp>
        <stp/>
        <stp/>
        <stp/>
        <stp/>
        <stp>T</stp>
        <tr r="K13" s="1"/>
        <tr r="K13" s="1"/>
      </tp>
      <tp>
        <v>0</v>
        <stp/>
        <stp>StudyData</stp>
        <stp>AlgOrdBidVol(SUBMINUTE((HXS),5,Regular),1,0)</stp>
        <stp>Bar</stp>
        <stp/>
        <stp>Open</stp>
        <stp>5</stp>
        <stp>-4</stp>
        <stp/>
        <stp/>
        <stp/>
        <stp/>
        <stp>T</stp>
        <tr r="AO13" s="1"/>
        <tr r="AO13" s="1"/>
      </tp>
      <tp>
        <v>0</v>
        <stp/>
        <stp>StudyData</stp>
        <stp>AlgOrdBidVol(SUBMINUTE((HXS),1,Regular),1,0)</stp>
        <stp>Bar</stp>
        <stp/>
        <stp>Open</stp>
        <stp>5</stp>
        <stp>-4</stp>
        <stp/>
        <stp/>
        <stp/>
        <stp/>
        <stp>T</stp>
        <tr r="AI13" s="1"/>
        <tr r="AI13" s="1"/>
      </tp>
      <tp>
        <v>0</v>
        <stp/>
        <stp>StudyData</stp>
        <stp>AlgOrdAskVol(HTS)</stp>
        <stp>Bar</stp>
        <stp/>
        <stp>Open</stp>
        <stp>5</stp>
        <stp>-1</stp>
        <stp/>
        <stp/>
        <stp/>
        <stp/>
        <stp>T</stp>
        <tr r="AA10" s="1"/>
        <tr r="AA10" s="1"/>
      </tp>
      <tp>
        <v>61</v>
        <stp/>
        <stp>StudyData</stp>
        <stp>AlgOrdAskVol(HXS)</stp>
        <stp>Bar</stp>
        <stp/>
        <stp>Open</stp>
        <stp>5</stp>
        <stp>-1</stp>
        <stp/>
        <stp/>
        <stp/>
        <stp/>
        <stp>T</stp>
        <tr r="BE10" s="1"/>
        <tr r="BE10" s="1"/>
      </tp>
      <tp>
        <v>0</v>
        <stp/>
        <stp>StudyData</stp>
        <stp>AlgOrdAskVol(SUBMINUTE((HTS),1,Regular),1,0)</stp>
        <stp>Bar</stp>
        <stp/>
        <stp>Open</stp>
        <stp>5</stp>
        <stp>-7</stp>
        <stp/>
        <stp/>
        <stp/>
        <stp/>
        <stp>T</stp>
        <tr r="F16" s="1"/>
        <tr r="F16" s="1"/>
      </tp>
      <tp>
        <v>0</v>
        <stp/>
        <stp>StudyData</stp>
        <stp>AlgOrdAskVol(SUBMINUTE((HTS),5,Regular),1,0)</stp>
        <stp>Bar</stp>
        <stp/>
        <stp>Open</stp>
        <stp>5</stp>
        <stp>-7</stp>
        <stp/>
        <stp/>
        <stp/>
        <stp/>
        <stp>T</stp>
        <tr r="L16" s="1"/>
        <tr r="L16" s="1"/>
      </tp>
      <tp>
        <v>0</v>
        <stp/>
        <stp>StudyData</stp>
        <stp>AlgOrdAskVol(SUBMINUTE((HXS),5,Regular),1,0)</stp>
        <stp>Bar</stp>
        <stp/>
        <stp>Open</stp>
        <stp>5</stp>
        <stp>-7</stp>
        <stp/>
        <stp/>
        <stp/>
        <stp/>
        <stp>T</stp>
        <tr r="AP16" s="1"/>
        <tr r="AP16" s="1"/>
      </tp>
      <tp>
        <v>0</v>
        <stp/>
        <stp>StudyData</stp>
        <stp>AlgOrdAskVol(SUBMINUTE((HXS),1,Regular),1,0)</stp>
        <stp>Bar</stp>
        <stp/>
        <stp>Open</stp>
        <stp>5</stp>
        <stp>-7</stp>
        <stp/>
        <stp/>
        <stp/>
        <stp/>
        <stp>T</stp>
        <tr r="AJ16" s="1"/>
        <tr r="AJ16" s="1"/>
      </tp>
      <tp>
        <v>486</v>
        <stp/>
        <stp>StudyData</stp>
        <stp>AlgOrdAskVol(HTS)</stp>
        <stp>Bar</stp>
        <stp/>
        <stp>Open</stp>
        <stp>1</stp>
        <stp>-1</stp>
        <stp/>
        <stp/>
        <stp/>
        <stp/>
        <stp>T</stp>
        <tr r="R10" s="1"/>
        <tr r="R10" s="1"/>
      </tp>
      <tp>
        <v>0</v>
        <stp/>
        <stp>StudyData</stp>
        <stp>AlgOrdAskVol(HXS)</stp>
        <stp>Bar</stp>
        <stp/>
        <stp>Open</stp>
        <stp>1</stp>
        <stp>-1</stp>
        <stp/>
        <stp/>
        <stp/>
        <stp/>
        <stp>T</stp>
        <tr r="AV10" s="1"/>
        <tr r="AV10" s="1"/>
      </tp>
      <tp>
        <v>42305.556944444441</v>
        <stp/>
        <stp>StudyData</stp>
        <stp>SUBMINUTE((HTS),1,Regular)</stp>
        <stp>FG</stp>
        <stp/>
        <stp>Time</stp>
        <stp>5</stp>
        <stp>-36</stp>
        <stp/>
        <stp/>
        <stp/>
        <stp/>
        <stp>T</stp>
        <tr r="B45" s="1"/>
      </tp>
      <tp>
        <v>42305.555497685185</v>
        <stp/>
        <stp>StudyData</stp>
        <stp>SUBMINUTE((HTS),5,Regular)</stp>
        <stp>FG</stp>
        <stp/>
        <stp>Time</stp>
        <stp>5</stp>
        <stp>-32</stp>
        <stp/>
        <stp/>
        <stp/>
        <stp/>
        <stp>T</stp>
        <tr r="I41" s="1"/>
      </tp>
      <tp>
        <v>42305.55706018518</v>
        <stp/>
        <stp>StudyData</stp>
        <stp>SUBMINUTE((HTS),1,Regular)</stp>
        <stp>FG</stp>
        <stp/>
        <stp>Time</stp>
        <stp>5</stp>
        <stp>-26</stp>
        <stp/>
        <stp/>
        <stp/>
        <stp/>
        <stp>T</stp>
        <tr r="B35" s="1"/>
      </tp>
      <tp>
        <v>42305.556076388886</v>
        <stp/>
        <stp>StudyData</stp>
        <stp>SUBMINUTE((HTS),5,Regular)</stp>
        <stp>FG</stp>
        <stp/>
        <stp>Time</stp>
        <stp>5</stp>
        <stp>-22</stp>
        <stp/>
        <stp/>
        <stp/>
        <stp/>
        <stp>T</stp>
        <tr r="I31" s="1"/>
      </tp>
      <tp>
        <v>42305.557175925926</v>
        <stp/>
        <stp>StudyData</stp>
        <stp>SUBMINUTE((HTS),1,Regular)</stp>
        <stp>FG</stp>
        <stp/>
        <stp>Time</stp>
        <stp>5</stp>
        <stp>-16</stp>
        <stp/>
        <stp/>
        <stp/>
        <stp/>
        <stp>T</stp>
        <tr r="B25" s="1"/>
      </tp>
      <tp>
        <v>42305.556655092594</v>
        <stp/>
        <stp>StudyData</stp>
        <stp>SUBMINUTE((HTS),5,Regular)</stp>
        <stp>FG</stp>
        <stp/>
        <stp>Time</stp>
        <stp>5</stp>
        <stp>-12</stp>
        <stp/>
        <stp/>
        <stp/>
        <stp/>
        <stp>T</stp>
        <tr r="I21" s="1"/>
      </tp>
      <tp>
        <v>42305.556712962964</v>
        <stp/>
        <stp>StudyData</stp>
        <stp>SUBMINUTE((HTS),1,Regular)</stp>
        <stp>FG</stp>
        <stp/>
        <stp>Time</stp>
        <stp>5</stp>
        <stp>-56</stp>
        <stp/>
        <stp/>
        <stp/>
        <stp/>
        <stp>T</stp>
        <tr r="B65" s="1"/>
      </tp>
      <tp>
        <v>42305.554340277777</v>
        <stp/>
        <stp>StudyData</stp>
        <stp>SUBMINUTE((HTS),5,Regular)</stp>
        <stp>FG</stp>
        <stp/>
        <stp>Time</stp>
        <stp>5</stp>
        <stp>-52</stp>
        <stp/>
        <stp/>
        <stp/>
        <stp/>
        <stp>T</stp>
        <tr r="I61" s="1"/>
      </tp>
      <tp>
        <v>42305.556828703702</v>
        <stp/>
        <stp>StudyData</stp>
        <stp>SUBMINUTE((HTS),1,Regular)</stp>
        <stp>FG</stp>
        <stp/>
        <stp>Time</stp>
        <stp>5</stp>
        <stp>-46</stp>
        <stp/>
        <stp/>
        <stp/>
        <stp/>
        <stp>T</stp>
        <tr r="B55" s="1"/>
      </tp>
      <tp>
        <v>42305.554918981477</v>
        <stp/>
        <stp>StudyData</stp>
        <stp>SUBMINUTE((HTS),5,Regular)</stp>
        <stp>FG</stp>
        <stp/>
        <stp>Time</stp>
        <stp>5</stp>
        <stp>-42</stp>
        <stp/>
        <stp/>
        <stp/>
        <stp/>
        <stp>T</stp>
        <tr r="I51" s="1"/>
      </tp>
      <tp>
        <v>98.23</v>
        <stp/>
        <stp>StudyData</stp>
        <stp>HTS</stp>
        <stp>Bar</stp>
        <stp/>
        <stp>Open</stp>
        <stp>5</stp>
        <stp>-3</stp>
        <stp/>
        <stp/>
        <stp/>
        <stp/>
        <stp>T</stp>
        <tr r="V12" s="1"/>
      </tp>
      <tp>
        <v>98.24</v>
        <stp/>
        <stp>StudyData</stp>
        <stp>HTS</stp>
        <stp>Bar</stp>
        <stp/>
        <stp>High</stp>
        <stp>5</stp>
        <stp>-4</stp>
        <stp/>
        <stp/>
        <stp/>
        <stp/>
        <stp>T</stp>
        <tr r="W13" s="1"/>
      </tp>
      <tp>
        <v>97.375</v>
        <stp/>
        <stp>StudyData</stp>
        <stp>HXS</stp>
        <stp>Bar</stp>
        <stp/>
        <stp>High</stp>
        <stp>5</stp>
        <stp>-8</stp>
        <stp/>
        <stp/>
        <stp/>
        <stp/>
        <stp>T</stp>
        <tr r="BA17" s="1"/>
      </tp>
      <tp>
        <v>98.24</v>
        <stp/>
        <stp>StudyData</stp>
        <stp>HTS</stp>
        <stp>FG</stp>
        <stp/>
        <stp>Close</stp>
        <stp>5</stp>
        <stp>-6</stp>
        <stp/>
        <stp/>
        <stp/>
        <stp/>
        <stp>T</stp>
        <tr r="Y15" s="1"/>
      </tp>
      <tp t="s">
        <v/>
        <stp/>
        <stp>StudyData</stp>
        <stp>AlgOrdAskVol(SUBMINUTE((HXS),1,Regular),1,0)</stp>
        <stp>Bar</stp>
        <stp/>
        <stp>Open</stp>
        <stp>5</stp>
        <stp>0</stp>
        <stp/>
        <stp/>
        <stp/>
        <stp/>
        <stp>T</stp>
        <tr r="AJ9" s="1"/>
      </tp>
      <tp t="s">
        <v/>
        <stp/>
        <stp>StudyData</stp>
        <stp>AlgOrdBidVol(SUBMINUTE((HXS),1,Regular),1,0)</stp>
        <stp>Bar</stp>
        <stp/>
        <stp>Open</stp>
        <stp>5</stp>
        <stp>0</stp>
        <stp/>
        <stp/>
        <stp/>
        <stp/>
        <stp>T</stp>
        <tr r="AI9" s="1"/>
      </tp>
      <tp>
        <v>98.22</v>
        <stp/>
        <stp>StudyData</stp>
        <stp>HTS</stp>
        <stp>Bar</stp>
        <stp/>
        <stp>Open</stp>
        <stp>5</stp>
        <stp>-2</stp>
        <stp/>
        <stp/>
        <stp/>
        <stp/>
        <stp>T</stp>
        <tr r="V11" s="1"/>
      </tp>
      <tp>
        <v>98.24</v>
        <stp/>
        <stp>StudyData</stp>
        <stp>HTS</stp>
        <stp>Bar</stp>
        <stp/>
        <stp>High</stp>
        <stp>5</stp>
        <stp>-5</stp>
        <stp/>
        <stp/>
        <stp/>
        <stp/>
        <stp>T</stp>
        <tr r="W14" s="1"/>
      </tp>
      <tp>
        <v>97.38</v>
        <stp/>
        <stp>StudyData</stp>
        <stp>HXS</stp>
        <stp>Bar</stp>
        <stp/>
        <stp>High</stp>
        <stp>5</stp>
        <stp>-9</stp>
        <stp/>
        <stp/>
        <stp/>
        <stp/>
        <stp>T</stp>
        <tr r="BA18" s="1"/>
      </tp>
      <tp>
        <v>98.24</v>
        <stp/>
        <stp>StudyData</stp>
        <stp>HTS</stp>
        <stp>FG</stp>
        <stp/>
        <stp>Close</stp>
        <stp>5</stp>
        <stp>-7</stp>
        <stp/>
        <stp/>
        <stp/>
        <stp/>
        <stp>T</stp>
        <tr r="Y16" s="1"/>
      </tp>
      <tp>
        <v>98.21</v>
        <stp/>
        <stp>StudyData</stp>
        <stp>HTS</stp>
        <stp>Bar</stp>
        <stp/>
        <stp>Open</stp>
        <stp>5</stp>
        <stp>-1</stp>
        <stp/>
        <stp/>
        <stp/>
        <stp/>
        <stp>T</stp>
        <tr r="V10" s="1"/>
      </tp>
      <tp>
        <v>98.24</v>
        <stp/>
        <stp>StudyData</stp>
        <stp>HTS</stp>
        <stp>Bar</stp>
        <stp/>
        <stp>High</stp>
        <stp>5</stp>
        <stp>-6</stp>
        <stp/>
        <stp/>
        <stp/>
        <stp/>
        <stp>T</stp>
        <tr r="W15" s="1"/>
      </tp>
      <tp>
        <v>98.23</v>
        <stp/>
        <stp>StudyData</stp>
        <stp>HTS</stp>
        <stp>FG</stp>
        <stp/>
        <stp>Close</stp>
        <stp>5</stp>
        <stp>-4</stp>
        <stp/>
        <stp/>
        <stp/>
        <stp/>
        <stp>T</stp>
        <tr r="Y13" s="1"/>
      </tp>
      <tp>
        <v>97.37</v>
        <stp/>
        <stp>StudyData</stp>
        <stp>HXS</stp>
        <stp>FG</stp>
        <stp/>
        <stp>Close</stp>
        <stp>5</stp>
        <stp>-8</stp>
        <stp/>
        <stp/>
        <stp/>
        <stp/>
        <stp>T</stp>
        <tr r="AZ17" s="1"/>
      </tp>
      <tp>
        <v>98.24</v>
        <stp/>
        <stp>StudyData</stp>
        <stp>HTS</stp>
        <stp>Bar</stp>
        <stp/>
        <stp>High</stp>
        <stp>5</stp>
        <stp>-7</stp>
        <stp/>
        <stp/>
        <stp/>
        <stp/>
        <stp>T</stp>
        <tr r="W16" s="1"/>
      </tp>
      <tp>
        <v>98.23</v>
        <stp/>
        <stp>StudyData</stp>
        <stp>HTS</stp>
        <stp>FG</stp>
        <stp/>
        <stp>Close</stp>
        <stp>5</stp>
        <stp>-5</stp>
        <stp/>
        <stp/>
        <stp/>
        <stp/>
        <stp>T</stp>
        <tr r="Y14" s="1"/>
      </tp>
      <tp>
        <v>97.375</v>
        <stp/>
        <stp>StudyData</stp>
        <stp>HXS</stp>
        <stp>FG</stp>
        <stp/>
        <stp>Close</stp>
        <stp>5</stp>
        <stp>-9</stp>
        <stp/>
        <stp/>
        <stp/>
        <stp/>
        <stp>T</stp>
        <tr r="AZ18" s="1"/>
      </tp>
      <tp>
        <v>13</v>
        <stp/>
        <stp>StudyData</stp>
        <stp>AlgOrdBidVol(HXS)</stp>
        <stp>Bar</stp>
        <stp/>
        <stp>Open</stp>
        <stp>5</stp>
        <stp>0</stp>
        <stp/>
        <stp/>
        <stp/>
        <stp/>
        <stp>T</stp>
        <tr r="BD9" s="1"/>
        <tr r="BD9" s="1"/>
      </tp>
      <tp>
        <v>0</v>
        <stp/>
        <stp>StudyData</stp>
        <stp>AlgOrdBidVol(HXS)</stp>
        <stp>Bar</stp>
        <stp/>
        <stp>Open</stp>
        <stp>1</stp>
        <stp>0</stp>
        <stp/>
        <stp/>
        <stp/>
        <stp/>
        <stp>T</stp>
        <tr r="AU9" s="1"/>
        <tr r="AU9" s="1"/>
      </tp>
      <tp>
        <v>98.24</v>
        <stp/>
        <stp>StudyData</stp>
        <stp>HTS</stp>
        <stp>Bar</stp>
        <stp/>
        <stp>Open</stp>
        <stp>5</stp>
        <stp>-7</stp>
        <stp/>
        <stp/>
        <stp/>
        <stp/>
        <stp>T</stp>
        <tr r="V16" s="1"/>
      </tp>
      <tp>
        <v>98.22</v>
        <stp/>
        <stp>StudyData</stp>
        <stp>HTS</stp>
        <stp>FG</stp>
        <stp/>
        <stp>Close</stp>
        <stp>5</stp>
        <stp>-2</stp>
        <stp/>
        <stp/>
        <stp/>
        <stp/>
        <stp>T</stp>
        <tr r="Y11" s="1"/>
      </tp>
      <tp t="s">
        <v/>
        <stp/>
        <stp>StudyData</stp>
        <stp>AlgOrdAskVol(SUBMINUTE((HXS),5,Regular),1,0)</stp>
        <stp>Bar</stp>
        <stp/>
        <stp>Open</stp>
        <stp>5</stp>
        <stp>0</stp>
        <stp/>
        <stp/>
        <stp/>
        <stp/>
        <stp>T</stp>
        <tr r="AP9" s="1"/>
      </tp>
      <tp t="s">
        <v/>
        <stp/>
        <stp>StudyData</stp>
        <stp>AlgOrdBidVol(SUBMINUTE((HXS),5,Regular),1,0)</stp>
        <stp>Bar</stp>
        <stp/>
        <stp>Open</stp>
        <stp>5</stp>
        <stp>0</stp>
        <stp/>
        <stp/>
        <stp/>
        <stp/>
        <stp>T</stp>
        <tr r="AO9" s="1"/>
      </tp>
      <tp>
        <v>98.24</v>
        <stp/>
        <stp>StudyData</stp>
        <stp>HTS</stp>
        <stp>Bar</stp>
        <stp/>
        <stp>Open</stp>
        <stp>5</stp>
        <stp>-6</stp>
        <stp/>
        <stp/>
        <stp/>
        <stp/>
        <stp>T</stp>
        <tr r="V15" s="1"/>
      </tp>
      <tp>
        <v>98.22</v>
        <stp/>
        <stp>StudyData</stp>
        <stp>HTS</stp>
        <stp>Bar</stp>
        <stp/>
        <stp>High</stp>
        <stp>5</stp>
        <stp>-1</stp>
        <stp/>
        <stp/>
        <stp/>
        <stp/>
        <stp>T</stp>
        <tr r="W10" s="1"/>
      </tp>
      <tp>
        <v>98.21</v>
        <stp/>
        <stp>StudyData</stp>
        <stp>HTS</stp>
        <stp>FG</stp>
        <stp/>
        <stp>Close</stp>
        <stp>5</stp>
        <stp>-3</stp>
        <stp/>
        <stp/>
        <stp/>
        <stp/>
        <stp>T</stp>
        <tr r="Y12" s="1"/>
      </tp>
      <tp>
        <v>98.24</v>
        <stp/>
        <stp>StudyData</stp>
        <stp>HTS</stp>
        <stp>Bar</stp>
        <stp/>
        <stp>Open</stp>
        <stp>5</stp>
        <stp>-5</stp>
        <stp/>
        <stp/>
        <stp/>
        <stp/>
        <stp>T</stp>
        <tr r="V14" s="1"/>
      </tp>
      <tp>
        <v>98.22</v>
        <stp/>
        <stp>StudyData</stp>
        <stp>HTS</stp>
        <stp>Bar</stp>
        <stp/>
        <stp>High</stp>
        <stp>5</stp>
        <stp>-2</stp>
        <stp/>
        <stp/>
        <stp/>
        <stp/>
        <stp>T</stp>
        <tr r="W11" s="1"/>
      </tp>
      <tp>
        <v>0</v>
        <stp/>
        <stp>StudyData</stp>
        <stp>AlgOrdAskVol(HXS)</stp>
        <stp>Bar</stp>
        <stp/>
        <stp>Open</stp>
        <stp>1</stp>
        <stp>0</stp>
        <stp/>
        <stp/>
        <stp/>
        <stp/>
        <stp>T</stp>
        <tr r="AV9" s="1"/>
        <tr r="AV9" s="1"/>
      </tp>
      <tp>
        <v>0</v>
        <stp/>
        <stp>StudyData</stp>
        <stp>AlgOrdAskVol(HXS)</stp>
        <stp>Bar</stp>
        <stp/>
        <stp>Open</stp>
        <stp>5</stp>
        <stp>0</stp>
        <stp/>
        <stp/>
        <stp/>
        <stp/>
        <stp>T</stp>
        <tr r="BE9" s="1"/>
        <tr r="BE9" s="1"/>
      </tp>
      <tp>
        <v>98.23</v>
        <stp/>
        <stp>StudyData</stp>
        <stp>HTS</stp>
        <stp>Bar</stp>
        <stp/>
        <stp>Open</stp>
        <stp>5</stp>
        <stp>-4</stp>
        <stp/>
        <stp/>
        <stp/>
        <stp/>
        <stp>T</stp>
        <tr r="V13" s="1"/>
      </tp>
      <tp>
        <v>98.23</v>
        <stp/>
        <stp>StudyData</stp>
        <stp>HTS</stp>
        <stp>Bar</stp>
        <stp/>
        <stp>High</stp>
        <stp>5</stp>
        <stp>-3</stp>
        <stp/>
        <stp/>
        <stp/>
        <stp/>
        <stp>T</stp>
        <tr r="W12" s="1"/>
      </tp>
      <tp>
        <v>98.22</v>
        <stp/>
        <stp>StudyData</stp>
        <stp>HTS</stp>
        <stp>FG</stp>
        <stp/>
        <stp>Close</stp>
        <stp>5</stp>
        <stp>-1</stp>
        <stp/>
        <stp/>
        <stp/>
        <stp/>
        <stp>T</stp>
        <tr r="Y10" s="1"/>
      </tp>
      <tp>
        <v>0</v>
        <stp/>
        <stp>StudyData</stp>
        <stp>AlgOrdBidVol(HTS)</stp>
        <stp>Bar</stp>
        <stp/>
        <stp>Open</stp>
        <stp>5</stp>
        <stp>0</stp>
        <stp/>
        <stp/>
        <stp/>
        <stp/>
        <stp>T</stp>
        <tr r="Z9" s="1"/>
        <tr r="Z9" s="1"/>
      </tp>
      <tp>
        <v>0</v>
        <stp/>
        <stp>StudyData</stp>
        <stp>AlgOrdBidVol(HTS)</stp>
        <stp>Bar</stp>
        <stp/>
        <stp>Open</stp>
        <stp>1</stp>
        <stp>0</stp>
        <stp/>
        <stp/>
        <stp/>
        <stp/>
        <stp>T</stp>
        <tr r="Q9" s="1"/>
        <tr r="Q9" s="1"/>
      </tp>
      <tp>
        <v>97.364999999999995</v>
        <stp/>
        <stp>StudyData</stp>
        <stp>HXS</stp>
        <stp>FG</stp>
        <stp/>
        <stp>Close</stp>
        <stp>5</stp>
        <stp>-2</stp>
        <stp/>
        <stp/>
        <stp/>
        <stp/>
        <stp>T</stp>
        <tr r="AZ11" s="1"/>
      </tp>
      <tp t="s">
        <v/>
        <stp/>
        <stp>StudyData</stp>
        <stp>AlgOrdAskVol(SUBMINUTE((HTS),5,Regular),1,0)</stp>
        <stp>Bar</stp>
        <stp/>
        <stp>Open</stp>
        <stp>5</stp>
        <stp>0</stp>
        <stp/>
        <stp/>
        <stp/>
        <stp/>
        <stp>T</stp>
        <tr r="L9" s="1"/>
      </tp>
      <tp t="s">
        <v/>
        <stp/>
        <stp>StudyData</stp>
        <stp>AlgOrdBidVol(SUBMINUTE((HTS),5,Regular),1,0)</stp>
        <stp>Bar</stp>
        <stp/>
        <stp>Open</stp>
        <stp>5</stp>
        <stp>0</stp>
        <stp/>
        <stp/>
        <stp/>
        <stp/>
        <stp>T</stp>
        <tr r="K9" s="1"/>
      </tp>
      <tp>
        <v>97.37</v>
        <stp/>
        <stp>StudyData</stp>
        <stp>HXS</stp>
        <stp>Bar</stp>
        <stp/>
        <stp>High</stp>
        <stp>5</stp>
        <stp>-1</stp>
        <stp/>
        <stp/>
        <stp/>
        <stp/>
        <stp>T</stp>
        <tr r="BA10" s="1"/>
      </tp>
      <tp>
        <v>97.364999999999995</v>
        <stp/>
        <stp>StudyData</stp>
        <stp>HXS</stp>
        <stp>FG</stp>
        <stp/>
        <stp>Close</stp>
        <stp>5</stp>
        <stp>-3</stp>
        <stp/>
        <stp/>
        <stp/>
        <stp/>
        <stp>T</stp>
        <tr r="AZ12" s="1"/>
      </tp>
      <tp>
        <v>98.24</v>
        <stp/>
        <stp>StudyData</stp>
        <stp>HTS</stp>
        <stp>Bar</stp>
        <stp/>
        <stp>Open</stp>
        <stp>5</stp>
        <stp>-9</stp>
        <stp/>
        <stp/>
        <stp/>
        <stp/>
        <stp>T</stp>
        <tr r="V18" s="1"/>
      </tp>
      <tp>
        <v>97.37</v>
        <stp/>
        <stp>StudyData</stp>
        <stp>HXS</stp>
        <stp>Bar</stp>
        <stp/>
        <stp>High</stp>
        <stp>5</stp>
        <stp>-2</stp>
        <stp/>
        <stp/>
        <stp/>
        <stp/>
        <stp>T</stp>
        <tr r="BA11" s="1"/>
      </tp>
      <tp>
        <v>0</v>
        <stp/>
        <stp>StudyData</stp>
        <stp>AlgOrdAskVol(HTS)</stp>
        <stp>Bar</stp>
        <stp/>
        <stp>Open</stp>
        <stp>1</stp>
        <stp>0</stp>
        <stp/>
        <stp/>
        <stp/>
        <stp/>
        <stp>T</stp>
        <tr r="R9" s="1"/>
        <tr r="R9" s="1"/>
      </tp>
      <tp>
        <v>486</v>
        <stp/>
        <stp>StudyData</stp>
        <stp>AlgOrdAskVol(HTS)</stp>
        <stp>Bar</stp>
        <stp/>
        <stp>Open</stp>
        <stp>5</stp>
        <stp>0</stp>
        <stp/>
        <stp/>
        <stp/>
        <stp/>
        <stp>T</stp>
        <tr r="AA9" s="1"/>
        <tr r="AA9" s="1"/>
      </tp>
      <tp>
        <v>98.23</v>
        <stp/>
        <stp>StudyData</stp>
        <stp>HTS</stp>
        <stp>Bar</stp>
        <stp/>
        <stp>Open</stp>
        <stp>5</stp>
        <stp>-8</stp>
        <stp/>
        <stp/>
        <stp/>
        <stp/>
        <stp>T</stp>
        <tr r="V17" s="1"/>
      </tp>
      <tp>
        <v>97.37</v>
        <stp/>
        <stp>StudyData</stp>
        <stp>HXS</stp>
        <stp>Bar</stp>
        <stp/>
        <stp>High</stp>
        <stp>5</stp>
        <stp>-3</stp>
        <stp/>
        <stp/>
        <stp/>
        <stp/>
        <stp>T</stp>
        <tr r="BA12" s="1"/>
      </tp>
      <tp>
        <v>97.37</v>
        <stp/>
        <stp>StudyData</stp>
        <stp>HXS</stp>
        <stp>FG</stp>
        <stp/>
        <stp>Close</stp>
        <stp>5</stp>
        <stp>-1</stp>
        <stp/>
        <stp/>
        <stp/>
        <stp/>
        <stp>T</stp>
        <tr r="AZ10" s="1"/>
      </tp>
      <tp>
        <v>98.23</v>
        <stp/>
        <stp>StudyData</stp>
        <stp>HTS</stp>
        <stp>Bar</stp>
        <stp/>
        <stp>High</stp>
        <stp>5</stp>
        <stp>-8</stp>
        <stp/>
        <stp/>
        <stp/>
        <stp/>
        <stp>T</stp>
        <tr r="W17" s="1"/>
      </tp>
      <tp>
        <v>97.375</v>
        <stp/>
        <stp>StudyData</stp>
        <stp>HXS</stp>
        <stp>Bar</stp>
        <stp/>
        <stp>High</stp>
        <stp>5</stp>
        <stp>-4</stp>
        <stp/>
        <stp/>
        <stp/>
        <stp/>
        <stp>T</stp>
        <tr r="BA13" s="1"/>
      </tp>
      <tp>
        <v>97.38</v>
        <stp/>
        <stp>StudyData</stp>
        <stp>HXS</stp>
        <stp>FG</stp>
        <stp/>
        <stp>Close</stp>
        <stp>5</stp>
        <stp>-6</stp>
        <stp/>
        <stp/>
        <stp/>
        <stp/>
        <stp>T</stp>
        <tr r="AZ15" s="1"/>
      </tp>
      <tp t="s">
        <v/>
        <stp/>
        <stp>StudyData</stp>
        <stp>AlgOrdAskVol(SUBMINUTE((HTS),1,Regular),1,0)</stp>
        <stp>Bar</stp>
        <stp/>
        <stp>Open</stp>
        <stp>5</stp>
        <stp>0</stp>
        <stp/>
        <stp/>
        <stp/>
        <stp/>
        <stp>T</stp>
        <tr r="F9" s="1"/>
      </tp>
      <tp t="s">
        <v/>
        <stp/>
        <stp>StudyData</stp>
        <stp>AlgOrdBidVol(SUBMINUTE((HTS),1,Regular),1,0)</stp>
        <stp>Bar</stp>
        <stp/>
        <stp>Open</stp>
        <stp>5</stp>
        <stp>0</stp>
        <stp/>
        <stp/>
        <stp/>
        <stp/>
        <stp>T</stp>
        <tr r="E9" s="1"/>
      </tp>
      <tp>
        <v>98.24</v>
        <stp/>
        <stp>StudyData</stp>
        <stp>HTS</stp>
        <stp>Bar</stp>
        <stp/>
        <stp>High</stp>
        <stp>5</stp>
        <stp>-9</stp>
        <stp/>
        <stp/>
        <stp/>
        <stp/>
        <stp>T</stp>
        <tr r="W18" s="1"/>
      </tp>
      <tp>
        <v>97.38</v>
        <stp/>
        <stp>StudyData</stp>
        <stp>HXS</stp>
        <stp>Bar</stp>
        <stp/>
        <stp>High</stp>
        <stp>5</stp>
        <stp>-5</stp>
        <stp/>
        <stp/>
        <stp/>
        <stp/>
        <stp>T</stp>
        <tr r="BA14" s="1"/>
      </tp>
      <tp>
        <v>97.38</v>
        <stp/>
        <stp>StudyData</stp>
        <stp>HXS</stp>
        <stp>FG</stp>
        <stp/>
        <stp>Close</stp>
        <stp>5</stp>
        <stp>-7</stp>
        <stp/>
        <stp/>
        <stp/>
        <stp/>
        <stp>T</stp>
        <tr r="AZ16" s="1"/>
      </tp>
      <tp>
        <v>97.38</v>
        <stp/>
        <stp>StudyData</stp>
        <stp>HXS</stp>
        <stp>Bar</stp>
        <stp/>
        <stp>High</stp>
        <stp>5</stp>
        <stp>-6</stp>
        <stp/>
        <stp/>
        <stp/>
        <stp/>
        <stp>T</stp>
        <tr r="BA15" s="1"/>
      </tp>
      <tp>
        <v>98.23</v>
        <stp/>
        <stp>StudyData</stp>
        <stp>HTS</stp>
        <stp>FG</stp>
        <stp/>
        <stp>Close</stp>
        <stp>5</stp>
        <stp>-8</stp>
        <stp/>
        <stp/>
        <stp/>
        <stp/>
        <stp>T</stp>
        <tr r="Y17" s="1"/>
      </tp>
      <tp>
        <v>97.37</v>
        <stp/>
        <stp>StudyData</stp>
        <stp>HXS</stp>
        <stp>FG</stp>
        <stp/>
        <stp>Close</stp>
        <stp>5</stp>
        <stp>-4</stp>
        <stp/>
        <stp/>
        <stp/>
        <stp/>
        <stp>T</stp>
        <tr r="AZ13" s="1"/>
      </tp>
      <tp>
        <v>97.38</v>
        <stp/>
        <stp>StudyData</stp>
        <stp>HXS</stp>
        <stp>Bar</stp>
        <stp/>
        <stp>High</stp>
        <stp>5</stp>
        <stp>-7</stp>
        <stp/>
        <stp/>
        <stp/>
        <stp/>
        <stp>T</stp>
        <tr r="BA16" s="1"/>
      </tp>
      <tp>
        <v>98.24</v>
        <stp/>
        <stp>StudyData</stp>
        <stp>HTS</stp>
        <stp>FG</stp>
        <stp/>
        <stp>Close</stp>
        <stp>5</stp>
        <stp>-9</stp>
        <stp/>
        <stp/>
        <stp/>
        <stp/>
        <stp>T</stp>
        <tr r="Y18" s="1"/>
      </tp>
      <tp>
        <v>97.375</v>
        <stp/>
        <stp>StudyData</stp>
        <stp>HXS</stp>
        <stp>FG</stp>
        <stp/>
        <stp>Close</stp>
        <stp>5</stp>
        <stp>-5</stp>
        <stp/>
        <stp/>
        <stp/>
        <stp/>
        <stp>T</stp>
        <tr r="AZ14" s="1"/>
      </tp>
      <tp>
        <v>42305.527777777781</v>
        <stp/>
        <stp>StudyData</stp>
        <stp>HTS</stp>
        <stp>Bar</stp>
        <stp/>
        <stp>Time</stp>
        <stp>5</stp>
        <stp>-8</stp>
        <stp/>
        <stp/>
        <stp/>
        <stp/>
        <stp>T</stp>
        <tr r="U17" s="1"/>
      </tp>
      <tp>
        <v>42305.541666666664</v>
        <stp/>
        <stp>StudyData</stp>
        <stp>HXS</stp>
        <stp>Bar</stp>
        <stp/>
        <stp>Time</stp>
        <stp>5</stp>
        <stp>-4</stp>
        <stp/>
        <stp/>
        <stp/>
        <stp/>
        <stp>T</stp>
        <tr r="AY13" s="1"/>
      </tp>
      <tp>
        <v>42305.551388888889</v>
        <stp/>
        <stp>StudyData</stp>
        <stp>HTS</stp>
        <stp>Bar</stp>
        <stp/>
        <stp>Time</stp>
        <stp>1</stp>
        <stp>-8</stp>
        <stp/>
        <stp/>
        <stp/>
        <stp/>
        <stp>T</stp>
        <tr r="O17" s="1"/>
      </tp>
      <tp>
        <v>42305.554166666669</v>
        <stp/>
        <stp>StudyData</stp>
        <stp>HXS</stp>
        <stp>Bar</stp>
        <stp/>
        <stp>Time</stp>
        <stp>1</stp>
        <stp>-4</stp>
        <stp/>
        <stp/>
        <stp/>
        <stp/>
        <stp>T</stp>
        <tr r="AS13" s="1"/>
      </tp>
      <tp>
        <v>97.385000000000005</v>
        <stp/>
        <stp>StudyData</stp>
        <stp>HXS</stp>
        <stp>Bar</stp>
        <stp/>
        <stp>Close</stp>
        <stp>5</stp>
        <stp>-29</stp>
        <stp/>
        <stp/>
        <stp/>
        <stp/>
        <stp>T</stp>
        <tr r="BC38" s="1"/>
      </tp>
      <tp>
        <v>97.385000000000005</v>
        <stp/>
        <stp>StudyData</stp>
        <stp>HXS</stp>
        <stp>Bar</stp>
        <stp/>
        <stp>Close</stp>
        <stp>5</stp>
        <stp>-39</stp>
        <stp/>
        <stp/>
        <stp/>
        <stp/>
        <stp>T</stp>
        <tr r="BC48" s="1"/>
      </tp>
      <tp>
        <v>97.38</v>
        <stp/>
        <stp>StudyData</stp>
        <stp>HXS</stp>
        <stp>Bar</stp>
        <stp/>
        <stp>Close</stp>
        <stp>5</stp>
        <stp>-19</stp>
        <stp/>
        <stp/>
        <stp/>
        <stp/>
        <stp>T</stp>
        <tr r="BC28" s="1"/>
      </tp>
      <tp>
        <v>97.39</v>
        <stp/>
        <stp>StudyData</stp>
        <stp>HXS</stp>
        <stp>Bar</stp>
        <stp/>
        <stp>Close</stp>
        <stp>5</stp>
        <stp>-49</stp>
        <stp/>
        <stp/>
        <stp/>
        <stp/>
        <stp>T</stp>
        <tr r="BC58" s="1"/>
      </tp>
      <tp>
        <v>97.394999999999996</v>
        <stp/>
        <stp>StudyData</stp>
        <stp>HXS</stp>
        <stp>Bar</stp>
        <stp/>
        <stp>Close</stp>
        <stp>5</stp>
        <stp>-59</stp>
        <stp/>
        <stp/>
        <stp/>
        <stp/>
        <stp>T</stp>
        <tr r="BC68" s="1"/>
      </tp>
      <tp>
        <v>42305.524305555555</v>
        <stp/>
        <stp>StudyData</stp>
        <stp>HTS</stp>
        <stp>Bar</stp>
        <stp/>
        <stp>Time</stp>
        <stp>5</stp>
        <stp>-9</stp>
        <stp/>
        <stp/>
        <stp/>
        <stp/>
        <stp>T</stp>
        <tr r="U18" s="1"/>
      </tp>
      <tp>
        <v>42305.538194444445</v>
        <stp/>
        <stp>StudyData</stp>
        <stp>HXS</stp>
        <stp>Bar</stp>
        <stp/>
        <stp>Time</stp>
        <stp>5</stp>
        <stp>-5</stp>
        <stp/>
        <stp/>
        <stp/>
        <stp/>
        <stp>T</stp>
        <tr r="AY14" s="1"/>
      </tp>
      <tp>
        <v>42305.550694444442</v>
        <stp/>
        <stp>StudyData</stp>
        <stp>HTS</stp>
        <stp>Bar</stp>
        <stp/>
        <stp>Time</stp>
        <stp>1</stp>
        <stp>-9</stp>
        <stp/>
        <stp/>
        <stp/>
        <stp/>
        <stp>T</stp>
        <tr r="O18" s="1"/>
      </tp>
      <tp>
        <v>42305.553472222222</v>
        <stp/>
        <stp>StudyData</stp>
        <stp>HXS</stp>
        <stp>Bar</stp>
        <stp/>
        <stp>Time</stp>
        <stp>1</stp>
        <stp>-5</stp>
        <stp/>
        <stp/>
        <stp/>
        <stp/>
        <stp>T</stp>
        <tr r="AS14" s="1"/>
      </tp>
      <tp>
        <v>97.385000000000005</v>
        <stp/>
        <stp>StudyData</stp>
        <stp>HXS</stp>
        <stp>Bar</stp>
        <stp/>
        <stp>Close</stp>
        <stp>5</stp>
        <stp>-28</stp>
        <stp/>
        <stp/>
        <stp/>
        <stp/>
        <stp>T</stp>
        <tr r="BC37" s="1"/>
      </tp>
      <tp>
        <v>97.385000000000005</v>
        <stp/>
        <stp>StudyData</stp>
        <stp>HXS</stp>
        <stp>Bar</stp>
        <stp/>
        <stp>Close</stp>
        <stp>5</stp>
        <stp>-38</stp>
        <stp/>
        <stp/>
        <stp/>
        <stp/>
        <stp>T</stp>
        <tr r="BC47" s="1"/>
      </tp>
      <tp>
        <v>97.385000000000005</v>
        <stp/>
        <stp>StudyData</stp>
        <stp>HXS</stp>
        <stp>Bar</stp>
        <stp/>
        <stp>Close</stp>
        <stp>5</stp>
        <stp>-18</stp>
        <stp/>
        <stp/>
        <stp/>
        <stp/>
        <stp>T</stp>
        <tr r="BC27" s="1"/>
      </tp>
      <tp>
        <v>97.39</v>
        <stp/>
        <stp>StudyData</stp>
        <stp>HXS</stp>
        <stp>Bar</stp>
        <stp/>
        <stp>Close</stp>
        <stp>5</stp>
        <stp>-48</stp>
        <stp/>
        <stp/>
        <stp/>
        <stp/>
        <stp>T</stp>
        <tr r="BC57" s="1"/>
      </tp>
      <tp>
        <v>97.394999999999996</v>
        <stp/>
        <stp>StudyData</stp>
        <stp>HXS</stp>
        <stp>Bar</stp>
        <stp/>
        <stp>Close</stp>
        <stp>5</stp>
        <stp>-58</stp>
        <stp/>
        <stp/>
        <stp/>
        <stp/>
        <stp>T</stp>
        <tr r="BC67" s="1"/>
      </tp>
      <tp>
        <v>42305.534722222219</v>
        <stp/>
        <stp>StudyData</stp>
        <stp>HXS</stp>
        <stp>Bar</stp>
        <stp/>
        <stp>Time</stp>
        <stp>5</stp>
        <stp>-6</stp>
        <stp/>
        <stp/>
        <stp/>
        <stp/>
        <stp>T</stp>
        <tr r="AY15" s="1"/>
      </tp>
      <tp>
        <v>42305.552777777775</v>
        <stp/>
        <stp>StudyData</stp>
        <stp>HXS</stp>
        <stp>Bar</stp>
        <stp/>
        <stp>Time</stp>
        <stp>1</stp>
        <stp>-6</stp>
        <stp/>
        <stp/>
        <stp/>
        <stp/>
        <stp>T</stp>
        <tr r="AS15" s="1"/>
      </tp>
      <tp>
        <v>42305.53125</v>
        <stp/>
        <stp>StudyData</stp>
        <stp>HXS</stp>
        <stp>Bar</stp>
        <stp/>
        <stp>Time</stp>
        <stp>5</stp>
        <stp>-7</stp>
        <stp/>
        <stp/>
        <stp/>
        <stp/>
        <stp>T</stp>
        <tr r="AY16" s="1"/>
      </tp>
      <tp>
        <v>42305.552083333336</v>
        <stp/>
        <stp>StudyData</stp>
        <stp>HXS</stp>
        <stp>Bar</stp>
        <stp/>
        <stp>Time</stp>
        <stp>1</stp>
        <stp>-7</stp>
        <stp/>
        <stp/>
        <stp/>
        <stp/>
        <stp>T</stp>
        <tr r="AS16" s="1"/>
      </tp>
      <tp t="s">
        <v/>
        <stp/>
        <stp>StudyData</stp>
        <stp>HTS</stp>
        <stp>Bar</stp>
        <stp/>
        <stp>Close</stp>
        <stp>1</stp>
        <stp>-29</stp>
        <stp/>
        <stp/>
        <stp/>
        <stp/>
        <stp>T</stp>
        <tr r="P38" s="1"/>
      </tp>
      <tp>
        <v>98.23</v>
        <stp/>
        <stp>StudyData</stp>
        <stp>HTS</stp>
        <stp>Bar</stp>
        <stp/>
        <stp>Close</stp>
        <stp>1</stp>
        <stp>-39</stp>
        <stp/>
        <stp/>
        <stp/>
        <stp/>
        <stp>T</stp>
        <tr r="P48" s="1"/>
      </tp>
      <tp>
        <v>98.23</v>
        <stp/>
        <stp>StudyData</stp>
        <stp>HTS</stp>
        <stp>Bar</stp>
        <stp/>
        <stp>Close</stp>
        <stp>1</stp>
        <stp>-19</stp>
        <stp/>
        <stp/>
        <stp/>
        <stp/>
        <stp>T</stp>
        <tr r="P28" s="1"/>
      </tp>
      <tp t="s">
        <v/>
        <stp/>
        <stp>StudyData</stp>
        <stp>HTS</stp>
        <stp>Bar</stp>
        <stp/>
        <stp>Close</stp>
        <stp>1</stp>
        <stp>-49</stp>
        <stp/>
        <stp/>
        <stp/>
        <stp/>
        <stp>T</stp>
        <tr r="P58" s="1"/>
      </tp>
      <tp t="s">
        <v/>
        <stp/>
        <stp>StudyData</stp>
        <stp>HTS</stp>
        <stp>Bar</stp>
        <stp/>
        <stp>Close</stp>
        <stp>1</stp>
        <stp>-59</stp>
        <stp/>
        <stp/>
        <stp/>
        <stp/>
        <stp>T</stp>
        <tr r="P68" s="1"/>
      </tp>
      <tp>
        <v>97.38</v>
        <stp/>
        <stp>StudyData</stp>
        <stp>HXS</stp>
        <stp>Bar</stp>
        <stp/>
        <stp>Close</stp>
        <stp>1</stp>
        <stp>-29</stp>
        <stp/>
        <stp/>
        <stp/>
        <stp/>
        <stp>T</stp>
        <tr r="AT38" s="1"/>
      </tp>
      <tp>
        <v>97.37</v>
        <stp/>
        <stp>StudyData</stp>
        <stp>HXS</stp>
        <stp>Bar</stp>
        <stp/>
        <stp>Close</stp>
        <stp>1</stp>
        <stp>-39</stp>
        <stp/>
        <stp/>
        <stp/>
        <stp/>
        <stp>T</stp>
        <tr r="AT48" s="1"/>
      </tp>
      <tp>
        <v>97.36</v>
        <stp/>
        <stp>StudyData</stp>
        <stp>HXS</stp>
        <stp>Bar</stp>
        <stp/>
        <stp>Close</stp>
        <stp>1</stp>
        <stp>-19</stp>
        <stp/>
        <stp/>
        <stp/>
        <stp/>
        <stp>T</stp>
        <tr r="AT28" s="1"/>
      </tp>
      <tp t="s">
        <v/>
        <stp/>
        <stp>StudyData</stp>
        <stp>HXS</stp>
        <stp>Bar</stp>
        <stp/>
        <stp>Close</stp>
        <stp>1</stp>
        <stp>-49</stp>
        <stp/>
        <stp/>
        <stp/>
        <stp/>
        <stp>T</stp>
        <tr r="AT58" s="1"/>
      </tp>
      <tp t="s">
        <v/>
        <stp/>
        <stp>StudyData</stp>
        <stp>HXS</stp>
        <stp>Bar</stp>
        <stp/>
        <stp>Close</stp>
        <stp>1</stp>
        <stp>-59</stp>
        <stp/>
        <stp/>
        <stp/>
        <stp/>
        <stp>T</stp>
        <tr r="AT68" s="1"/>
      </tp>
      <tp>
        <v>42305.552083333336</v>
        <stp/>
        <stp>StudyData</stp>
        <stp>HXS</stp>
        <stp>Bar</stp>
        <stp/>
        <stp>Time</stp>
        <stp>5</stp>
        <stp>-1</stp>
        <stp/>
        <stp/>
        <stp/>
        <stp/>
        <stp>T</stp>
        <tr r="AY10" s="1"/>
      </tp>
      <tp>
        <v>42305.556250000001</v>
        <stp/>
        <stp>StudyData</stp>
        <stp>HXS</stp>
        <stp>Bar</stp>
        <stp/>
        <stp>Time</stp>
        <stp>1</stp>
        <stp>-1</stp>
        <stp/>
        <stp/>
        <stp/>
        <stp/>
        <stp>T</stp>
        <tr r="AS10" s="1"/>
      </tp>
      <tp t="s">
        <v/>
        <stp/>
        <stp>StudyData</stp>
        <stp>HTS</stp>
        <stp>Bar</stp>
        <stp/>
        <stp>Close</stp>
        <stp>1</stp>
        <stp>-28</stp>
        <stp/>
        <stp/>
        <stp/>
        <stp/>
        <stp>T</stp>
        <tr r="P37" s="1"/>
      </tp>
      <tp t="s">
        <v/>
        <stp/>
        <stp>StudyData</stp>
        <stp>HTS</stp>
        <stp>Bar</stp>
        <stp/>
        <stp>Close</stp>
        <stp>1</stp>
        <stp>-38</stp>
        <stp/>
        <stp/>
        <stp/>
        <stp/>
        <stp>T</stp>
        <tr r="P47" s="1"/>
      </tp>
      <tp>
        <v>98.23</v>
        <stp/>
        <stp>StudyData</stp>
        <stp>HTS</stp>
        <stp>Bar</stp>
        <stp/>
        <stp>Close</stp>
        <stp>1</stp>
        <stp>-18</stp>
        <stp/>
        <stp/>
        <stp/>
        <stp/>
        <stp>T</stp>
        <tr r="P27" s="1"/>
      </tp>
      <tp t="s">
        <v/>
        <stp/>
        <stp>StudyData</stp>
        <stp>HTS</stp>
        <stp>Bar</stp>
        <stp/>
        <stp>Close</stp>
        <stp>1</stp>
        <stp>-48</stp>
        <stp/>
        <stp/>
        <stp/>
        <stp/>
        <stp>T</stp>
        <tr r="P57" s="1"/>
      </tp>
      <tp t="s">
        <v/>
        <stp/>
        <stp>StudyData</stp>
        <stp>HTS</stp>
        <stp>Bar</stp>
        <stp/>
        <stp>Close</stp>
        <stp>1</stp>
        <stp>-58</stp>
        <stp/>
        <stp/>
        <stp/>
        <stp/>
        <stp>T</stp>
        <tr r="P67" s="1"/>
      </tp>
      <tp t="s">
        <v/>
        <stp/>
        <stp>StudyData</stp>
        <stp>HXS</stp>
        <stp>Bar</stp>
        <stp/>
        <stp>Close</stp>
        <stp>1</stp>
        <stp>-28</stp>
        <stp/>
        <stp/>
        <stp/>
        <stp/>
        <stp>T</stp>
        <tr r="AT37" s="1"/>
      </tp>
      <tp t="s">
        <v/>
        <stp/>
        <stp>StudyData</stp>
        <stp>HXS</stp>
        <stp>Bar</stp>
        <stp/>
        <stp>Close</stp>
        <stp>1</stp>
        <stp>-38</stp>
        <stp/>
        <stp/>
        <stp/>
        <stp/>
        <stp>T</stp>
        <tr r="AT47" s="1"/>
      </tp>
      <tp>
        <v>97.37</v>
        <stp/>
        <stp>StudyData</stp>
        <stp>HXS</stp>
        <stp>Bar</stp>
        <stp/>
        <stp>Close</stp>
        <stp>1</stp>
        <stp>-18</stp>
        <stp/>
        <stp/>
        <stp/>
        <stp/>
        <stp>T</stp>
        <tr r="AT27" s="1"/>
      </tp>
      <tp>
        <v>97.375</v>
        <stp/>
        <stp>StudyData</stp>
        <stp>HXS</stp>
        <stp>Bar</stp>
        <stp/>
        <stp>Close</stp>
        <stp>1</stp>
        <stp>-48</stp>
        <stp/>
        <stp/>
        <stp/>
        <stp/>
        <stp>T</stp>
        <tr r="AT57" s="1"/>
      </tp>
      <tp>
        <v>97.38</v>
        <stp/>
        <stp>StudyData</stp>
        <stp>HXS</stp>
        <stp>Bar</stp>
        <stp/>
        <stp>Close</stp>
        <stp>1</stp>
        <stp>-58</stp>
        <stp/>
        <stp/>
        <stp/>
        <stp/>
        <stp>T</stp>
        <tr r="AT67" s="1"/>
      </tp>
      <tp>
        <v>42305.548611111109</v>
        <stp/>
        <stp>StudyData</stp>
        <stp>HXS</stp>
        <stp>Bar</stp>
        <stp/>
        <stp>Time</stp>
        <stp>5</stp>
        <stp>-2</stp>
        <stp/>
        <stp/>
        <stp/>
        <stp/>
        <stp>T</stp>
        <tr r="AY11" s="1"/>
      </tp>
      <tp>
        <v>42305.555555555555</v>
        <stp/>
        <stp>StudyData</stp>
        <stp>HXS</stp>
        <stp>Bar</stp>
        <stp/>
        <stp>Time</stp>
        <stp>1</stp>
        <stp>-2</stp>
        <stp/>
        <stp/>
        <stp/>
        <stp/>
        <stp>T</stp>
        <tr r="AS11" s="1"/>
      </tp>
      <tp>
        <v>42305.545138888891</v>
        <stp/>
        <stp>StudyData</stp>
        <stp>HXS</stp>
        <stp>Bar</stp>
        <stp/>
        <stp>Time</stp>
        <stp>5</stp>
        <stp>-3</stp>
        <stp/>
        <stp/>
        <stp/>
        <stp/>
        <stp>T</stp>
        <tr r="AY12" s="1"/>
      </tp>
      <tp>
        <v>42305.554861111108</v>
        <stp/>
        <stp>StudyData</stp>
        <stp>HXS</stp>
        <stp>Bar</stp>
        <stp/>
        <stp>Time</stp>
        <stp>1</stp>
        <stp>-3</stp>
        <stp/>
        <stp/>
        <stp/>
        <stp/>
        <stp>T</stp>
        <tr r="AS12" s="1"/>
      </tp>
      <tp t="s">
        <v/>
        <stp/>
        <stp>StudyData</stp>
        <stp>HTS</stp>
        <stp>Bar</stp>
        <stp/>
        <stp>Close</stp>
        <stp>1</stp>
        <stp>-25</stp>
        <stp/>
        <stp/>
        <stp/>
        <stp/>
        <stp>T</stp>
        <tr r="P34" s="1"/>
      </tp>
      <tp t="s">
        <v/>
        <stp/>
        <stp>StudyData</stp>
        <stp>HTS</stp>
        <stp>Bar</stp>
        <stp/>
        <stp>Close</stp>
        <stp>1</stp>
        <stp>-35</stp>
        <stp/>
        <stp/>
        <stp/>
        <stp/>
        <stp>T</stp>
        <tr r="P44" s="1"/>
      </tp>
      <tp t="s">
        <v/>
        <stp/>
        <stp>StudyData</stp>
        <stp>HTS</stp>
        <stp>Bar</stp>
        <stp/>
        <stp>Close</stp>
        <stp>1</stp>
        <stp>-15</stp>
        <stp/>
        <stp/>
        <stp/>
        <stp/>
        <stp>T</stp>
        <tr r="P24" s="1"/>
      </tp>
      <tp t="s">
        <v/>
        <stp/>
        <stp>StudyData</stp>
        <stp>HTS</stp>
        <stp>Bar</stp>
        <stp/>
        <stp>Close</stp>
        <stp>1</stp>
        <stp>-45</stp>
        <stp/>
        <stp/>
        <stp/>
        <stp/>
        <stp>T</stp>
        <tr r="P54" s="1"/>
      </tp>
      <tp t="s">
        <v/>
        <stp/>
        <stp>StudyData</stp>
        <stp>HTS</stp>
        <stp>Bar</stp>
        <stp/>
        <stp>Close</stp>
        <stp>1</stp>
        <stp>-55</stp>
        <stp/>
        <stp/>
        <stp/>
        <stp/>
        <stp>T</stp>
        <tr r="P64" s="1"/>
      </tp>
      <tp t="s">
        <v/>
        <stp/>
        <stp>StudyData</stp>
        <stp>HXS</stp>
        <stp>Bar</stp>
        <stp/>
        <stp>Close</stp>
        <stp>1</stp>
        <stp>-25</stp>
        <stp/>
        <stp/>
        <stp/>
        <stp/>
        <stp>T</stp>
        <tr r="AT34" s="1"/>
      </tp>
      <tp>
        <v>97.38</v>
        <stp/>
        <stp>StudyData</stp>
        <stp>HXS</stp>
        <stp>Bar</stp>
        <stp/>
        <stp>Close</stp>
        <stp>5</stp>
        <stp>-21</stp>
        <stp/>
        <stp/>
        <stp/>
        <stp/>
        <stp>T</stp>
        <tr r="BC30" s="1"/>
      </tp>
      <tp t="s">
        <v/>
        <stp/>
        <stp>StudyData</stp>
        <stp>HXS</stp>
        <stp>Bar</stp>
        <stp/>
        <stp>Close</stp>
        <stp>1</stp>
        <stp>-35</stp>
        <stp/>
        <stp/>
        <stp/>
        <stp/>
        <stp>T</stp>
        <tr r="AT44" s="1"/>
      </tp>
      <tp>
        <v>97.385000000000005</v>
        <stp/>
        <stp>StudyData</stp>
        <stp>HXS</stp>
        <stp>Bar</stp>
        <stp/>
        <stp>Close</stp>
        <stp>5</stp>
        <stp>-31</stp>
        <stp/>
        <stp/>
        <stp/>
        <stp/>
        <stp>T</stp>
        <tr r="BC40" s="1"/>
      </tp>
      <tp>
        <v>97.364999999999995</v>
        <stp/>
        <stp>StudyData</stp>
        <stp>HXS</stp>
        <stp>Bar</stp>
        <stp/>
        <stp>Close</stp>
        <stp>1</stp>
        <stp>-15</stp>
        <stp/>
        <stp/>
        <stp/>
        <stp/>
        <stp>T</stp>
        <tr r="AT24" s="1"/>
      </tp>
      <tp>
        <v>97.375</v>
        <stp/>
        <stp>StudyData</stp>
        <stp>HXS</stp>
        <stp>Bar</stp>
        <stp/>
        <stp>Close</stp>
        <stp>5</stp>
        <stp>-11</stp>
        <stp/>
        <stp/>
        <stp/>
        <stp/>
        <stp>T</stp>
        <tr r="BC20" s="1"/>
      </tp>
      <tp>
        <v>97.375</v>
        <stp/>
        <stp>StudyData</stp>
        <stp>HXS</stp>
        <stp>Bar</stp>
        <stp/>
        <stp>Close</stp>
        <stp>1</stp>
        <stp>-45</stp>
        <stp/>
        <stp/>
        <stp/>
        <stp/>
        <stp>T</stp>
        <tr r="AT54" s="1"/>
      </tp>
      <tp>
        <v>97.38</v>
        <stp/>
        <stp>StudyData</stp>
        <stp>HXS</stp>
        <stp>Bar</stp>
        <stp/>
        <stp>Close</stp>
        <stp>5</stp>
        <stp>-41</stp>
        <stp/>
        <stp/>
        <stp/>
        <stp/>
        <stp>T</stp>
        <tr r="BC50" s="1"/>
      </tp>
      <tp>
        <v>97.38</v>
        <stp/>
        <stp>StudyData</stp>
        <stp>HXS</stp>
        <stp>Bar</stp>
        <stp/>
        <stp>Close</stp>
        <stp>1</stp>
        <stp>-55</stp>
        <stp/>
        <stp/>
        <stp/>
        <stp/>
        <stp>T</stp>
        <tr r="AT64" s="1"/>
      </tp>
      <tp>
        <v>97.385000000000005</v>
        <stp/>
        <stp>StudyData</stp>
        <stp>HXS</stp>
        <stp>Bar</stp>
        <stp/>
        <stp>Close</stp>
        <stp>5</stp>
        <stp>-51</stp>
        <stp/>
        <stp/>
        <stp/>
        <stp/>
        <stp>T</stp>
        <tr r="BC60" s="1"/>
      </tp>
      <tp>
        <v>42305.552083333336</v>
        <stp/>
        <stp>StudyData</stp>
        <stp>HTS</stp>
        <stp>Bar</stp>
        <stp/>
        <stp>Time</stp>
        <stp>5</stp>
        <stp>-1</stp>
        <stp/>
        <stp/>
        <stp/>
        <stp/>
        <stp>T</stp>
        <tr r="U10" s="1"/>
      </tp>
      <tp>
        <v>42305.556250000001</v>
        <stp/>
        <stp>StudyData</stp>
        <stp>HTS</stp>
        <stp>Bar</stp>
        <stp/>
        <stp>Time</stp>
        <stp>1</stp>
        <stp>-1</stp>
        <stp/>
        <stp/>
        <stp/>
        <stp/>
        <stp>T</stp>
        <tr r="O10" s="1"/>
      </tp>
      <tp t="s">
        <v/>
        <stp/>
        <stp>StudyData</stp>
        <stp>HTS</stp>
        <stp>Bar</stp>
        <stp/>
        <stp>Close</stp>
        <stp>1</stp>
        <stp>-24</stp>
        <stp/>
        <stp/>
        <stp/>
        <stp/>
        <stp>T</stp>
        <tr r="P33" s="1"/>
      </tp>
      <tp t="s">
        <v/>
        <stp/>
        <stp>StudyData</stp>
        <stp>HTS</stp>
        <stp>Bar</stp>
        <stp/>
        <stp>Close</stp>
        <stp>1</stp>
        <stp>-34</stp>
        <stp/>
        <stp/>
        <stp/>
        <stp/>
        <stp>T</stp>
        <tr r="P43" s="1"/>
      </tp>
      <tp>
        <v>98.22</v>
        <stp/>
        <stp>StudyData</stp>
        <stp>HTS</stp>
        <stp>Bar</stp>
        <stp/>
        <stp>Close</stp>
        <stp>1</stp>
        <stp>-14</stp>
        <stp/>
        <stp/>
        <stp/>
        <stp/>
        <stp>T</stp>
        <tr r="P23" s="1"/>
      </tp>
      <tp t="s">
        <v/>
        <stp/>
        <stp>StudyData</stp>
        <stp>HTS</stp>
        <stp>Bar</stp>
        <stp/>
        <stp>Close</stp>
        <stp>1</stp>
        <stp>-44</stp>
        <stp/>
        <stp/>
        <stp/>
        <stp/>
        <stp>T</stp>
        <tr r="P53" s="1"/>
      </tp>
      <tp t="s">
        <v/>
        <stp/>
        <stp>StudyData</stp>
        <stp>HTS</stp>
        <stp>Bar</stp>
        <stp/>
        <stp>Close</stp>
        <stp>1</stp>
        <stp>-54</stp>
        <stp/>
        <stp/>
        <stp/>
        <stp/>
        <stp>T</stp>
        <tr r="P63" s="1"/>
      </tp>
      <tp t="s">
        <v/>
        <stp/>
        <stp>StudyData</stp>
        <stp>HXS</stp>
        <stp>Bar</stp>
        <stp/>
        <stp>Close</stp>
        <stp>1</stp>
        <stp>-24</stp>
        <stp/>
        <stp/>
        <stp/>
        <stp/>
        <stp>T</stp>
        <tr r="AT33" s="1"/>
      </tp>
      <tp>
        <v>97.385000000000005</v>
        <stp/>
        <stp>StudyData</stp>
        <stp>HXS</stp>
        <stp>Bar</stp>
        <stp/>
        <stp>Close</stp>
        <stp>5</stp>
        <stp>-20</stp>
        <stp/>
        <stp/>
        <stp/>
        <stp/>
        <stp>T</stp>
        <tr r="BC29" s="1"/>
      </tp>
      <tp>
        <v>97.375</v>
        <stp/>
        <stp>StudyData</stp>
        <stp>HXS</stp>
        <stp>Bar</stp>
        <stp/>
        <stp>Close</stp>
        <stp>1</stp>
        <stp>-34</stp>
        <stp/>
        <stp/>
        <stp/>
        <stp/>
        <stp>T</stp>
        <tr r="AT43" s="1"/>
      </tp>
      <tp>
        <v>97.385000000000005</v>
        <stp/>
        <stp>StudyData</stp>
        <stp>HXS</stp>
        <stp>Bar</stp>
        <stp/>
        <stp>Close</stp>
        <stp>5</stp>
        <stp>-30</stp>
        <stp/>
        <stp/>
        <stp/>
        <stp/>
        <stp>T</stp>
        <tr r="BC39" s="1"/>
      </tp>
      <tp>
        <v>97.36</v>
        <stp/>
        <stp>StudyData</stp>
        <stp>HXS</stp>
        <stp>Bar</stp>
        <stp/>
        <stp>Close</stp>
        <stp>1</stp>
        <stp>-14</stp>
        <stp/>
        <stp/>
        <stp/>
        <stp/>
        <stp>T</stp>
        <tr r="AT23" s="1"/>
      </tp>
      <tp>
        <v>97.375</v>
        <stp/>
        <stp>StudyData</stp>
        <stp>HXS</stp>
        <stp>Bar</stp>
        <stp/>
        <stp>Close</stp>
        <stp>5</stp>
        <stp>-10</stp>
        <stp/>
        <stp/>
        <stp/>
        <stp/>
        <stp>T</stp>
        <tr r="BC19" s="1"/>
      </tp>
      <tp>
        <v>97.394999999999996</v>
        <stp/>
        <stp>StudyData</stp>
        <stp>HXS</stp>
        <stp>Bar</stp>
        <stp/>
        <stp>Close</stp>
        <stp>5</stp>
        <stp>-60</stp>
        <stp/>
        <stp/>
        <stp/>
        <stp/>
        <stp>T</stp>
        <tr r="BC69" s="1"/>
      </tp>
      <tp>
        <v>97.37</v>
        <stp/>
        <stp>StudyData</stp>
        <stp>HXS</stp>
        <stp>Bar</stp>
        <stp/>
        <stp>Close</stp>
        <stp>1</stp>
        <stp>-44</stp>
        <stp/>
        <stp/>
        <stp/>
        <stp/>
        <stp>T</stp>
        <tr r="AT53" s="1"/>
      </tp>
      <tp>
        <v>97.375</v>
        <stp/>
        <stp>StudyData</stp>
        <stp>HXS</stp>
        <stp>Bar</stp>
        <stp/>
        <stp>Close</stp>
        <stp>5</stp>
        <stp>-40</stp>
        <stp/>
        <stp/>
        <stp/>
        <stp/>
        <stp>T</stp>
        <tr r="BC49" s="1"/>
      </tp>
      <tp>
        <v>97.375</v>
        <stp/>
        <stp>StudyData</stp>
        <stp>HXS</stp>
        <stp>Bar</stp>
        <stp/>
        <stp>Close</stp>
        <stp>1</stp>
        <stp>-54</stp>
        <stp/>
        <stp/>
        <stp/>
        <stp/>
        <stp>T</stp>
        <tr r="AT63" s="1"/>
      </tp>
      <tp>
        <v>97.39</v>
        <stp/>
        <stp>StudyData</stp>
        <stp>HXS</stp>
        <stp>Bar</stp>
        <stp/>
        <stp>Close</stp>
        <stp>5</stp>
        <stp>-50</stp>
        <stp/>
        <stp/>
        <stp/>
        <stp/>
        <stp>T</stp>
        <tr r="BC59" s="1"/>
      </tp>
      <tp>
        <v>98.22</v>
        <stp/>
        <stp>StudyData</stp>
        <stp>HTS</stp>
        <stp>FG</stp>
        <stp/>
        <stp>Low</stp>
        <stp>5</stp>
        <stp>0</stp>
        <stp/>
        <stp/>
        <stp/>
        <stp/>
        <stp>T</stp>
        <tr r="X9" s="1"/>
      </tp>
      <tp>
        <v>97.37</v>
        <stp/>
        <stp>StudyData</stp>
        <stp>HXS</stp>
        <stp>FG</stp>
        <stp/>
        <stp>Low</stp>
        <stp>5</stp>
        <stp>0</stp>
        <stp/>
        <stp/>
        <stp/>
        <stp/>
        <stp>T</stp>
        <tr r="BB9" s="1"/>
      </tp>
      <tp>
        <v>42305.548611111109</v>
        <stp/>
        <stp>StudyData</stp>
        <stp>HTS</stp>
        <stp>Bar</stp>
        <stp/>
        <stp>Time</stp>
        <stp>5</stp>
        <stp>-2</stp>
        <stp/>
        <stp/>
        <stp/>
        <stp/>
        <stp>T</stp>
        <tr r="U11" s="1"/>
      </tp>
      <tp>
        <v>42305.555555555555</v>
        <stp/>
        <stp>StudyData</stp>
        <stp>HTS</stp>
        <stp>Bar</stp>
        <stp/>
        <stp>Time</stp>
        <stp>1</stp>
        <stp>-2</stp>
        <stp/>
        <stp/>
        <stp/>
        <stp/>
        <stp>T</stp>
        <tr r="O11" s="1"/>
      </tp>
      <tp>
        <v>98.24</v>
        <stp/>
        <stp>StudyData</stp>
        <stp>HTS</stp>
        <stp>Bar</stp>
        <stp/>
        <stp>Close</stp>
        <stp>1</stp>
        <stp>-27</stp>
        <stp/>
        <stp/>
        <stp/>
        <stp/>
        <stp>T</stp>
        <tr r="P36" s="1"/>
      </tp>
      <tp>
        <v>98.24</v>
        <stp/>
        <stp>StudyData</stp>
        <stp>HTS</stp>
        <stp>Bar</stp>
        <stp/>
        <stp>Close</stp>
        <stp>1</stp>
        <stp>-37</stp>
        <stp/>
        <stp/>
        <stp/>
        <stp/>
        <stp>T</stp>
        <tr r="P46" s="1"/>
      </tp>
      <tp>
        <v>98.23</v>
        <stp/>
        <stp>StudyData</stp>
        <stp>HTS</stp>
        <stp>Bar</stp>
        <stp/>
        <stp>Close</stp>
        <stp>1</stp>
        <stp>-17</stp>
        <stp/>
        <stp/>
        <stp/>
        <stp/>
        <stp>T</stp>
        <tr r="P26" s="1"/>
      </tp>
      <tp>
        <v>98.24</v>
        <stp/>
        <stp>StudyData</stp>
        <stp>HTS</stp>
        <stp>Bar</stp>
        <stp/>
        <stp>Close</stp>
        <stp>1</stp>
        <stp>-47</stp>
        <stp/>
        <stp/>
        <stp/>
        <stp/>
        <stp>T</stp>
        <tr r="P56" s="1"/>
      </tp>
      <tp t="s">
        <v/>
        <stp/>
        <stp>StudyData</stp>
        <stp>HTS</stp>
        <stp>Bar</stp>
        <stp/>
        <stp>Close</stp>
        <stp>1</stp>
        <stp>-57</stp>
        <stp/>
        <stp/>
        <stp/>
        <stp/>
        <stp>T</stp>
        <tr r="P66" s="1"/>
      </tp>
      <tp t="s">
        <v/>
        <stp/>
        <stp>StudyData</stp>
        <stp>HXS</stp>
        <stp>Bar</stp>
        <stp/>
        <stp>Close</stp>
        <stp>1</stp>
        <stp>-27</stp>
        <stp/>
        <stp/>
        <stp/>
        <stp/>
        <stp>T</stp>
        <tr r="AT36" s="1"/>
      </tp>
      <tp>
        <v>97.385000000000005</v>
        <stp/>
        <stp>StudyData</stp>
        <stp>HXS</stp>
        <stp>Bar</stp>
        <stp/>
        <stp>Close</stp>
        <stp>5</stp>
        <stp>-23</stp>
        <stp/>
        <stp/>
        <stp/>
        <stp/>
        <stp>T</stp>
        <tr r="BC32" s="1"/>
      </tp>
      <tp>
        <v>97.375</v>
        <stp/>
        <stp>StudyData</stp>
        <stp>HXS</stp>
        <stp>Bar</stp>
        <stp/>
        <stp>Close</stp>
        <stp>1</stp>
        <stp>-37</stp>
        <stp/>
        <stp/>
        <stp/>
        <stp/>
        <stp>T</stp>
        <tr r="AT46" s="1"/>
      </tp>
      <tp>
        <v>97.385000000000005</v>
        <stp/>
        <stp>StudyData</stp>
        <stp>HXS</stp>
        <stp>Bar</stp>
        <stp/>
        <stp>Close</stp>
        <stp>5</stp>
        <stp>-33</stp>
        <stp/>
        <stp/>
        <stp/>
        <stp/>
        <stp>T</stp>
        <tr r="BC42" s="1"/>
      </tp>
      <tp>
        <v>97.37</v>
        <stp/>
        <stp>StudyData</stp>
        <stp>HXS</stp>
        <stp>Bar</stp>
        <stp/>
        <stp>Close</stp>
        <stp>1</stp>
        <stp>-17</stp>
        <stp/>
        <stp/>
        <stp/>
        <stp/>
        <stp>T</stp>
        <tr r="AT26" s="1"/>
      </tp>
      <tp>
        <v>97.385000000000005</v>
        <stp/>
        <stp>StudyData</stp>
        <stp>HXS</stp>
        <stp>Bar</stp>
        <stp/>
        <stp>Close</stp>
        <stp>5</stp>
        <stp>-13</stp>
        <stp/>
        <stp/>
        <stp/>
        <stp/>
        <stp>T</stp>
        <tr r="BC22" s="1"/>
      </tp>
      <tp>
        <v>97.375</v>
        <stp/>
        <stp>StudyData</stp>
        <stp>HXS</stp>
        <stp>Bar</stp>
        <stp/>
        <stp>Close</stp>
        <stp>1</stp>
        <stp>-47</stp>
        <stp/>
        <stp/>
        <stp/>
        <stp/>
        <stp>T</stp>
        <tr r="AT56" s="1"/>
      </tp>
      <tp>
        <v>97.38</v>
        <stp/>
        <stp>StudyData</stp>
        <stp>HXS</stp>
        <stp>Bar</stp>
        <stp/>
        <stp>Close</stp>
        <stp>5</stp>
        <stp>-43</stp>
        <stp/>
        <stp/>
        <stp/>
        <stp/>
        <stp>T</stp>
        <tr r="BC52" s="1"/>
      </tp>
      <tp t="s">
        <v/>
        <stp/>
        <stp>StudyData</stp>
        <stp>HXS</stp>
        <stp>Bar</stp>
        <stp/>
        <stp>Close</stp>
        <stp>1</stp>
        <stp>-57</stp>
        <stp/>
        <stp/>
        <stp/>
        <stp/>
        <stp>T</stp>
        <tr r="AT66" s="1"/>
      </tp>
      <tp>
        <v>97.39</v>
        <stp/>
        <stp>StudyData</stp>
        <stp>HXS</stp>
        <stp>Bar</stp>
        <stp/>
        <stp>Close</stp>
        <stp>5</stp>
        <stp>-53</stp>
        <stp/>
        <stp/>
        <stp/>
        <stp/>
        <stp>T</stp>
        <tr r="BC62" s="1"/>
      </tp>
      <tp>
        <v>42305.545138888891</v>
        <stp/>
        <stp>StudyData</stp>
        <stp>HTS</stp>
        <stp>Bar</stp>
        <stp/>
        <stp>Time</stp>
        <stp>5</stp>
        <stp>-3</stp>
        <stp/>
        <stp/>
        <stp/>
        <stp/>
        <stp>T</stp>
        <tr r="U12" s="1"/>
      </tp>
      <tp>
        <v>42305.554861111108</v>
        <stp/>
        <stp>StudyData</stp>
        <stp>HTS</stp>
        <stp>Bar</stp>
        <stp/>
        <stp>Time</stp>
        <stp>1</stp>
        <stp>-3</stp>
        <stp/>
        <stp/>
        <stp/>
        <stp/>
        <stp>T</stp>
        <tr r="O12" s="1"/>
      </tp>
      <tp t="s">
        <v/>
        <stp/>
        <stp>StudyData</stp>
        <stp>HTS</stp>
        <stp>Bar</stp>
        <stp/>
        <stp>Close</stp>
        <stp>1</stp>
        <stp>-26</stp>
        <stp/>
        <stp/>
        <stp/>
        <stp/>
        <stp>T</stp>
        <tr r="P35" s="1"/>
      </tp>
      <tp>
        <v>98.24</v>
        <stp/>
        <stp>StudyData</stp>
        <stp>HTS</stp>
        <stp>Bar</stp>
        <stp/>
        <stp>Close</stp>
        <stp>1</stp>
        <stp>-36</stp>
        <stp/>
        <stp/>
        <stp/>
        <stp/>
        <stp>T</stp>
        <tr r="P45" s="1"/>
      </tp>
      <tp>
        <v>98.22</v>
        <stp/>
        <stp>StudyData</stp>
        <stp>HTS</stp>
        <stp>Bar</stp>
        <stp/>
        <stp>Close</stp>
        <stp>1</stp>
        <stp>-16</stp>
        <stp/>
        <stp/>
        <stp/>
        <stp/>
        <stp>T</stp>
        <tr r="P25" s="1"/>
      </tp>
      <tp t="s">
        <v/>
        <stp/>
        <stp>StudyData</stp>
        <stp>HTS</stp>
        <stp>Bar</stp>
        <stp/>
        <stp>Close</stp>
        <stp>1</stp>
        <stp>-46</stp>
        <stp/>
        <stp/>
        <stp/>
        <stp/>
        <stp>T</stp>
        <tr r="P55" s="1"/>
      </tp>
      <tp>
        <v>98.24</v>
        <stp/>
        <stp>StudyData</stp>
        <stp>HTS</stp>
        <stp>Bar</stp>
        <stp/>
        <stp>Close</stp>
        <stp>1</stp>
        <stp>-56</stp>
        <stp/>
        <stp/>
        <stp/>
        <stp/>
        <stp>T</stp>
        <tr r="P65" s="1"/>
      </tp>
      <tp t="s">
        <v/>
        <stp/>
        <stp>StudyData</stp>
        <stp>HXS</stp>
        <stp>Bar</stp>
        <stp/>
        <stp>Close</stp>
        <stp>1</stp>
        <stp>-26</stp>
        <stp/>
        <stp/>
        <stp/>
        <stp/>
        <stp>T</stp>
        <tr r="AT35" s="1"/>
      </tp>
      <tp>
        <v>97.385000000000005</v>
        <stp/>
        <stp>StudyData</stp>
        <stp>HXS</stp>
        <stp>Bar</stp>
        <stp/>
        <stp>Close</stp>
        <stp>5</stp>
        <stp>-22</stp>
        <stp/>
        <stp/>
        <stp/>
        <stp/>
        <stp>T</stp>
        <tr r="BC31" s="1"/>
      </tp>
      <tp>
        <v>97.38</v>
        <stp/>
        <stp>StudyData</stp>
        <stp>HXS</stp>
        <stp>Bar</stp>
        <stp/>
        <stp>Close</stp>
        <stp>1</stp>
        <stp>-36</stp>
        <stp/>
        <stp/>
        <stp/>
        <stp/>
        <stp>T</stp>
        <tr r="AT45" s="1"/>
      </tp>
      <tp>
        <v>97.385000000000005</v>
        <stp/>
        <stp>StudyData</stp>
        <stp>HXS</stp>
        <stp>Bar</stp>
        <stp/>
        <stp>Close</stp>
        <stp>5</stp>
        <stp>-32</stp>
        <stp/>
        <stp/>
        <stp/>
        <stp/>
        <stp>T</stp>
        <tr r="BC41" s="1"/>
      </tp>
      <tp>
        <v>97.37</v>
        <stp/>
        <stp>StudyData</stp>
        <stp>HXS</stp>
        <stp>Bar</stp>
        <stp/>
        <stp>Close</stp>
        <stp>1</stp>
        <stp>-16</stp>
        <stp/>
        <stp/>
        <stp/>
        <stp/>
        <stp>T</stp>
        <tr r="AT25" s="1"/>
      </tp>
      <tp>
        <v>97.38</v>
        <stp/>
        <stp>StudyData</stp>
        <stp>HXS</stp>
        <stp>Bar</stp>
        <stp/>
        <stp>Close</stp>
        <stp>5</stp>
        <stp>-12</stp>
        <stp/>
        <stp/>
        <stp/>
        <stp/>
        <stp>T</stp>
        <tr r="BC21" s="1"/>
      </tp>
      <tp>
        <v>97.375</v>
        <stp/>
        <stp>StudyData</stp>
        <stp>HXS</stp>
        <stp>Bar</stp>
        <stp/>
        <stp>Close</stp>
        <stp>1</stp>
        <stp>-46</stp>
        <stp/>
        <stp/>
        <stp/>
        <stp/>
        <stp>T</stp>
        <tr r="AT55" s="1"/>
      </tp>
      <tp>
        <v>97.375</v>
        <stp/>
        <stp>StudyData</stp>
        <stp>HXS</stp>
        <stp>Bar</stp>
        <stp/>
        <stp>Close</stp>
        <stp>5</stp>
        <stp>-42</stp>
        <stp/>
        <stp/>
        <stp/>
        <stp/>
        <stp>T</stp>
        <tr r="BC51" s="1"/>
      </tp>
      <tp>
        <v>97.375</v>
        <stp/>
        <stp>StudyData</stp>
        <stp>HXS</stp>
        <stp>Bar</stp>
        <stp/>
        <stp>Close</stp>
        <stp>1</stp>
        <stp>-56</stp>
        <stp/>
        <stp/>
        <stp/>
        <stp/>
        <stp>T</stp>
        <tr r="AT65" s="1"/>
      </tp>
      <tp>
        <v>97.385000000000005</v>
        <stp/>
        <stp>StudyData</stp>
        <stp>HXS</stp>
        <stp>Bar</stp>
        <stp/>
        <stp>Close</stp>
        <stp>5</stp>
        <stp>-52</stp>
        <stp/>
        <stp/>
        <stp/>
        <stp/>
        <stp>T</stp>
        <tr r="BC61" s="1"/>
      </tp>
      <tp>
        <v>42305.541666666664</v>
        <stp/>
        <stp>StudyData</stp>
        <stp>HTS</stp>
        <stp>Bar</stp>
        <stp/>
        <stp>Time</stp>
        <stp>5</stp>
        <stp>-4</stp>
        <stp/>
        <stp/>
        <stp/>
        <stp/>
        <stp>T</stp>
        <tr r="U13" s="1"/>
      </tp>
      <tp>
        <v>42305.527777777781</v>
        <stp/>
        <stp>StudyData</stp>
        <stp>HXS</stp>
        <stp>Bar</stp>
        <stp/>
        <stp>Time</stp>
        <stp>5</stp>
        <stp>-8</stp>
        <stp/>
        <stp/>
        <stp/>
        <stp/>
        <stp>T</stp>
        <tr r="AY17" s="1"/>
      </tp>
      <tp>
        <v>42305.554166666669</v>
        <stp/>
        <stp>StudyData</stp>
        <stp>HTS</stp>
        <stp>Bar</stp>
        <stp/>
        <stp>Time</stp>
        <stp>1</stp>
        <stp>-4</stp>
        <stp/>
        <stp/>
        <stp/>
        <stp/>
        <stp>T</stp>
        <tr r="O13" s="1"/>
      </tp>
      <tp>
        <v>42305.551388888889</v>
        <stp/>
        <stp>StudyData</stp>
        <stp>HXS</stp>
        <stp>Bar</stp>
        <stp/>
        <stp>Time</stp>
        <stp>1</stp>
        <stp>-8</stp>
        <stp/>
        <stp/>
        <stp/>
        <stp/>
        <stp>T</stp>
        <tr r="AS17" s="1"/>
      </tp>
      <tp>
        <v>98.23</v>
        <stp/>
        <stp>StudyData</stp>
        <stp>HTS</stp>
        <stp>Bar</stp>
        <stp/>
        <stp>Close</stp>
        <stp>1</stp>
        <stp>-21</stp>
        <stp/>
        <stp/>
        <stp/>
        <stp/>
        <stp>T</stp>
        <tr r="P30" s="1"/>
      </tp>
      <tp t="s">
        <v/>
        <stp/>
        <stp>StudyData</stp>
        <stp>HTS</stp>
        <stp>Bar</stp>
        <stp/>
        <stp>Close</stp>
        <stp>1</stp>
        <stp>-31</stp>
        <stp/>
        <stp/>
        <stp/>
        <stp/>
        <stp>T</stp>
        <tr r="P40" s="1"/>
      </tp>
      <tp t="s">
        <v/>
        <stp/>
        <stp>StudyData</stp>
        <stp>HTS</stp>
        <stp>Bar</stp>
        <stp/>
        <stp>Close</stp>
        <stp>1</stp>
        <stp>-11</stp>
        <stp/>
        <stp/>
        <stp/>
        <stp/>
        <stp>T</stp>
        <tr r="P20" s="1"/>
      </tp>
      <tp t="s">
        <v/>
        <stp/>
        <stp>StudyData</stp>
        <stp>HTS</stp>
        <stp>Bar</stp>
        <stp/>
        <stp>Close</stp>
        <stp>1</stp>
        <stp>-41</stp>
        <stp/>
        <stp/>
        <stp/>
        <stp/>
        <stp>T</stp>
        <tr r="P50" s="1"/>
      </tp>
      <tp t="s">
        <v/>
        <stp/>
        <stp>StudyData</stp>
        <stp>HTS</stp>
        <stp>Bar</stp>
        <stp/>
        <stp>Close</stp>
        <stp>1</stp>
        <stp>-51</stp>
        <stp/>
        <stp/>
        <stp/>
        <stp/>
        <stp>T</stp>
        <tr r="P60" s="1"/>
      </tp>
      <tp>
        <v>97.37</v>
        <stp/>
        <stp>StudyData</stp>
        <stp>HXS</stp>
        <stp>Bar</stp>
        <stp/>
        <stp>Close</stp>
        <stp>1</stp>
        <stp>-21</stp>
        <stp/>
        <stp/>
        <stp/>
        <stp/>
        <stp>T</stp>
        <tr r="AT30" s="1"/>
      </tp>
      <tp>
        <v>97.385000000000005</v>
        <stp/>
        <stp>StudyData</stp>
        <stp>HXS</stp>
        <stp>Bar</stp>
        <stp/>
        <stp>Close</stp>
        <stp>5</stp>
        <stp>-25</stp>
        <stp/>
        <stp/>
        <stp/>
        <stp/>
        <stp>T</stp>
        <tr r="BC34" s="1"/>
      </tp>
      <tp>
        <v>97.375</v>
        <stp/>
        <stp>StudyData</stp>
        <stp>HXS</stp>
        <stp>Bar</stp>
        <stp/>
        <stp>Close</stp>
        <stp>1</stp>
        <stp>-31</stp>
        <stp/>
        <stp/>
        <stp/>
        <stp/>
        <stp>T</stp>
        <tr r="AT40" s="1"/>
      </tp>
      <tp>
        <v>97.38</v>
        <stp/>
        <stp>StudyData</stp>
        <stp>HXS</stp>
        <stp>Bar</stp>
        <stp/>
        <stp>Close</stp>
        <stp>5</stp>
        <stp>-35</stp>
        <stp/>
        <stp/>
        <stp/>
        <stp/>
        <stp>T</stp>
        <tr r="BC44" s="1"/>
      </tp>
      <tp t="s">
        <v/>
        <stp/>
        <stp>StudyData</stp>
        <stp>HXS</stp>
        <stp>Bar</stp>
        <stp/>
        <stp>Close</stp>
        <stp>1</stp>
        <stp>-11</stp>
        <stp/>
        <stp/>
        <stp/>
        <stp/>
        <stp>T</stp>
        <tr r="AT20" s="1"/>
      </tp>
      <tp>
        <v>97.38</v>
        <stp/>
        <stp>StudyData</stp>
        <stp>HXS</stp>
        <stp>Bar</stp>
        <stp/>
        <stp>Close</stp>
        <stp>5</stp>
        <stp>-15</stp>
        <stp/>
        <stp/>
        <stp/>
        <stp/>
        <stp>T</stp>
        <tr r="BC24" s="1"/>
      </tp>
      <tp>
        <v>97.37</v>
        <stp/>
        <stp>StudyData</stp>
        <stp>HXS</stp>
        <stp>Bar</stp>
        <stp/>
        <stp>Close</stp>
        <stp>1</stp>
        <stp>-41</stp>
        <stp/>
        <stp/>
        <stp/>
        <stp/>
        <stp>T</stp>
        <tr r="AT50" s="1"/>
      </tp>
      <tp>
        <v>97.38</v>
        <stp/>
        <stp>StudyData</stp>
        <stp>HXS</stp>
        <stp>Bar</stp>
        <stp/>
        <stp>Close</stp>
        <stp>5</stp>
        <stp>-45</stp>
        <stp/>
        <stp/>
        <stp/>
        <stp/>
        <stp>T</stp>
        <tr r="BC54" s="1"/>
      </tp>
      <tp t="s">
        <v/>
        <stp/>
        <stp>StudyData</stp>
        <stp>HXS</stp>
        <stp>Bar</stp>
        <stp/>
        <stp>Close</stp>
        <stp>1</stp>
        <stp>-51</stp>
        <stp/>
        <stp/>
        <stp/>
        <stp/>
        <stp>T</stp>
        <tr r="AT60" s="1"/>
      </tp>
      <tp>
        <v>97.385000000000005</v>
        <stp/>
        <stp>StudyData</stp>
        <stp>HXS</stp>
        <stp>Bar</stp>
        <stp/>
        <stp>Close</stp>
        <stp>5</stp>
        <stp>-55</stp>
        <stp/>
        <stp/>
        <stp/>
        <stp/>
        <stp>T</stp>
        <tr r="BC64" s="1"/>
      </tp>
      <tp>
        <v>42305.538194444445</v>
        <stp/>
        <stp>StudyData</stp>
        <stp>HTS</stp>
        <stp>Bar</stp>
        <stp/>
        <stp>Time</stp>
        <stp>5</stp>
        <stp>-5</stp>
        <stp/>
        <stp/>
        <stp/>
        <stp/>
        <stp>T</stp>
        <tr r="U14" s="1"/>
      </tp>
      <tp>
        <v>42305.524305555555</v>
        <stp/>
        <stp>StudyData</stp>
        <stp>HXS</stp>
        <stp>Bar</stp>
        <stp/>
        <stp>Time</stp>
        <stp>5</stp>
        <stp>-9</stp>
        <stp/>
        <stp/>
        <stp/>
        <stp/>
        <stp>T</stp>
        <tr r="AY18" s="1"/>
      </tp>
      <tp>
        <v>42305.553472222222</v>
        <stp/>
        <stp>StudyData</stp>
        <stp>HTS</stp>
        <stp>Bar</stp>
        <stp/>
        <stp>Time</stp>
        <stp>1</stp>
        <stp>-5</stp>
        <stp/>
        <stp/>
        <stp/>
        <stp/>
        <stp>T</stp>
        <tr r="O14" s="1"/>
      </tp>
      <tp>
        <v>42305.550694444442</v>
        <stp/>
        <stp>StudyData</stp>
        <stp>HXS</stp>
        <stp>Bar</stp>
        <stp/>
        <stp>Time</stp>
        <stp>1</stp>
        <stp>-9</stp>
        <stp/>
        <stp/>
        <stp/>
        <stp/>
        <stp>T</stp>
        <tr r="AS18" s="1"/>
      </tp>
      <tp>
        <v>98.23</v>
        <stp/>
        <stp>StudyData</stp>
        <stp>HTS</stp>
        <stp>Bar</stp>
        <stp/>
        <stp>Close</stp>
        <stp>1</stp>
        <stp>-20</stp>
        <stp/>
        <stp/>
        <stp/>
        <stp/>
        <stp>T</stp>
        <tr r="P29" s="1"/>
      </tp>
      <tp>
        <v>98.24</v>
        <stp/>
        <stp>StudyData</stp>
        <stp>HTS</stp>
        <stp>Bar</stp>
        <stp/>
        <stp>Close</stp>
        <stp>1</stp>
        <stp>-30</stp>
        <stp/>
        <stp/>
        <stp/>
        <stp/>
        <stp>T</stp>
        <tr r="P39" s="1"/>
      </tp>
      <tp t="s">
        <v/>
        <stp/>
        <stp>StudyData</stp>
        <stp>HTS</stp>
        <stp>Bar</stp>
        <stp/>
        <stp>Close</stp>
        <stp>1</stp>
        <stp>-10</stp>
        <stp/>
        <stp/>
        <stp/>
        <stp/>
        <stp>T</stp>
        <tr r="P19" s="1"/>
      </tp>
      <tp t="s">
        <v/>
        <stp/>
        <stp>StudyData</stp>
        <stp>HTS</stp>
        <stp>Bar</stp>
        <stp/>
        <stp>Close</stp>
        <stp>1</stp>
        <stp>-60</stp>
        <stp/>
        <stp/>
        <stp/>
        <stp/>
        <stp>T</stp>
        <tr r="P69" s="1"/>
      </tp>
      <tp t="s">
        <v/>
        <stp/>
        <stp>StudyData</stp>
        <stp>HTS</stp>
        <stp>Bar</stp>
        <stp/>
        <stp>Close</stp>
        <stp>1</stp>
        <stp>-40</stp>
        <stp/>
        <stp/>
        <stp/>
        <stp/>
        <stp>T</stp>
        <tr r="P49" s="1"/>
      </tp>
      <tp t="s">
        <v/>
        <stp/>
        <stp>StudyData</stp>
        <stp>HTS</stp>
        <stp>Bar</stp>
        <stp/>
        <stp>Close</stp>
        <stp>1</stp>
        <stp>-50</stp>
        <stp/>
        <stp/>
        <stp/>
        <stp/>
        <stp>T</stp>
        <tr r="P59" s="1"/>
      </tp>
      <tp>
        <v>97.364999999999995</v>
        <stp/>
        <stp>StudyData</stp>
        <stp>HXS</stp>
        <stp>Bar</stp>
        <stp/>
        <stp>Close</stp>
        <stp>1</stp>
        <stp>-20</stp>
        <stp/>
        <stp/>
        <stp/>
        <stp/>
        <stp>T</stp>
        <tr r="AT29" s="1"/>
      </tp>
      <tp>
        <v>97.385000000000005</v>
        <stp/>
        <stp>StudyData</stp>
        <stp>HXS</stp>
        <stp>Bar</stp>
        <stp/>
        <stp>Close</stp>
        <stp>5</stp>
        <stp>-24</stp>
        <stp/>
        <stp/>
        <stp/>
        <stp/>
        <stp>T</stp>
        <tr r="BC33" s="1"/>
      </tp>
      <tp>
        <v>97.375</v>
        <stp/>
        <stp>StudyData</stp>
        <stp>HXS</stp>
        <stp>Bar</stp>
        <stp/>
        <stp>Close</stp>
        <stp>1</stp>
        <stp>-30</stp>
        <stp/>
        <stp/>
        <stp/>
        <stp/>
        <stp>T</stp>
        <tr r="AT39" s="1"/>
      </tp>
      <tp>
        <v>97.385000000000005</v>
        <stp/>
        <stp>StudyData</stp>
        <stp>HXS</stp>
        <stp>Bar</stp>
        <stp/>
        <stp>Close</stp>
        <stp>5</stp>
        <stp>-34</stp>
        <stp/>
        <stp/>
        <stp/>
        <stp/>
        <stp>T</stp>
        <tr r="BC43" s="1"/>
      </tp>
      <tp>
        <v>97.36</v>
        <stp/>
        <stp>StudyData</stp>
        <stp>HXS</stp>
        <stp>Bar</stp>
        <stp/>
        <stp>Close</stp>
        <stp>1</stp>
        <stp>-10</stp>
        <stp/>
        <stp/>
        <stp/>
        <stp/>
        <stp>T</stp>
        <tr r="AT19" s="1"/>
      </tp>
      <tp>
        <v>97.385000000000005</v>
        <stp/>
        <stp>StudyData</stp>
        <stp>HXS</stp>
        <stp>Bar</stp>
        <stp/>
        <stp>Close</stp>
        <stp>5</stp>
        <stp>-14</stp>
        <stp/>
        <stp/>
        <stp/>
        <stp/>
        <stp>T</stp>
        <tr r="BC23" s="1"/>
      </tp>
      <tp>
        <v>97.38</v>
        <stp/>
        <stp>StudyData</stp>
        <stp>HXS</stp>
        <stp>Bar</stp>
        <stp/>
        <stp>Close</stp>
        <stp>1</stp>
        <stp>-60</stp>
        <stp/>
        <stp/>
        <stp/>
        <stp/>
        <stp>T</stp>
        <tr r="AT69" s="1"/>
      </tp>
      <tp t="s">
        <v/>
        <stp/>
        <stp>StudyData</stp>
        <stp>HXS</stp>
        <stp>Bar</stp>
        <stp/>
        <stp>Close</stp>
        <stp>1</stp>
        <stp>-40</stp>
        <stp/>
        <stp/>
        <stp/>
        <stp/>
        <stp>T</stp>
        <tr r="AT49" s="1"/>
      </tp>
      <tp>
        <v>97.38</v>
        <stp/>
        <stp>StudyData</stp>
        <stp>HXS</stp>
        <stp>Bar</stp>
        <stp/>
        <stp>Close</stp>
        <stp>5</stp>
        <stp>-44</stp>
        <stp/>
        <stp/>
        <stp/>
        <stp/>
        <stp>T</stp>
        <tr r="BC53" s="1"/>
      </tp>
      <tp t="s">
        <v/>
        <stp/>
        <stp>StudyData</stp>
        <stp>HXS</stp>
        <stp>Bar</stp>
        <stp/>
        <stp>Close</stp>
        <stp>1</stp>
        <stp>-50</stp>
        <stp/>
        <stp/>
        <stp/>
        <stp/>
        <stp>T</stp>
        <tr r="AT59" s="1"/>
      </tp>
      <tp>
        <v>97.385000000000005</v>
        <stp/>
        <stp>StudyData</stp>
        <stp>HXS</stp>
        <stp>Bar</stp>
        <stp/>
        <stp>Close</stp>
        <stp>5</stp>
        <stp>-54</stp>
        <stp/>
        <stp/>
        <stp/>
        <stp/>
        <stp>T</stp>
        <tr r="BC63" s="1"/>
      </tp>
      <tp>
        <v>42305.534722222219</v>
        <stp/>
        <stp>StudyData</stp>
        <stp>HTS</stp>
        <stp>Bar</stp>
        <stp/>
        <stp>Time</stp>
        <stp>5</stp>
        <stp>-6</stp>
        <stp/>
        <stp/>
        <stp/>
        <stp/>
        <stp>T</stp>
        <tr r="U15" s="1"/>
      </tp>
      <tp>
        <v>42305.552777777775</v>
        <stp/>
        <stp>StudyData</stp>
        <stp>HTS</stp>
        <stp>Bar</stp>
        <stp/>
        <stp>Time</stp>
        <stp>1</stp>
        <stp>-6</stp>
        <stp/>
        <stp/>
        <stp/>
        <stp/>
        <stp>T</stp>
        <tr r="O15" s="1"/>
      </tp>
      <tp>
        <v>98.23</v>
        <stp/>
        <stp>StudyData</stp>
        <stp>HTS</stp>
        <stp>Bar</stp>
        <stp/>
        <stp>Close</stp>
        <stp>1</stp>
        <stp>-23</stp>
        <stp/>
        <stp/>
        <stp/>
        <stp/>
        <stp>T</stp>
        <tr r="P32" s="1"/>
      </tp>
      <tp t="s">
        <v/>
        <stp/>
        <stp>StudyData</stp>
        <stp>HTS</stp>
        <stp>Bar</stp>
        <stp/>
        <stp>Close</stp>
        <stp>1</stp>
        <stp>-33</stp>
        <stp/>
        <stp/>
        <stp/>
        <stp/>
        <stp>T</stp>
        <tr r="P42" s="1"/>
      </tp>
      <tp>
        <v>98.21</v>
        <stp/>
        <stp>StudyData</stp>
        <stp>HTS</stp>
        <stp>Bar</stp>
        <stp/>
        <stp>Close</stp>
        <stp>1</stp>
        <stp>-13</stp>
        <stp/>
        <stp/>
        <stp/>
        <stp/>
        <stp>T</stp>
        <tr r="P22" s="1"/>
      </tp>
      <tp t="s">
        <v/>
        <stp/>
        <stp>StudyData</stp>
        <stp>HTS</stp>
        <stp>Bar</stp>
        <stp/>
        <stp>Close</stp>
        <stp>1</stp>
        <stp>-43</stp>
        <stp/>
        <stp/>
        <stp/>
        <stp/>
        <stp>T</stp>
        <tr r="P52" s="1"/>
      </tp>
      <tp>
        <v>98.23</v>
        <stp/>
        <stp>StudyData</stp>
        <stp>HTS</stp>
        <stp>Bar</stp>
        <stp/>
        <stp>Close</stp>
        <stp>1</stp>
        <stp>-53</stp>
        <stp/>
        <stp/>
        <stp/>
        <stp/>
        <stp>T</stp>
        <tr r="P62" s="1"/>
      </tp>
      <tp>
        <v>97.375</v>
        <stp/>
        <stp>StudyData</stp>
        <stp>HXS</stp>
        <stp>Bar</stp>
        <stp/>
        <stp>Close</stp>
        <stp>1</stp>
        <stp>-23</stp>
        <stp/>
        <stp/>
        <stp/>
        <stp/>
        <stp>T</stp>
        <tr r="AT32" s="1"/>
      </tp>
      <tp>
        <v>97.385000000000005</v>
        <stp/>
        <stp>StudyData</stp>
        <stp>HXS</stp>
        <stp>Bar</stp>
        <stp/>
        <stp>Close</stp>
        <stp>5</stp>
        <stp>-27</stp>
        <stp/>
        <stp/>
        <stp/>
        <stp/>
        <stp>T</stp>
        <tr r="BC36" s="1"/>
      </tp>
      <tp>
        <v>97.38</v>
        <stp/>
        <stp>StudyData</stp>
        <stp>HXS</stp>
        <stp>Bar</stp>
        <stp/>
        <stp>Close</stp>
        <stp>1</stp>
        <stp>-33</stp>
        <stp/>
        <stp/>
        <stp/>
        <stp/>
        <stp>T</stp>
        <tr r="AT42" s="1"/>
      </tp>
      <tp>
        <v>97.385000000000005</v>
        <stp/>
        <stp>StudyData</stp>
        <stp>HXS</stp>
        <stp>Bar</stp>
        <stp/>
        <stp>Close</stp>
        <stp>5</stp>
        <stp>-37</stp>
        <stp/>
        <stp/>
        <stp/>
        <stp/>
        <stp>T</stp>
        <tr r="BC46" s="1"/>
      </tp>
      <tp>
        <v>97.364999999999995</v>
        <stp/>
        <stp>StudyData</stp>
        <stp>HXS</stp>
        <stp>Bar</stp>
        <stp/>
        <stp>Close</stp>
        <stp>1</stp>
        <stp>-13</stp>
        <stp/>
        <stp/>
        <stp/>
        <stp/>
        <stp>T</stp>
        <tr r="AT22" s="1"/>
      </tp>
      <tp>
        <v>97.385000000000005</v>
        <stp/>
        <stp>StudyData</stp>
        <stp>HXS</stp>
        <stp>Bar</stp>
        <stp/>
        <stp>Close</stp>
        <stp>5</stp>
        <stp>-17</stp>
        <stp/>
        <stp/>
        <stp/>
        <stp/>
        <stp>T</stp>
        <tr r="BC26" s="1"/>
      </tp>
      <tp>
        <v>97.375</v>
        <stp/>
        <stp>StudyData</stp>
        <stp>HXS</stp>
        <stp>Bar</stp>
        <stp/>
        <stp>Close</stp>
        <stp>1</stp>
        <stp>-43</stp>
        <stp/>
        <stp/>
        <stp/>
        <stp/>
        <stp>T</stp>
        <tr r="AT52" s="1"/>
      </tp>
      <tp>
        <v>97.39</v>
        <stp/>
        <stp>StudyData</stp>
        <stp>HXS</stp>
        <stp>Bar</stp>
        <stp/>
        <stp>Close</stp>
        <stp>5</stp>
        <stp>-47</stp>
        <stp/>
        <stp/>
        <stp/>
        <stp/>
        <stp>T</stp>
        <tr r="BC56" s="1"/>
      </tp>
      <tp t="s">
        <v/>
        <stp/>
        <stp>StudyData</stp>
        <stp>HXS</stp>
        <stp>Bar</stp>
        <stp/>
        <stp>Close</stp>
        <stp>1</stp>
        <stp>-53</stp>
        <stp/>
        <stp/>
        <stp/>
        <stp/>
        <stp>T</stp>
        <tr r="AT62" s="1"/>
      </tp>
      <tp>
        <v>97.394999999999996</v>
        <stp/>
        <stp>StudyData</stp>
        <stp>HXS</stp>
        <stp>Bar</stp>
        <stp/>
        <stp>Close</stp>
        <stp>5</stp>
        <stp>-57</stp>
        <stp/>
        <stp/>
        <stp/>
        <stp/>
        <stp>T</stp>
        <tr r="BC66" s="1"/>
      </tp>
      <tp>
        <v>42305.53125</v>
        <stp/>
        <stp>StudyData</stp>
        <stp>HTS</stp>
        <stp>Bar</stp>
        <stp/>
        <stp>Time</stp>
        <stp>5</stp>
        <stp>-7</stp>
        <stp/>
        <stp/>
        <stp/>
        <stp/>
        <stp>T</stp>
        <tr r="U16" s="1"/>
      </tp>
      <tp>
        <v>42305.552083333336</v>
        <stp/>
        <stp>StudyData</stp>
        <stp>HTS</stp>
        <stp>Bar</stp>
        <stp/>
        <stp>Time</stp>
        <stp>1</stp>
        <stp>-7</stp>
        <stp/>
        <stp/>
        <stp/>
        <stp/>
        <stp>T</stp>
        <tr r="O16" s="1"/>
      </tp>
      <tp>
        <v>98.23</v>
        <stp/>
        <stp>StudyData</stp>
        <stp>HTS</stp>
        <stp>Bar</stp>
        <stp/>
        <stp>Close</stp>
        <stp>1</stp>
        <stp>-22</stp>
        <stp/>
        <stp/>
        <stp/>
        <stp/>
        <stp>T</stp>
        <tr r="P31" s="1"/>
      </tp>
      <tp t="s">
        <v/>
        <stp/>
        <stp>StudyData</stp>
        <stp>HTS</stp>
        <stp>Bar</stp>
        <stp/>
        <stp>Close</stp>
        <stp>1</stp>
        <stp>-32</stp>
        <stp/>
        <stp/>
        <stp/>
        <stp/>
        <stp>T</stp>
        <tr r="P41" s="1"/>
      </tp>
      <tp>
        <v>98.22</v>
        <stp/>
        <stp>StudyData</stp>
        <stp>HTS</stp>
        <stp>Bar</stp>
        <stp/>
        <stp>Close</stp>
        <stp>1</stp>
        <stp>-12</stp>
        <stp/>
        <stp/>
        <stp/>
        <stp/>
        <stp>T</stp>
        <tr r="P21" s="1"/>
      </tp>
      <tp t="s">
        <v/>
        <stp/>
        <stp>StudyData</stp>
        <stp>HTS</stp>
        <stp>Bar</stp>
        <stp/>
        <stp>Close</stp>
        <stp>1</stp>
        <stp>-42</stp>
        <stp/>
        <stp/>
        <stp/>
        <stp/>
        <stp>T</stp>
        <tr r="P51" s="1"/>
      </tp>
      <tp t="s">
        <v/>
        <stp/>
        <stp>StudyData</stp>
        <stp>HTS</stp>
        <stp>Bar</stp>
        <stp/>
        <stp>Close</stp>
        <stp>1</stp>
        <stp>-52</stp>
        <stp/>
        <stp/>
        <stp/>
        <stp/>
        <stp>T</stp>
        <tr r="P61" s="1"/>
      </tp>
      <tp>
        <v>97.37</v>
        <stp/>
        <stp>StudyData</stp>
        <stp>HXS</stp>
        <stp>Bar</stp>
        <stp/>
        <stp>Close</stp>
        <stp>1</stp>
        <stp>-22</stp>
        <stp/>
        <stp/>
        <stp/>
        <stp/>
        <stp>T</stp>
        <tr r="AT31" s="1"/>
      </tp>
      <tp>
        <v>97.385000000000005</v>
        <stp/>
        <stp>StudyData</stp>
        <stp>HXS</stp>
        <stp>Bar</stp>
        <stp/>
        <stp>Close</stp>
        <stp>5</stp>
        <stp>-26</stp>
        <stp/>
        <stp/>
        <stp/>
        <stp/>
        <stp>T</stp>
        <tr r="BC35" s="1"/>
      </tp>
      <tp>
        <v>97.38</v>
        <stp/>
        <stp>StudyData</stp>
        <stp>HXS</stp>
        <stp>Bar</stp>
        <stp/>
        <stp>Close</stp>
        <stp>1</stp>
        <stp>-32</stp>
        <stp/>
        <stp/>
        <stp/>
        <stp/>
        <stp>T</stp>
        <tr r="AT41" s="1"/>
      </tp>
      <tp>
        <v>97.385000000000005</v>
        <stp/>
        <stp>StudyData</stp>
        <stp>HXS</stp>
        <stp>Bar</stp>
        <stp/>
        <stp>Close</stp>
        <stp>5</stp>
        <stp>-36</stp>
        <stp/>
        <stp/>
        <stp/>
        <stp/>
        <stp>T</stp>
        <tr r="BC45" s="1"/>
      </tp>
      <tp>
        <v>97.36</v>
        <stp/>
        <stp>StudyData</stp>
        <stp>HXS</stp>
        <stp>Bar</stp>
        <stp/>
        <stp>Close</stp>
        <stp>1</stp>
        <stp>-12</stp>
        <stp/>
        <stp/>
        <stp/>
        <stp/>
        <stp>T</stp>
        <tr r="AT21" s="1"/>
      </tp>
      <tp>
        <v>97.38</v>
        <stp/>
        <stp>StudyData</stp>
        <stp>HXS</stp>
        <stp>Bar</stp>
        <stp/>
        <stp>Close</stp>
        <stp>5</stp>
        <stp>-16</stp>
        <stp/>
        <stp/>
        <stp/>
        <stp/>
        <stp>T</stp>
        <tr r="BC25" s="1"/>
      </tp>
      <tp>
        <v>97.375</v>
        <stp/>
        <stp>StudyData</stp>
        <stp>HXS</stp>
        <stp>Bar</stp>
        <stp/>
        <stp>Close</stp>
        <stp>1</stp>
        <stp>-42</stp>
        <stp/>
        <stp/>
        <stp/>
        <stp/>
        <stp>T</stp>
        <tr r="AT51" s="1"/>
      </tp>
      <tp>
        <v>97.385000000000005</v>
        <stp/>
        <stp>StudyData</stp>
        <stp>HXS</stp>
        <stp>Bar</stp>
        <stp/>
        <stp>Close</stp>
        <stp>5</stp>
        <stp>-46</stp>
        <stp/>
        <stp/>
        <stp/>
        <stp/>
        <stp>T</stp>
        <tr r="BC55" s="1"/>
      </tp>
      <tp t="s">
        <v/>
        <stp/>
        <stp>StudyData</stp>
        <stp>HXS</stp>
        <stp>Bar</stp>
        <stp/>
        <stp>Close</stp>
        <stp>1</stp>
        <stp>-52</stp>
        <stp/>
        <stp/>
        <stp/>
        <stp/>
        <stp>T</stp>
        <tr r="AT61" s="1"/>
      </tp>
      <tp>
        <v>97.39</v>
        <stp/>
        <stp>StudyData</stp>
        <stp>HXS</stp>
        <stp>Bar</stp>
        <stp/>
        <stp>Close</stp>
        <stp>5</stp>
        <stp>-56</stp>
        <stp/>
        <stp/>
        <stp/>
        <stp/>
        <stp>T</stp>
        <tr r="BC65" s="1"/>
      </tp>
      <tp>
        <v>0</v>
        <stp/>
        <stp>StudyData</stp>
        <stp>AlgOrdAskVol(SUBMINUTE((HTS),5,Regular),1,0)</stp>
        <stp>Bar</stp>
        <stp/>
        <stp>Open</stp>
        <stp>5</stp>
        <stp>-15</stp>
        <stp/>
        <stp/>
        <stp/>
        <stp/>
        <stp>T</stp>
        <tr r="L24" s="1"/>
        <tr r="L24" s="1"/>
      </tp>
      <tp>
        <v>0</v>
        <stp/>
        <stp>StudyData</stp>
        <stp>AlgOrdAskVol(SUBMINUTE((HTS),5,Regular),1,0)</stp>
        <stp>Bar</stp>
        <stp/>
        <stp>Open</stp>
        <stp>5</stp>
        <stp>-25</stp>
        <stp/>
        <stp/>
        <stp/>
        <stp/>
        <stp>T</stp>
        <tr r="L34" s="1"/>
        <tr r="L34" s="1"/>
      </tp>
      <tp t="s">
        <v/>
        <stp/>
        <stp>StudyData</stp>
        <stp>AlgOrdAskVol(SUBMINUTE((HTS),5,Regular),1,0)</stp>
        <stp>Bar</stp>
        <stp/>
        <stp>Open</stp>
        <stp>5</stp>
        <stp>-35</stp>
        <stp/>
        <stp/>
        <stp/>
        <stp/>
        <stp>T</stp>
        <tr r="L44" s="1"/>
      </tp>
      <tp>
        <v>0</v>
        <stp/>
        <stp>StudyData</stp>
        <stp>AlgOrdAskVol(SUBMINUTE((HTS),5,Regular),1,0)</stp>
        <stp>Bar</stp>
        <stp/>
        <stp>Open</stp>
        <stp>5</stp>
        <stp>-45</stp>
        <stp/>
        <stp/>
        <stp/>
        <stp/>
        <stp>T</stp>
        <tr r="L54" s="1"/>
        <tr r="L54" s="1"/>
      </tp>
      <tp>
        <v>0</v>
        <stp/>
        <stp>StudyData</stp>
        <stp>AlgOrdAskVol(SUBMINUTE((HTS),5,Regular),1,0)</stp>
        <stp>Bar</stp>
        <stp/>
        <stp>Open</stp>
        <stp>5</stp>
        <stp>-55</stp>
        <stp/>
        <stp/>
        <stp/>
        <stp/>
        <stp>T</stp>
        <tr r="L64" s="1"/>
        <tr r="L64" s="1"/>
      </tp>
      <tp>
        <v>0</v>
        <stp/>
        <stp>StudyData</stp>
        <stp>AlgOrdAskVol(SUBMINUTE((HTS),1,Regular),1,0)</stp>
        <stp>Bar</stp>
        <stp/>
        <stp>Open</stp>
        <stp>5</stp>
        <stp>-15</stp>
        <stp/>
        <stp/>
        <stp/>
        <stp/>
        <stp>T</stp>
        <tr r="F24" s="1"/>
        <tr r="F24" s="1"/>
      </tp>
      <tp>
        <v>0</v>
        <stp/>
        <stp>StudyData</stp>
        <stp>AlgOrdAskVol(SUBMINUTE((HTS),1,Regular),1,0)</stp>
        <stp>Bar</stp>
        <stp/>
        <stp>Open</stp>
        <stp>5</stp>
        <stp>-25</stp>
        <stp/>
        <stp/>
        <stp/>
        <stp/>
        <stp>T</stp>
        <tr r="F34" s="1"/>
        <tr r="F34" s="1"/>
      </tp>
      <tp>
        <v>0</v>
        <stp/>
        <stp>StudyData</stp>
        <stp>AlgOrdAskVol(SUBMINUTE((HTS),1,Regular),1,0)</stp>
        <stp>Bar</stp>
        <stp/>
        <stp>Open</stp>
        <stp>5</stp>
        <stp>-35</stp>
        <stp/>
        <stp/>
        <stp/>
        <stp/>
        <stp>T</stp>
        <tr r="F44" s="1"/>
        <tr r="F44" s="1"/>
      </tp>
      <tp>
        <v>0</v>
        <stp/>
        <stp>StudyData</stp>
        <stp>AlgOrdAskVol(SUBMINUTE((HTS),1,Regular),1,0)</stp>
        <stp>Bar</stp>
        <stp/>
        <stp>Open</stp>
        <stp>5</stp>
        <stp>-45</stp>
        <stp/>
        <stp/>
        <stp/>
        <stp/>
        <stp>T</stp>
        <tr r="F54" s="1"/>
        <tr r="F54" s="1"/>
      </tp>
      <tp>
        <v>0</v>
        <stp/>
        <stp>StudyData</stp>
        <stp>AlgOrdAskVol(SUBMINUTE((HTS),1,Regular),1,0)</stp>
        <stp>Bar</stp>
        <stp/>
        <stp>Open</stp>
        <stp>5</stp>
        <stp>-55</stp>
        <stp/>
        <stp/>
        <stp/>
        <stp/>
        <stp>T</stp>
        <tr r="F64" s="1"/>
        <tr r="F64" s="1"/>
      </tp>
      <tp>
        <v>0</v>
        <stp/>
        <stp>StudyData</stp>
        <stp>AlgOrdAskVol(SUBMINUTE((HXS),1,Regular),1,0)</stp>
        <stp>Bar</stp>
        <stp/>
        <stp>Open</stp>
        <stp>5</stp>
        <stp>-15</stp>
        <stp/>
        <stp/>
        <stp/>
        <stp/>
        <stp>T</stp>
        <tr r="AJ24" s="1"/>
        <tr r="AJ24" s="1"/>
      </tp>
      <tp>
        <v>0</v>
        <stp/>
        <stp>StudyData</stp>
        <stp>AlgOrdAskVol(SUBMINUTE((HXS),1,Regular),1,0)</stp>
        <stp>Bar</stp>
        <stp/>
        <stp>Open</stp>
        <stp>5</stp>
        <stp>-25</stp>
        <stp/>
        <stp/>
        <stp/>
        <stp/>
        <stp>T</stp>
        <tr r="AJ34" s="1"/>
        <tr r="AJ34" s="1"/>
      </tp>
      <tp>
        <v>0</v>
        <stp/>
        <stp>StudyData</stp>
        <stp>AlgOrdAskVol(SUBMINUTE((HXS),1,Regular),1,0)</stp>
        <stp>Bar</stp>
        <stp/>
        <stp>Open</stp>
        <stp>5</stp>
        <stp>-35</stp>
        <stp/>
        <stp/>
        <stp/>
        <stp/>
        <stp>T</stp>
        <tr r="AJ44" s="1"/>
        <tr r="AJ44" s="1"/>
      </tp>
      <tp>
        <v>0</v>
        <stp/>
        <stp>StudyData</stp>
        <stp>AlgOrdAskVol(SUBMINUTE((HXS),1,Regular),1,0)</stp>
        <stp>Bar</stp>
        <stp/>
        <stp>Open</stp>
        <stp>5</stp>
        <stp>-45</stp>
        <stp/>
        <stp/>
        <stp/>
        <stp/>
        <stp>T</stp>
        <tr r="AJ54" s="1"/>
        <tr r="AJ54" s="1"/>
      </tp>
      <tp>
        <v>0</v>
        <stp/>
        <stp>StudyData</stp>
        <stp>AlgOrdAskVol(SUBMINUTE((HXS),1,Regular),1,0)</stp>
        <stp>Bar</stp>
        <stp/>
        <stp>Open</stp>
        <stp>5</stp>
        <stp>-55</stp>
        <stp/>
        <stp/>
        <stp/>
        <stp/>
        <stp>T</stp>
        <tr r="AJ64" s="1"/>
        <tr r="AJ64" s="1"/>
      </tp>
      <tp>
        <v>0</v>
        <stp/>
        <stp>StudyData</stp>
        <stp>AlgOrdAskVol(SUBMINUTE((HXS),5,Regular),1,0)</stp>
        <stp>Bar</stp>
        <stp/>
        <stp>Open</stp>
        <stp>5</stp>
        <stp>-15</stp>
        <stp/>
        <stp/>
        <stp/>
        <stp/>
        <stp>T</stp>
        <tr r="AP24" s="1"/>
        <tr r="AP24" s="1"/>
      </tp>
      <tp>
        <v>0</v>
        <stp/>
        <stp>StudyData</stp>
        <stp>AlgOrdAskVol(SUBMINUTE((HXS),5,Regular),1,0)</stp>
        <stp>Bar</stp>
        <stp/>
        <stp>Open</stp>
        <stp>5</stp>
        <stp>-25</stp>
        <stp/>
        <stp/>
        <stp/>
        <stp/>
        <stp>T</stp>
        <tr r="AP34" s="1"/>
        <tr r="AP34" s="1"/>
      </tp>
      <tp>
        <v>61</v>
        <stp/>
        <stp>StudyData</stp>
        <stp>AlgOrdAskVol(SUBMINUTE((HXS),5,Regular),1,0)</stp>
        <stp>Bar</stp>
        <stp/>
        <stp>Open</stp>
        <stp>5</stp>
        <stp>-35</stp>
        <stp/>
        <stp/>
        <stp/>
        <stp/>
        <stp>T</stp>
        <tr r="AP44" s="1"/>
        <tr r="AP44" s="1"/>
      </tp>
      <tp>
        <v>0</v>
        <stp/>
        <stp>StudyData</stp>
        <stp>AlgOrdAskVol(SUBMINUTE((HXS),5,Regular),1,0)</stp>
        <stp>Bar</stp>
        <stp/>
        <stp>Open</stp>
        <stp>5</stp>
        <stp>-45</stp>
        <stp/>
        <stp/>
        <stp/>
        <stp/>
        <stp>T</stp>
        <tr r="AP54" s="1"/>
        <tr r="AP54" s="1"/>
      </tp>
      <tp>
        <v>0</v>
        <stp/>
        <stp>StudyData</stp>
        <stp>AlgOrdAskVol(SUBMINUTE((HXS),5,Regular),1,0)</stp>
        <stp>Bar</stp>
        <stp/>
        <stp>Open</stp>
        <stp>5</stp>
        <stp>-55</stp>
        <stp/>
        <stp/>
        <stp/>
        <stp/>
        <stp>T</stp>
        <tr r="AP64" s="1"/>
        <tr r="AP64" s="1"/>
      </tp>
      <tp>
        <v>2314</v>
        <stp/>
        <stp>DOMData</stp>
        <stp>HTS</stp>
        <stp>Volume</stp>
        <stp>-3</stp>
        <stp>D</stp>
        <tr r="E6" s="1"/>
      </tp>
      <tp>
        <v>568</v>
        <stp/>
        <stp>DOMData</stp>
        <stp>HXS</stp>
        <stp>Volume</stp>
        <stp>-3</stp>
        <stp>D</stp>
        <tr r="AI6" s="1"/>
      </tp>
      <tp>
        <v>0</v>
        <stp/>
        <stp>StudyData</stp>
        <stp>AlgOrdBidVol(HTS)</stp>
        <stp>Bar</stp>
        <stp/>
        <stp>Open</stp>
        <stp>1</stp>
        <stp>-48</stp>
        <stp/>
        <stp/>
        <stp/>
        <stp/>
        <stp>T</stp>
        <tr r="Q57" s="1"/>
        <tr r="Q57" s="1"/>
      </tp>
      <tp>
        <v>0</v>
        <stp/>
        <stp>StudyData</stp>
        <stp>AlgOrdBidVol(HTS)</stp>
        <stp>Bar</stp>
        <stp/>
        <stp>Open</stp>
        <stp>1</stp>
        <stp>-58</stp>
        <stp/>
        <stp/>
        <stp/>
        <stp/>
        <stp>T</stp>
        <tr r="Q67" s="1"/>
        <tr r="Q67" s="1"/>
      </tp>
      <tp>
        <v>0</v>
        <stp/>
        <stp>StudyData</stp>
        <stp>AlgOrdBidVol(HTS)</stp>
        <stp>Bar</stp>
        <stp/>
        <stp>Open</stp>
        <stp>1</stp>
        <stp>-18</stp>
        <stp/>
        <stp/>
        <stp/>
        <stp/>
        <stp>T</stp>
        <tr r="Q27" s="1"/>
        <tr r="Q27" s="1"/>
      </tp>
      <tp>
        <v>0</v>
        <stp/>
        <stp>StudyData</stp>
        <stp>AlgOrdBidVol(HTS)</stp>
        <stp>Bar</stp>
        <stp/>
        <stp>Open</stp>
        <stp>1</stp>
        <stp>-28</stp>
        <stp/>
        <stp/>
        <stp/>
        <stp/>
        <stp>T</stp>
        <tr r="Q37" s="1"/>
        <tr r="Q37" s="1"/>
      </tp>
      <tp>
        <v>0</v>
        <stp/>
        <stp>StudyData</stp>
        <stp>AlgOrdBidVol(HTS)</stp>
        <stp>Bar</stp>
        <stp/>
        <stp>Open</stp>
        <stp>1</stp>
        <stp>-38</stp>
        <stp/>
        <stp/>
        <stp/>
        <stp/>
        <stp>T</stp>
        <tr r="Q47" s="1"/>
        <tr r="Q47" s="1"/>
      </tp>
      <tp>
        <v>0</v>
        <stp/>
        <stp>StudyData</stp>
        <stp>AlgOrdAskVol(HTS)</stp>
        <stp>Bar</stp>
        <stp/>
        <stp>Open</stp>
        <stp>1</stp>
        <stp>-47</stp>
        <stp/>
        <stp/>
        <stp/>
        <stp/>
        <stp>T</stp>
        <tr r="R56" s="1"/>
        <tr r="R56" s="1"/>
      </tp>
      <tp t="s">
        <v/>
        <stp/>
        <stp>StudyData</stp>
        <stp>AlgOrdAskVol(HTS)</stp>
        <stp>Bar</stp>
        <stp/>
        <stp>Open</stp>
        <stp>5</stp>
        <stp>-43</stp>
        <stp/>
        <stp/>
        <stp/>
        <stp/>
        <stp>T</stp>
        <tr r="AA52" s="1"/>
      </tp>
      <tp>
        <v>0</v>
        <stp/>
        <stp>StudyData</stp>
        <stp>AlgOrdAskVol(HTS)</stp>
        <stp>Bar</stp>
        <stp/>
        <stp>Open</stp>
        <stp>1</stp>
        <stp>-57</stp>
        <stp/>
        <stp/>
        <stp/>
        <stp/>
        <stp>T</stp>
        <tr r="R66" s="1"/>
        <tr r="R66" s="1"/>
      </tp>
      <tp>
        <v>724</v>
        <stp/>
        <stp>StudyData</stp>
        <stp>AlgOrdAskVol(HTS)</stp>
        <stp>Bar</stp>
        <stp/>
        <stp>Open</stp>
        <stp>5</stp>
        <stp>-53</stp>
        <stp/>
        <stp/>
        <stp/>
        <stp/>
        <stp>T</stp>
        <tr r="AA62" s="1"/>
        <tr r="AA62" s="1"/>
      </tp>
      <tp>
        <v>599</v>
        <stp/>
        <stp>StudyData</stp>
        <stp>AlgOrdAskVol(HTS)</stp>
        <stp>Bar</stp>
        <stp/>
        <stp>Open</stp>
        <stp>1</stp>
        <stp>-27</stp>
        <stp/>
        <stp/>
        <stp/>
        <stp/>
        <stp>T</stp>
        <tr r="R36" s="1"/>
        <tr r="R36" s="1"/>
      </tp>
      <tp>
        <v>0</v>
        <stp/>
        <stp>StudyData</stp>
        <stp>AlgOrdAskVol(HTS)</stp>
        <stp>Bar</stp>
        <stp/>
        <stp>Open</stp>
        <stp>5</stp>
        <stp>-23</stp>
        <stp/>
        <stp/>
        <stp/>
        <stp/>
        <stp>T</stp>
        <tr r="AA32" s="1"/>
        <tr r="AA32" s="1"/>
      </tp>
      <tp>
        <v>0</v>
        <stp/>
        <stp>StudyData</stp>
        <stp>AlgOrdAskVol(HTS)</stp>
        <stp>Bar</stp>
        <stp/>
        <stp>Open</stp>
        <stp>1</stp>
        <stp>-37</stp>
        <stp/>
        <stp/>
        <stp/>
        <stp/>
        <stp>T</stp>
        <tr r="R46" s="1"/>
        <tr r="R46" s="1"/>
      </tp>
      <tp t="s">
        <v/>
        <stp/>
        <stp>StudyData</stp>
        <stp>AlgOrdAskVol(HTS)</stp>
        <stp>Bar</stp>
        <stp/>
        <stp>Open</stp>
        <stp>5</stp>
        <stp>-33</stp>
        <stp/>
        <stp/>
        <stp/>
        <stp/>
        <stp>T</stp>
        <tr r="AA42" s="1"/>
      </tp>
      <tp>
        <v>0</v>
        <stp/>
        <stp>StudyData</stp>
        <stp>AlgOrdAskVol(HTS)</stp>
        <stp>Bar</stp>
        <stp/>
        <stp>Open</stp>
        <stp>1</stp>
        <stp>-17</stp>
        <stp/>
        <stp/>
        <stp/>
        <stp/>
        <stp>T</stp>
        <tr r="R26" s="1"/>
        <tr r="R26" s="1"/>
      </tp>
      <tp>
        <v>0</v>
        <stp/>
        <stp>StudyData</stp>
        <stp>AlgOrdAskVol(HTS)</stp>
        <stp>Bar</stp>
        <stp/>
        <stp>Open</stp>
        <stp>5</stp>
        <stp>-13</stp>
        <stp/>
        <stp/>
        <stp/>
        <stp/>
        <stp>T</stp>
        <tr r="AA22" s="1"/>
        <tr r="AA22" s="1"/>
      </tp>
      <tp>
        <v>0</v>
        <stp/>
        <stp>StudyData</stp>
        <stp>AlgOrdBidVol(HXS)</stp>
        <stp>Bar</stp>
        <stp/>
        <stp>Open</stp>
        <stp>1</stp>
        <stp>-48</stp>
        <stp/>
        <stp/>
        <stp/>
        <stp/>
        <stp>T</stp>
        <tr r="AU57" s="1"/>
        <tr r="AU57" s="1"/>
      </tp>
      <tp>
        <v>0</v>
        <stp/>
        <stp>StudyData</stp>
        <stp>AlgOrdBidVol(HXS)</stp>
        <stp>Bar</stp>
        <stp/>
        <stp>Open</stp>
        <stp>1</stp>
        <stp>-58</stp>
        <stp/>
        <stp/>
        <stp/>
        <stp/>
        <stp>T</stp>
        <tr r="AU67" s="1"/>
        <tr r="AU67" s="1"/>
      </tp>
      <tp>
        <v>0</v>
        <stp/>
        <stp>StudyData</stp>
        <stp>AlgOrdBidVol(HXS)</stp>
        <stp>Bar</stp>
        <stp/>
        <stp>Open</stp>
        <stp>1</stp>
        <stp>-18</stp>
        <stp/>
        <stp/>
        <stp/>
        <stp/>
        <stp>T</stp>
        <tr r="AU27" s="1"/>
        <tr r="AU27" s="1"/>
      </tp>
      <tp>
        <v>0</v>
        <stp/>
        <stp>StudyData</stp>
        <stp>AlgOrdBidVol(HXS)</stp>
        <stp>Bar</stp>
        <stp/>
        <stp>Open</stp>
        <stp>1</stp>
        <stp>-28</stp>
        <stp/>
        <stp/>
        <stp/>
        <stp/>
        <stp>T</stp>
        <tr r="AU37" s="1"/>
        <tr r="AU37" s="1"/>
      </tp>
      <tp>
        <v>0</v>
        <stp/>
        <stp>StudyData</stp>
        <stp>AlgOrdBidVol(HXS)</stp>
        <stp>Bar</stp>
        <stp/>
        <stp>Open</stp>
        <stp>1</stp>
        <stp>-38</stp>
        <stp/>
        <stp/>
        <stp/>
        <stp/>
        <stp>T</stp>
        <tr r="AU47" s="1"/>
        <tr r="AU47" s="1"/>
      </tp>
      <tp>
        <v>240</v>
        <stp/>
        <stp>StudyData</stp>
        <stp>AlgOrdAskVol(HXS)</stp>
        <stp>Bar</stp>
        <stp/>
        <stp>Open</stp>
        <stp>1</stp>
        <stp>-47</stp>
        <stp/>
        <stp/>
        <stp/>
        <stp/>
        <stp>T</stp>
        <tr r="AV56" s="1"/>
        <tr r="AV56" s="1"/>
      </tp>
      <tp>
        <v>0</v>
        <stp/>
        <stp>StudyData</stp>
        <stp>AlgOrdAskVol(HXS)</stp>
        <stp>Bar</stp>
        <stp/>
        <stp>Open</stp>
        <stp>5</stp>
        <stp>-43</stp>
        <stp/>
        <stp/>
        <stp/>
        <stp/>
        <stp>T</stp>
        <tr r="BE52" s="1"/>
        <tr r="BE52" s="1"/>
      </tp>
      <tp>
        <v>0</v>
        <stp/>
        <stp>StudyData</stp>
        <stp>AlgOrdAskVol(HXS)</stp>
        <stp>Bar</stp>
        <stp/>
        <stp>Open</stp>
        <stp>1</stp>
        <stp>-57</stp>
        <stp/>
        <stp/>
        <stp/>
        <stp/>
        <stp>T</stp>
        <tr r="AV66" s="1"/>
        <tr r="AV66" s="1"/>
      </tp>
      <tp>
        <v>27</v>
        <stp/>
        <stp>StudyData</stp>
        <stp>AlgOrdAskVol(HXS)</stp>
        <stp>Bar</stp>
        <stp/>
        <stp>Open</stp>
        <stp>5</stp>
        <stp>-53</stp>
        <stp/>
        <stp/>
        <stp/>
        <stp/>
        <stp>T</stp>
        <tr r="BE62" s="1"/>
        <tr r="BE62" s="1"/>
      </tp>
      <tp>
        <v>0</v>
        <stp/>
        <stp>StudyData</stp>
        <stp>AlgOrdAskVol(HXS)</stp>
        <stp>Bar</stp>
        <stp/>
        <stp>Open</stp>
        <stp>1</stp>
        <stp>-27</stp>
        <stp/>
        <stp/>
        <stp/>
        <stp/>
        <stp>T</stp>
        <tr r="AV36" s="1"/>
        <tr r="AV36" s="1"/>
      </tp>
      <tp>
        <v>0</v>
        <stp/>
        <stp>StudyData</stp>
        <stp>AlgOrdAskVol(HXS)</stp>
        <stp>Bar</stp>
        <stp/>
        <stp>Open</stp>
        <stp>5</stp>
        <stp>-23</stp>
        <stp/>
        <stp/>
        <stp/>
        <stp/>
        <stp>T</stp>
        <tr r="BE32" s="1"/>
        <tr r="BE32" s="1"/>
      </tp>
      <tp>
        <v>0</v>
        <stp/>
        <stp>StudyData</stp>
        <stp>AlgOrdAskVol(HXS)</stp>
        <stp>Bar</stp>
        <stp/>
        <stp>Open</stp>
        <stp>1</stp>
        <stp>-37</stp>
        <stp/>
        <stp/>
        <stp/>
        <stp/>
        <stp>T</stp>
        <tr r="AV46" s="1"/>
        <tr r="AV46" s="1"/>
      </tp>
      <tp>
        <v>0</v>
        <stp/>
        <stp>StudyData</stp>
        <stp>AlgOrdAskVol(HXS)</stp>
        <stp>Bar</stp>
        <stp/>
        <stp>Open</stp>
        <stp>5</stp>
        <stp>-33</stp>
        <stp/>
        <stp/>
        <stp/>
        <stp/>
        <stp>T</stp>
        <tr r="BE42" s="1"/>
        <tr r="BE42" s="1"/>
      </tp>
      <tp>
        <v>0</v>
        <stp/>
        <stp>StudyData</stp>
        <stp>AlgOrdAskVol(HXS)</stp>
        <stp>Bar</stp>
        <stp/>
        <stp>Open</stp>
        <stp>1</stp>
        <stp>-17</stp>
        <stp/>
        <stp/>
        <stp/>
        <stp/>
        <stp>T</stp>
        <tr r="AV26" s="1"/>
        <tr r="AV26" s="1"/>
      </tp>
      <tp>
        <v>0</v>
        <stp/>
        <stp>StudyData</stp>
        <stp>AlgOrdAskVol(HXS)</stp>
        <stp>Bar</stp>
        <stp/>
        <stp>Open</stp>
        <stp>5</stp>
        <stp>-13</stp>
        <stp/>
        <stp/>
        <stp/>
        <stp/>
        <stp>T</stp>
        <tr r="BE22" s="1"/>
        <tr r="BE22" s="1"/>
      </tp>
      <tp t="s">
        <v/>
        <stp/>
        <stp>StudyData</stp>
        <stp>SUBMINUTE((HTS),5,Regular)</stp>
        <stp>Bar</stp>
        <stp/>
        <stp>Close</stp>
        <stp>5</stp>
        <stp>0</stp>
        <stp/>
        <stp/>
        <stp/>
        <stp/>
        <stp>T</stp>
        <tr r="J9" s="1"/>
      </tp>
      <tp>
        <v>0</v>
        <stp/>
        <stp>StudyData</stp>
        <stp>AlgOrdAskVol(SUBMINUTE((HTS),5,Regular),1,0)</stp>
        <stp>Bar</stp>
        <stp/>
        <stp>Open</stp>
        <stp>5</stp>
        <stp>-14</stp>
        <stp/>
        <stp/>
        <stp/>
        <stp/>
        <stp>T</stp>
        <tr r="L23" s="1"/>
        <tr r="L23" s="1"/>
      </tp>
      <tp>
        <v>0</v>
        <stp/>
        <stp>StudyData</stp>
        <stp>AlgOrdAskVol(SUBMINUTE((HTS),5,Regular),1,0)</stp>
        <stp>Bar</stp>
        <stp/>
        <stp>Open</stp>
        <stp>5</stp>
        <stp>-24</stp>
        <stp/>
        <stp/>
        <stp/>
        <stp/>
        <stp>T</stp>
        <tr r="L33" s="1"/>
        <tr r="L33" s="1"/>
      </tp>
      <tp>
        <v>0</v>
        <stp/>
        <stp>StudyData</stp>
        <stp>AlgOrdAskVol(SUBMINUTE((HTS),5,Regular),1,0)</stp>
        <stp>Bar</stp>
        <stp/>
        <stp>Open</stp>
        <stp>5</stp>
        <stp>-34</stp>
        <stp/>
        <stp/>
        <stp/>
        <stp/>
        <stp>T</stp>
        <tr r="L43" s="1"/>
        <tr r="L43" s="1"/>
      </tp>
      <tp>
        <v>0</v>
        <stp/>
        <stp>StudyData</stp>
        <stp>AlgOrdAskVol(SUBMINUTE((HTS),5,Regular),1,0)</stp>
        <stp>Bar</stp>
        <stp/>
        <stp>Open</stp>
        <stp>5</stp>
        <stp>-44</stp>
        <stp/>
        <stp/>
        <stp/>
        <stp/>
        <stp>T</stp>
        <tr r="L53" s="1"/>
        <tr r="L53" s="1"/>
      </tp>
      <tp>
        <v>0</v>
        <stp/>
        <stp>StudyData</stp>
        <stp>AlgOrdAskVol(SUBMINUTE((HTS),5,Regular),1,0)</stp>
        <stp>Bar</stp>
        <stp/>
        <stp>Open</stp>
        <stp>5</stp>
        <stp>-54</stp>
        <stp/>
        <stp/>
        <stp/>
        <stp/>
        <stp>T</stp>
        <tr r="L63" s="1"/>
        <tr r="L63" s="1"/>
      </tp>
      <tp>
        <v>0</v>
        <stp/>
        <stp>StudyData</stp>
        <stp>AlgOrdAskVol(SUBMINUTE((HTS),1,Regular),1,0)</stp>
        <stp>Bar</stp>
        <stp/>
        <stp>Open</stp>
        <stp>5</stp>
        <stp>-14</stp>
        <stp/>
        <stp/>
        <stp/>
        <stp/>
        <stp>T</stp>
        <tr r="F23" s="1"/>
        <tr r="F23" s="1"/>
      </tp>
      <tp>
        <v>0</v>
        <stp/>
        <stp>StudyData</stp>
        <stp>AlgOrdAskVol(SUBMINUTE((HTS),1,Regular),1,0)</stp>
        <stp>Bar</stp>
        <stp/>
        <stp>Open</stp>
        <stp>5</stp>
        <stp>-24</stp>
        <stp/>
        <stp/>
        <stp/>
        <stp/>
        <stp>T</stp>
        <tr r="F33" s="1"/>
        <tr r="F33" s="1"/>
      </tp>
      <tp>
        <v>0</v>
        <stp/>
        <stp>StudyData</stp>
        <stp>AlgOrdAskVol(SUBMINUTE((HTS),1,Regular),1,0)</stp>
        <stp>Bar</stp>
        <stp/>
        <stp>Open</stp>
        <stp>5</stp>
        <stp>-34</stp>
        <stp/>
        <stp/>
        <stp/>
        <stp/>
        <stp>T</stp>
        <tr r="F43" s="1"/>
        <tr r="F43" s="1"/>
      </tp>
      <tp>
        <v>0</v>
        <stp/>
        <stp>StudyData</stp>
        <stp>AlgOrdAskVol(SUBMINUTE((HTS),1,Regular),1,0)</stp>
        <stp>Bar</stp>
        <stp/>
        <stp>Open</stp>
        <stp>5</stp>
        <stp>-44</stp>
        <stp/>
        <stp/>
        <stp/>
        <stp/>
        <stp>T</stp>
        <tr r="F53" s="1"/>
        <tr r="F53" s="1"/>
      </tp>
      <tp>
        <v>0</v>
        <stp/>
        <stp>StudyData</stp>
        <stp>AlgOrdAskVol(SUBMINUTE((HTS),1,Regular),1,0)</stp>
        <stp>Bar</stp>
        <stp/>
        <stp>Open</stp>
        <stp>5</stp>
        <stp>-54</stp>
        <stp/>
        <stp/>
        <stp/>
        <stp/>
        <stp>T</stp>
        <tr r="F63" s="1"/>
        <tr r="F63" s="1"/>
      </tp>
      <tp>
        <v>0</v>
        <stp/>
        <stp>StudyData</stp>
        <stp>AlgOrdAskVol(SUBMINUTE((HXS),1,Regular),1,0)</stp>
        <stp>Bar</stp>
        <stp/>
        <stp>Open</stp>
        <stp>5</stp>
        <stp>-14</stp>
        <stp/>
        <stp/>
        <stp/>
        <stp/>
        <stp>T</stp>
        <tr r="AJ23" s="1"/>
        <tr r="AJ23" s="1"/>
      </tp>
      <tp>
        <v>0</v>
        <stp/>
        <stp>StudyData</stp>
        <stp>AlgOrdAskVol(SUBMINUTE((HXS),1,Regular),1,0)</stp>
        <stp>Bar</stp>
        <stp/>
        <stp>Open</stp>
        <stp>5</stp>
        <stp>-24</stp>
        <stp/>
        <stp/>
        <stp/>
        <stp/>
        <stp>T</stp>
        <tr r="AJ33" s="1"/>
        <tr r="AJ33" s="1"/>
      </tp>
      <tp>
        <v>0</v>
        <stp/>
        <stp>StudyData</stp>
        <stp>AlgOrdAskVol(SUBMINUTE((HXS),1,Regular),1,0)</stp>
        <stp>Bar</stp>
        <stp/>
        <stp>Open</stp>
        <stp>5</stp>
        <stp>-34</stp>
        <stp/>
        <stp/>
        <stp/>
        <stp/>
        <stp>T</stp>
        <tr r="AJ43" s="1"/>
        <tr r="AJ43" s="1"/>
      </tp>
      <tp>
        <v>0</v>
        <stp/>
        <stp>StudyData</stp>
        <stp>AlgOrdAskVol(SUBMINUTE((HXS),1,Regular),1,0)</stp>
        <stp>Bar</stp>
        <stp/>
        <stp>Open</stp>
        <stp>5</stp>
        <stp>-44</stp>
        <stp/>
        <stp/>
        <stp/>
        <stp/>
        <stp>T</stp>
        <tr r="AJ53" s="1"/>
        <tr r="AJ53" s="1"/>
      </tp>
      <tp>
        <v>0</v>
        <stp/>
        <stp>StudyData</stp>
        <stp>AlgOrdAskVol(SUBMINUTE((HXS),1,Regular),1,0)</stp>
        <stp>Bar</stp>
        <stp/>
        <stp>Open</stp>
        <stp>5</stp>
        <stp>-54</stp>
        <stp/>
        <stp/>
        <stp/>
        <stp/>
        <stp>T</stp>
        <tr r="AJ63" s="1"/>
        <tr r="AJ63" s="1"/>
      </tp>
      <tp>
        <v>0</v>
        <stp/>
        <stp>StudyData</stp>
        <stp>AlgOrdAskVol(SUBMINUTE((HXS),5,Regular),1,0)</stp>
        <stp>Bar</stp>
        <stp/>
        <stp>Open</stp>
        <stp>5</stp>
        <stp>-14</stp>
        <stp/>
        <stp/>
        <stp/>
        <stp/>
        <stp>T</stp>
        <tr r="AP23" s="1"/>
        <tr r="AP23" s="1"/>
      </tp>
      <tp>
        <v>0</v>
        <stp/>
        <stp>StudyData</stp>
        <stp>AlgOrdAskVol(SUBMINUTE((HXS),5,Regular),1,0)</stp>
        <stp>Bar</stp>
        <stp/>
        <stp>Open</stp>
        <stp>5</stp>
        <stp>-24</stp>
        <stp/>
        <stp/>
        <stp/>
        <stp/>
        <stp>T</stp>
        <tr r="AP33" s="1"/>
        <tr r="AP33" s="1"/>
      </tp>
      <tp>
        <v>0</v>
        <stp/>
        <stp>StudyData</stp>
        <stp>AlgOrdAskVol(SUBMINUTE((HXS),5,Regular),1,0)</stp>
        <stp>Bar</stp>
        <stp/>
        <stp>Open</stp>
        <stp>5</stp>
        <stp>-34</stp>
        <stp/>
        <stp/>
        <stp/>
        <stp/>
        <stp>T</stp>
        <tr r="AP43" s="1"/>
        <tr r="AP43" s="1"/>
      </tp>
      <tp>
        <v>0</v>
        <stp/>
        <stp>StudyData</stp>
        <stp>AlgOrdAskVol(SUBMINUTE((HXS),5,Regular),1,0)</stp>
        <stp>Bar</stp>
        <stp/>
        <stp>Open</stp>
        <stp>5</stp>
        <stp>-44</stp>
        <stp/>
        <stp/>
        <stp/>
        <stp/>
        <stp>T</stp>
        <tr r="AP53" s="1"/>
        <tr r="AP53" s="1"/>
      </tp>
      <tp>
        <v>0</v>
        <stp/>
        <stp>StudyData</stp>
        <stp>AlgOrdAskVol(SUBMINUTE((HXS),5,Regular),1,0)</stp>
        <stp>Bar</stp>
        <stp/>
        <stp>Open</stp>
        <stp>5</stp>
        <stp>-54</stp>
        <stp/>
        <stp/>
        <stp/>
        <stp/>
        <stp>T</stp>
        <tr r="AP63" s="1"/>
        <tr r="AP63" s="1"/>
      </tp>
      <tp>
        <v>2162</v>
        <stp/>
        <stp>DOMData</stp>
        <stp>HTS</stp>
        <stp>Volume</stp>
        <stp>-2</stp>
        <stp>D</stp>
        <tr r="I6" s="1"/>
      </tp>
      <tp>
        <v>497</v>
        <stp/>
        <stp>DOMData</stp>
        <stp>HXS</stp>
        <stp>Volume</stp>
        <stp>-2</stp>
        <stp>D</stp>
        <tr r="AM6" s="1"/>
      </tp>
      <tp>
        <v>0</v>
        <stp/>
        <stp>StudyData</stp>
        <stp>AlgOrdBidVol(HTS)</stp>
        <stp>Bar</stp>
        <stp/>
        <stp>Open</stp>
        <stp>1</stp>
        <stp>-49</stp>
        <stp/>
        <stp/>
        <stp/>
        <stp/>
        <stp>T</stp>
        <tr r="Q58" s="1"/>
        <tr r="Q58" s="1"/>
      </tp>
      <tp>
        <v>0</v>
        <stp/>
        <stp>StudyData</stp>
        <stp>AlgOrdBidVol(HTS)</stp>
        <stp>Bar</stp>
        <stp/>
        <stp>Open</stp>
        <stp>1</stp>
        <stp>-59</stp>
        <stp/>
        <stp/>
        <stp/>
        <stp/>
        <stp>T</stp>
        <tr r="Q68" s="1"/>
        <tr r="Q68" s="1"/>
      </tp>
      <tp>
        <v>0</v>
        <stp/>
        <stp>StudyData</stp>
        <stp>AlgOrdBidVol(HTS)</stp>
        <stp>Bar</stp>
        <stp/>
        <stp>Open</stp>
        <stp>1</stp>
        <stp>-19</stp>
        <stp/>
        <stp/>
        <stp/>
        <stp/>
        <stp>T</stp>
        <tr r="Q28" s="1"/>
        <tr r="Q28" s="1"/>
      </tp>
      <tp>
        <v>0</v>
        <stp/>
        <stp>StudyData</stp>
        <stp>AlgOrdBidVol(HTS)</stp>
        <stp>Bar</stp>
        <stp/>
        <stp>Open</stp>
        <stp>1</stp>
        <stp>-29</stp>
        <stp/>
        <stp/>
        <stp/>
        <stp/>
        <stp>T</stp>
        <tr r="Q38" s="1"/>
        <tr r="Q38" s="1"/>
      </tp>
      <tp>
        <v>0</v>
        <stp/>
        <stp>StudyData</stp>
        <stp>AlgOrdBidVol(HTS)</stp>
        <stp>Bar</stp>
        <stp/>
        <stp>Open</stp>
        <stp>1</stp>
        <stp>-39</stp>
        <stp/>
        <stp/>
        <stp/>
        <stp/>
        <stp>T</stp>
        <tr r="Q48" s="1"/>
        <tr r="Q48" s="1"/>
      </tp>
      <tp>
        <v>0</v>
        <stp/>
        <stp>StudyData</stp>
        <stp>AlgOrdAskVol(HTS)</stp>
        <stp>Bar</stp>
        <stp/>
        <stp>Open</stp>
        <stp>1</stp>
        <stp>-46</stp>
        <stp/>
        <stp/>
        <stp/>
        <stp/>
        <stp>T</stp>
        <tr r="R55" s="1"/>
        <tr r="R55" s="1"/>
      </tp>
      <tp t="s">
        <v/>
        <stp/>
        <stp>StudyData</stp>
        <stp>AlgOrdAskVol(HTS)</stp>
        <stp>Bar</stp>
        <stp/>
        <stp>Open</stp>
        <stp>5</stp>
        <stp>-42</stp>
        <stp/>
        <stp/>
        <stp/>
        <stp/>
        <stp>T</stp>
        <tr r="AA51" s="1"/>
      </tp>
      <tp>
        <v>0</v>
        <stp/>
        <stp>StudyData</stp>
        <stp>AlgOrdAskVol(HTS)</stp>
        <stp>Bar</stp>
        <stp/>
        <stp>Open</stp>
        <stp>1</stp>
        <stp>-56</stp>
        <stp/>
        <stp/>
        <stp/>
        <stp/>
        <stp>T</stp>
        <tr r="R65" s="1"/>
        <tr r="R65" s="1"/>
      </tp>
      <tp>
        <v>0</v>
        <stp/>
        <stp>StudyData</stp>
        <stp>AlgOrdAskVol(HTS)</stp>
        <stp>Bar</stp>
        <stp/>
        <stp>Open</stp>
        <stp>5</stp>
        <stp>-52</stp>
        <stp/>
        <stp/>
        <stp/>
        <stp/>
        <stp>T</stp>
        <tr r="AA61" s="1"/>
        <tr r="AA61" s="1"/>
      </tp>
      <tp t="s">
        <v/>
        <stp/>
        <stp>StudyData</stp>
        <stp>AlgOrdAskVol(HTS)</stp>
        <stp>Bar</stp>
        <stp/>
        <stp>Open</stp>
        <stp>1</stp>
        <stp>-26</stp>
        <stp/>
        <stp/>
        <stp/>
        <stp/>
        <stp>T</stp>
        <tr r="R35" s="1"/>
      </tp>
      <tp>
        <v>0</v>
        <stp/>
        <stp>StudyData</stp>
        <stp>AlgOrdAskVol(HTS)</stp>
        <stp>Bar</stp>
        <stp/>
        <stp>Open</stp>
        <stp>5</stp>
        <stp>-22</stp>
        <stp/>
        <stp/>
        <stp/>
        <stp/>
        <stp>T</stp>
        <tr r="AA31" s="1"/>
        <tr r="AA31" s="1"/>
      </tp>
      <tp>
        <v>0</v>
        <stp/>
        <stp>StudyData</stp>
        <stp>AlgOrdAskVol(HTS)</stp>
        <stp>Bar</stp>
        <stp/>
        <stp>Open</stp>
        <stp>1</stp>
        <stp>-36</stp>
        <stp/>
        <stp/>
        <stp/>
        <stp/>
        <stp>T</stp>
        <tr r="R45" s="1"/>
        <tr r="R45" s="1"/>
      </tp>
      <tp t="s">
        <v/>
        <stp/>
        <stp>StudyData</stp>
        <stp>AlgOrdAskVol(HTS)</stp>
        <stp>Bar</stp>
        <stp/>
        <stp>Open</stp>
        <stp>5</stp>
        <stp>-32</stp>
        <stp/>
        <stp/>
        <stp/>
        <stp/>
        <stp>T</stp>
        <tr r="AA41" s="1"/>
      </tp>
      <tp>
        <v>12</v>
        <stp/>
        <stp>StudyData</stp>
        <stp>AlgOrdAskVol(HTS)</stp>
        <stp>Bar</stp>
        <stp/>
        <stp>Open</stp>
        <stp>1</stp>
        <stp>-16</stp>
        <stp/>
        <stp/>
        <stp/>
        <stp/>
        <stp>T</stp>
        <tr r="R25" s="1"/>
        <tr r="R25" s="1"/>
      </tp>
      <tp>
        <v>0</v>
        <stp/>
        <stp>StudyData</stp>
        <stp>AlgOrdAskVol(HTS)</stp>
        <stp>Bar</stp>
        <stp/>
        <stp>Open</stp>
        <stp>5</stp>
        <stp>-12</stp>
        <stp/>
        <stp/>
        <stp/>
        <stp/>
        <stp>T</stp>
        <tr r="AA21" s="1"/>
        <tr r="AA21" s="1"/>
      </tp>
      <tp>
        <v>0</v>
        <stp/>
        <stp>StudyData</stp>
        <stp>AlgOrdBidVol(HXS)</stp>
        <stp>Bar</stp>
        <stp/>
        <stp>Open</stp>
        <stp>1</stp>
        <stp>-49</stp>
        <stp/>
        <stp/>
        <stp/>
        <stp/>
        <stp>T</stp>
        <tr r="AU58" s="1"/>
        <tr r="AU58" s="1"/>
      </tp>
      <tp>
        <v>0</v>
        <stp/>
        <stp>StudyData</stp>
        <stp>AlgOrdBidVol(HXS)</stp>
        <stp>Bar</stp>
        <stp/>
        <stp>Open</stp>
        <stp>1</stp>
        <stp>-59</stp>
        <stp/>
        <stp/>
        <stp/>
        <stp/>
        <stp>T</stp>
        <tr r="AU68" s="1"/>
        <tr r="AU68" s="1"/>
      </tp>
      <tp>
        <v>0</v>
        <stp/>
        <stp>StudyData</stp>
        <stp>AlgOrdBidVol(HXS)</stp>
        <stp>Bar</stp>
        <stp/>
        <stp>Open</stp>
        <stp>1</stp>
        <stp>-19</stp>
        <stp/>
        <stp/>
        <stp/>
        <stp/>
        <stp>T</stp>
        <tr r="AU28" s="1"/>
        <tr r="AU28" s="1"/>
      </tp>
      <tp>
        <v>0</v>
        <stp/>
        <stp>StudyData</stp>
        <stp>AlgOrdBidVol(HXS)</stp>
        <stp>Bar</stp>
        <stp/>
        <stp>Open</stp>
        <stp>1</stp>
        <stp>-29</stp>
        <stp/>
        <stp/>
        <stp/>
        <stp/>
        <stp>T</stp>
        <tr r="AU38" s="1"/>
        <tr r="AU38" s="1"/>
      </tp>
      <tp>
        <v>0</v>
        <stp/>
        <stp>StudyData</stp>
        <stp>AlgOrdBidVol(HXS)</stp>
        <stp>Bar</stp>
        <stp/>
        <stp>Open</stp>
        <stp>1</stp>
        <stp>-39</stp>
        <stp/>
        <stp/>
        <stp/>
        <stp/>
        <stp>T</stp>
        <tr r="AU48" s="1"/>
        <tr r="AU48" s="1"/>
      </tp>
      <tp t="s">
        <v/>
        <stp/>
        <stp>StudyData</stp>
        <stp>AlgOrdAskVol(HXS)</stp>
        <stp>Bar</stp>
        <stp/>
        <stp>Open</stp>
        <stp>1</stp>
        <stp>-46</stp>
        <stp/>
        <stp/>
        <stp/>
        <stp/>
        <stp>T</stp>
        <tr r="AV55" s="1"/>
      </tp>
      <tp>
        <v>0</v>
        <stp/>
        <stp>StudyData</stp>
        <stp>AlgOrdAskVol(HXS)</stp>
        <stp>Bar</stp>
        <stp/>
        <stp>Open</stp>
        <stp>5</stp>
        <stp>-42</stp>
        <stp/>
        <stp/>
        <stp/>
        <stp/>
        <stp>T</stp>
        <tr r="BE51" s="1"/>
        <tr r="BE51" s="1"/>
      </tp>
      <tp>
        <v>0</v>
        <stp/>
        <stp>StudyData</stp>
        <stp>AlgOrdAskVol(HXS)</stp>
        <stp>Bar</stp>
        <stp/>
        <stp>Open</stp>
        <stp>1</stp>
        <stp>-56</stp>
        <stp/>
        <stp/>
        <stp/>
        <stp/>
        <stp>T</stp>
        <tr r="AV65" s="1"/>
        <tr r="AV65" s="1"/>
      </tp>
      <tp>
        <v>21</v>
        <stp/>
        <stp>StudyData</stp>
        <stp>AlgOrdAskVol(HXS)</stp>
        <stp>Bar</stp>
        <stp/>
        <stp>Open</stp>
        <stp>5</stp>
        <stp>-52</stp>
        <stp/>
        <stp/>
        <stp/>
        <stp/>
        <stp>T</stp>
        <tr r="BE61" s="1"/>
        <tr r="BE61" s="1"/>
      </tp>
      <tp>
        <v>0</v>
        <stp/>
        <stp>StudyData</stp>
        <stp>AlgOrdAskVol(HXS)</stp>
        <stp>Bar</stp>
        <stp/>
        <stp>Open</stp>
        <stp>1</stp>
        <stp>-26</stp>
        <stp/>
        <stp/>
        <stp/>
        <stp/>
        <stp>T</stp>
        <tr r="AV35" s="1"/>
        <tr r="AV35" s="1"/>
      </tp>
      <tp>
        <v>0</v>
        <stp/>
        <stp>StudyData</stp>
        <stp>AlgOrdAskVol(HXS)</stp>
        <stp>Bar</stp>
        <stp/>
        <stp>Open</stp>
        <stp>5</stp>
        <stp>-22</stp>
        <stp/>
        <stp/>
        <stp/>
        <stp/>
        <stp>T</stp>
        <tr r="BE31" s="1"/>
        <tr r="BE31" s="1"/>
      </tp>
      <tp>
        <v>0</v>
        <stp/>
        <stp>StudyData</stp>
        <stp>AlgOrdAskVol(HXS)</stp>
        <stp>Bar</stp>
        <stp/>
        <stp>Open</stp>
        <stp>1</stp>
        <stp>-36</stp>
        <stp/>
        <stp/>
        <stp/>
        <stp/>
        <stp>T</stp>
        <tr r="AV45" s="1"/>
        <tr r="AV45" s="1"/>
      </tp>
      <tp>
        <v>0</v>
        <stp/>
        <stp>StudyData</stp>
        <stp>AlgOrdAskVol(HXS)</stp>
        <stp>Bar</stp>
        <stp/>
        <stp>Open</stp>
        <stp>5</stp>
        <stp>-32</stp>
        <stp/>
        <stp/>
        <stp/>
        <stp/>
        <stp>T</stp>
        <tr r="BE41" s="1"/>
        <tr r="BE41" s="1"/>
      </tp>
      <tp>
        <v>127</v>
        <stp/>
        <stp>StudyData</stp>
        <stp>AlgOrdAskVol(HXS)</stp>
        <stp>Bar</stp>
        <stp/>
        <stp>Open</stp>
        <stp>1</stp>
        <stp>-16</stp>
        <stp/>
        <stp/>
        <stp/>
        <stp/>
        <stp>T</stp>
        <tr r="AV25" s="1"/>
        <tr r="AV25" s="1"/>
      </tp>
      <tp>
        <v>0</v>
        <stp/>
        <stp>StudyData</stp>
        <stp>AlgOrdAskVol(HXS)</stp>
        <stp>Bar</stp>
        <stp/>
        <stp>Open</stp>
        <stp>5</stp>
        <stp>-12</stp>
        <stp/>
        <stp/>
        <stp/>
        <stp/>
        <stp>T</stp>
        <tr r="BE21" s="1"/>
        <tr r="BE21" s="1"/>
      </tp>
      <tp>
        <v>0</v>
        <stp/>
        <stp>StudyData</stp>
        <stp>AlgOrdAskVol(SUBMINUTE((HTS),5,Regular),1,0)</stp>
        <stp>Bar</stp>
        <stp/>
        <stp>Open</stp>
        <stp>5</stp>
        <stp>-17</stp>
        <stp/>
        <stp/>
        <stp/>
        <stp/>
        <stp>T</stp>
        <tr r="L26" s="1"/>
        <tr r="L26" s="1"/>
      </tp>
      <tp>
        <v>0</v>
        <stp/>
        <stp>StudyData</stp>
        <stp>AlgOrdAskVol(SUBMINUTE((HTS),5,Regular),1,0)</stp>
        <stp>Bar</stp>
        <stp/>
        <stp>Open</stp>
        <stp>5</stp>
        <stp>-27</stp>
        <stp/>
        <stp/>
        <stp/>
        <stp/>
        <stp>T</stp>
        <tr r="L36" s="1"/>
        <tr r="L36" s="1"/>
      </tp>
      <tp>
        <v>0</v>
        <stp/>
        <stp>StudyData</stp>
        <stp>AlgOrdAskVol(SUBMINUTE((HTS),5,Regular),1,0)</stp>
        <stp>Bar</stp>
        <stp/>
        <stp>Open</stp>
        <stp>5</stp>
        <stp>-37</stp>
        <stp/>
        <stp/>
        <stp/>
        <stp/>
        <stp>T</stp>
        <tr r="L46" s="1"/>
        <tr r="L46" s="1"/>
      </tp>
      <tp>
        <v>0</v>
        <stp/>
        <stp>StudyData</stp>
        <stp>AlgOrdAskVol(SUBMINUTE((HTS),5,Regular),1,0)</stp>
        <stp>Bar</stp>
        <stp/>
        <stp>Open</stp>
        <stp>5</stp>
        <stp>-47</stp>
        <stp/>
        <stp/>
        <stp/>
        <stp/>
        <stp>T</stp>
        <tr r="L56" s="1"/>
        <tr r="L56" s="1"/>
      </tp>
      <tp>
        <v>0</v>
        <stp/>
        <stp>StudyData</stp>
        <stp>AlgOrdAskVol(SUBMINUTE((HTS),5,Regular),1,0)</stp>
        <stp>Bar</stp>
        <stp/>
        <stp>Open</stp>
        <stp>5</stp>
        <stp>-57</stp>
        <stp/>
        <stp/>
        <stp/>
        <stp/>
        <stp>T</stp>
        <tr r="L66" s="1"/>
        <tr r="L66" s="1"/>
      </tp>
      <tp>
        <v>0</v>
        <stp/>
        <stp>StudyData</stp>
        <stp>AlgOrdAskVol(SUBMINUTE((HTS),1,Regular),1,0)</stp>
        <stp>Bar</stp>
        <stp/>
        <stp>Open</stp>
        <stp>5</stp>
        <stp>-17</stp>
        <stp/>
        <stp/>
        <stp/>
        <stp/>
        <stp>T</stp>
        <tr r="F26" s="1"/>
        <tr r="F26" s="1"/>
      </tp>
      <tp>
        <v>0</v>
        <stp/>
        <stp>StudyData</stp>
        <stp>AlgOrdAskVol(SUBMINUTE((HTS),1,Regular),1,0)</stp>
        <stp>Bar</stp>
        <stp/>
        <stp>Open</stp>
        <stp>5</stp>
        <stp>-27</stp>
        <stp/>
        <stp/>
        <stp/>
        <stp/>
        <stp>T</stp>
        <tr r="F36" s="1"/>
        <tr r="F36" s="1"/>
      </tp>
      <tp>
        <v>0</v>
        <stp/>
        <stp>StudyData</stp>
        <stp>AlgOrdAskVol(SUBMINUTE((HTS),1,Regular),1,0)</stp>
        <stp>Bar</stp>
        <stp/>
        <stp>Open</stp>
        <stp>5</stp>
        <stp>-37</stp>
        <stp/>
        <stp/>
        <stp/>
        <stp/>
        <stp>T</stp>
        <tr r="F46" s="1"/>
        <tr r="F46" s="1"/>
      </tp>
      <tp>
        <v>0</v>
        <stp/>
        <stp>StudyData</stp>
        <stp>AlgOrdAskVol(SUBMINUTE((HTS),1,Regular),1,0)</stp>
        <stp>Bar</stp>
        <stp/>
        <stp>Open</stp>
        <stp>5</stp>
        <stp>-47</stp>
        <stp/>
        <stp/>
        <stp/>
        <stp/>
        <stp>T</stp>
        <tr r="F56" s="1"/>
        <tr r="F56" s="1"/>
      </tp>
      <tp>
        <v>0</v>
        <stp/>
        <stp>StudyData</stp>
        <stp>AlgOrdAskVol(SUBMINUTE((HTS),1,Regular),1,0)</stp>
        <stp>Bar</stp>
        <stp/>
        <stp>Open</stp>
        <stp>5</stp>
        <stp>-57</stp>
        <stp/>
        <stp/>
        <stp/>
        <stp/>
        <stp>T</stp>
        <tr r="F66" s="1"/>
        <tr r="F66" s="1"/>
      </tp>
      <tp>
        <v>0</v>
        <stp/>
        <stp>StudyData</stp>
        <stp>AlgOrdAskVol(SUBMINUTE((HXS),1,Regular),1,0)</stp>
        <stp>Bar</stp>
        <stp/>
        <stp>Open</stp>
        <stp>5</stp>
        <stp>-17</stp>
        <stp/>
        <stp/>
        <stp/>
        <stp/>
        <stp>T</stp>
        <tr r="AJ26" s="1"/>
        <tr r="AJ26" s="1"/>
      </tp>
      <tp>
        <v>0</v>
        <stp/>
        <stp>StudyData</stp>
        <stp>AlgOrdAskVol(SUBMINUTE((HXS),1,Regular),1,0)</stp>
        <stp>Bar</stp>
        <stp/>
        <stp>Open</stp>
        <stp>5</stp>
        <stp>-27</stp>
        <stp/>
        <stp/>
        <stp/>
        <stp/>
        <stp>T</stp>
        <tr r="AJ36" s="1"/>
        <tr r="AJ36" s="1"/>
      </tp>
      <tp>
        <v>0</v>
        <stp/>
        <stp>StudyData</stp>
        <stp>AlgOrdAskVol(SUBMINUTE((HXS),1,Regular),1,0)</stp>
        <stp>Bar</stp>
        <stp/>
        <stp>Open</stp>
        <stp>5</stp>
        <stp>-37</stp>
        <stp/>
        <stp/>
        <stp/>
        <stp/>
        <stp>T</stp>
        <tr r="AJ46" s="1"/>
        <tr r="AJ46" s="1"/>
      </tp>
      <tp>
        <v>0</v>
        <stp/>
        <stp>StudyData</stp>
        <stp>AlgOrdAskVol(SUBMINUTE((HXS),1,Regular),1,0)</stp>
        <stp>Bar</stp>
        <stp/>
        <stp>Open</stp>
        <stp>5</stp>
        <stp>-47</stp>
        <stp/>
        <stp/>
        <stp/>
        <stp/>
        <stp>T</stp>
        <tr r="AJ56" s="1"/>
        <tr r="AJ56" s="1"/>
      </tp>
      <tp>
        <v>0</v>
        <stp/>
        <stp>StudyData</stp>
        <stp>AlgOrdAskVol(SUBMINUTE((HXS),1,Regular),1,0)</stp>
        <stp>Bar</stp>
        <stp/>
        <stp>Open</stp>
        <stp>5</stp>
        <stp>-57</stp>
        <stp/>
        <stp/>
        <stp/>
        <stp/>
        <stp>T</stp>
        <tr r="AJ66" s="1"/>
        <tr r="AJ66" s="1"/>
      </tp>
      <tp>
        <v>0</v>
        <stp/>
        <stp>StudyData</stp>
        <stp>AlgOrdAskVol(SUBMINUTE((HXS),5,Regular),1,0)</stp>
        <stp>Bar</stp>
        <stp/>
        <stp>Open</stp>
        <stp>5</stp>
        <stp>-17</stp>
        <stp/>
        <stp/>
        <stp/>
        <stp/>
        <stp>T</stp>
        <tr r="AP26" s="1"/>
        <tr r="AP26" s="1"/>
      </tp>
      <tp>
        <v>0</v>
        <stp/>
        <stp>StudyData</stp>
        <stp>AlgOrdAskVol(SUBMINUTE((HXS),5,Regular),1,0)</stp>
        <stp>Bar</stp>
        <stp/>
        <stp>Open</stp>
        <stp>5</stp>
        <stp>-27</stp>
        <stp/>
        <stp/>
        <stp/>
        <stp/>
        <stp>T</stp>
        <tr r="AP36" s="1"/>
        <tr r="AP36" s="1"/>
      </tp>
      <tp>
        <v>0</v>
        <stp/>
        <stp>StudyData</stp>
        <stp>AlgOrdAskVol(SUBMINUTE((HXS),5,Regular),1,0)</stp>
        <stp>Bar</stp>
        <stp/>
        <stp>Open</stp>
        <stp>5</stp>
        <stp>-37</stp>
        <stp/>
        <stp/>
        <stp/>
        <stp/>
        <stp>T</stp>
        <tr r="AP46" s="1"/>
        <tr r="AP46" s="1"/>
      </tp>
      <tp>
        <v>0</v>
        <stp/>
        <stp>StudyData</stp>
        <stp>AlgOrdAskVol(SUBMINUTE((HXS),5,Regular),1,0)</stp>
        <stp>Bar</stp>
        <stp/>
        <stp>Open</stp>
        <stp>5</stp>
        <stp>-47</stp>
        <stp/>
        <stp/>
        <stp/>
        <stp/>
        <stp>T</stp>
        <tr r="AP56" s="1"/>
        <tr r="AP56" s="1"/>
      </tp>
      <tp>
        <v>0</v>
        <stp/>
        <stp>StudyData</stp>
        <stp>AlgOrdAskVol(SUBMINUTE((HXS),5,Regular),1,0)</stp>
        <stp>Bar</stp>
        <stp/>
        <stp>Open</stp>
        <stp>5</stp>
        <stp>-57</stp>
        <stp/>
        <stp/>
        <stp/>
        <stp/>
        <stp>T</stp>
        <tr r="AP66" s="1"/>
        <tr r="AP66" s="1"/>
      </tp>
      <tp>
        <v>153</v>
        <stp/>
        <stp>DOMData</stp>
        <stp>HTS</stp>
        <stp>Volume</stp>
        <stp>-1</stp>
        <stp>D</stp>
        <tr r="K6" s="1"/>
      </tp>
      <tp>
        <v>99</v>
        <stp/>
        <stp>DOMData</stp>
        <stp>HXS</stp>
        <stp>Volume</stp>
        <stp>-1</stp>
        <stp>D</stp>
        <tr r="AO6" s="1"/>
      </tp>
      <tp>
        <v>0</v>
        <stp/>
        <stp>StudyData</stp>
        <stp>AlgOrdAskVol(HTS)</stp>
        <stp>Bar</stp>
        <stp/>
        <stp>Open</stp>
        <stp>1</stp>
        <stp>-45</stp>
        <stp/>
        <stp/>
        <stp/>
        <stp/>
        <stp>T</stp>
        <tr r="R54" s="1"/>
        <tr r="R54" s="1"/>
      </tp>
      <tp t="s">
        <v/>
        <stp/>
        <stp>StudyData</stp>
        <stp>AlgOrdAskVol(HTS)</stp>
        <stp>Bar</stp>
        <stp/>
        <stp>Open</stp>
        <stp>5</stp>
        <stp>-41</stp>
        <stp/>
        <stp/>
        <stp/>
        <stp/>
        <stp>T</stp>
        <tr r="AA50" s="1"/>
      </tp>
      <tp>
        <v>0</v>
        <stp/>
        <stp>StudyData</stp>
        <stp>AlgOrdAskVol(HTS)</stp>
        <stp>Bar</stp>
        <stp/>
        <stp>Open</stp>
        <stp>1</stp>
        <stp>-55</stp>
        <stp/>
        <stp/>
        <stp/>
        <stp/>
        <stp>T</stp>
        <tr r="R64" s="1"/>
        <tr r="R64" s="1"/>
      </tp>
      <tp>
        <v>0</v>
        <stp/>
        <stp>StudyData</stp>
        <stp>AlgOrdAskVol(HTS)</stp>
        <stp>Bar</stp>
        <stp/>
        <stp>Open</stp>
        <stp>5</stp>
        <stp>-51</stp>
        <stp/>
        <stp/>
        <stp/>
        <stp/>
        <stp>T</stp>
        <tr r="AA60" s="1"/>
        <tr r="AA60" s="1"/>
      </tp>
      <tp t="s">
        <v/>
        <stp/>
        <stp>StudyData</stp>
        <stp>AlgOrdAskVol(HTS)</stp>
        <stp>Bar</stp>
        <stp/>
        <stp>Open</stp>
        <stp>1</stp>
        <stp>-25</stp>
        <stp/>
        <stp/>
        <stp/>
        <stp/>
        <stp>T</stp>
        <tr r="R34" s="1"/>
      </tp>
      <tp>
        <v>0</v>
        <stp/>
        <stp>StudyData</stp>
        <stp>AlgOrdAskVol(HTS)</stp>
        <stp>Bar</stp>
        <stp/>
        <stp>Open</stp>
        <stp>5</stp>
        <stp>-21</stp>
        <stp/>
        <stp/>
        <stp/>
        <stp/>
        <stp>T</stp>
        <tr r="AA30" s="1"/>
        <tr r="AA30" s="1"/>
      </tp>
      <tp>
        <v>0</v>
        <stp/>
        <stp>StudyData</stp>
        <stp>AlgOrdAskVol(HTS)</stp>
        <stp>Bar</stp>
        <stp/>
        <stp>Open</stp>
        <stp>1</stp>
        <stp>-35</stp>
        <stp/>
        <stp/>
        <stp/>
        <stp/>
        <stp>T</stp>
        <tr r="R44" s="1"/>
        <tr r="R44" s="1"/>
      </tp>
      <tp t="s">
        <v/>
        <stp/>
        <stp>StudyData</stp>
        <stp>AlgOrdAskVol(HTS)</stp>
        <stp>Bar</stp>
        <stp/>
        <stp>Open</stp>
        <stp>5</stp>
        <stp>-31</stp>
        <stp/>
        <stp/>
        <stp/>
        <stp/>
        <stp>T</stp>
        <tr r="AA40" s="1"/>
      </tp>
      <tp t="s">
        <v/>
        <stp/>
        <stp>StudyData</stp>
        <stp>AlgOrdAskVol(HTS)</stp>
        <stp>Bar</stp>
        <stp/>
        <stp>Open</stp>
        <stp>1</stp>
        <stp>-15</stp>
        <stp/>
        <stp/>
        <stp/>
        <stp/>
        <stp>T</stp>
        <tr r="R24" s="1"/>
      </tp>
      <tp>
        <v>0</v>
        <stp/>
        <stp>StudyData</stp>
        <stp>AlgOrdAskVol(HTS)</stp>
        <stp>Bar</stp>
        <stp/>
        <stp>Open</stp>
        <stp>5</stp>
        <stp>-11</stp>
        <stp/>
        <stp/>
        <stp/>
        <stp/>
        <stp>T</stp>
        <tr r="AA20" s="1"/>
        <tr r="AA20" s="1"/>
      </tp>
      <tp t="s">
        <v/>
        <stp/>
        <stp>StudyData</stp>
        <stp>AlgOrdAskVol(HXS)</stp>
        <stp>Bar</stp>
        <stp/>
        <stp>Open</stp>
        <stp>1</stp>
        <stp>-45</stp>
        <stp/>
        <stp/>
        <stp/>
        <stp/>
        <stp>T</stp>
        <tr r="AV54" s="1"/>
      </tp>
      <tp>
        <v>0</v>
        <stp/>
        <stp>StudyData</stp>
        <stp>AlgOrdAskVol(HXS)</stp>
        <stp>Bar</stp>
        <stp/>
        <stp>Open</stp>
        <stp>5</stp>
        <stp>-41</stp>
        <stp/>
        <stp/>
        <stp/>
        <stp/>
        <stp>T</stp>
        <tr r="BE50" s="1"/>
        <tr r="BE50" s="1"/>
      </tp>
      <tp>
        <v>0</v>
        <stp/>
        <stp>StudyData</stp>
        <stp>AlgOrdAskVol(HXS)</stp>
        <stp>Bar</stp>
        <stp/>
        <stp>Open</stp>
        <stp>1</stp>
        <stp>-55</stp>
        <stp/>
        <stp/>
        <stp/>
        <stp/>
        <stp>T</stp>
        <tr r="AV64" s="1"/>
        <tr r="AV64" s="1"/>
      </tp>
      <tp>
        <v>21</v>
        <stp/>
        <stp>StudyData</stp>
        <stp>AlgOrdAskVol(HXS)</stp>
        <stp>Bar</stp>
        <stp/>
        <stp>Open</stp>
        <stp>5</stp>
        <stp>-51</stp>
        <stp/>
        <stp/>
        <stp/>
        <stp/>
        <stp>T</stp>
        <tr r="BE60" s="1"/>
        <tr r="BE60" s="1"/>
      </tp>
      <tp>
        <v>0</v>
        <stp/>
        <stp>StudyData</stp>
        <stp>AlgOrdAskVol(HXS)</stp>
        <stp>Bar</stp>
        <stp/>
        <stp>Open</stp>
        <stp>1</stp>
        <stp>-25</stp>
        <stp/>
        <stp/>
        <stp/>
        <stp/>
        <stp>T</stp>
        <tr r="AV34" s="1"/>
        <tr r="AV34" s="1"/>
      </tp>
      <tp t="s">
        <v/>
        <stp/>
        <stp>StudyData</stp>
        <stp>AlgOrdAskVol(HXS)</stp>
        <stp>Bar</stp>
        <stp/>
        <stp>Open</stp>
        <stp>5</stp>
        <stp>-21</stp>
        <stp/>
        <stp/>
        <stp/>
        <stp/>
        <stp>T</stp>
        <tr r="BE30" s="1"/>
      </tp>
      <tp>
        <v>0</v>
        <stp/>
        <stp>StudyData</stp>
        <stp>AlgOrdAskVol(HXS)</stp>
        <stp>Bar</stp>
        <stp/>
        <stp>Open</stp>
        <stp>1</stp>
        <stp>-35</stp>
        <stp/>
        <stp/>
        <stp/>
        <stp/>
        <stp>T</stp>
        <tr r="AV44" s="1"/>
        <tr r="AV44" s="1"/>
      </tp>
      <tp>
        <v>0</v>
        <stp/>
        <stp>StudyData</stp>
        <stp>AlgOrdAskVol(HXS)</stp>
        <stp>Bar</stp>
        <stp/>
        <stp>Open</stp>
        <stp>5</stp>
        <stp>-31</stp>
        <stp/>
        <stp/>
        <stp/>
        <stp/>
        <stp>T</stp>
        <tr r="BE40" s="1"/>
        <tr r="BE40" s="1"/>
      </tp>
      <tp>
        <v>0</v>
        <stp/>
        <stp>StudyData</stp>
        <stp>AlgOrdAskVol(HXS)</stp>
        <stp>Bar</stp>
        <stp/>
        <stp>Open</stp>
        <stp>1</stp>
        <stp>-15</stp>
        <stp/>
        <stp/>
        <stp/>
        <stp/>
        <stp>T</stp>
        <tr r="AV24" s="1"/>
        <tr r="AV24" s="1"/>
      </tp>
      <tp>
        <v>0</v>
        <stp/>
        <stp>StudyData</stp>
        <stp>AlgOrdAskVol(HXS)</stp>
        <stp>Bar</stp>
        <stp/>
        <stp>Open</stp>
        <stp>5</stp>
        <stp>-11</stp>
        <stp/>
        <stp/>
        <stp/>
        <stp/>
        <stp>T</stp>
        <tr r="BE20" s="1"/>
        <tr r="BE20" s="1"/>
      </tp>
      <tp>
        <v>0</v>
        <stp/>
        <stp>StudyData</stp>
        <stp>AlgOrdAskVol(SUBMINUTE((HTS),5,Regular),1,0)</stp>
        <stp>Bar</stp>
        <stp/>
        <stp>Open</stp>
        <stp>5</stp>
        <stp>-16</stp>
        <stp/>
        <stp/>
        <stp/>
        <stp/>
        <stp>T</stp>
        <tr r="L25" s="1"/>
        <tr r="L25" s="1"/>
      </tp>
      <tp>
        <v>0</v>
        <stp/>
        <stp>StudyData</stp>
        <stp>AlgOrdAskVol(SUBMINUTE((HTS),5,Regular),1,0)</stp>
        <stp>Bar</stp>
        <stp/>
        <stp>Open</stp>
        <stp>5</stp>
        <stp>-26</stp>
        <stp/>
        <stp/>
        <stp/>
        <stp/>
        <stp>T</stp>
        <tr r="L35" s="1"/>
        <tr r="L35" s="1"/>
      </tp>
      <tp>
        <v>0</v>
        <stp/>
        <stp>StudyData</stp>
        <stp>AlgOrdAskVol(SUBMINUTE((HTS),5,Regular),1,0)</stp>
        <stp>Bar</stp>
        <stp/>
        <stp>Open</stp>
        <stp>5</stp>
        <stp>-36</stp>
        <stp/>
        <stp/>
        <stp/>
        <stp/>
        <stp>T</stp>
        <tr r="L45" s="1"/>
        <tr r="L45" s="1"/>
      </tp>
      <tp>
        <v>0</v>
        <stp/>
        <stp>StudyData</stp>
        <stp>AlgOrdAskVol(SUBMINUTE((HTS),5,Regular),1,0)</stp>
        <stp>Bar</stp>
        <stp/>
        <stp>Open</stp>
        <stp>5</stp>
        <stp>-46</stp>
        <stp/>
        <stp/>
        <stp/>
        <stp/>
        <stp>T</stp>
        <tr r="L55" s="1"/>
        <tr r="L55" s="1"/>
      </tp>
      <tp>
        <v>0</v>
        <stp/>
        <stp>StudyData</stp>
        <stp>AlgOrdAskVol(SUBMINUTE((HTS),5,Regular),1,0)</stp>
        <stp>Bar</stp>
        <stp/>
        <stp>Open</stp>
        <stp>5</stp>
        <stp>-56</stp>
        <stp/>
        <stp/>
        <stp/>
        <stp/>
        <stp>T</stp>
        <tr r="L65" s="1"/>
        <tr r="L65" s="1"/>
      </tp>
      <tp>
        <v>0</v>
        <stp/>
        <stp>StudyData</stp>
        <stp>AlgOrdAskVol(SUBMINUTE((HTS),1,Regular),1,0)</stp>
        <stp>Bar</stp>
        <stp/>
        <stp>Open</stp>
        <stp>5</stp>
        <stp>-16</stp>
        <stp/>
        <stp/>
        <stp/>
        <stp/>
        <stp>T</stp>
        <tr r="F25" s="1"/>
        <tr r="F25" s="1"/>
      </tp>
      <tp>
        <v>0</v>
        <stp/>
        <stp>StudyData</stp>
        <stp>AlgOrdAskVol(SUBMINUTE((HTS),1,Regular),1,0)</stp>
        <stp>Bar</stp>
        <stp/>
        <stp>Open</stp>
        <stp>5</stp>
        <stp>-26</stp>
        <stp/>
        <stp/>
        <stp/>
        <stp/>
        <stp>T</stp>
        <tr r="F35" s="1"/>
        <tr r="F35" s="1"/>
      </tp>
      <tp>
        <v>0</v>
        <stp/>
        <stp>StudyData</stp>
        <stp>AlgOrdAskVol(SUBMINUTE((HTS),1,Regular),1,0)</stp>
        <stp>Bar</stp>
        <stp/>
        <stp>Open</stp>
        <stp>5</stp>
        <stp>-36</stp>
        <stp/>
        <stp/>
        <stp/>
        <stp/>
        <stp>T</stp>
        <tr r="F45" s="1"/>
        <tr r="F45" s="1"/>
      </tp>
      <tp>
        <v>0</v>
        <stp/>
        <stp>StudyData</stp>
        <stp>AlgOrdAskVol(SUBMINUTE((HTS),1,Regular),1,0)</stp>
        <stp>Bar</stp>
        <stp/>
        <stp>Open</stp>
        <stp>5</stp>
        <stp>-46</stp>
        <stp/>
        <stp/>
        <stp/>
        <stp/>
        <stp>T</stp>
        <tr r="F55" s="1"/>
        <tr r="F55" s="1"/>
      </tp>
      <tp>
        <v>0</v>
        <stp/>
        <stp>StudyData</stp>
        <stp>AlgOrdAskVol(SUBMINUTE((HTS),1,Regular),1,0)</stp>
        <stp>Bar</stp>
        <stp/>
        <stp>Open</stp>
        <stp>5</stp>
        <stp>-56</stp>
        <stp/>
        <stp/>
        <stp/>
        <stp/>
        <stp>T</stp>
        <tr r="F65" s="1"/>
        <tr r="F65" s="1"/>
      </tp>
      <tp>
        <v>0</v>
        <stp/>
        <stp>StudyData</stp>
        <stp>AlgOrdAskVol(SUBMINUTE((HXS),1,Regular),1,0)</stp>
        <stp>Bar</stp>
        <stp/>
        <stp>Open</stp>
        <stp>5</stp>
        <stp>-16</stp>
        <stp/>
        <stp/>
        <stp/>
        <stp/>
        <stp>T</stp>
        <tr r="AJ25" s="1"/>
        <tr r="AJ25" s="1"/>
      </tp>
      <tp>
        <v>0</v>
        <stp/>
        <stp>StudyData</stp>
        <stp>AlgOrdAskVol(SUBMINUTE((HXS),1,Regular),1,0)</stp>
        <stp>Bar</stp>
        <stp/>
        <stp>Open</stp>
        <stp>5</stp>
        <stp>-26</stp>
        <stp/>
        <stp/>
        <stp/>
        <stp/>
        <stp>T</stp>
        <tr r="AJ35" s="1"/>
        <tr r="AJ35" s="1"/>
      </tp>
      <tp>
        <v>0</v>
        <stp/>
        <stp>StudyData</stp>
        <stp>AlgOrdAskVol(SUBMINUTE((HXS),1,Regular),1,0)</stp>
        <stp>Bar</stp>
        <stp/>
        <stp>Open</stp>
        <stp>5</stp>
        <stp>-36</stp>
        <stp/>
        <stp/>
        <stp/>
        <stp/>
        <stp>T</stp>
        <tr r="AJ45" s="1"/>
        <tr r="AJ45" s="1"/>
      </tp>
      <tp>
        <v>0</v>
        <stp/>
        <stp>StudyData</stp>
        <stp>AlgOrdAskVol(SUBMINUTE((HXS),1,Regular),1,0)</stp>
        <stp>Bar</stp>
        <stp/>
        <stp>Open</stp>
        <stp>5</stp>
        <stp>-46</stp>
        <stp/>
        <stp/>
        <stp/>
        <stp/>
        <stp>T</stp>
        <tr r="AJ55" s="1"/>
        <tr r="AJ55" s="1"/>
      </tp>
      <tp>
        <v>0</v>
        <stp/>
        <stp>StudyData</stp>
        <stp>AlgOrdAskVol(SUBMINUTE((HXS),1,Regular),1,0)</stp>
        <stp>Bar</stp>
        <stp/>
        <stp>Open</stp>
        <stp>5</stp>
        <stp>-56</stp>
        <stp/>
        <stp/>
        <stp/>
        <stp/>
        <stp>T</stp>
        <tr r="AJ65" s="1"/>
        <tr r="AJ65" s="1"/>
      </tp>
      <tp>
        <v>0</v>
        <stp/>
        <stp>StudyData</stp>
        <stp>AlgOrdAskVol(SUBMINUTE((HXS),5,Regular),1,0)</stp>
        <stp>Bar</stp>
        <stp/>
        <stp>Open</stp>
        <stp>5</stp>
        <stp>-16</stp>
        <stp/>
        <stp/>
        <stp/>
        <stp/>
        <stp>T</stp>
        <tr r="AP25" s="1"/>
        <tr r="AP25" s="1"/>
      </tp>
      <tp>
        <v>0</v>
        <stp/>
        <stp>StudyData</stp>
        <stp>AlgOrdAskVol(SUBMINUTE((HXS),5,Regular),1,0)</stp>
        <stp>Bar</stp>
        <stp/>
        <stp>Open</stp>
        <stp>5</stp>
        <stp>-26</stp>
        <stp/>
        <stp/>
        <stp/>
        <stp/>
        <stp>T</stp>
        <tr r="AP35" s="1"/>
        <tr r="AP35" s="1"/>
      </tp>
      <tp>
        <v>0</v>
        <stp/>
        <stp>StudyData</stp>
        <stp>AlgOrdAskVol(SUBMINUTE((HXS),5,Regular),1,0)</stp>
        <stp>Bar</stp>
        <stp/>
        <stp>Open</stp>
        <stp>5</stp>
        <stp>-36</stp>
        <stp/>
        <stp/>
        <stp/>
        <stp/>
        <stp>T</stp>
        <tr r="AP45" s="1"/>
        <tr r="AP45" s="1"/>
      </tp>
      <tp>
        <v>0</v>
        <stp/>
        <stp>StudyData</stp>
        <stp>AlgOrdAskVol(SUBMINUTE((HXS),5,Regular),1,0)</stp>
        <stp>Bar</stp>
        <stp/>
        <stp>Open</stp>
        <stp>5</stp>
        <stp>-46</stp>
        <stp/>
        <stp/>
        <stp/>
        <stp/>
        <stp>T</stp>
        <tr r="AP55" s="1"/>
        <tr r="AP55" s="1"/>
      </tp>
      <tp>
        <v>0</v>
        <stp/>
        <stp>StudyData</stp>
        <stp>AlgOrdAskVol(SUBMINUTE((HXS),5,Regular),1,0)</stp>
        <stp>Bar</stp>
        <stp/>
        <stp>Open</stp>
        <stp>5</stp>
        <stp>-56</stp>
        <stp/>
        <stp/>
        <stp/>
        <stp/>
        <stp>T</stp>
        <tr r="AP65" s="1"/>
        <tr r="AP65" s="1"/>
      </tp>
      <tp>
        <v>236</v>
        <stp/>
        <stp>StudyData</stp>
        <stp>AlgOrdAskVol(HTS)</stp>
        <stp>Bar</stp>
        <stp/>
        <stp>Open</stp>
        <stp>5</stp>
        <stp>-60</stp>
        <stp/>
        <stp/>
        <stp/>
        <stp/>
        <stp>T</stp>
        <tr r="AA69" s="1"/>
        <tr r="AA69" s="1"/>
      </tp>
      <tp>
        <v>0</v>
        <stp/>
        <stp>StudyData</stp>
        <stp>AlgOrdAskVol(HTS)</stp>
        <stp>Bar</stp>
        <stp/>
        <stp>Open</stp>
        <stp>1</stp>
        <stp>-44</stp>
        <stp/>
        <stp/>
        <stp/>
        <stp/>
        <stp>T</stp>
        <tr r="R53" s="1"/>
        <tr r="R53" s="1"/>
      </tp>
      <tp t="s">
        <v/>
        <stp/>
        <stp>StudyData</stp>
        <stp>AlgOrdAskVol(HTS)</stp>
        <stp>Bar</stp>
        <stp/>
        <stp>Open</stp>
        <stp>5</stp>
        <stp>-40</stp>
        <stp/>
        <stp/>
        <stp/>
        <stp/>
        <stp>T</stp>
        <tr r="AA49" s="1"/>
      </tp>
      <tp>
        <v>0</v>
        <stp/>
        <stp>StudyData</stp>
        <stp>AlgOrdAskVol(HTS)</stp>
        <stp>Bar</stp>
        <stp/>
        <stp>Open</stp>
        <stp>1</stp>
        <stp>-54</stp>
        <stp/>
        <stp/>
        <stp/>
        <stp/>
        <stp>T</stp>
        <tr r="R63" s="1"/>
        <tr r="R63" s="1"/>
      </tp>
      <tp>
        <v>0</v>
        <stp/>
        <stp>StudyData</stp>
        <stp>AlgOrdAskVol(HTS)</stp>
        <stp>Bar</stp>
        <stp/>
        <stp>Open</stp>
        <stp>5</stp>
        <stp>-50</stp>
        <stp/>
        <stp/>
        <stp/>
        <stp/>
        <stp>T</stp>
        <tr r="AA59" s="1"/>
        <tr r="AA59" s="1"/>
      </tp>
      <tp t="s">
        <v/>
        <stp/>
        <stp>StudyData</stp>
        <stp>AlgOrdAskVol(HTS)</stp>
        <stp>Bar</stp>
        <stp/>
        <stp>Open</stp>
        <stp>1</stp>
        <stp>-24</stp>
        <stp/>
        <stp/>
        <stp/>
        <stp/>
        <stp>T</stp>
        <tr r="R33" s="1"/>
      </tp>
      <tp>
        <v>0</v>
        <stp/>
        <stp>StudyData</stp>
        <stp>AlgOrdAskVol(HTS)</stp>
        <stp>Bar</stp>
        <stp/>
        <stp>Open</stp>
        <stp>5</stp>
        <stp>-20</stp>
        <stp/>
        <stp/>
        <stp/>
        <stp/>
        <stp>T</stp>
        <tr r="AA29" s="1"/>
        <tr r="AA29" s="1"/>
      </tp>
      <tp>
        <v>0</v>
        <stp/>
        <stp>StudyData</stp>
        <stp>AlgOrdAskVol(HTS)</stp>
        <stp>Bar</stp>
        <stp/>
        <stp>Open</stp>
        <stp>1</stp>
        <stp>-34</stp>
        <stp/>
        <stp/>
        <stp/>
        <stp/>
        <stp>T</stp>
        <tr r="R43" s="1"/>
        <tr r="R43" s="1"/>
      </tp>
      <tp>
        <v>0</v>
        <stp/>
        <stp>StudyData</stp>
        <stp>AlgOrdAskVol(HTS)</stp>
        <stp>Bar</stp>
        <stp/>
        <stp>Open</stp>
        <stp>5</stp>
        <stp>-30</stp>
        <stp/>
        <stp/>
        <stp/>
        <stp/>
        <stp>T</stp>
        <tr r="AA39" s="1"/>
        <tr r="AA39" s="1"/>
      </tp>
      <tp>
        <v>0</v>
        <stp/>
        <stp>StudyData</stp>
        <stp>AlgOrdAskVol(HTS)</stp>
        <stp>Bar</stp>
        <stp/>
        <stp>Open</stp>
        <stp>1</stp>
        <stp>-14</stp>
        <stp/>
        <stp/>
        <stp/>
        <stp/>
        <stp>T</stp>
        <tr r="R23" s="1"/>
        <tr r="R23" s="1"/>
      </tp>
      <tp>
        <v>0</v>
        <stp/>
        <stp>StudyData</stp>
        <stp>AlgOrdAskVol(HTS)</stp>
        <stp>Bar</stp>
        <stp/>
        <stp>Open</stp>
        <stp>5</stp>
        <stp>-10</stp>
        <stp/>
        <stp/>
        <stp/>
        <stp/>
        <stp>T</stp>
        <tr r="AA19" s="1"/>
        <tr r="AA19" s="1"/>
      </tp>
      <tp>
        <v>0</v>
        <stp/>
        <stp>StudyData</stp>
        <stp>AlgOrdAskVol(HXS)</stp>
        <stp>Bar</stp>
        <stp/>
        <stp>Open</stp>
        <stp>5</stp>
        <stp>-60</stp>
        <stp/>
        <stp/>
        <stp/>
        <stp/>
        <stp>T</stp>
        <tr r="BE69" s="1"/>
        <tr r="BE69" s="1"/>
      </tp>
      <tp>
        <v>16</v>
        <stp/>
        <stp>StudyData</stp>
        <stp>AlgOrdAskVol(HXS)</stp>
        <stp>Bar</stp>
        <stp/>
        <stp>Open</stp>
        <stp>1</stp>
        <stp>-44</stp>
        <stp/>
        <stp/>
        <stp/>
        <stp/>
        <stp>T</stp>
        <tr r="AV53" s="1"/>
        <tr r="AV53" s="1"/>
      </tp>
      <tp>
        <v>71</v>
        <stp/>
        <stp>StudyData</stp>
        <stp>AlgOrdAskVol(HXS)</stp>
        <stp>Bar</stp>
        <stp/>
        <stp>Open</stp>
        <stp>5</stp>
        <stp>-40</stp>
        <stp/>
        <stp/>
        <stp/>
        <stp/>
        <stp>T</stp>
        <tr r="BE49" s="1"/>
        <tr r="BE49" s="1"/>
      </tp>
      <tp>
        <v>0</v>
        <stp/>
        <stp>StudyData</stp>
        <stp>AlgOrdAskVol(HXS)</stp>
        <stp>Bar</stp>
        <stp/>
        <stp>Open</stp>
        <stp>1</stp>
        <stp>-54</stp>
        <stp/>
        <stp/>
        <stp/>
        <stp/>
        <stp>T</stp>
        <tr r="AV63" s="1"/>
        <tr r="AV63" s="1"/>
      </tp>
      <tp>
        <v>0</v>
        <stp/>
        <stp>StudyData</stp>
        <stp>AlgOrdAskVol(HXS)</stp>
        <stp>Bar</stp>
        <stp/>
        <stp>Open</stp>
        <stp>5</stp>
        <stp>-50</stp>
        <stp/>
        <stp/>
        <stp/>
        <stp/>
        <stp>T</stp>
        <tr r="BE59" s="1"/>
        <tr r="BE59" s="1"/>
      </tp>
      <tp>
        <v>0</v>
        <stp/>
        <stp>StudyData</stp>
        <stp>AlgOrdAskVol(HXS)</stp>
        <stp>Bar</stp>
        <stp/>
        <stp>Open</stp>
        <stp>1</stp>
        <stp>-24</stp>
        <stp/>
        <stp/>
        <stp/>
        <stp/>
        <stp>T</stp>
        <tr r="AV33" s="1"/>
        <tr r="AV33" s="1"/>
      </tp>
      <tp t="s">
        <v/>
        <stp/>
        <stp>StudyData</stp>
        <stp>AlgOrdAskVol(HXS)</stp>
        <stp>Bar</stp>
        <stp/>
        <stp>Open</stp>
        <stp>5</stp>
        <stp>-20</stp>
        <stp/>
        <stp/>
        <stp/>
        <stp/>
        <stp>T</stp>
        <tr r="BE29" s="1"/>
      </tp>
      <tp>
        <v>0</v>
        <stp/>
        <stp>StudyData</stp>
        <stp>AlgOrdAskVol(HXS)</stp>
        <stp>Bar</stp>
        <stp/>
        <stp>Open</stp>
        <stp>1</stp>
        <stp>-34</stp>
        <stp/>
        <stp/>
        <stp/>
        <stp/>
        <stp>T</stp>
        <tr r="AV43" s="1"/>
        <tr r="AV43" s="1"/>
      </tp>
      <tp>
        <v>18</v>
        <stp/>
        <stp>StudyData</stp>
        <stp>AlgOrdAskVol(HXS)</stp>
        <stp>Bar</stp>
        <stp/>
        <stp>Open</stp>
        <stp>5</stp>
        <stp>-30</stp>
        <stp/>
        <stp/>
        <stp/>
        <stp/>
        <stp>T</stp>
        <tr r="BE39" s="1"/>
        <tr r="BE39" s="1"/>
      </tp>
      <tp>
        <v>0</v>
        <stp/>
        <stp>StudyData</stp>
        <stp>AlgOrdAskVol(HXS)</stp>
        <stp>Bar</stp>
        <stp/>
        <stp>Open</stp>
        <stp>1</stp>
        <stp>-14</stp>
        <stp/>
        <stp/>
        <stp/>
        <stp/>
        <stp>T</stp>
        <tr r="AV23" s="1"/>
        <tr r="AV23" s="1"/>
      </tp>
      <tp>
        <v>0</v>
        <stp/>
        <stp>StudyData</stp>
        <stp>AlgOrdAskVol(HXS)</stp>
        <stp>Bar</stp>
        <stp/>
        <stp>Open</stp>
        <stp>5</stp>
        <stp>-10</stp>
        <stp/>
        <stp/>
        <stp/>
        <stp/>
        <stp>T</stp>
        <tr r="BE19" s="1"/>
        <tr r="BE19" s="1"/>
      </tp>
      <tp>
        <v>0</v>
        <stp/>
        <stp>StudyData</stp>
        <stp>AlgOrdAskVol(SUBMINUTE((HTS),5,Regular),1,0)</stp>
        <stp>Bar</stp>
        <stp/>
        <stp>Open</stp>
        <stp>5</stp>
        <stp>-11</stp>
        <stp/>
        <stp/>
        <stp/>
        <stp/>
        <stp>T</stp>
        <tr r="L20" s="1"/>
        <tr r="L20" s="1"/>
      </tp>
      <tp>
        <v>0</v>
        <stp/>
        <stp>StudyData</stp>
        <stp>AlgOrdAskVol(SUBMINUTE((HTS),5,Regular),1,0)</stp>
        <stp>Bar</stp>
        <stp/>
        <stp>Open</stp>
        <stp>5</stp>
        <stp>-21</stp>
        <stp/>
        <stp/>
        <stp/>
        <stp/>
        <stp>T</stp>
        <tr r="L30" s="1"/>
        <tr r="L30" s="1"/>
      </tp>
      <tp>
        <v>0</v>
        <stp/>
        <stp>StudyData</stp>
        <stp>AlgOrdAskVol(SUBMINUTE((HTS),5,Regular),1,0)</stp>
        <stp>Bar</stp>
        <stp/>
        <stp>Open</stp>
        <stp>5</stp>
        <stp>-31</stp>
        <stp/>
        <stp/>
        <stp/>
        <stp/>
        <stp>T</stp>
        <tr r="L40" s="1"/>
        <tr r="L40" s="1"/>
      </tp>
      <tp>
        <v>0</v>
        <stp/>
        <stp>StudyData</stp>
        <stp>AlgOrdAskVol(SUBMINUTE((HTS),5,Regular),1,0)</stp>
        <stp>Bar</stp>
        <stp/>
        <stp>Open</stp>
        <stp>5</stp>
        <stp>-41</stp>
        <stp/>
        <stp/>
        <stp/>
        <stp/>
        <stp>T</stp>
        <tr r="L50" s="1"/>
        <tr r="L50" s="1"/>
      </tp>
      <tp>
        <v>0</v>
        <stp/>
        <stp>StudyData</stp>
        <stp>AlgOrdAskVol(SUBMINUTE((HTS),5,Regular),1,0)</stp>
        <stp>Bar</stp>
        <stp/>
        <stp>Open</stp>
        <stp>5</stp>
        <stp>-51</stp>
        <stp/>
        <stp/>
        <stp/>
        <stp/>
        <stp>T</stp>
        <tr r="L60" s="1"/>
        <tr r="L60" s="1"/>
      </tp>
      <tp>
        <v>0</v>
        <stp/>
        <stp>StudyData</stp>
        <stp>AlgOrdAskVol(SUBMINUTE((HTS),1,Regular),1,0)</stp>
        <stp>Bar</stp>
        <stp/>
        <stp>Open</stp>
        <stp>5</stp>
        <stp>-11</stp>
        <stp/>
        <stp/>
        <stp/>
        <stp/>
        <stp>T</stp>
        <tr r="F20" s="1"/>
        <tr r="F20" s="1"/>
      </tp>
      <tp>
        <v>0</v>
        <stp/>
        <stp>StudyData</stp>
        <stp>AlgOrdAskVol(SUBMINUTE((HTS),1,Regular),1,0)</stp>
        <stp>Bar</stp>
        <stp/>
        <stp>Open</stp>
        <stp>5</stp>
        <stp>-21</stp>
        <stp/>
        <stp/>
        <stp/>
        <stp/>
        <stp>T</stp>
        <tr r="F30" s="1"/>
        <tr r="F30" s="1"/>
      </tp>
      <tp>
        <v>0</v>
        <stp/>
        <stp>StudyData</stp>
        <stp>AlgOrdAskVol(SUBMINUTE((HTS),1,Regular),1,0)</stp>
        <stp>Bar</stp>
        <stp/>
        <stp>Open</stp>
        <stp>5</stp>
        <stp>-31</stp>
        <stp/>
        <stp/>
        <stp/>
        <stp/>
        <stp>T</stp>
        <tr r="F40" s="1"/>
        <tr r="F40" s="1"/>
      </tp>
      <tp>
        <v>0</v>
        <stp/>
        <stp>StudyData</stp>
        <stp>AlgOrdAskVol(SUBMINUTE((HTS),1,Regular),1,0)</stp>
        <stp>Bar</stp>
        <stp/>
        <stp>Open</stp>
        <stp>5</stp>
        <stp>-41</stp>
        <stp/>
        <stp/>
        <stp/>
        <stp/>
        <stp>T</stp>
        <tr r="F50" s="1"/>
        <tr r="F50" s="1"/>
      </tp>
      <tp>
        <v>0</v>
        <stp/>
        <stp>StudyData</stp>
        <stp>AlgOrdAskVol(SUBMINUTE((HTS),1,Regular),1,0)</stp>
        <stp>Bar</stp>
        <stp/>
        <stp>Open</stp>
        <stp>5</stp>
        <stp>-51</stp>
        <stp/>
        <stp/>
        <stp/>
        <stp/>
        <stp>T</stp>
        <tr r="F60" s="1"/>
        <tr r="F60" s="1"/>
      </tp>
      <tp>
        <v>0</v>
        <stp/>
        <stp>StudyData</stp>
        <stp>AlgOrdAskVol(SUBMINUTE((HXS),1,Regular),1,0)</stp>
        <stp>Bar</stp>
        <stp/>
        <stp>Open</stp>
        <stp>5</stp>
        <stp>-11</stp>
        <stp/>
        <stp/>
        <stp/>
        <stp/>
        <stp>T</stp>
        <tr r="AJ20" s="1"/>
        <tr r="AJ20" s="1"/>
      </tp>
      <tp>
        <v>0</v>
        <stp/>
        <stp>StudyData</stp>
        <stp>AlgOrdAskVol(SUBMINUTE((HXS),1,Regular),1,0)</stp>
        <stp>Bar</stp>
        <stp/>
        <stp>Open</stp>
        <stp>5</stp>
        <stp>-21</stp>
        <stp/>
        <stp/>
        <stp/>
        <stp/>
        <stp>T</stp>
        <tr r="AJ30" s="1"/>
        <tr r="AJ30" s="1"/>
      </tp>
      <tp>
        <v>0</v>
        <stp/>
        <stp>StudyData</stp>
        <stp>AlgOrdAskVol(SUBMINUTE((HXS),1,Regular),1,0)</stp>
        <stp>Bar</stp>
        <stp/>
        <stp>Open</stp>
        <stp>5</stp>
        <stp>-31</stp>
        <stp/>
        <stp/>
        <stp/>
        <stp/>
        <stp>T</stp>
        <tr r="AJ40" s="1"/>
        <tr r="AJ40" s="1"/>
      </tp>
      <tp>
        <v>0</v>
        <stp/>
        <stp>StudyData</stp>
        <stp>AlgOrdAskVol(SUBMINUTE((HXS),1,Regular),1,0)</stp>
        <stp>Bar</stp>
        <stp/>
        <stp>Open</stp>
        <stp>5</stp>
        <stp>-41</stp>
        <stp/>
        <stp/>
        <stp/>
        <stp/>
        <stp>T</stp>
        <tr r="AJ50" s="1"/>
        <tr r="AJ50" s="1"/>
      </tp>
      <tp>
        <v>0</v>
        <stp/>
        <stp>StudyData</stp>
        <stp>AlgOrdAskVol(SUBMINUTE((HXS),1,Regular),1,0)</stp>
        <stp>Bar</stp>
        <stp/>
        <stp>Open</stp>
        <stp>5</stp>
        <stp>-51</stp>
        <stp/>
        <stp/>
        <stp/>
        <stp/>
        <stp>T</stp>
        <tr r="AJ60" s="1"/>
        <tr r="AJ60" s="1"/>
      </tp>
      <tp>
        <v>0</v>
        <stp/>
        <stp>StudyData</stp>
        <stp>AlgOrdAskVol(SUBMINUTE((HXS),5,Regular),1,0)</stp>
        <stp>Bar</stp>
        <stp/>
        <stp>Open</stp>
        <stp>5</stp>
        <stp>-11</stp>
        <stp/>
        <stp/>
        <stp/>
        <stp/>
        <stp>T</stp>
        <tr r="AP20" s="1"/>
        <tr r="AP20" s="1"/>
      </tp>
      <tp>
        <v>0</v>
        <stp/>
        <stp>StudyData</stp>
        <stp>AlgOrdAskVol(SUBMINUTE((HXS),5,Regular),1,0)</stp>
        <stp>Bar</stp>
        <stp/>
        <stp>Open</stp>
        <stp>5</stp>
        <stp>-21</stp>
        <stp/>
        <stp/>
        <stp/>
        <stp/>
        <stp>T</stp>
        <tr r="AP30" s="1"/>
        <tr r="AP30" s="1"/>
      </tp>
      <tp>
        <v>0</v>
        <stp/>
        <stp>StudyData</stp>
        <stp>AlgOrdAskVol(SUBMINUTE((HXS),5,Regular),1,0)</stp>
        <stp>Bar</stp>
        <stp/>
        <stp>Open</stp>
        <stp>5</stp>
        <stp>-31</stp>
        <stp/>
        <stp/>
        <stp/>
        <stp/>
        <stp>T</stp>
        <tr r="AP40" s="1"/>
        <tr r="AP40" s="1"/>
      </tp>
      <tp>
        <v>0</v>
        <stp/>
        <stp>StudyData</stp>
        <stp>AlgOrdAskVol(SUBMINUTE((HXS),5,Regular),1,0)</stp>
        <stp>Bar</stp>
        <stp/>
        <stp>Open</stp>
        <stp>5</stp>
        <stp>-41</stp>
        <stp/>
        <stp/>
        <stp/>
        <stp/>
        <stp>T</stp>
        <tr r="AP50" s="1"/>
        <tr r="AP50" s="1"/>
      </tp>
      <tp>
        <v>0</v>
        <stp/>
        <stp>StudyData</stp>
        <stp>AlgOrdAskVol(SUBMINUTE((HXS),5,Regular),1,0)</stp>
        <stp>Bar</stp>
        <stp/>
        <stp>Open</stp>
        <stp>5</stp>
        <stp>-51</stp>
        <stp/>
        <stp/>
        <stp/>
        <stp/>
        <stp>T</stp>
        <tr r="AP60" s="1"/>
        <tr r="AP60" s="1"/>
      </tp>
      <tp>
        <v>0</v>
        <stp/>
        <stp>StudyData</stp>
        <stp>AlgOrdBidVol(HTS)</stp>
        <stp>Bar</stp>
        <stp/>
        <stp>Open</stp>
        <stp>5</stp>
        <stp>-48</stp>
        <stp/>
        <stp/>
        <stp/>
        <stp/>
        <stp>T</stp>
        <tr r="Z57" s="1"/>
        <tr r="Z57" s="1"/>
      </tp>
      <tp>
        <v>0</v>
        <stp/>
        <stp>StudyData</stp>
        <stp>AlgOrdBidVol(HTS)</stp>
        <stp>Bar</stp>
        <stp/>
        <stp>Open</stp>
        <stp>5</stp>
        <stp>-58</stp>
        <stp/>
        <stp/>
        <stp/>
        <stp/>
        <stp>T</stp>
        <tr r="Z67" s="1"/>
        <tr r="Z67" s="1"/>
      </tp>
      <tp>
        <v>0</v>
        <stp/>
        <stp>StudyData</stp>
        <stp>AlgOrdBidVol(HTS)</stp>
        <stp>Bar</stp>
        <stp/>
        <stp>Open</stp>
        <stp>5</stp>
        <stp>-18</stp>
        <stp/>
        <stp/>
        <stp/>
        <stp/>
        <stp>T</stp>
        <tr r="Z27" s="1"/>
        <tr r="Z27" s="1"/>
      </tp>
      <tp>
        <v>0</v>
        <stp/>
        <stp>StudyData</stp>
        <stp>AlgOrdBidVol(HTS)</stp>
        <stp>Bar</stp>
        <stp/>
        <stp>Open</stp>
        <stp>5</stp>
        <stp>-28</stp>
        <stp/>
        <stp/>
        <stp/>
        <stp/>
        <stp>T</stp>
        <tr r="Z37" s="1"/>
        <tr r="Z37" s="1"/>
      </tp>
      <tp t="s">
        <v/>
        <stp/>
        <stp>StudyData</stp>
        <stp>AlgOrdBidVol(HTS)</stp>
        <stp>Bar</stp>
        <stp/>
        <stp>Open</stp>
        <stp>5</stp>
        <stp>-38</stp>
        <stp/>
        <stp/>
        <stp/>
        <stp/>
        <stp>T</stp>
        <tr r="Z47" s="1"/>
      </tp>
      <tp>
        <v>0</v>
        <stp/>
        <stp>StudyData</stp>
        <stp>AlgOrdAskVol(HTS)</stp>
        <stp>Bar</stp>
        <stp/>
        <stp>Open</stp>
        <stp>1</stp>
        <stp>-43</stp>
        <stp/>
        <stp/>
        <stp/>
        <stp/>
        <stp>T</stp>
        <tr r="R52" s="1"/>
        <tr r="R52" s="1"/>
      </tp>
      <tp>
        <v>0</v>
        <stp/>
        <stp>StudyData</stp>
        <stp>AlgOrdAskVol(HTS)</stp>
        <stp>Bar</stp>
        <stp/>
        <stp>Open</stp>
        <stp>5</stp>
        <stp>-47</stp>
        <stp/>
        <stp/>
        <stp/>
        <stp/>
        <stp>T</stp>
        <tr r="AA56" s="1"/>
        <tr r="AA56" s="1"/>
      </tp>
      <tp>
        <v>0</v>
        <stp/>
        <stp>StudyData</stp>
        <stp>AlgOrdAskVol(HTS)</stp>
        <stp>Bar</stp>
        <stp/>
        <stp>Open</stp>
        <stp>1</stp>
        <stp>-53</stp>
        <stp/>
        <stp/>
        <stp/>
        <stp/>
        <stp>T</stp>
        <tr r="R62" s="1"/>
        <tr r="R62" s="1"/>
      </tp>
      <tp>
        <v>0</v>
        <stp/>
        <stp>StudyData</stp>
        <stp>AlgOrdAskVol(HTS)</stp>
        <stp>Bar</stp>
        <stp/>
        <stp>Open</stp>
        <stp>5</stp>
        <stp>-57</stp>
        <stp/>
        <stp/>
        <stp/>
        <stp/>
        <stp>T</stp>
        <tr r="AA66" s="1"/>
        <tr r="AA66" s="1"/>
      </tp>
      <tp t="s">
        <v/>
        <stp/>
        <stp>StudyData</stp>
        <stp>AlgOrdAskVol(HTS)</stp>
        <stp>Bar</stp>
        <stp/>
        <stp>Open</stp>
        <stp>1</stp>
        <stp>-23</stp>
        <stp/>
        <stp/>
        <stp/>
        <stp/>
        <stp>T</stp>
        <tr r="R32" s="1"/>
      </tp>
      <tp>
        <v>0</v>
        <stp/>
        <stp>StudyData</stp>
        <stp>AlgOrdAskVol(HTS)</stp>
        <stp>Bar</stp>
        <stp/>
        <stp>Open</stp>
        <stp>5</stp>
        <stp>-27</stp>
        <stp/>
        <stp/>
        <stp/>
        <stp/>
        <stp>T</stp>
        <tr r="AA36" s="1"/>
        <tr r="AA36" s="1"/>
      </tp>
      <tp>
        <v>0</v>
        <stp/>
        <stp>StudyData</stp>
        <stp>AlgOrdAskVol(HTS)</stp>
        <stp>Bar</stp>
        <stp/>
        <stp>Open</stp>
        <stp>1</stp>
        <stp>-33</stp>
        <stp/>
        <stp/>
        <stp/>
        <stp/>
        <stp>T</stp>
        <tr r="R42" s="1"/>
        <tr r="R42" s="1"/>
      </tp>
      <tp t="s">
        <v/>
        <stp/>
        <stp>StudyData</stp>
        <stp>AlgOrdAskVol(HTS)</stp>
        <stp>Bar</stp>
        <stp/>
        <stp>Open</stp>
        <stp>5</stp>
        <stp>-37</stp>
        <stp/>
        <stp/>
        <stp/>
        <stp/>
        <stp>T</stp>
        <tr r="AA46" s="1"/>
      </tp>
      <tp>
        <v>0</v>
        <stp/>
        <stp>StudyData</stp>
        <stp>AlgOrdAskVol(HTS)</stp>
        <stp>Bar</stp>
        <stp/>
        <stp>Open</stp>
        <stp>1</stp>
        <stp>-13</stp>
        <stp/>
        <stp/>
        <stp/>
        <stp/>
        <stp>T</stp>
        <tr r="R22" s="1"/>
        <tr r="R22" s="1"/>
      </tp>
      <tp>
        <v>0</v>
        <stp/>
        <stp>StudyData</stp>
        <stp>AlgOrdAskVol(HTS)</stp>
        <stp>Bar</stp>
        <stp/>
        <stp>Open</stp>
        <stp>5</stp>
        <stp>-17</stp>
        <stp/>
        <stp/>
        <stp/>
        <stp/>
        <stp>T</stp>
        <tr r="AA26" s="1"/>
        <tr r="AA26" s="1"/>
      </tp>
      <tp>
        <v>54</v>
        <stp/>
        <stp>StudyData</stp>
        <stp>AlgOrdBidVol(HXS)</stp>
        <stp>Bar</stp>
        <stp/>
        <stp>Open</stp>
        <stp>5</stp>
        <stp>-48</stp>
        <stp/>
        <stp/>
        <stp/>
        <stp/>
        <stp>T</stp>
        <tr r="BD57" s="1"/>
        <tr r="BD57" s="1"/>
      </tp>
      <tp>
        <v>0</v>
        <stp/>
        <stp>StudyData</stp>
        <stp>AlgOrdBidVol(HXS)</stp>
        <stp>Bar</stp>
        <stp/>
        <stp>Open</stp>
        <stp>5</stp>
        <stp>-58</stp>
        <stp/>
        <stp/>
        <stp/>
        <stp/>
        <stp>T</stp>
        <tr r="BD67" s="1"/>
        <tr r="BD67" s="1"/>
      </tp>
      <tp>
        <v>0</v>
        <stp/>
        <stp>StudyData</stp>
        <stp>AlgOrdBidVol(HXS)</stp>
        <stp>Bar</stp>
        <stp/>
        <stp>Open</stp>
        <stp>5</stp>
        <stp>-18</stp>
        <stp/>
        <stp/>
        <stp/>
        <stp/>
        <stp>T</stp>
        <tr r="BD27" s="1"/>
        <tr r="BD27" s="1"/>
      </tp>
      <tp>
        <v>0</v>
        <stp/>
        <stp>StudyData</stp>
        <stp>AlgOrdBidVol(HXS)</stp>
        <stp>Bar</stp>
        <stp/>
        <stp>Open</stp>
        <stp>5</stp>
        <stp>-28</stp>
        <stp/>
        <stp/>
        <stp/>
        <stp/>
        <stp>T</stp>
        <tr r="BD37" s="1"/>
        <tr r="BD37" s="1"/>
      </tp>
      <tp>
        <v>0</v>
        <stp/>
        <stp>StudyData</stp>
        <stp>AlgOrdBidVol(HXS)</stp>
        <stp>Bar</stp>
        <stp/>
        <stp>Open</stp>
        <stp>5</stp>
        <stp>-38</stp>
        <stp/>
        <stp/>
        <stp/>
        <stp/>
        <stp>T</stp>
        <tr r="BD47" s="1"/>
        <tr r="BD47" s="1"/>
      </tp>
      <tp>
        <v>10</v>
        <stp/>
        <stp>StudyData</stp>
        <stp>AlgOrdAskVol(HXS)</stp>
        <stp>Bar</stp>
        <stp/>
        <stp>Open</stp>
        <stp>1</stp>
        <stp>-43</stp>
        <stp/>
        <stp/>
        <stp/>
        <stp/>
        <stp>T</stp>
        <tr r="AV52" s="1"/>
        <tr r="AV52" s="1"/>
      </tp>
      <tp>
        <v>174</v>
        <stp/>
        <stp>StudyData</stp>
        <stp>AlgOrdAskVol(HXS)</stp>
        <stp>Bar</stp>
        <stp/>
        <stp>Open</stp>
        <stp>5</stp>
        <stp>-47</stp>
        <stp/>
        <stp/>
        <stp/>
        <stp/>
        <stp>T</stp>
        <tr r="BE56" s="1"/>
        <tr r="BE56" s="1"/>
      </tp>
      <tp>
        <v>0</v>
        <stp/>
        <stp>StudyData</stp>
        <stp>AlgOrdAskVol(HXS)</stp>
        <stp>Bar</stp>
        <stp/>
        <stp>Open</stp>
        <stp>1</stp>
        <stp>-53</stp>
        <stp/>
        <stp/>
        <stp/>
        <stp/>
        <stp>T</stp>
        <tr r="AV62" s="1"/>
        <tr r="AV62" s="1"/>
      </tp>
      <tp>
        <v>0</v>
        <stp/>
        <stp>StudyData</stp>
        <stp>AlgOrdAskVol(HXS)</stp>
        <stp>Bar</stp>
        <stp/>
        <stp>Open</stp>
        <stp>5</stp>
        <stp>-57</stp>
        <stp/>
        <stp/>
        <stp/>
        <stp/>
        <stp>T</stp>
        <tr r="BE66" s="1"/>
        <tr r="BE66" s="1"/>
      </tp>
      <tp>
        <v>0</v>
        <stp/>
        <stp>StudyData</stp>
        <stp>AlgOrdAskVol(HXS)</stp>
        <stp>Bar</stp>
        <stp/>
        <stp>Open</stp>
        <stp>1</stp>
        <stp>-23</stp>
        <stp/>
        <stp/>
        <stp/>
        <stp/>
        <stp>T</stp>
        <tr r="AV32" s="1"/>
        <tr r="AV32" s="1"/>
      </tp>
      <tp>
        <v>0</v>
        <stp/>
        <stp>StudyData</stp>
        <stp>AlgOrdAskVol(HXS)</stp>
        <stp>Bar</stp>
        <stp/>
        <stp>Open</stp>
        <stp>5</stp>
        <stp>-27</stp>
        <stp/>
        <stp/>
        <stp/>
        <stp/>
        <stp>T</stp>
        <tr r="BE36" s="1"/>
        <tr r="BE36" s="1"/>
      </tp>
      <tp>
        <v>0</v>
        <stp/>
        <stp>StudyData</stp>
        <stp>AlgOrdAskVol(HXS)</stp>
        <stp>Bar</stp>
        <stp/>
        <stp>Open</stp>
        <stp>1</stp>
        <stp>-33</stp>
        <stp/>
        <stp/>
        <stp/>
        <stp/>
        <stp>T</stp>
        <tr r="AV42" s="1"/>
        <tr r="AV42" s="1"/>
      </tp>
      <tp>
        <v>0</v>
        <stp/>
        <stp>StudyData</stp>
        <stp>AlgOrdAskVol(HXS)</stp>
        <stp>Bar</stp>
        <stp/>
        <stp>Open</stp>
        <stp>5</stp>
        <stp>-37</stp>
        <stp/>
        <stp/>
        <stp/>
        <stp/>
        <stp>T</stp>
        <tr r="BE46" s="1"/>
        <tr r="BE46" s="1"/>
      </tp>
      <tp>
        <v>46</v>
        <stp/>
        <stp>StudyData</stp>
        <stp>AlgOrdAskVol(HXS)</stp>
        <stp>Bar</stp>
        <stp/>
        <stp>Open</stp>
        <stp>1</stp>
        <stp>-13</stp>
        <stp/>
        <stp/>
        <stp/>
        <stp/>
        <stp>T</stp>
        <tr r="AV22" s="1"/>
        <tr r="AV22" s="1"/>
      </tp>
      <tp>
        <v>108</v>
        <stp/>
        <stp>StudyData</stp>
        <stp>AlgOrdAskVol(HXS)</stp>
        <stp>Bar</stp>
        <stp/>
        <stp>Open</stp>
        <stp>5</stp>
        <stp>-17</stp>
        <stp/>
        <stp/>
        <stp/>
        <stp/>
        <stp>T</stp>
        <tr r="BE26" s="1"/>
        <tr r="BE26" s="1"/>
      </tp>
      <tp t="s">
        <v/>
        <stp/>
        <stp>StudyData</stp>
        <stp>SUBMINUTE((HTS),1,Regular)</stp>
        <stp>Bar</stp>
        <stp/>
        <stp>Close</stp>
        <stp>5</stp>
        <stp>0</stp>
        <stp/>
        <stp/>
        <stp/>
        <stp/>
        <stp>T</stp>
        <tr r="C9" s="1"/>
      </tp>
      <tp>
        <v>0</v>
        <stp/>
        <stp>StudyData</stp>
        <stp>AlgOrdAskVol(SUBMINUTE((HTS),5,Regular),1,0)</stp>
        <stp>Bar</stp>
        <stp/>
        <stp>Open</stp>
        <stp>5</stp>
        <stp>-10</stp>
        <stp/>
        <stp/>
        <stp/>
        <stp/>
        <stp>T</stp>
        <tr r="L19" s="1"/>
        <tr r="L19" s="1"/>
      </tp>
      <tp>
        <v>0</v>
        <stp/>
        <stp>StudyData</stp>
        <stp>AlgOrdAskVol(SUBMINUTE((HTS),5,Regular),1,0)</stp>
        <stp>Bar</stp>
        <stp/>
        <stp>Open</stp>
        <stp>5</stp>
        <stp>-20</stp>
        <stp/>
        <stp/>
        <stp/>
        <stp/>
        <stp>T</stp>
        <tr r="L29" s="1"/>
        <tr r="L29" s="1"/>
      </tp>
      <tp>
        <v>0</v>
        <stp/>
        <stp>StudyData</stp>
        <stp>AlgOrdAskVol(SUBMINUTE((HTS),5,Regular),1,0)</stp>
        <stp>Bar</stp>
        <stp/>
        <stp>Open</stp>
        <stp>5</stp>
        <stp>-30</stp>
        <stp/>
        <stp/>
        <stp/>
        <stp/>
        <stp>T</stp>
        <tr r="L39" s="1"/>
        <tr r="L39" s="1"/>
      </tp>
      <tp>
        <v>0</v>
        <stp/>
        <stp>StudyData</stp>
        <stp>AlgOrdAskVol(SUBMINUTE((HTS),5,Regular),1,0)</stp>
        <stp>Bar</stp>
        <stp/>
        <stp>Open</stp>
        <stp>5</stp>
        <stp>-40</stp>
        <stp/>
        <stp/>
        <stp/>
        <stp/>
        <stp>T</stp>
        <tr r="L49" s="1"/>
        <tr r="L49" s="1"/>
      </tp>
      <tp>
        <v>0</v>
        <stp/>
        <stp>StudyData</stp>
        <stp>AlgOrdAskVol(SUBMINUTE((HTS),5,Regular),1,0)</stp>
        <stp>Bar</stp>
        <stp/>
        <stp>Open</stp>
        <stp>5</stp>
        <stp>-50</stp>
        <stp/>
        <stp/>
        <stp/>
        <stp/>
        <stp>T</stp>
        <tr r="L59" s="1"/>
        <tr r="L59" s="1"/>
      </tp>
      <tp>
        <v>0</v>
        <stp/>
        <stp>StudyData</stp>
        <stp>AlgOrdAskVol(SUBMINUTE((HTS),5,Regular),1,0)</stp>
        <stp>Bar</stp>
        <stp/>
        <stp>Open</stp>
        <stp>5</stp>
        <stp>-60</stp>
        <stp/>
        <stp/>
        <stp/>
        <stp/>
        <stp>T</stp>
        <tr r="L69" s="1"/>
        <tr r="L69" s="1"/>
      </tp>
      <tp>
        <v>0</v>
        <stp/>
        <stp>StudyData</stp>
        <stp>AlgOrdAskVol(SUBMINUTE((HTS),1,Regular),1,0)</stp>
        <stp>Bar</stp>
        <stp/>
        <stp>Open</stp>
        <stp>5</stp>
        <stp>-10</stp>
        <stp/>
        <stp/>
        <stp/>
        <stp/>
        <stp>T</stp>
        <tr r="F19" s="1"/>
        <tr r="F19" s="1"/>
      </tp>
      <tp>
        <v>0</v>
        <stp/>
        <stp>StudyData</stp>
        <stp>AlgOrdAskVol(SUBMINUTE((HTS),1,Regular),1,0)</stp>
        <stp>Bar</stp>
        <stp/>
        <stp>Open</stp>
        <stp>5</stp>
        <stp>-20</stp>
        <stp/>
        <stp/>
        <stp/>
        <stp/>
        <stp>T</stp>
        <tr r="F29" s="1"/>
        <tr r="F29" s="1"/>
      </tp>
      <tp>
        <v>0</v>
        <stp/>
        <stp>StudyData</stp>
        <stp>AlgOrdAskVol(SUBMINUTE((HTS),1,Regular),1,0)</stp>
        <stp>Bar</stp>
        <stp/>
        <stp>Open</stp>
        <stp>5</stp>
        <stp>-30</stp>
        <stp/>
        <stp/>
        <stp/>
        <stp/>
        <stp>T</stp>
        <tr r="F39" s="1"/>
        <tr r="F39" s="1"/>
      </tp>
      <tp>
        <v>0</v>
        <stp/>
        <stp>StudyData</stp>
        <stp>AlgOrdAskVol(SUBMINUTE((HTS),1,Regular),1,0)</stp>
        <stp>Bar</stp>
        <stp/>
        <stp>Open</stp>
        <stp>5</stp>
        <stp>-40</stp>
        <stp/>
        <stp/>
        <stp/>
        <stp/>
        <stp>T</stp>
        <tr r="F49" s="1"/>
        <tr r="F49" s="1"/>
      </tp>
      <tp>
        <v>0</v>
        <stp/>
        <stp>StudyData</stp>
        <stp>AlgOrdAskVol(SUBMINUTE((HTS),1,Regular),1,0)</stp>
        <stp>Bar</stp>
        <stp/>
        <stp>Open</stp>
        <stp>5</stp>
        <stp>-50</stp>
        <stp/>
        <stp/>
        <stp/>
        <stp/>
        <stp>T</stp>
        <tr r="F59" s="1"/>
        <tr r="F59" s="1"/>
      </tp>
      <tp>
        <v>0</v>
        <stp/>
        <stp>StudyData</stp>
        <stp>AlgOrdAskVol(SUBMINUTE((HTS),1,Regular),1,0)</stp>
        <stp>Bar</stp>
        <stp/>
        <stp>Open</stp>
        <stp>5</stp>
        <stp>-60</stp>
        <stp/>
        <stp/>
        <stp/>
        <stp/>
        <stp>T</stp>
        <tr r="F69" s="1"/>
        <tr r="F69" s="1"/>
      </tp>
      <tp>
        <v>0</v>
        <stp/>
        <stp>StudyData</stp>
        <stp>AlgOrdAskVol(SUBMINUTE((HXS),1,Regular),1,0)</stp>
        <stp>Bar</stp>
        <stp/>
        <stp>Open</stp>
        <stp>5</stp>
        <stp>-10</stp>
        <stp/>
        <stp/>
        <stp/>
        <stp/>
        <stp>T</stp>
        <tr r="AJ19" s="1"/>
        <tr r="AJ19" s="1"/>
      </tp>
      <tp>
        <v>0</v>
        <stp/>
        <stp>StudyData</stp>
        <stp>AlgOrdAskVol(SUBMINUTE((HXS),1,Regular),1,0)</stp>
        <stp>Bar</stp>
        <stp/>
        <stp>Open</stp>
        <stp>5</stp>
        <stp>-20</stp>
        <stp/>
        <stp/>
        <stp/>
        <stp/>
        <stp>T</stp>
        <tr r="AJ29" s="1"/>
        <tr r="AJ29" s="1"/>
      </tp>
      <tp>
        <v>0</v>
        <stp/>
        <stp>StudyData</stp>
        <stp>AlgOrdAskVol(SUBMINUTE((HXS),1,Regular),1,0)</stp>
        <stp>Bar</stp>
        <stp/>
        <stp>Open</stp>
        <stp>5</stp>
        <stp>-30</stp>
        <stp/>
        <stp/>
        <stp/>
        <stp/>
        <stp>T</stp>
        <tr r="AJ39" s="1"/>
        <tr r="AJ39" s="1"/>
      </tp>
      <tp>
        <v>0</v>
        <stp/>
        <stp>StudyData</stp>
        <stp>AlgOrdAskVol(SUBMINUTE((HXS),1,Regular),1,0)</stp>
        <stp>Bar</stp>
        <stp/>
        <stp>Open</stp>
        <stp>5</stp>
        <stp>-40</stp>
        <stp/>
        <stp/>
        <stp/>
        <stp/>
        <stp>T</stp>
        <tr r="AJ49" s="1"/>
        <tr r="AJ49" s="1"/>
      </tp>
      <tp>
        <v>0</v>
        <stp/>
        <stp>StudyData</stp>
        <stp>AlgOrdAskVol(SUBMINUTE((HXS),1,Regular),1,0)</stp>
        <stp>Bar</stp>
        <stp/>
        <stp>Open</stp>
        <stp>5</stp>
        <stp>-50</stp>
        <stp/>
        <stp/>
        <stp/>
        <stp/>
        <stp>T</stp>
        <tr r="AJ59" s="1"/>
        <tr r="AJ59" s="1"/>
      </tp>
      <tp>
        <v>0</v>
        <stp/>
        <stp>StudyData</stp>
        <stp>AlgOrdAskVol(SUBMINUTE((HXS),1,Regular),1,0)</stp>
        <stp>Bar</stp>
        <stp/>
        <stp>Open</stp>
        <stp>5</stp>
        <stp>-60</stp>
        <stp/>
        <stp/>
        <stp/>
        <stp/>
        <stp>T</stp>
        <tr r="AJ69" s="1"/>
        <tr r="AJ69" s="1"/>
      </tp>
      <tp>
        <v>0</v>
        <stp/>
        <stp>StudyData</stp>
        <stp>AlgOrdAskVol(SUBMINUTE((HXS),5,Regular),1,0)</stp>
        <stp>Bar</stp>
        <stp/>
        <stp>Open</stp>
        <stp>5</stp>
        <stp>-10</stp>
        <stp/>
        <stp/>
        <stp/>
        <stp/>
        <stp>T</stp>
        <tr r="AP19" s="1"/>
        <tr r="AP19" s="1"/>
      </tp>
      <tp>
        <v>0</v>
        <stp/>
        <stp>StudyData</stp>
        <stp>AlgOrdAskVol(SUBMINUTE((HXS),5,Regular),1,0)</stp>
        <stp>Bar</stp>
        <stp/>
        <stp>Open</stp>
        <stp>5</stp>
        <stp>-20</stp>
        <stp/>
        <stp/>
        <stp/>
        <stp/>
        <stp>T</stp>
        <tr r="AP29" s="1"/>
        <tr r="AP29" s="1"/>
      </tp>
      <tp>
        <v>0</v>
        <stp/>
        <stp>StudyData</stp>
        <stp>AlgOrdAskVol(SUBMINUTE((HXS),5,Regular),1,0)</stp>
        <stp>Bar</stp>
        <stp/>
        <stp>Open</stp>
        <stp>5</stp>
        <stp>-30</stp>
        <stp/>
        <stp/>
        <stp/>
        <stp/>
        <stp>T</stp>
        <tr r="AP39" s="1"/>
        <tr r="AP39" s="1"/>
      </tp>
      <tp>
        <v>0</v>
        <stp/>
        <stp>StudyData</stp>
        <stp>AlgOrdAskVol(SUBMINUTE((HXS),5,Regular),1,0)</stp>
        <stp>Bar</stp>
        <stp/>
        <stp>Open</stp>
        <stp>5</stp>
        <stp>-40</stp>
        <stp/>
        <stp/>
        <stp/>
        <stp/>
        <stp>T</stp>
        <tr r="AP49" s="1"/>
        <tr r="AP49" s="1"/>
      </tp>
      <tp>
        <v>0</v>
        <stp/>
        <stp>StudyData</stp>
        <stp>AlgOrdAskVol(SUBMINUTE((HXS),5,Regular),1,0)</stp>
        <stp>Bar</stp>
        <stp/>
        <stp>Open</stp>
        <stp>5</stp>
        <stp>-50</stp>
        <stp/>
        <stp/>
        <stp/>
        <stp/>
        <stp>T</stp>
        <tr r="AP59" s="1"/>
        <tr r="AP59" s="1"/>
      </tp>
      <tp>
        <v>0</v>
        <stp/>
        <stp>StudyData</stp>
        <stp>AlgOrdAskVol(SUBMINUTE((HXS),5,Regular),1,0)</stp>
        <stp>Bar</stp>
        <stp/>
        <stp>Open</stp>
        <stp>5</stp>
        <stp>-60</stp>
        <stp/>
        <stp/>
        <stp/>
        <stp/>
        <stp>T</stp>
        <tr r="AP69" s="1"/>
        <tr r="AP69" s="1"/>
      </tp>
      <tp>
        <v>0</v>
        <stp/>
        <stp>StudyData</stp>
        <stp>AlgOrdBidVol(HTS)</stp>
        <stp>Bar</stp>
        <stp/>
        <stp>Open</stp>
        <stp>5</stp>
        <stp>-49</stp>
        <stp/>
        <stp/>
        <stp/>
        <stp/>
        <stp>T</stp>
        <tr r="Z58" s="1"/>
        <tr r="Z58" s="1"/>
      </tp>
      <tp>
        <v>0</v>
        <stp/>
        <stp>StudyData</stp>
        <stp>AlgOrdBidVol(HTS)</stp>
        <stp>Bar</stp>
        <stp/>
        <stp>Open</stp>
        <stp>5</stp>
        <stp>-59</stp>
        <stp/>
        <stp/>
        <stp/>
        <stp/>
        <stp>T</stp>
        <tr r="Z68" s="1"/>
        <tr r="Z68" s="1"/>
      </tp>
      <tp>
        <v>0</v>
        <stp/>
        <stp>StudyData</stp>
        <stp>AlgOrdBidVol(HTS)</stp>
        <stp>Bar</stp>
        <stp/>
        <stp>Open</stp>
        <stp>5</stp>
        <stp>-19</stp>
        <stp/>
        <stp/>
        <stp/>
        <stp/>
        <stp>T</stp>
        <tr r="Z28" s="1"/>
        <tr r="Z28" s="1"/>
      </tp>
      <tp>
        <v>0</v>
        <stp/>
        <stp>StudyData</stp>
        <stp>AlgOrdBidVol(HTS)</stp>
        <stp>Bar</stp>
        <stp/>
        <stp>Open</stp>
        <stp>5</stp>
        <stp>-29</stp>
        <stp/>
        <stp/>
        <stp/>
        <stp/>
        <stp>T</stp>
        <tr r="Z38" s="1"/>
        <tr r="Z38" s="1"/>
      </tp>
      <tp t="s">
        <v/>
        <stp/>
        <stp>StudyData</stp>
        <stp>AlgOrdBidVol(HTS)</stp>
        <stp>Bar</stp>
        <stp/>
        <stp>Open</stp>
        <stp>5</stp>
        <stp>-39</stp>
        <stp/>
        <stp/>
        <stp/>
        <stp/>
        <stp>T</stp>
        <tr r="Z48" s="1"/>
      </tp>
      <tp>
        <v>0</v>
        <stp/>
        <stp>StudyData</stp>
        <stp>AlgOrdAskVol(HTS)</stp>
        <stp>Bar</stp>
        <stp/>
        <stp>Open</stp>
        <stp>1</stp>
        <stp>-42</stp>
        <stp/>
        <stp/>
        <stp/>
        <stp/>
        <stp>T</stp>
        <tr r="R51" s="1"/>
        <tr r="R51" s="1"/>
      </tp>
      <tp>
        <v>6</v>
        <stp/>
        <stp>StudyData</stp>
        <stp>AlgOrdAskVol(HTS)</stp>
        <stp>Bar</stp>
        <stp/>
        <stp>Open</stp>
        <stp>5</stp>
        <stp>-46</stp>
        <stp/>
        <stp/>
        <stp/>
        <stp/>
        <stp>T</stp>
        <tr r="AA55" s="1"/>
        <tr r="AA55" s="1"/>
      </tp>
      <tp>
        <v>0</v>
        <stp/>
        <stp>StudyData</stp>
        <stp>AlgOrdAskVol(HTS)</stp>
        <stp>Bar</stp>
        <stp/>
        <stp>Open</stp>
        <stp>1</stp>
        <stp>-52</stp>
        <stp/>
        <stp/>
        <stp/>
        <stp/>
        <stp>T</stp>
        <tr r="R61" s="1"/>
        <tr r="R61" s="1"/>
      </tp>
      <tp>
        <v>0</v>
        <stp/>
        <stp>StudyData</stp>
        <stp>AlgOrdAskVol(HTS)</stp>
        <stp>Bar</stp>
        <stp/>
        <stp>Open</stp>
        <stp>5</stp>
        <stp>-56</stp>
        <stp/>
        <stp/>
        <stp/>
        <stp/>
        <stp>T</stp>
        <tr r="AA65" s="1"/>
        <tr r="AA65" s="1"/>
      </tp>
      <tp>
        <v>0</v>
        <stp/>
        <stp>StudyData</stp>
        <stp>AlgOrdAskVol(HTS)</stp>
        <stp>Bar</stp>
        <stp/>
        <stp>Open</stp>
        <stp>1</stp>
        <stp>-22</stp>
        <stp/>
        <stp/>
        <stp/>
        <stp/>
        <stp>T</stp>
        <tr r="R31" s="1"/>
        <tr r="R31" s="1"/>
      </tp>
      <tp>
        <v>628</v>
        <stp/>
        <stp>StudyData</stp>
        <stp>AlgOrdAskVol(HTS)</stp>
        <stp>Bar</stp>
        <stp/>
        <stp>Open</stp>
        <stp>5</stp>
        <stp>-26</stp>
        <stp/>
        <stp/>
        <stp/>
        <stp/>
        <stp>T</stp>
        <tr r="AA35" s="1"/>
        <tr r="AA35" s="1"/>
      </tp>
      <tp>
        <v>0</v>
        <stp/>
        <stp>StudyData</stp>
        <stp>AlgOrdAskVol(HTS)</stp>
        <stp>Bar</stp>
        <stp/>
        <stp>Open</stp>
        <stp>1</stp>
        <stp>-32</stp>
        <stp/>
        <stp/>
        <stp/>
        <stp/>
        <stp>T</stp>
        <tr r="R41" s="1"/>
        <tr r="R41" s="1"/>
      </tp>
      <tp t="s">
        <v/>
        <stp/>
        <stp>StudyData</stp>
        <stp>AlgOrdAskVol(HTS)</stp>
        <stp>Bar</stp>
        <stp/>
        <stp>Open</stp>
        <stp>5</stp>
        <stp>-36</stp>
        <stp/>
        <stp/>
        <stp/>
        <stp/>
        <stp>T</stp>
        <tr r="AA45" s="1"/>
      </tp>
      <tp>
        <v>0</v>
        <stp/>
        <stp>StudyData</stp>
        <stp>AlgOrdAskVol(HTS)</stp>
        <stp>Bar</stp>
        <stp/>
        <stp>Open</stp>
        <stp>1</stp>
        <stp>-12</stp>
        <stp/>
        <stp/>
        <stp/>
        <stp/>
        <stp>T</stp>
        <tr r="R21" s="1"/>
        <tr r="R21" s="1"/>
      </tp>
      <tp>
        <v>0</v>
        <stp/>
        <stp>StudyData</stp>
        <stp>AlgOrdAskVol(HTS)</stp>
        <stp>Bar</stp>
        <stp/>
        <stp>Open</stp>
        <stp>5</stp>
        <stp>-16</stp>
        <stp/>
        <stp/>
        <stp/>
        <stp/>
        <stp>T</stp>
        <tr r="AA25" s="1"/>
        <tr r="AA25" s="1"/>
      </tp>
      <tp>
        <v>0</v>
        <stp/>
        <stp>StudyData</stp>
        <stp>AlgOrdBidVol(HXS)</stp>
        <stp>Bar</stp>
        <stp/>
        <stp>Open</stp>
        <stp>5</stp>
        <stp>-49</stp>
        <stp/>
        <stp/>
        <stp/>
        <stp/>
        <stp>T</stp>
        <tr r="BD58" s="1"/>
        <tr r="BD58" s="1"/>
      </tp>
      <tp>
        <v>37</v>
        <stp/>
        <stp>StudyData</stp>
        <stp>AlgOrdBidVol(HXS)</stp>
        <stp>Bar</stp>
        <stp/>
        <stp>Open</stp>
        <stp>5</stp>
        <stp>-59</stp>
        <stp/>
        <stp/>
        <stp/>
        <stp/>
        <stp>T</stp>
        <tr r="BD68" s="1"/>
        <tr r="BD68" s="1"/>
      </tp>
      <tp>
        <v>0</v>
        <stp/>
        <stp>StudyData</stp>
        <stp>AlgOrdBidVol(HXS)</stp>
        <stp>Bar</stp>
        <stp/>
        <stp>Open</stp>
        <stp>5</stp>
        <stp>-19</stp>
        <stp/>
        <stp/>
        <stp/>
        <stp/>
        <stp>T</stp>
        <tr r="BD28" s="1"/>
        <tr r="BD28" s="1"/>
      </tp>
      <tp>
        <v>0</v>
        <stp/>
        <stp>StudyData</stp>
        <stp>AlgOrdBidVol(HXS)</stp>
        <stp>Bar</stp>
        <stp/>
        <stp>Open</stp>
        <stp>5</stp>
        <stp>-29</stp>
        <stp/>
        <stp/>
        <stp/>
        <stp/>
        <stp>T</stp>
        <tr r="BD38" s="1"/>
        <tr r="BD38" s="1"/>
      </tp>
      <tp>
        <v>0</v>
        <stp/>
        <stp>StudyData</stp>
        <stp>AlgOrdBidVol(HXS)</stp>
        <stp>Bar</stp>
        <stp/>
        <stp>Open</stp>
        <stp>5</stp>
        <stp>-39</stp>
        <stp/>
        <stp/>
        <stp/>
        <stp/>
        <stp>T</stp>
        <tr r="BD48" s="1"/>
        <tr r="BD48" s="1"/>
      </tp>
      <tp>
        <v>0</v>
        <stp/>
        <stp>StudyData</stp>
        <stp>AlgOrdAskVol(HXS)</stp>
        <stp>Bar</stp>
        <stp/>
        <stp>Open</stp>
        <stp>1</stp>
        <stp>-42</stp>
        <stp/>
        <stp/>
        <stp/>
        <stp/>
        <stp>T</stp>
        <tr r="AV51" s="1"/>
        <tr r="AV51" s="1"/>
      </tp>
      <tp>
        <v>0</v>
        <stp/>
        <stp>StudyData</stp>
        <stp>AlgOrdAskVol(HXS)</stp>
        <stp>Bar</stp>
        <stp/>
        <stp>Open</stp>
        <stp>5</stp>
        <stp>-46</stp>
        <stp/>
        <stp/>
        <stp/>
        <stp/>
        <stp>T</stp>
        <tr r="BE55" s="1"/>
        <tr r="BE55" s="1"/>
      </tp>
      <tp>
        <v>0</v>
        <stp/>
        <stp>StudyData</stp>
        <stp>AlgOrdAskVol(HXS)</stp>
        <stp>Bar</stp>
        <stp/>
        <stp>Open</stp>
        <stp>1</stp>
        <stp>-52</stp>
        <stp/>
        <stp/>
        <stp/>
        <stp/>
        <stp>T</stp>
        <tr r="AV61" s="1"/>
        <tr r="AV61" s="1"/>
      </tp>
      <tp>
        <v>0</v>
        <stp/>
        <stp>StudyData</stp>
        <stp>AlgOrdAskVol(HXS)</stp>
        <stp>Bar</stp>
        <stp/>
        <stp>Open</stp>
        <stp>5</stp>
        <stp>-56</stp>
        <stp/>
        <stp/>
        <stp/>
        <stp/>
        <stp>T</stp>
        <tr r="BE65" s="1"/>
        <tr r="BE65" s="1"/>
      </tp>
      <tp>
        <v>59</v>
        <stp/>
        <stp>StudyData</stp>
        <stp>AlgOrdAskVol(HXS)</stp>
        <stp>Bar</stp>
        <stp/>
        <stp>Open</stp>
        <stp>1</stp>
        <stp>-22</stp>
        <stp/>
        <stp/>
        <stp/>
        <stp/>
        <stp>T</stp>
        <tr r="AV31" s="1"/>
        <tr r="AV31" s="1"/>
      </tp>
      <tp>
        <v>0</v>
        <stp/>
        <stp>StudyData</stp>
        <stp>AlgOrdAskVol(HXS)</stp>
        <stp>Bar</stp>
        <stp/>
        <stp>Open</stp>
        <stp>5</stp>
        <stp>-26</stp>
        <stp/>
        <stp/>
        <stp/>
        <stp/>
        <stp>T</stp>
        <tr r="BE35" s="1"/>
        <tr r="BE35" s="1"/>
      </tp>
      <tp>
        <v>0</v>
        <stp/>
        <stp>StudyData</stp>
        <stp>AlgOrdAskVol(HXS)</stp>
        <stp>Bar</stp>
        <stp/>
        <stp>Open</stp>
        <stp>1</stp>
        <stp>-32</stp>
        <stp/>
        <stp/>
        <stp/>
        <stp/>
        <stp>T</stp>
        <tr r="AV41" s="1"/>
        <tr r="AV41" s="1"/>
      </tp>
      <tp>
        <v>0</v>
        <stp/>
        <stp>StudyData</stp>
        <stp>AlgOrdAskVol(HXS)</stp>
        <stp>Bar</stp>
        <stp/>
        <stp>Open</stp>
        <stp>5</stp>
        <stp>-36</stp>
        <stp/>
        <stp/>
        <stp/>
        <stp/>
        <stp>T</stp>
        <tr r="BE45" s="1"/>
        <tr r="BE45" s="1"/>
      </tp>
      <tp>
        <v>0</v>
        <stp/>
        <stp>StudyData</stp>
        <stp>AlgOrdAskVol(HXS)</stp>
        <stp>Bar</stp>
        <stp/>
        <stp>Open</stp>
        <stp>1</stp>
        <stp>-12</stp>
        <stp/>
        <stp/>
        <stp/>
        <stp/>
        <stp>T</stp>
        <tr r="AV21" s="1"/>
        <tr r="AV21" s="1"/>
      </tp>
      <tp>
        <v>4</v>
        <stp/>
        <stp>StudyData</stp>
        <stp>AlgOrdAskVol(HXS)</stp>
        <stp>Bar</stp>
        <stp/>
        <stp>Open</stp>
        <stp>5</stp>
        <stp>-16</stp>
        <stp/>
        <stp/>
        <stp/>
        <stp/>
        <stp>T</stp>
        <tr r="BE25" s="1"/>
        <tr r="BE25" s="1"/>
      </tp>
      <tp>
        <v>486</v>
        <stp/>
        <stp>StudyData</stp>
        <stp>AlgOrdAskVol(SUBMINUTE((HTS),5,Regular),1,0)</stp>
        <stp>Bar</stp>
        <stp/>
        <stp>Open</stp>
        <stp>5</stp>
        <stp>-13</stp>
        <stp/>
        <stp/>
        <stp/>
        <stp/>
        <stp>T</stp>
        <tr r="L22" s="1"/>
        <tr r="L22" s="1"/>
      </tp>
      <tp>
        <v>0</v>
        <stp/>
        <stp>StudyData</stp>
        <stp>AlgOrdAskVol(SUBMINUTE((HTS),5,Regular),1,0)</stp>
        <stp>Bar</stp>
        <stp/>
        <stp>Open</stp>
        <stp>5</stp>
        <stp>-23</stp>
        <stp/>
        <stp/>
        <stp/>
        <stp/>
        <stp>T</stp>
        <tr r="L32" s="1"/>
        <tr r="L32" s="1"/>
      </tp>
      <tp>
        <v>0</v>
        <stp/>
        <stp>StudyData</stp>
        <stp>AlgOrdAskVol(SUBMINUTE((HTS),5,Regular),1,0)</stp>
        <stp>Bar</stp>
        <stp/>
        <stp>Open</stp>
        <stp>5</stp>
        <stp>-33</stp>
        <stp/>
        <stp/>
        <stp/>
        <stp/>
        <stp>T</stp>
        <tr r="L42" s="1"/>
        <tr r="L42" s="1"/>
      </tp>
      <tp>
        <v>0</v>
        <stp/>
        <stp>StudyData</stp>
        <stp>AlgOrdAskVol(SUBMINUTE((HTS),5,Regular),1,0)</stp>
        <stp>Bar</stp>
        <stp/>
        <stp>Open</stp>
        <stp>5</stp>
        <stp>-43</stp>
        <stp/>
        <stp/>
        <stp/>
        <stp/>
        <stp>T</stp>
        <tr r="L52" s="1"/>
        <tr r="L52" s="1"/>
      </tp>
      <tp>
        <v>0</v>
        <stp/>
        <stp>StudyData</stp>
        <stp>AlgOrdAskVol(SUBMINUTE((HTS),5,Regular),1,0)</stp>
        <stp>Bar</stp>
        <stp/>
        <stp>Open</stp>
        <stp>5</stp>
        <stp>-53</stp>
        <stp/>
        <stp/>
        <stp/>
        <stp/>
        <stp>T</stp>
        <tr r="L62" s="1"/>
        <tr r="L62" s="1"/>
      </tp>
      <tp>
        <v>0</v>
        <stp/>
        <stp>StudyData</stp>
        <stp>AlgOrdAskVol(SUBMINUTE((HTS),1,Regular),1,0)</stp>
        <stp>Bar</stp>
        <stp/>
        <stp>Open</stp>
        <stp>5</stp>
        <stp>-13</stp>
        <stp/>
        <stp/>
        <stp/>
        <stp/>
        <stp>T</stp>
        <tr r="F22" s="1"/>
        <tr r="F22" s="1"/>
      </tp>
      <tp>
        <v>0</v>
        <stp/>
        <stp>StudyData</stp>
        <stp>AlgOrdAskVol(SUBMINUTE((HTS),1,Regular),1,0)</stp>
        <stp>Bar</stp>
        <stp/>
        <stp>Open</stp>
        <stp>5</stp>
        <stp>-23</stp>
        <stp/>
        <stp/>
        <stp/>
        <stp/>
        <stp>T</stp>
        <tr r="F32" s="1"/>
        <tr r="F32" s="1"/>
      </tp>
      <tp>
        <v>0</v>
        <stp/>
        <stp>StudyData</stp>
        <stp>AlgOrdAskVol(SUBMINUTE((HTS),1,Regular),1,0)</stp>
        <stp>Bar</stp>
        <stp/>
        <stp>Open</stp>
        <stp>5</stp>
        <stp>-33</stp>
        <stp/>
        <stp/>
        <stp/>
        <stp/>
        <stp>T</stp>
        <tr r="F42" s="1"/>
        <tr r="F42" s="1"/>
      </tp>
      <tp>
        <v>0</v>
        <stp/>
        <stp>StudyData</stp>
        <stp>AlgOrdAskVol(SUBMINUTE((HTS),1,Regular),1,0)</stp>
        <stp>Bar</stp>
        <stp/>
        <stp>Open</stp>
        <stp>5</stp>
        <stp>-43</stp>
        <stp/>
        <stp/>
        <stp/>
        <stp/>
        <stp>T</stp>
        <tr r="F52" s="1"/>
        <tr r="F52" s="1"/>
      </tp>
      <tp>
        <v>0</v>
        <stp/>
        <stp>StudyData</stp>
        <stp>AlgOrdAskVol(SUBMINUTE((HTS),1,Regular),1,0)</stp>
        <stp>Bar</stp>
        <stp/>
        <stp>Open</stp>
        <stp>5</stp>
        <stp>-53</stp>
        <stp/>
        <stp/>
        <stp/>
        <stp/>
        <stp>T</stp>
        <tr r="F62" s="1"/>
        <tr r="F62" s="1"/>
      </tp>
      <tp>
        <v>0</v>
        <stp/>
        <stp>StudyData</stp>
        <stp>AlgOrdAskVol(SUBMINUTE((HXS),1,Regular),1,0)</stp>
        <stp>Bar</stp>
        <stp/>
        <stp>Open</stp>
        <stp>5</stp>
        <stp>-13</stp>
        <stp/>
        <stp/>
        <stp/>
        <stp/>
        <stp>T</stp>
        <tr r="AJ22" s="1"/>
        <tr r="AJ22" s="1"/>
      </tp>
      <tp>
        <v>0</v>
        <stp/>
        <stp>StudyData</stp>
        <stp>AlgOrdAskVol(SUBMINUTE((HXS),1,Regular),1,0)</stp>
        <stp>Bar</stp>
        <stp/>
        <stp>Open</stp>
        <stp>5</stp>
        <stp>-23</stp>
        <stp/>
        <stp/>
        <stp/>
        <stp/>
        <stp>T</stp>
        <tr r="AJ32" s="1"/>
        <tr r="AJ32" s="1"/>
      </tp>
      <tp>
        <v>0</v>
        <stp/>
        <stp>StudyData</stp>
        <stp>AlgOrdAskVol(SUBMINUTE((HXS),1,Regular),1,0)</stp>
        <stp>Bar</stp>
        <stp/>
        <stp>Open</stp>
        <stp>5</stp>
        <stp>-33</stp>
        <stp/>
        <stp/>
        <stp/>
        <stp/>
        <stp>T</stp>
        <tr r="AJ42" s="1"/>
        <tr r="AJ42" s="1"/>
      </tp>
      <tp>
        <v>0</v>
        <stp/>
        <stp>StudyData</stp>
        <stp>AlgOrdAskVol(SUBMINUTE((HXS),1,Regular),1,0)</stp>
        <stp>Bar</stp>
        <stp/>
        <stp>Open</stp>
        <stp>5</stp>
        <stp>-43</stp>
        <stp/>
        <stp/>
        <stp/>
        <stp/>
        <stp>T</stp>
        <tr r="AJ52" s="1"/>
        <tr r="AJ52" s="1"/>
      </tp>
      <tp>
        <v>0</v>
        <stp/>
        <stp>StudyData</stp>
        <stp>AlgOrdAskVol(SUBMINUTE((HXS),1,Regular),1,0)</stp>
        <stp>Bar</stp>
        <stp/>
        <stp>Open</stp>
        <stp>5</stp>
        <stp>-53</stp>
        <stp/>
        <stp/>
        <stp/>
        <stp/>
        <stp>T</stp>
        <tr r="AJ62" s="1"/>
        <tr r="AJ62" s="1"/>
      </tp>
      <tp>
        <v>0</v>
        <stp/>
        <stp>StudyData</stp>
        <stp>AlgOrdAskVol(SUBMINUTE((HXS),5,Regular),1,0)</stp>
        <stp>Bar</stp>
        <stp/>
        <stp>Open</stp>
        <stp>5</stp>
        <stp>-13</stp>
        <stp/>
        <stp/>
        <stp/>
        <stp/>
        <stp>T</stp>
        <tr r="AP22" s="1"/>
        <tr r="AP22" s="1"/>
      </tp>
      <tp>
        <v>0</v>
        <stp/>
        <stp>StudyData</stp>
        <stp>AlgOrdAskVol(SUBMINUTE((HXS),5,Regular),1,0)</stp>
        <stp>Bar</stp>
        <stp/>
        <stp>Open</stp>
        <stp>5</stp>
        <stp>-23</stp>
        <stp/>
        <stp/>
        <stp/>
        <stp/>
        <stp>T</stp>
        <tr r="AP32" s="1"/>
        <tr r="AP32" s="1"/>
      </tp>
      <tp>
        <v>0</v>
        <stp/>
        <stp>StudyData</stp>
        <stp>AlgOrdAskVol(SUBMINUTE((HXS),5,Regular),1,0)</stp>
        <stp>Bar</stp>
        <stp/>
        <stp>Open</stp>
        <stp>5</stp>
        <stp>-33</stp>
        <stp/>
        <stp/>
        <stp/>
        <stp/>
        <stp>T</stp>
        <tr r="AP42" s="1"/>
        <tr r="AP42" s="1"/>
      </tp>
      <tp>
        <v>0</v>
        <stp/>
        <stp>StudyData</stp>
        <stp>AlgOrdAskVol(SUBMINUTE((HXS),5,Regular),1,0)</stp>
        <stp>Bar</stp>
        <stp/>
        <stp>Open</stp>
        <stp>5</stp>
        <stp>-43</stp>
        <stp/>
        <stp/>
        <stp/>
        <stp/>
        <stp>T</stp>
        <tr r="AP52" s="1"/>
        <tr r="AP52" s="1"/>
      </tp>
      <tp>
        <v>0</v>
        <stp/>
        <stp>StudyData</stp>
        <stp>AlgOrdAskVol(SUBMINUTE((HXS),5,Regular),1,0)</stp>
        <stp>Bar</stp>
        <stp/>
        <stp>Open</stp>
        <stp>5</stp>
        <stp>-53</stp>
        <stp/>
        <stp/>
        <stp/>
        <stp/>
        <stp>T</stp>
        <tr r="AP62" s="1"/>
        <tr r="AP62" s="1"/>
      </tp>
      <tp>
        <v>42305.556944444441</v>
        <stp/>
        <stp>StudyData</stp>
        <stp>HXS</stp>
        <stp>Bar</stp>
        <stp/>
        <stp>Time</stp>
        <stp>1</stp>
        <stp>0</stp>
        <stp/>
        <stp/>
        <stp/>
        <stp/>
        <stp>T</stp>
        <tr r="AS9" s="1"/>
      </tp>
      <tp>
        <v>42305.555555555555</v>
        <stp/>
        <stp>StudyData</stp>
        <stp>HXS</stp>
        <stp>Bar</stp>
        <stp/>
        <stp>Time</stp>
        <stp>5</stp>
        <stp>0</stp>
        <stp/>
        <stp/>
        <stp/>
        <stp/>
        <stp>T</stp>
        <tr r="AY9" s="1"/>
      </tp>
      <tp>
        <v>42305.556944444441</v>
        <stp/>
        <stp>StudyData</stp>
        <stp>HTS</stp>
        <stp>Bar</stp>
        <stp/>
        <stp>Time</stp>
        <stp>1</stp>
        <stp>0</stp>
        <stp/>
        <stp/>
        <stp/>
        <stp/>
        <stp>T</stp>
        <tr r="O9" s="1"/>
      </tp>
      <tp>
        <v>42305.555555555555</v>
        <stp/>
        <stp>StudyData</stp>
        <stp>HTS</stp>
        <stp>Bar</stp>
        <stp/>
        <stp>Time</stp>
        <stp>5</stp>
        <stp>0</stp>
        <stp/>
        <stp/>
        <stp/>
        <stp/>
        <stp>T</stp>
        <tr r="U9" s="1"/>
      </tp>
      <tp>
        <v>0</v>
        <stp/>
        <stp>StudyData</stp>
        <stp>AlgOrdAskVol(HTS)</stp>
        <stp>Bar</stp>
        <stp/>
        <stp>Open</stp>
        <stp>1</stp>
        <stp>-41</stp>
        <stp/>
        <stp/>
        <stp/>
        <stp/>
        <stp>T</stp>
        <tr r="R50" s="1"/>
        <tr r="R50" s="1"/>
      </tp>
      <tp t="s">
        <v/>
        <stp/>
        <stp>StudyData</stp>
        <stp>AlgOrdAskVol(HTS)</stp>
        <stp>Bar</stp>
        <stp/>
        <stp>Open</stp>
        <stp>5</stp>
        <stp>-45</stp>
        <stp/>
        <stp/>
        <stp/>
        <stp/>
        <stp>T</stp>
        <tr r="AA54" s="1"/>
      </tp>
      <tp>
        <v>0</v>
        <stp/>
        <stp>StudyData</stp>
        <stp>AlgOrdAskVol(HTS)</stp>
        <stp>Bar</stp>
        <stp/>
        <stp>Open</stp>
        <stp>1</stp>
        <stp>-51</stp>
        <stp/>
        <stp/>
        <stp/>
        <stp/>
        <stp>T</stp>
        <tr r="R60" s="1"/>
        <tr r="R60" s="1"/>
      </tp>
      <tp>
        <v>0</v>
        <stp/>
        <stp>StudyData</stp>
        <stp>AlgOrdAskVol(HTS)</stp>
        <stp>Bar</stp>
        <stp/>
        <stp>Open</stp>
        <stp>5</stp>
        <stp>-55</stp>
        <stp/>
        <stp/>
        <stp/>
        <stp/>
        <stp>T</stp>
        <tr r="AA64" s="1"/>
        <tr r="AA64" s="1"/>
      </tp>
      <tp>
        <v>0</v>
        <stp/>
        <stp>StudyData</stp>
        <stp>AlgOrdAskVol(HTS)</stp>
        <stp>Bar</stp>
        <stp/>
        <stp>Open</stp>
        <stp>1</stp>
        <stp>-21</stp>
        <stp/>
        <stp/>
        <stp/>
        <stp/>
        <stp>T</stp>
        <tr r="R30" s="1"/>
        <tr r="R30" s="1"/>
      </tp>
      <tp>
        <v>0</v>
        <stp/>
        <stp>StudyData</stp>
        <stp>AlgOrdAskVol(HTS)</stp>
        <stp>Bar</stp>
        <stp/>
        <stp>Open</stp>
        <stp>5</stp>
        <stp>-25</stp>
        <stp/>
        <stp/>
        <stp/>
        <stp/>
        <stp>T</stp>
        <tr r="AA34" s="1"/>
        <tr r="AA34" s="1"/>
      </tp>
      <tp>
        <v>0</v>
        <stp/>
        <stp>StudyData</stp>
        <stp>AlgOrdAskVol(HTS)</stp>
        <stp>Bar</stp>
        <stp/>
        <stp>Open</stp>
        <stp>1</stp>
        <stp>-31</stp>
        <stp/>
        <stp/>
        <stp/>
        <stp/>
        <stp>T</stp>
        <tr r="R40" s="1"/>
        <tr r="R40" s="1"/>
      </tp>
      <tp t="s">
        <v/>
        <stp/>
        <stp>StudyData</stp>
        <stp>AlgOrdAskVol(HTS)</stp>
        <stp>Bar</stp>
        <stp/>
        <stp>Open</stp>
        <stp>5</stp>
        <stp>-35</stp>
        <stp/>
        <stp/>
        <stp/>
        <stp/>
        <stp>T</stp>
        <tr r="AA44" s="1"/>
      </tp>
      <tp>
        <v>0</v>
        <stp/>
        <stp>StudyData</stp>
        <stp>AlgOrdAskVol(HTS)</stp>
        <stp>Bar</stp>
        <stp/>
        <stp>Open</stp>
        <stp>1</stp>
        <stp>-11</stp>
        <stp/>
        <stp/>
        <stp/>
        <stp/>
        <stp>T</stp>
        <tr r="R20" s="1"/>
        <tr r="R20" s="1"/>
      </tp>
      <tp>
        <v>0</v>
        <stp/>
        <stp>StudyData</stp>
        <stp>AlgOrdAskVol(HTS)</stp>
        <stp>Bar</stp>
        <stp/>
        <stp>Open</stp>
        <stp>5</stp>
        <stp>-15</stp>
        <stp/>
        <stp/>
        <stp/>
        <stp/>
        <stp>T</stp>
        <tr r="AA24" s="1"/>
        <tr r="AA24" s="1"/>
      </tp>
      <tp>
        <v>0</v>
        <stp/>
        <stp>StudyData</stp>
        <stp>AlgOrdAskVol(HXS)</stp>
        <stp>Bar</stp>
        <stp/>
        <stp>Open</stp>
        <stp>1</stp>
        <stp>-41</stp>
        <stp/>
        <stp/>
        <stp/>
        <stp/>
        <stp>T</stp>
        <tr r="AV50" s="1"/>
        <tr r="AV50" s="1"/>
      </tp>
      <tp>
        <v>0</v>
        <stp/>
        <stp>StudyData</stp>
        <stp>AlgOrdAskVol(HXS)</stp>
        <stp>Bar</stp>
        <stp/>
        <stp>Open</stp>
        <stp>5</stp>
        <stp>-45</stp>
        <stp/>
        <stp/>
        <stp/>
        <stp/>
        <stp>T</stp>
        <tr r="BE54" s="1"/>
        <tr r="BE54" s="1"/>
      </tp>
      <tp>
        <v>0</v>
        <stp/>
        <stp>StudyData</stp>
        <stp>AlgOrdAskVol(HXS)</stp>
        <stp>Bar</stp>
        <stp/>
        <stp>Open</stp>
        <stp>1</stp>
        <stp>-51</stp>
        <stp/>
        <stp/>
        <stp/>
        <stp/>
        <stp>T</stp>
        <tr r="AV60" s="1"/>
        <tr r="AV60" s="1"/>
      </tp>
      <tp>
        <v>55</v>
        <stp/>
        <stp>StudyData</stp>
        <stp>AlgOrdAskVol(HXS)</stp>
        <stp>Bar</stp>
        <stp/>
        <stp>Open</stp>
        <stp>5</stp>
        <stp>-55</stp>
        <stp/>
        <stp/>
        <stp/>
        <stp/>
        <stp>T</stp>
        <tr r="BE64" s="1"/>
        <tr r="BE64" s="1"/>
      </tp>
      <tp>
        <v>0</v>
        <stp/>
        <stp>StudyData</stp>
        <stp>AlgOrdAskVol(HXS)</stp>
        <stp>Bar</stp>
        <stp/>
        <stp>Open</stp>
        <stp>1</stp>
        <stp>-21</stp>
        <stp/>
        <stp/>
        <stp/>
        <stp/>
        <stp>T</stp>
        <tr r="AV30" s="1"/>
        <tr r="AV30" s="1"/>
      </tp>
      <tp>
        <v>0</v>
        <stp/>
        <stp>StudyData</stp>
        <stp>AlgOrdAskVol(HXS)</stp>
        <stp>Bar</stp>
        <stp/>
        <stp>Open</stp>
        <stp>5</stp>
        <stp>-25</stp>
        <stp/>
        <stp/>
        <stp/>
        <stp/>
        <stp>T</stp>
        <tr r="BE34" s="1"/>
        <tr r="BE34" s="1"/>
      </tp>
      <tp>
        <v>0</v>
        <stp/>
        <stp>StudyData</stp>
        <stp>AlgOrdAskVol(HXS)</stp>
        <stp>Bar</stp>
        <stp/>
        <stp>Open</stp>
        <stp>1</stp>
        <stp>-31</stp>
        <stp/>
        <stp/>
        <stp/>
        <stp/>
        <stp>T</stp>
        <tr r="AV40" s="1"/>
        <tr r="AV40" s="1"/>
      </tp>
      <tp>
        <v>0</v>
        <stp/>
        <stp>StudyData</stp>
        <stp>AlgOrdAskVol(HXS)</stp>
        <stp>Bar</stp>
        <stp/>
        <stp>Open</stp>
        <stp>5</stp>
        <stp>-35</stp>
        <stp/>
        <stp/>
        <stp/>
        <stp/>
        <stp>T</stp>
        <tr r="BE44" s="1"/>
        <tr r="BE44" s="1"/>
      </tp>
      <tp>
        <v>0</v>
        <stp/>
        <stp>StudyData</stp>
        <stp>AlgOrdAskVol(HXS)</stp>
        <stp>Bar</stp>
        <stp/>
        <stp>Open</stp>
        <stp>1</stp>
        <stp>-11</stp>
        <stp/>
        <stp/>
        <stp/>
        <stp/>
        <stp>T</stp>
        <tr r="AV20" s="1"/>
        <tr r="AV20" s="1"/>
      </tp>
      <tp>
        <v>6</v>
        <stp/>
        <stp>StudyData</stp>
        <stp>AlgOrdAskVol(HXS)</stp>
        <stp>Bar</stp>
        <stp/>
        <stp>Open</stp>
        <stp>5</stp>
        <stp>-15</stp>
        <stp/>
        <stp/>
        <stp/>
        <stp/>
        <stp>T</stp>
        <tr r="BE24" s="1"/>
        <tr r="BE24" s="1"/>
      </tp>
      <tp>
        <v>0</v>
        <stp/>
        <stp>StudyData</stp>
        <stp>AlgOrdAskVol(SUBMINUTE((HTS),5,Regular),1,0)</stp>
        <stp>Bar</stp>
        <stp/>
        <stp>Open</stp>
        <stp>5</stp>
        <stp>-12</stp>
        <stp/>
        <stp/>
        <stp/>
        <stp/>
        <stp>T</stp>
        <tr r="L21" s="1"/>
        <tr r="L21" s="1"/>
      </tp>
      <tp>
        <v>0</v>
        <stp/>
        <stp>StudyData</stp>
        <stp>AlgOrdAskVol(SUBMINUTE((HTS),5,Regular),1,0)</stp>
        <stp>Bar</stp>
        <stp/>
        <stp>Open</stp>
        <stp>5</stp>
        <stp>-22</stp>
        <stp/>
        <stp/>
        <stp/>
        <stp/>
        <stp>T</stp>
        <tr r="L31" s="1"/>
        <tr r="L31" s="1"/>
      </tp>
      <tp>
        <v>0</v>
        <stp/>
        <stp>StudyData</stp>
        <stp>AlgOrdAskVol(SUBMINUTE((HTS),5,Regular),1,0)</stp>
        <stp>Bar</stp>
        <stp/>
        <stp>Open</stp>
        <stp>5</stp>
        <stp>-32</stp>
        <stp/>
        <stp/>
        <stp/>
        <stp/>
        <stp>T</stp>
        <tr r="L41" s="1"/>
        <tr r="L41" s="1"/>
      </tp>
      <tp>
        <v>0</v>
        <stp/>
        <stp>StudyData</stp>
        <stp>AlgOrdAskVol(SUBMINUTE((HTS),5,Regular),1,0)</stp>
        <stp>Bar</stp>
        <stp/>
        <stp>Open</stp>
        <stp>5</stp>
        <stp>-42</stp>
        <stp/>
        <stp/>
        <stp/>
        <stp/>
        <stp>T</stp>
        <tr r="L51" s="1"/>
        <tr r="L51" s="1"/>
      </tp>
      <tp>
        <v>0</v>
        <stp/>
        <stp>StudyData</stp>
        <stp>AlgOrdAskVol(SUBMINUTE((HTS),5,Regular),1,0)</stp>
        <stp>Bar</stp>
        <stp/>
        <stp>Open</stp>
        <stp>5</stp>
        <stp>-52</stp>
        <stp/>
        <stp/>
        <stp/>
        <stp/>
        <stp>T</stp>
        <tr r="L61" s="1"/>
        <tr r="L61" s="1"/>
      </tp>
      <tp>
        <v>0</v>
        <stp/>
        <stp>StudyData</stp>
        <stp>AlgOrdAskVol(SUBMINUTE((HTS),1,Regular),1,0)</stp>
        <stp>Bar</stp>
        <stp/>
        <stp>Open</stp>
        <stp>5</stp>
        <stp>-12</stp>
        <stp/>
        <stp/>
        <stp/>
        <stp/>
        <stp>T</stp>
        <tr r="F21" s="1"/>
        <tr r="F21" s="1"/>
      </tp>
      <tp>
        <v>0</v>
        <stp/>
        <stp>StudyData</stp>
        <stp>AlgOrdAskVol(SUBMINUTE((HTS),1,Regular),1,0)</stp>
        <stp>Bar</stp>
        <stp/>
        <stp>Open</stp>
        <stp>5</stp>
        <stp>-22</stp>
        <stp/>
        <stp/>
        <stp/>
        <stp/>
        <stp>T</stp>
        <tr r="F31" s="1"/>
        <tr r="F31" s="1"/>
      </tp>
      <tp>
        <v>0</v>
        <stp/>
        <stp>StudyData</stp>
        <stp>AlgOrdAskVol(SUBMINUTE((HTS),1,Regular),1,0)</stp>
        <stp>Bar</stp>
        <stp/>
        <stp>Open</stp>
        <stp>5</stp>
        <stp>-32</stp>
        <stp/>
        <stp/>
        <stp/>
        <stp/>
        <stp>T</stp>
        <tr r="F41" s="1"/>
        <tr r="F41" s="1"/>
      </tp>
      <tp>
        <v>0</v>
        <stp/>
        <stp>StudyData</stp>
        <stp>AlgOrdAskVol(SUBMINUTE((HTS),1,Regular),1,0)</stp>
        <stp>Bar</stp>
        <stp/>
        <stp>Open</stp>
        <stp>5</stp>
        <stp>-42</stp>
        <stp/>
        <stp/>
        <stp/>
        <stp/>
        <stp>T</stp>
        <tr r="F51" s="1"/>
        <tr r="F51" s="1"/>
      </tp>
      <tp>
        <v>0</v>
        <stp/>
        <stp>StudyData</stp>
        <stp>AlgOrdAskVol(SUBMINUTE((HTS),1,Regular),1,0)</stp>
        <stp>Bar</stp>
        <stp/>
        <stp>Open</stp>
        <stp>5</stp>
        <stp>-52</stp>
        <stp/>
        <stp/>
        <stp/>
        <stp/>
        <stp>T</stp>
        <tr r="F61" s="1"/>
        <tr r="F61" s="1"/>
      </tp>
      <tp>
        <v>0</v>
        <stp/>
        <stp>StudyData</stp>
        <stp>AlgOrdAskVol(SUBMINUTE((HXS),1,Regular),1,0)</stp>
        <stp>Bar</stp>
        <stp/>
        <stp>Open</stp>
        <stp>5</stp>
        <stp>-12</stp>
        <stp/>
        <stp/>
        <stp/>
        <stp/>
        <stp>T</stp>
        <tr r="AJ21" s="1"/>
        <tr r="AJ21" s="1"/>
      </tp>
      <tp>
        <v>0</v>
        <stp/>
        <stp>StudyData</stp>
        <stp>AlgOrdAskVol(SUBMINUTE((HXS),1,Regular),1,0)</stp>
        <stp>Bar</stp>
        <stp/>
        <stp>Open</stp>
        <stp>5</stp>
        <stp>-22</stp>
        <stp/>
        <stp/>
        <stp/>
        <stp/>
        <stp>T</stp>
        <tr r="AJ31" s="1"/>
        <tr r="AJ31" s="1"/>
      </tp>
      <tp>
        <v>0</v>
        <stp/>
        <stp>StudyData</stp>
        <stp>AlgOrdAskVol(SUBMINUTE((HXS),1,Regular),1,0)</stp>
        <stp>Bar</stp>
        <stp/>
        <stp>Open</stp>
        <stp>5</stp>
        <stp>-32</stp>
        <stp/>
        <stp/>
        <stp/>
        <stp/>
        <stp>T</stp>
        <tr r="AJ41" s="1"/>
        <tr r="AJ41" s="1"/>
      </tp>
      <tp>
        <v>0</v>
        <stp/>
        <stp>StudyData</stp>
        <stp>AlgOrdAskVol(SUBMINUTE((HXS),1,Regular),1,0)</stp>
        <stp>Bar</stp>
        <stp/>
        <stp>Open</stp>
        <stp>5</stp>
        <stp>-42</stp>
        <stp/>
        <stp/>
        <stp/>
        <stp/>
        <stp>T</stp>
        <tr r="AJ51" s="1"/>
        <tr r="AJ51" s="1"/>
      </tp>
      <tp>
        <v>0</v>
        <stp/>
        <stp>StudyData</stp>
        <stp>AlgOrdAskVol(SUBMINUTE((HXS),1,Regular),1,0)</stp>
        <stp>Bar</stp>
        <stp/>
        <stp>Open</stp>
        <stp>5</stp>
        <stp>-52</stp>
        <stp/>
        <stp/>
        <stp/>
        <stp/>
        <stp>T</stp>
        <tr r="AJ61" s="1"/>
        <tr r="AJ61" s="1"/>
      </tp>
      <tp>
        <v>0</v>
        <stp/>
        <stp>StudyData</stp>
        <stp>AlgOrdAskVol(SUBMINUTE((HXS),5,Regular),1,0)</stp>
        <stp>Bar</stp>
        <stp/>
        <stp>Open</stp>
        <stp>5</stp>
        <stp>-12</stp>
        <stp/>
        <stp/>
        <stp/>
        <stp/>
        <stp>T</stp>
        <tr r="AP21" s="1"/>
        <tr r="AP21" s="1"/>
      </tp>
      <tp>
        <v>0</v>
        <stp/>
        <stp>StudyData</stp>
        <stp>AlgOrdAskVol(SUBMINUTE((HXS),5,Regular),1,0)</stp>
        <stp>Bar</stp>
        <stp/>
        <stp>Open</stp>
        <stp>5</stp>
        <stp>-22</stp>
        <stp/>
        <stp/>
        <stp/>
        <stp/>
        <stp>T</stp>
        <tr r="AP31" s="1"/>
        <tr r="AP31" s="1"/>
      </tp>
      <tp>
        <v>0</v>
        <stp/>
        <stp>StudyData</stp>
        <stp>AlgOrdAskVol(SUBMINUTE((HXS),5,Regular),1,0)</stp>
        <stp>Bar</stp>
        <stp/>
        <stp>Open</stp>
        <stp>5</stp>
        <stp>-32</stp>
        <stp/>
        <stp/>
        <stp/>
        <stp/>
        <stp>T</stp>
        <tr r="AP41" s="1"/>
        <tr r="AP41" s="1"/>
      </tp>
      <tp>
        <v>0</v>
        <stp/>
        <stp>StudyData</stp>
        <stp>AlgOrdAskVol(SUBMINUTE((HXS),5,Regular),1,0)</stp>
        <stp>Bar</stp>
        <stp/>
        <stp>Open</stp>
        <stp>5</stp>
        <stp>-42</stp>
        <stp/>
        <stp/>
        <stp/>
        <stp/>
        <stp>T</stp>
        <tr r="AP51" s="1"/>
        <tr r="AP51" s="1"/>
      </tp>
      <tp>
        <v>0</v>
        <stp/>
        <stp>StudyData</stp>
        <stp>AlgOrdAskVol(SUBMINUTE((HXS),5,Regular),1,0)</stp>
        <stp>Bar</stp>
        <stp/>
        <stp>Open</stp>
        <stp>5</stp>
        <stp>-52</stp>
        <stp/>
        <stp/>
        <stp/>
        <stp/>
        <stp>T</stp>
        <tr r="AP61" s="1"/>
        <tr r="AP61" s="1"/>
      </tp>
      <tp>
        <v>2836</v>
        <stp/>
        <stp>DOMData</stp>
        <stp>HTS</stp>
        <stp>Volume</stp>
        <stp>-4</stp>
        <stp>D</stp>
        <tr r="B6" s="1"/>
      </tp>
      <tp>
        <v>570</v>
        <stp/>
        <stp>DOMData</stp>
        <stp>HXS</stp>
        <stp>Volume</stp>
        <stp>-4</stp>
        <stp>D</stp>
        <tr r="AF6" s="1"/>
      </tp>
      <tp>
        <v>0</v>
        <stp/>
        <stp>StudyData</stp>
        <stp>AlgOrdAskVol(HTS)</stp>
        <stp>Bar</stp>
        <stp/>
        <stp>Open</stp>
        <stp>1</stp>
        <stp>-60</stp>
        <stp/>
        <stp/>
        <stp/>
        <stp/>
        <stp>T</stp>
        <tr r="R69" s="1"/>
        <tr r="R69" s="1"/>
      </tp>
      <tp>
        <v>0</v>
        <stp/>
        <stp>StudyData</stp>
        <stp>AlgOrdAskVol(HTS)</stp>
        <stp>Bar</stp>
        <stp/>
        <stp>Open</stp>
        <stp>1</stp>
        <stp>-40</stp>
        <stp/>
        <stp/>
        <stp/>
        <stp/>
        <stp>T</stp>
        <tr r="R49" s="1"/>
        <tr r="R49" s="1"/>
      </tp>
      <tp t="s">
        <v/>
        <stp/>
        <stp>StudyData</stp>
        <stp>AlgOrdAskVol(HTS)</stp>
        <stp>Bar</stp>
        <stp/>
        <stp>Open</stp>
        <stp>5</stp>
        <stp>-44</stp>
        <stp/>
        <stp/>
        <stp/>
        <stp/>
        <stp>T</stp>
        <tr r="AA53" s="1"/>
      </tp>
      <tp>
        <v>0</v>
        <stp/>
        <stp>StudyData</stp>
        <stp>AlgOrdAskVol(HTS)</stp>
        <stp>Bar</stp>
        <stp/>
        <stp>Open</stp>
        <stp>1</stp>
        <stp>-50</stp>
        <stp/>
        <stp/>
        <stp/>
        <stp/>
        <stp>T</stp>
        <tr r="R59" s="1"/>
        <tr r="R59" s="1"/>
      </tp>
      <tp>
        <v>0</v>
        <stp/>
        <stp>StudyData</stp>
        <stp>AlgOrdAskVol(HTS)</stp>
        <stp>Bar</stp>
        <stp/>
        <stp>Open</stp>
        <stp>5</stp>
        <stp>-54</stp>
        <stp/>
        <stp/>
        <stp/>
        <stp/>
        <stp>T</stp>
        <tr r="AA63" s="1"/>
        <tr r="AA63" s="1"/>
      </tp>
      <tp>
        <v>0</v>
        <stp/>
        <stp>StudyData</stp>
        <stp>AlgOrdAskVol(HTS)</stp>
        <stp>Bar</stp>
        <stp/>
        <stp>Open</stp>
        <stp>1</stp>
        <stp>-20</stp>
        <stp/>
        <stp/>
        <stp/>
        <stp/>
        <stp>T</stp>
        <tr r="R29" s="1"/>
        <tr r="R29" s="1"/>
      </tp>
      <tp>
        <v>0</v>
        <stp/>
        <stp>StudyData</stp>
        <stp>AlgOrdAskVol(HTS)</stp>
        <stp>Bar</stp>
        <stp/>
        <stp>Open</stp>
        <stp>5</stp>
        <stp>-24</stp>
        <stp/>
        <stp/>
        <stp/>
        <stp/>
        <stp>T</stp>
        <tr r="AA33" s="1"/>
        <tr r="AA33" s="1"/>
      </tp>
      <tp>
        <v>0</v>
        <stp/>
        <stp>StudyData</stp>
        <stp>AlgOrdAskVol(HTS)</stp>
        <stp>Bar</stp>
        <stp/>
        <stp>Open</stp>
        <stp>1</stp>
        <stp>-30</stp>
        <stp/>
        <stp/>
        <stp/>
        <stp/>
        <stp>T</stp>
        <tr r="R39" s="1"/>
        <tr r="R39" s="1"/>
      </tp>
      <tp t="s">
        <v/>
        <stp/>
        <stp>StudyData</stp>
        <stp>AlgOrdAskVol(HTS)</stp>
        <stp>Bar</stp>
        <stp/>
        <stp>Open</stp>
        <stp>5</stp>
        <stp>-34</stp>
        <stp/>
        <stp/>
        <stp/>
        <stp/>
        <stp>T</stp>
        <tr r="AA43" s="1"/>
      </tp>
      <tp>
        <v>0</v>
        <stp/>
        <stp>StudyData</stp>
        <stp>AlgOrdAskVol(HTS)</stp>
        <stp>Bar</stp>
        <stp/>
        <stp>Open</stp>
        <stp>1</stp>
        <stp>-10</stp>
        <stp/>
        <stp/>
        <stp/>
        <stp/>
        <stp>T</stp>
        <tr r="R19" s="1"/>
        <tr r="R19" s="1"/>
      </tp>
      <tp>
        <v>0</v>
        <stp/>
        <stp>StudyData</stp>
        <stp>AlgOrdAskVol(HTS)</stp>
        <stp>Bar</stp>
        <stp/>
        <stp>Open</stp>
        <stp>5</stp>
        <stp>-14</stp>
        <stp/>
        <stp/>
        <stp/>
        <stp/>
        <stp>T</stp>
        <tr r="AA23" s="1"/>
        <tr r="AA23" s="1"/>
      </tp>
      <tp>
        <v>0</v>
        <stp/>
        <stp>StudyData</stp>
        <stp>AlgOrdAskVol(HXS)</stp>
        <stp>Bar</stp>
        <stp/>
        <stp>Open</stp>
        <stp>1</stp>
        <stp>-60</stp>
        <stp/>
        <stp/>
        <stp/>
        <stp/>
        <stp>T</stp>
        <tr r="AV69" s="1"/>
        <tr r="AV69" s="1"/>
      </tp>
      <tp>
        <v>0</v>
        <stp/>
        <stp>StudyData</stp>
        <stp>AlgOrdAskVol(HXS)</stp>
        <stp>Bar</stp>
        <stp/>
        <stp>Open</stp>
        <stp>1</stp>
        <stp>-40</stp>
        <stp/>
        <stp/>
        <stp/>
        <stp/>
        <stp>T</stp>
        <tr r="AV49" s="1"/>
        <tr r="AV49" s="1"/>
      </tp>
      <tp>
        <v>120</v>
        <stp/>
        <stp>StudyData</stp>
        <stp>AlgOrdAskVol(HXS)</stp>
        <stp>Bar</stp>
        <stp/>
        <stp>Open</stp>
        <stp>5</stp>
        <stp>-44</stp>
        <stp/>
        <stp/>
        <stp/>
        <stp/>
        <stp>T</stp>
        <tr r="BE53" s="1"/>
        <tr r="BE53" s="1"/>
      </tp>
      <tp>
        <v>0</v>
        <stp/>
        <stp>StudyData</stp>
        <stp>AlgOrdAskVol(HXS)</stp>
        <stp>Bar</stp>
        <stp/>
        <stp>Open</stp>
        <stp>1</stp>
        <stp>-50</stp>
        <stp/>
        <stp/>
        <stp/>
        <stp/>
        <stp>T</stp>
        <tr r="AV59" s="1"/>
        <tr r="AV59" s="1"/>
      </tp>
      <tp>
        <v>0</v>
        <stp/>
        <stp>StudyData</stp>
        <stp>AlgOrdAskVol(HXS)</stp>
        <stp>Bar</stp>
        <stp/>
        <stp>Open</stp>
        <stp>5</stp>
        <stp>-54</stp>
        <stp/>
        <stp/>
        <stp/>
        <stp/>
        <stp>T</stp>
        <tr r="BE63" s="1"/>
        <tr r="BE63" s="1"/>
      </tp>
      <tp>
        <v>0</v>
        <stp/>
        <stp>StudyData</stp>
        <stp>AlgOrdAskVol(HXS)</stp>
        <stp>Bar</stp>
        <stp/>
        <stp>Open</stp>
        <stp>1</stp>
        <stp>-20</stp>
        <stp/>
        <stp/>
        <stp/>
        <stp/>
        <stp>T</stp>
        <tr r="AV29" s="1"/>
        <tr r="AV29" s="1"/>
      </tp>
      <tp>
        <v>88</v>
        <stp/>
        <stp>StudyData</stp>
        <stp>AlgOrdAskVol(HXS)</stp>
        <stp>Bar</stp>
        <stp/>
        <stp>Open</stp>
        <stp>5</stp>
        <stp>-24</stp>
        <stp/>
        <stp/>
        <stp/>
        <stp/>
        <stp>T</stp>
        <tr r="BE33" s="1"/>
        <tr r="BE33" s="1"/>
      </tp>
      <tp>
        <v>0</v>
        <stp/>
        <stp>StudyData</stp>
        <stp>AlgOrdAskVol(HXS)</stp>
        <stp>Bar</stp>
        <stp/>
        <stp>Open</stp>
        <stp>1</stp>
        <stp>-30</stp>
        <stp/>
        <stp/>
        <stp/>
        <stp/>
        <stp>T</stp>
        <tr r="AV39" s="1"/>
        <tr r="AV39" s="1"/>
      </tp>
      <tp>
        <v>126</v>
        <stp/>
        <stp>StudyData</stp>
        <stp>AlgOrdAskVol(HXS)</stp>
        <stp>Bar</stp>
        <stp/>
        <stp>Open</stp>
        <stp>5</stp>
        <stp>-34</stp>
        <stp/>
        <stp/>
        <stp/>
        <stp/>
        <stp>T</stp>
        <tr r="BE43" s="1"/>
        <tr r="BE43" s="1"/>
      </tp>
      <tp>
        <v>0</v>
        <stp/>
        <stp>StudyData</stp>
        <stp>AlgOrdAskVol(HXS)</stp>
        <stp>Bar</stp>
        <stp/>
        <stp>Open</stp>
        <stp>1</stp>
        <stp>-10</stp>
        <stp/>
        <stp/>
        <stp/>
        <stp/>
        <stp>T</stp>
        <tr r="AV19" s="1"/>
        <tr r="AV19" s="1"/>
      </tp>
      <tp>
        <v>0</v>
        <stp/>
        <stp>StudyData</stp>
        <stp>AlgOrdAskVol(HXS)</stp>
        <stp>Bar</stp>
        <stp/>
        <stp>Open</stp>
        <stp>5</stp>
        <stp>-14</stp>
        <stp/>
        <stp/>
        <stp/>
        <stp/>
        <stp>T</stp>
        <tr r="BE23" s="1"/>
        <tr r="BE23" s="1"/>
      </tp>
      <tp>
        <v>0</v>
        <stp/>
        <stp>StudyData</stp>
        <stp>AlgOrdBidVol(HTS)</stp>
        <stp>Bar</stp>
        <stp/>
        <stp>Open</stp>
        <stp>1</stp>
        <stp>-40</stp>
        <stp/>
        <stp/>
        <stp/>
        <stp/>
        <stp>T</stp>
        <tr r="Q49" s="1"/>
        <tr r="Q49" s="1"/>
      </tp>
      <tp t="s">
        <v/>
        <stp/>
        <stp>StudyData</stp>
        <stp>AlgOrdBidVol(HTS)</stp>
        <stp>Bar</stp>
        <stp/>
        <stp>Open</stp>
        <stp>5</stp>
        <stp>-44</stp>
        <stp/>
        <stp/>
        <stp/>
        <stp/>
        <stp>T</stp>
        <tr r="Z53" s="1"/>
      </tp>
      <tp>
        <v>0</v>
        <stp/>
        <stp>StudyData</stp>
        <stp>AlgOrdBidVol(HTS)</stp>
        <stp>Bar</stp>
        <stp/>
        <stp>Open</stp>
        <stp>1</stp>
        <stp>-50</stp>
        <stp/>
        <stp/>
        <stp/>
        <stp/>
        <stp>T</stp>
        <tr r="Q59" s="1"/>
        <tr r="Q59" s="1"/>
      </tp>
      <tp>
        <v>0</v>
        <stp/>
        <stp>StudyData</stp>
        <stp>AlgOrdBidVol(HTS)</stp>
        <stp>Bar</stp>
        <stp/>
        <stp>Open</stp>
        <stp>5</stp>
        <stp>-54</stp>
        <stp/>
        <stp/>
        <stp/>
        <stp/>
        <stp>T</stp>
        <tr r="Z63" s="1"/>
        <tr r="Z63" s="1"/>
      </tp>
      <tp>
        <v>0</v>
        <stp/>
        <stp>StudyData</stp>
        <stp>AlgOrdBidVol(HTS)</stp>
        <stp>Bar</stp>
        <stp/>
        <stp>Open</stp>
        <stp>1</stp>
        <stp>-60</stp>
        <stp/>
        <stp/>
        <stp/>
        <stp/>
        <stp>T</stp>
        <tr r="Q69" s="1"/>
        <tr r="Q69" s="1"/>
      </tp>
      <tp>
        <v>0</v>
        <stp/>
        <stp>StudyData</stp>
        <stp>AlgOrdBidVol(HTS)</stp>
        <stp>Bar</stp>
        <stp/>
        <stp>Open</stp>
        <stp>1</stp>
        <stp>-10</stp>
        <stp/>
        <stp/>
        <stp/>
        <stp/>
        <stp>T</stp>
        <tr r="Q19" s="1"/>
        <tr r="Q19" s="1"/>
      </tp>
      <tp>
        <v>0</v>
        <stp/>
        <stp>StudyData</stp>
        <stp>AlgOrdBidVol(HTS)</stp>
        <stp>Bar</stp>
        <stp/>
        <stp>Open</stp>
        <stp>5</stp>
        <stp>-14</stp>
        <stp/>
        <stp/>
        <stp/>
        <stp/>
        <stp>T</stp>
        <tr r="Z23" s="1"/>
        <tr r="Z23" s="1"/>
      </tp>
      <tp>
        <v>0</v>
        <stp/>
        <stp>StudyData</stp>
        <stp>AlgOrdBidVol(HTS)</stp>
        <stp>Bar</stp>
        <stp/>
        <stp>Open</stp>
        <stp>1</stp>
        <stp>-20</stp>
        <stp/>
        <stp/>
        <stp/>
        <stp/>
        <stp>T</stp>
        <tr r="Q29" s="1"/>
        <tr r="Q29" s="1"/>
      </tp>
      <tp>
        <v>0</v>
        <stp/>
        <stp>StudyData</stp>
        <stp>AlgOrdBidVol(HTS)</stp>
        <stp>Bar</stp>
        <stp/>
        <stp>Open</stp>
        <stp>5</stp>
        <stp>-24</stp>
        <stp/>
        <stp/>
        <stp/>
        <stp/>
        <stp>T</stp>
        <tr r="Z33" s="1"/>
        <tr r="Z33" s="1"/>
      </tp>
      <tp>
        <v>0</v>
        <stp/>
        <stp>StudyData</stp>
        <stp>AlgOrdBidVol(HTS)</stp>
        <stp>Bar</stp>
        <stp/>
        <stp>Open</stp>
        <stp>1</stp>
        <stp>-30</stp>
        <stp/>
        <stp/>
        <stp/>
        <stp/>
        <stp>T</stp>
        <tr r="Q39" s="1"/>
        <tr r="Q39" s="1"/>
      </tp>
      <tp t="s">
        <v/>
        <stp/>
        <stp>StudyData</stp>
        <stp>AlgOrdBidVol(HTS)</stp>
        <stp>Bar</stp>
        <stp/>
        <stp>Open</stp>
        <stp>5</stp>
        <stp>-34</stp>
        <stp/>
        <stp/>
        <stp/>
        <stp/>
        <stp>T</stp>
        <tr r="Z43" s="1"/>
      </tp>
      <tp>
        <v>0</v>
        <stp/>
        <stp>StudyData</stp>
        <stp>AlgOrdBidVol(HXS)</stp>
        <stp>Bar</stp>
        <stp/>
        <stp>Open</stp>
        <stp>1</stp>
        <stp>-40</stp>
        <stp/>
        <stp/>
        <stp/>
        <stp/>
        <stp>T</stp>
        <tr r="AU49" s="1"/>
        <tr r="AU49" s="1"/>
      </tp>
      <tp>
        <v>0</v>
        <stp/>
        <stp>StudyData</stp>
        <stp>AlgOrdBidVol(HXS)</stp>
        <stp>Bar</stp>
        <stp/>
        <stp>Open</stp>
        <stp>5</stp>
        <stp>-44</stp>
        <stp/>
        <stp/>
        <stp/>
        <stp/>
        <stp>T</stp>
        <tr r="BD53" s="1"/>
        <tr r="BD53" s="1"/>
      </tp>
      <tp>
        <v>0</v>
        <stp/>
        <stp>StudyData</stp>
        <stp>AlgOrdBidVol(HXS)</stp>
        <stp>Bar</stp>
        <stp/>
        <stp>Open</stp>
        <stp>1</stp>
        <stp>-50</stp>
        <stp/>
        <stp/>
        <stp/>
        <stp/>
        <stp>T</stp>
        <tr r="AU59" s="1"/>
        <tr r="AU59" s="1"/>
      </tp>
      <tp>
        <v>0</v>
        <stp/>
        <stp>StudyData</stp>
        <stp>AlgOrdBidVol(HXS)</stp>
        <stp>Bar</stp>
        <stp/>
        <stp>Open</stp>
        <stp>5</stp>
        <stp>-54</stp>
        <stp/>
        <stp/>
        <stp/>
        <stp/>
        <stp>T</stp>
        <tr r="BD63" s="1"/>
        <tr r="BD63" s="1"/>
      </tp>
      <tp>
        <v>0</v>
        <stp/>
        <stp>StudyData</stp>
        <stp>AlgOrdBidVol(HXS)</stp>
        <stp>Bar</stp>
        <stp/>
        <stp>Open</stp>
        <stp>1</stp>
        <stp>-60</stp>
        <stp/>
        <stp/>
        <stp/>
        <stp/>
        <stp>T</stp>
        <tr r="AU69" s="1"/>
        <tr r="AU69" s="1"/>
      </tp>
      <tp>
        <v>0</v>
        <stp/>
        <stp>StudyData</stp>
        <stp>AlgOrdBidVol(HXS)</stp>
        <stp>Bar</stp>
        <stp/>
        <stp>Open</stp>
        <stp>1</stp>
        <stp>-10</stp>
        <stp/>
        <stp/>
        <stp/>
        <stp/>
        <stp>T</stp>
        <tr r="AU19" s="1"/>
        <tr r="AU19" s="1"/>
      </tp>
      <tp>
        <v>0</v>
        <stp/>
        <stp>StudyData</stp>
        <stp>AlgOrdBidVol(HXS)</stp>
        <stp>Bar</stp>
        <stp/>
        <stp>Open</stp>
        <stp>5</stp>
        <stp>-14</stp>
        <stp/>
        <stp/>
        <stp/>
        <stp/>
        <stp>T</stp>
        <tr r="BD23" s="1"/>
        <tr r="BD23" s="1"/>
      </tp>
      <tp>
        <v>0</v>
        <stp/>
        <stp>StudyData</stp>
        <stp>AlgOrdBidVol(HXS)</stp>
        <stp>Bar</stp>
        <stp/>
        <stp>Open</stp>
        <stp>1</stp>
        <stp>-20</stp>
        <stp/>
        <stp/>
        <stp/>
        <stp/>
        <stp>T</stp>
        <tr r="AU29" s="1"/>
        <tr r="AU29" s="1"/>
      </tp>
      <tp>
        <v>0</v>
        <stp/>
        <stp>StudyData</stp>
        <stp>AlgOrdBidVol(HXS)</stp>
        <stp>Bar</stp>
        <stp/>
        <stp>Open</stp>
        <stp>5</stp>
        <stp>-24</stp>
        <stp/>
        <stp/>
        <stp/>
        <stp/>
        <stp>T</stp>
        <tr r="BD33" s="1"/>
        <tr r="BD33" s="1"/>
      </tp>
      <tp>
        <v>0</v>
        <stp/>
        <stp>StudyData</stp>
        <stp>AlgOrdBidVol(HXS)</stp>
        <stp>Bar</stp>
        <stp/>
        <stp>Open</stp>
        <stp>1</stp>
        <stp>-30</stp>
        <stp/>
        <stp/>
        <stp/>
        <stp/>
        <stp>T</stp>
        <tr r="AU39" s="1"/>
        <tr r="AU39" s="1"/>
      </tp>
      <tp>
        <v>0</v>
        <stp/>
        <stp>StudyData</stp>
        <stp>AlgOrdBidVol(HXS)</stp>
        <stp>Bar</stp>
        <stp/>
        <stp>Open</stp>
        <stp>5</stp>
        <stp>-34</stp>
        <stp/>
        <stp/>
        <stp/>
        <stp/>
        <stp>T</stp>
        <tr r="BD43" s="1"/>
        <tr r="BD43" s="1"/>
      </tp>
      <tp>
        <v>98.22</v>
        <stp/>
        <stp>StudyData</stp>
        <stp>HTS</stp>
        <stp>FG</stp>
        <stp/>
        <stp>Open</stp>
        <stp>5</stp>
        <stp>0</stp>
        <stp/>
        <stp/>
        <stp/>
        <stp/>
        <stp>T</stp>
        <tr r="V9" s="1"/>
      </tp>
      <tp t="s">
        <v/>
        <stp/>
        <stp>StudyData</stp>
        <stp>SUBMINUTE((HXS),1,Regular)</stp>
        <stp>Bar</stp>
        <stp/>
        <stp>Close</stp>
        <stp>5</stp>
        <stp>0</stp>
        <stp/>
        <stp/>
        <stp/>
        <stp/>
        <stp>T</stp>
        <tr r="AG9" s="1"/>
      </tp>
      <tp>
        <v>0</v>
        <stp/>
        <stp>StudyData</stp>
        <stp>AlgOrdBidVol(HTS)</stp>
        <stp>Bar</stp>
        <stp/>
        <stp>Open</stp>
        <stp>1</stp>
        <stp>-41</stp>
        <stp/>
        <stp/>
        <stp/>
        <stp/>
        <stp>T</stp>
        <tr r="Q50" s="1"/>
        <tr r="Q50" s="1"/>
      </tp>
      <tp t="s">
        <v/>
        <stp/>
        <stp>StudyData</stp>
        <stp>AlgOrdBidVol(HTS)</stp>
        <stp>Bar</stp>
        <stp/>
        <stp>Open</stp>
        <stp>5</stp>
        <stp>-45</stp>
        <stp/>
        <stp/>
        <stp/>
        <stp/>
        <stp>T</stp>
        <tr r="Z54" s="1"/>
      </tp>
      <tp>
        <v>0</v>
        <stp/>
        <stp>StudyData</stp>
        <stp>AlgOrdBidVol(HTS)</stp>
        <stp>Bar</stp>
        <stp/>
        <stp>Open</stp>
        <stp>1</stp>
        <stp>-51</stp>
        <stp/>
        <stp/>
        <stp/>
        <stp/>
        <stp>T</stp>
        <tr r="Q60" s="1"/>
        <tr r="Q60" s="1"/>
      </tp>
      <tp>
        <v>0</v>
        <stp/>
        <stp>StudyData</stp>
        <stp>AlgOrdBidVol(HTS)</stp>
        <stp>Bar</stp>
        <stp/>
        <stp>Open</stp>
        <stp>5</stp>
        <stp>-55</stp>
        <stp/>
        <stp/>
        <stp/>
        <stp/>
        <stp>T</stp>
        <tr r="Z64" s="1"/>
        <tr r="Z64" s="1"/>
      </tp>
      <tp>
        <v>0</v>
        <stp/>
        <stp>StudyData</stp>
        <stp>AlgOrdBidVol(HTS)</stp>
        <stp>Bar</stp>
        <stp/>
        <stp>Open</stp>
        <stp>1</stp>
        <stp>-11</stp>
        <stp/>
        <stp/>
        <stp/>
        <stp/>
        <stp>T</stp>
        <tr r="Q20" s="1"/>
        <tr r="Q20" s="1"/>
      </tp>
      <tp>
        <v>0</v>
        <stp/>
        <stp>StudyData</stp>
        <stp>AlgOrdBidVol(HTS)</stp>
        <stp>Bar</stp>
        <stp/>
        <stp>Open</stp>
        <stp>5</stp>
        <stp>-15</stp>
        <stp/>
        <stp/>
        <stp/>
        <stp/>
        <stp>T</stp>
        <tr r="Z24" s="1"/>
        <tr r="Z24" s="1"/>
      </tp>
      <tp>
        <v>4</v>
        <stp/>
        <stp>StudyData</stp>
        <stp>AlgOrdBidVol(HTS)</stp>
        <stp>Bar</stp>
        <stp/>
        <stp>Open</stp>
        <stp>1</stp>
        <stp>-21</stp>
        <stp/>
        <stp/>
        <stp/>
        <stp/>
        <stp>T</stp>
        <tr r="Q30" s="1"/>
        <tr r="Q30" s="1"/>
      </tp>
      <tp>
        <v>0</v>
        <stp/>
        <stp>StudyData</stp>
        <stp>AlgOrdBidVol(HTS)</stp>
        <stp>Bar</stp>
        <stp/>
        <stp>Open</stp>
        <stp>5</stp>
        <stp>-25</stp>
        <stp/>
        <stp/>
        <stp/>
        <stp/>
        <stp>T</stp>
        <tr r="Z34" s="1"/>
        <tr r="Z34" s="1"/>
      </tp>
      <tp>
        <v>0</v>
        <stp/>
        <stp>StudyData</stp>
        <stp>AlgOrdBidVol(HTS)</stp>
        <stp>Bar</stp>
        <stp/>
        <stp>Open</stp>
        <stp>1</stp>
        <stp>-31</stp>
        <stp/>
        <stp/>
        <stp/>
        <stp/>
        <stp>T</stp>
        <tr r="Q40" s="1"/>
        <tr r="Q40" s="1"/>
      </tp>
      <tp t="s">
        <v/>
        <stp/>
        <stp>StudyData</stp>
        <stp>AlgOrdBidVol(HTS)</stp>
        <stp>Bar</stp>
        <stp/>
        <stp>Open</stp>
        <stp>5</stp>
        <stp>-35</stp>
        <stp/>
        <stp/>
        <stp/>
        <stp/>
        <stp>T</stp>
        <tr r="Z44" s="1"/>
      </tp>
      <tp>
        <v>0</v>
        <stp/>
        <stp>StudyData</stp>
        <stp>AlgOrdBidVol(HXS)</stp>
        <stp>Bar</stp>
        <stp/>
        <stp>Open</stp>
        <stp>1</stp>
        <stp>-41</stp>
        <stp/>
        <stp/>
        <stp/>
        <stp/>
        <stp>T</stp>
        <tr r="AU50" s="1"/>
        <tr r="AU50" s="1"/>
      </tp>
      <tp>
        <v>0</v>
        <stp/>
        <stp>StudyData</stp>
        <stp>AlgOrdBidVol(HXS)</stp>
        <stp>Bar</stp>
        <stp/>
        <stp>Open</stp>
        <stp>5</stp>
        <stp>-45</stp>
        <stp/>
        <stp/>
        <stp/>
        <stp/>
        <stp>T</stp>
        <tr r="BD54" s="1"/>
        <tr r="BD54" s="1"/>
      </tp>
      <tp>
        <v>0</v>
        <stp/>
        <stp>StudyData</stp>
        <stp>AlgOrdBidVol(HXS)</stp>
        <stp>Bar</stp>
        <stp/>
        <stp>Open</stp>
        <stp>1</stp>
        <stp>-51</stp>
        <stp/>
        <stp/>
        <stp/>
        <stp/>
        <stp>T</stp>
        <tr r="AU60" s="1"/>
        <tr r="AU60" s="1"/>
      </tp>
      <tp>
        <v>145</v>
        <stp/>
        <stp>StudyData</stp>
        <stp>AlgOrdBidVol(HXS)</stp>
        <stp>Bar</stp>
        <stp/>
        <stp>Open</stp>
        <stp>5</stp>
        <stp>-55</stp>
        <stp/>
        <stp/>
        <stp/>
        <stp/>
        <stp>T</stp>
        <tr r="BD64" s="1"/>
        <tr r="BD64" s="1"/>
      </tp>
      <tp>
        <v>0</v>
        <stp/>
        <stp>StudyData</stp>
        <stp>AlgOrdBidVol(HXS)</stp>
        <stp>Bar</stp>
        <stp/>
        <stp>Open</stp>
        <stp>1</stp>
        <stp>-11</stp>
        <stp/>
        <stp/>
        <stp/>
        <stp/>
        <stp>T</stp>
        <tr r="AU20" s="1"/>
        <tr r="AU20" s="1"/>
      </tp>
      <tp>
        <v>80</v>
        <stp/>
        <stp>StudyData</stp>
        <stp>AlgOrdBidVol(HXS)</stp>
        <stp>Bar</stp>
        <stp/>
        <stp>Open</stp>
        <stp>5</stp>
        <stp>-15</stp>
        <stp/>
        <stp/>
        <stp/>
        <stp/>
        <stp>T</stp>
        <tr r="BD24" s="1"/>
        <tr r="BD24" s="1"/>
      </tp>
      <tp>
        <v>21</v>
        <stp/>
        <stp>StudyData</stp>
        <stp>AlgOrdBidVol(HXS)</stp>
        <stp>Bar</stp>
        <stp/>
        <stp>Open</stp>
        <stp>1</stp>
        <stp>-21</stp>
        <stp/>
        <stp/>
        <stp/>
        <stp/>
        <stp>T</stp>
        <tr r="AU30" s="1"/>
        <tr r="AU30" s="1"/>
      </tp>
      <tp>
        <v>0</v>
        <stp/>
        <stp>StudyData</stp>
        <stp>AlgOrdBidVol(HXS)</stp>
        <stp>Bar</stp>
        <stp/>
        <stp>Open</stp>
        <stp>5</stp>
        <stp>-25</stp>
        <stp/>
        <stp/>
        <stp/>
        <stp/>
        <stp>T</stp>
        <tr r="BD34" s="1"/>
        <tr r="BD34" s="1"/>
      </tp>
      <tp>
        <v>0</v>
        <stp/>
        <stp>StudyData</stp>
        <stp>AlgOrdBidVol(HXS)</stp>
        <stp>Bar</stp>
        <stp/>
        <stp>Open</stp>
        <stp>1</stp>
        <stp>-31</stp>
        <stp/>
        <stp/>
        <stp/>
        <stp/>
        <stp>T</stp>
        <tr r="AU40" s="1"/>
        <tr r="AU40" s="1"/>
      </tp>
      <tp>
        <v>0</v>
        <stp/>
        <stp>StudyData</stp>
        <stp>AlgOrdBidVol(HXS)</stp>
        <stp>Bar</stp>
        <stp/>
        <stp>Open</stp>
        <stp>5</stp>
        <stp>-35</stp>
        <stp/>
        <stp/>
        <stp/>
        <stp/>
        <stp>T</stp>
        <tr r="BD44" s="1"/>
        <tr r="BD44" s="1"/>
      </tp>
      <tp>
        <v>0</v>
        <stp/>
        <stp>StudyData</stp>
        <stp>AlgOrdBidVol(HTS)</stp>
        <stp>Bar</stp>
        <stp/>
        <stp>Open</stp>
        <stp>1</stp>
        <stp>-42</stp>
        <stp/>
        <stp/>
        <stp/>
        <stp/>
        <stp>T</stp>
        <tr r="Q51" s="1"/>
        <tr r="Q51" s="1"/>
      </tp>
      <tp>
        <v>806</v>
        <stp/>
        <stp>StudyData</stp>
        <stp>AlgOrdBidVol(HTS)</stp>
        <stp>Bar</stp>
        <stp/>
        <stp>Open</stp>
        <stp>5</stp>
        <stp>-46</stp>
        <stp/>
        <stp/>
        <stp/>
        <stp/>
        <stp>T</stp>
        <tr r="Z55" s="1"/>
        <tr r="Z55" s="1"/>
      </tp>
      <tp>
        <v>0</v>
        <stp/>
        <stp>StudyData</stp>
        <stp>AlgOrdBidVol(HTS)</stp>
        <stp>Bar</stp>
        <stp/>
        <stp>Open</stp>
        <stp>1</stp>
        <stp>-52</stp>
        <stp/>
        <stp/>
        <stp/>
        <stp/>
        <stp>T</stp>
        <tr r="Q61" s="1"/>
        <tr r="Q61" s="1"/>
      </tp>
      <tp>
        <v>0</v>
        <stp/>
        <stp>StudyData</stp>
        <stp>AlgOrdBidVol(HTS)</stp>
        <stp>Bar</stp>
        <stp/>
        <stp>Open</stp>
        <stp>5</stp>
        <stp>-56</stp>
        <stp/>
        <stp/>
        <stp/>
        <stp/>
        <stp>T</stp>
        <tr r="Z65" s="1"/>
        <tr r="Z65" s="1"/>
      </tp>
      <tp>
        <v>0</v>
        <stp/>
        <stp>StudyData</stp>
        <stp>AlgOrdBidVol(HTS)</stp>
        <stp>Bar</stp>
        <stp/>
        <stp>Open</stp>
        <stp>1</stp>
        <stp>-12</stp>
        <stp/>
        <stp/>
        <stp/>
        <stp/>
        <stp>T</stp>
        <tr r="Q21" s="1"/>
        <tr r="Q21" s="1"/>
      </tp>
      <tp>
        <v>8</v>
        <stp/>
        <stp>StudyData</stp>
        <stp>AlgOrdBidVol(HTS)</stp>
        <stp>Bar</stp>
        <stp/>
        <stp>Open</stp>
        <stp>5</stp>
        <stp>-16</stp>
        <stp/>
        <stp/>
        <stp/>
        <stp/>
        <stp>T</stp>
        <tr r="Z25" s="1"/>
        <tr r="Z25" s="1"/>
      </tp>
      <tp>
        <v>1</v>
        <stp/>
        <stp>StudyData</stp>
        <stp>AlgOrdBidVol(HTS)</stp>
        <stp>Bar</stp>
        <stp/>
        <stp>Open</stp>
        <stp>1</stp>
        <stp>-22</stp>
        <stp/>
        <stp/>
        <stp/>
        <stp/>
        <stp>T</stp>
        <tr r="Q31" s="1"/>
        <tr r="Q31" s="1"/>
      </tp>
      <tp>
        <v>0</v>
        <stp/>
        <stp>StudyData</stp>
        <stp>AlgOrdBidVol(HTS)</stp>
        <stp>Bar</stp>
        <stp/>
        <stp>Open</stp>
        <stp>5</stp>
        <stp>-26</stp>
        <stp/>
        <stp/>
        <stp/>
        <stp/>
        <stp>T</stp>
        <tr r="Z35" s="1"/>
        <tr r="Z35" s="1"/>
      </tp>
      <tp>
        <v>0</v>
        <stp/>
        <stp>StudyData</stp>
        <stp>AlgOrdBidVol(HTS)</stp>
        <stp>Bar</stp>
        <stp/>
        <stp>Open</stp>
        <stp>1</stp>
        <stp>-32</stp>
        <stp/>
        <stp/>
        <stp/>
        <stp/>
        <stp>T</stp>
        <tr r="Q41" s="1"/>
        <tr r="Q41" s="1"/>
      </tp>
      <tp t="s">
        <v/>
        <stp/>
        <stp>StudyData</stp>
        <stp>AlgOrdBidVol(HTS)</stp>
        <stp>Bar</stp>
        <stp/>
        <stp>Open</stp>
        <stp>5</stp>
        <stp>-36</stp>
        <stp/>
        <stp/>
        <stp/>
        <stp/>
        <stp>T</stp>
        <tr r="Z45" s="1"/>
      </tp>
      <tp>
        <v>0</v>
        <stp/>
        <stp>StudyData</stp>
        <stp>AlgOrdAskVol(HTS)</stp>
        <stp>Bar</stp>
        <stp/>
        <stp>Open</stp>
        <stp>5</stp>
        <stp>-49</stp>
        <stp/>
        <stp/>
        <stp/>
        <stp/>
        <stp>T</stp>
        <tr r="AA58" s="1"/>
        <tr r="AA58" s="1"/>
      </tp>
      <tp>
        <v>0</v>
        <stp/>
        <stp>StudyData</stp>
        <stp>AlgOrdAskVol(HTS)</stp>
        <stp>Bar</stp>
        <stp/>
        <stp>Open</stp>
        <stp>5</stp>
        <stp>-59</stp>
        <stp/>
        <stp/>
        <stp/>
        <stp/>
        <stp>T</stp>
        <tr r="AA68" s="1"/>
        <tr r="AA68" s="1"/>
      </tp>
      <tp>
        <v>0</v>
        <stp/>
        <stp>StudyData</stp>
        <stp>AlgOrdAskVol(HTS)</stp>
        <stp>Bar</stp>
        <stp/>
        <stp>Open</stp>
        <stp>5</stp>
        <stp>-29</stp>
        <stp/>
        <stp/>
        <stp/>
        <stp/>
        <stp>T</stp>
        <tr r="AA38" s="1"/>
        <tr r="AA38" s="1"/>
      </tp>
      <tp t="s">
        <v/>
        <stp/>
        <stp>StudyData</stp>
        <stp>AlgOrdAskVol(HTS)</stp>
        <stp>Bar</stp>
        <stp/>
        <stp>Open</stp>
        <stp>5</stp>
        <stp>-39</stp>
        <stp/>
        <stp/>
        <stp/>
        <stp/>
        <stp>T</stp>
        <tr r="AA48" s="1"/>
      </tp>
      <tp>
        <v>0</v>
        <stp/>
        <stp>StudyData</stp>
        <stp>AlgOrdAskVol(HTS)</stp>
        <stp>Bar</stp>
        <stp/>
        <stp>Open</stp>
        <stp>5</stp>
        <stp>-19</stp>
        <stp/>
        <stp/>
        <stp/>
        <stp/>
        <stp>T</stp>
        <tr r="AA28" s="1"/>
        <tr r="AA28" s="1"/>
      </tp>
      <tp>
        <v>0</v>
        <stp/>
        <stp>StudyData</stp>
        <stp>AlgOrdBidVol(HXS)</stp>
        <stp>Bar</stp>
        <stp/>
        <stp>Open</stp>
        <stp>1</stp>
        <stp>-42</stp>
        <stp/>
        <stp/>
        <stp/>
        <stp/>
        <stp>T</stp>
        <tr r="AU51" s="1"/>
        <tr r="AU51" s="1"/>
      </tp>
      <tp>
        <v>0</v>
        <stp/>
        <stp>StudyData</stp>
        <stp>AlgOrdBidVol(HXS)</stp>
        <stp>Bar</stp>
        <stp/>
        <stp>Open</stp>
        <stp>5</stp>
        <stp>-46</stp>
        <stp/>
        <stp/>
        <stp/>
        <stp/>
        <stp>T</stp>
        <tr r="BD55" s="1"/>
        <tr r="BD55" s="1"/>
      </tp>
      <tp>
        <v>0</v>
        <stp/>
        <stp>StudyData</stp>
        <stp>AlgOrdBidVol(HXS)</stp>
        <stp>Bar</stp>
        <stp/>
        <stp>Open</stp>
        <stp>1</stp>
        <stp>-52</stp>
        <stp/>
        <stp/>
        <stp/>
        <stp/>
        <stp>T</stp>
        <tr r="AU61" s="1"/>
        <tr r="AU61" s="1"/>
      </tp>
      <tp>
        <v>0</v>
        <stp/>
        <stp>StudyData</stp>
        <stp>AlgOrdBidVol(HXS)</stp>
        <stp>Bar</stp>
        <stp/>
        <stp>Open</stp>
        <stp>5</stp>
        <stp>-56</stp>
        <stp/>
        <stp/>
        <stp/>
        <stp/>
        <stp>T</stp>
        <tr r="BD65" s="1"/>
        <tr r="BD65" s="1"/>
      </tp>
      <tp>
        <v>0</v>
        <stp/>
        <stp>StudyData</stp>
        <stp>AlgOrdBidVol(HXS)</stp>
        <stp>Bar</stp>
        <stp/>
        <stp>Open</stp>
        <stp>1</stp>
        <stp>-12</stp>
        <stp/>
        <stp/>
        <stp/>
        <stp/>
        <stp>T</stp>
        <tr r="AU21" s="1"/>
        <tr r="AU21" s="1"/>
      </tp>
      <tp>
        <v>24</v>
        <stp/>
        <stp>StudyData</stp>
        <stp>AlgOrdBidVol(HXS)</stp>
        <stp>Bar</stp>
        <stp/>
        <stp>Open</stp>
        <stp>5</stp>
        <stp>-16</stp>
        <stp/>
        <stp/>
        <stp/>
        <stp/>
        <stp>T</stp>
        <tr r="BD25" s="1"/>
        <tr r="BD25" s="1"/>
      </tp>
      <tp>
        <v>305</v>
        <stp/>
        <stp>StudyData</stp>
        <stp>AlgOrdBidVol(HXS)</stp>
        <stp>Bar</stp>
        <stp/>
        <stp>Open</stp>
        <stp>1</stp>
        <stp>-22</stp>
        <stp/>
        <stp/>
        <stp/>
        <stp/>
        <stp>T</stp>
        <tr r="AU31" s="1"/>
        <tr r="AU31" s="1"/>
      </tp>
      <tp>
        <v>0</v>
        <stp/>
        <stp>StudyData</stp>
        <stp>AlgOrdBidVol(HXS)</stp>
        <stp>Bar</stp>
        <stp/>
        <stp>Open</stp>
        <stp>5</stp>
        <stp>-26</stp>
        <stp/>
        <stp/>
        <stp/>
        <stp/>
        <stp>T</stp>
        <tr r="BD35" s="1"/>
        <tr r="BD35" s="1"/>
      </tp>
      <tp>
        <v>0</v>
        <stp/>
        <stp>StudyData</stp>
        <stp>AlgOrdBidVol(HXS)</stp>
        <stp>Bar</stp>
        <stp/>
        <stp>Open</stp>
        <stp>1</stp>
        <stp>-32</stp>
        <stp/>
        <stp/>
        <stp/>
        <stp/>
        <stp>T</stp>
        <tr r="AU41" s="1"/>
        <tr r="AU41" s="1"/>
      </tp>
      <tp>
        <v>0</v>
        <stp/>
        <stp>StudyData</stp>
        <stp>AlgOrdBidVol(HXS)</stp>
        <stp>Bar</stp>
        <stp/>
        <stp>Open</stp>
        <stp>5</stp>
        <stp>-36</stp>
        <stp/>
        <stp/>
        <stp/>
        <stp/>
        <stp>T</stp>
        <tr r="BD45" s="1"/>
        <tr r="BD45" s="1"/>
      </tp>
      <tp>
        <v>0</v>
        <stp/>
        <stp>StudyData</stp>
        <stp>AlgOrdAskVol(HXS)</stp>
        <stp>Bar</stp>
        <stp/>
        <stp>Open</stp>
        <stp>5</stp>
        <stp>-49</stp>
        <stp/>
        <stp/>
        <stp/>
        <stp/>
        <stp>T</stp>
        <tr r="BE58" s="1"/>
        <tr r="BE58" s="1"/>
      </tp>
      <tp>
        <v>134</v>
        <stp/>
        <stp>StudyData</stp>
        <stp>AlgOrdAskVol(HXS)</stp>
        <stp>Bar</stp>
        <stp/>
        <stp>Open</stp>
        <stp>5</stp>
        <stp>-59</stp>
        <stp/>
        <stp/>
        <stp/>
        <stp/>
        <stp>T</stp>
        <tr r="BE68" s="1"/>
        <tr r="BE68" s="1"/>
      </tp>
      <tp>
        <v>0</v>
        <stp/>
        <stp>StudyData</stp>
        <stp>AlgOrdAskVol(HXS)</stp>
        <stp>Bar</stp>
        <stp/>
        <stp>Open</stp>
        <stp>5</stp>
        <stp>-29</stp>
        <stp/>
        <stp/>
        <stp/>
        <stp/>
        <stp>T</stp>
        <tr r="BE38" s="1"/>
        <tr r="BE38" s="1"/>
      </tp>
      <tp>
        <v>17</v>
        <stp/>
        <stp>StudyData</stp>
        <stp>AlgOrdAskVol(HXS)</stp>
        <stp>Bar</stp>
        <stp/>
        <stp>Open</stp>
        <stp>5</stp>
        <stp>-39</stp>
        <stp/>
        <stp/>
        <stp/>
        <stp/>
        <stp>T</stp>
        <tr r="BE48" s="1"/>
        <tr r="BE48" s="1"/>
      </tp>
      <tp>
        <v>0</v>
        <stp/>
        <stp>StudyData</stp>
        <stp>AlgOrdAskVol(HXS)</stp>
        <stp>Bar</stp>
        <stp/>
        <stp>Open</stp>
        <stp>5</stp>
        <stp>-19</stp>
        <stp/>
        <stp/>
        <stp/>
        <stp/>
        <stp>T</stp>
        <tr r="BE28" s="1"/>
        <tr r="BE28" s="1"/>
      </tp>
      <tp>
        <v>0</v>
        <stp/>
        <stp>StudyData</stp>
        <stp>AlgOrdBidVol(HTS)</stp>
        <stp>Bar</stp>
        <stp/>
        <stp>Open</stp>
        <stp>1</stp>
        <stp>-43</stp>
        <stp/>
        <stp/>
        <stp/>
        <stp/>
        <stp>T</stp>
        <tr r="Q52" s="1"/>
        <tr r="Q52" s="1"/>
      </tp>
      <tp>
        <v>0</v>
        <stp/>
        <stp>StudyData</stp>
        <stp>AlgOrdBidVol(HTS)</stp>
        <stp>Bar</stp>
        <stp/>
        <stp>Open</stp>
        <stp>5</stp>
        <stp>-47</stp>
        <stp/>
        <stp/>
        <stp/>
        <stp/>
        <stp>T</stp>
        <tr r="Z56" s="1"/>
        <tr r="Z56" s="1"/>
      </tp>
      <tp>
        <v>0</v>
        <stp/>
        <stp>StudyData</stp>
        <stp>AlgOrdBidVol(HTS)</stp>
        <stp>Bar</stp>
        <stp/>
        <stp>Open</stp>
        <stp>1</stp>
        <stp>-53</stp>
        <stp/>
        <stp/>
        <stp/>
        <stp/>
        <stp>T</stp>
        <tr r="Q62" s="1"/>
        <tr r="Q62" s="1"/>
      </tp>
      <tp>
        <v>0</v>
        <stp/>
        <stp>StudyData</stp>
        <stp>AlgOrdBidVol(HTS)</stp>
        <stp>Bar</stp>
        <stp/>
        <stp>Open</stp>
        <stp>5</stp>
        <stp>-57</stp>
        <stp/>
        <stp/>
        <stp/>
        <stp/>
        <stp>T</stp>
        <tr r="Z66" s="1"/>
        <tr r="Z66" s="1"/>
      </tp>
      <tp>
        <v>0</v>
        <stp/>
        <stp>StudyData</stp>
        <stp>AlgOrdBidVol(HTS)</stp>
        <stp>Bar</stp>
        <stp/>
        <stp>Open</stp>
        <stp>1</stp>
        <stp>-13</stp>
        <stp/>
        <stp/>
        <stp/>
        <stp/>
        <stp>T</stp>
        <tr r="Q22" s="1"/>
        <tr r="Q22" s="1"/>
      </tp>
      <tp>
        <v>0</v>
        <stp/>
        <stp>StudyData</stp>
        <stp>AlgOrdBidVol(HTS)</stp>
        <stp>Bar</stp>
        <stp/>
        <stp>Open</stp>
        <stp>5</stp>
        <stp>-17</stp>
        <stp/>
        <stp/>
        <stp/>
        <stp/>
        <stp>T</stp>
        <tr r="Z26" s="1"/>
        <tr r="Z26" s="1"/>
      </tp>
      <tp t="s">
        <v/>
        <stp/>
        <stp>StudyData</stp>
        <stp>AlgOrdBidVol(HTS)</stp>
        <stp>Bar</stp>
        <stp/>
        <stp>Open</stp>
        <stp>1</stp>
        <stp>-23</stp>
        <stp/>
        <stp/>
        <stp/>
        <stp/>
        <stp>T</stp>
        <tr r="Q32" s="1"/>
      </tp>
      <tp>
        <v>0</v>
        <stp/>
        <stp>StudyData</stp>
        <stp>AlgOrdBidVol(HTS)</stp>
        <stp>Bar</stp>
        <stp/>
        <stp>Open</stp>
        <stp>5</stp>
        <stp>-27</stp>
        <stp/>
        <stp/>
        <stp/>
        <stp/>
        <stp>T</stp>
        <tr r="Z36" s="1"/>
        <tr r="Z36" s="1"/>
      </tp>
      <tp>
        <v>0</v>
        <stp/>
        <stp>StudyData</stp>
        <stp>AlgOrdBidVol(HTS)</stp>
        <stp>Bar</stp>
        <stp/>
        <stp>Open</stp>
        <stp>1</stp>
        <stp>-33</stp>
        <stp/>
        <stp/>
        <stp/>
        <stp/>
        <stp>T</stp>
        <tr r="Q42" s="1"/>
        <tr r="Q42" s="1"/>
      </tp>
      <tp t="s">
        <v/>
        <stp/>
        <stp>StudyData</stp>
        <stp>AlgOrdBidVol(HTS)</stp>
        <stp>Bar</stp>
        <stp/>
        <stp>Open</stp>
        <stp>5</stp>
        <stp>-37</stp>
        <stp/>
        <stp/>
        <stp/>
        <stp/>
        <stp>T</stp>
        <tr r="Z46" s="1"/>
      </tp>
      <tp>
        <v>0</v>
        <stp/>
        <stp>StudyData</stp>
        <stp>AlgOrdAskVol(HTS)</stp>
        <stp>Bar</stp>
        <stp/>
        <stp>Open</stp>
        <stp>5</stp>
        <stp>-48</stp>
        <stp/>
        <stp/>
        <stp/>
        <stp/>
        <stp>T</stp>
        <tr r="AA57" s="1"/>
        <tr r="AA57" s="1"/>
      </tp>
      <tp>
        <v>0</v>
        <stp/>
        <stp>StudyData</stp>
        <stp>AlgOrdAskVol(HTS)</stp>
        <stp>Bar</stp>
        <stp/>
        <stp>Open</stp>
        <stp>5</stp>
        <stp>-58</stp>
        <stp/>
        <stp/>
        <stp/>
        <stp/>
        <stp>T</stp>
        <tr r="AA67" s="1"/>
        <tr r="AA67" s="1"/>
      </tp>
      <tp>
        <v>0</v>
        <stp/>
        <stp>StudyData</stp>
        <stp>AlgOrdAskVol(HTS)</stp>
        <stp>Bar</stp>
        <stp/>
        <stp>Open</stp>
        <stp>5</stp>
        <stp>-28</stp>
        <stp/>
        <stp/>
        <stp/>
        <stp/>
        <stp>T</stp>
        <tr r="AA37" s="1"/>
        <tr r="AA37" s="1"/>
      </tp>
      <tp t="s">
        <v/>
        <stp/>
        <stp>StudyData</stp>
        <stp>AlgOrdAskVol(HTS)</stp>
        <stp>Bar</stp>
        <stp/>
        <stp>Open</stp>
        <stp>5</stp>
        <stp>-38</stp>
        <stp/>
        <stp/>
        <stp/>
        <stp/>
        <stp>T</stp>
        <tr r="AA47" s="1"/>
      </tp>
      <tp>
        <v>0</v>
        <stp/>
        <stp>StudyData</stp>
        <stp>AlgOrdAskVol(HTS)</stp>
        <stp>Bar</stp>
        <stp/>
        <stp>Open</stp>
        <stp>5</stp>
        <stp>-18</stp>
        <stp/>
        <stp/>
        <stp/>
        <stp/>
        <stp>T</stp>
        <tr r="AA27" s="1"/>
        <tr r="AA27" s="1"/>
      </tp>
      <tp>
        <v>4</v>
        <stp/>
        <stp>StudyData</stp>
        <stp>AlgOrdBidVol(HXS)</stp>
        <stp>Bar</stp>
        <stp/>
        <stp>Open</stp>
        <stp>1</stp>
        <stp>-43</stp>
        <stp/>
        <stp/>
        <stp/>
        <stp/>
        <stp>T</stp>
        <tr r="AU52" s="1"/>
        <tr r="AU52" s="1"/>
      </tp>
      <tp>
        <v>0</v>
        <stp/>
        <stp>StudyData</stp>
        <stp>AlgOrdBidVol(HXS)</stp>
        <stp>Bar</stp>
        <stp/>
        <stp>Open</stp>
        <stp>5</stp>
        <stp>-47</stp>
        <stp/>
        <stp/>
        <stp/>
        <stp/>
        <stp>T</stp>
        <tr r="BD56" s="1"/>
        <tr r="BD56" s="1"/>
      </tp>
      <tp>
        <v>0</v>
        <stp/>
        <stp>StudyData</stp>
        <stp>AlgOrdBidVol(HXS)</stp>
        <stp>Bar</stp>
        <stp/>
        <stp>Open</stp>
        <stp>1</stp>
        <stp>-53</stp>
        <stp/>
        <stp/>
        <stp/>
        <stp/>
        <stp>T</stp>
        <tr r="AU62" s="1"/>
        <tr r="AU62" s="1"/>
      </tp>
      <tp>
        <v>0</v>
        <stp/>
        <stp>StudyData</stp>
        <stp>AlgOrdBidVol(HXS)</stp>
        <stp>Bar</stp>
        <stp/>
        <stp>Open</stp>
        <stp>5</stp>
        <stp>-57</stp>
        <stp/>
        <stp/>
        <stp/>
        <stp/>
        <stp>T</stp>
        <tr r="BD66" s="1"/>
        <tr r="BD66" s="1"/>
      </tp>
      <tp>
        <v>0</v>
        <stp/>
        <stp>StudyData</stp>
        <stp>AlgOrdBidVol(HXS)</stp>
        <stp>Bar</stp>
        <stp/>
        <stp>Open</stp>
        <stp>1</stp>
        <stp>-13</stp>
        <stp/>
        <stp/>
        <stp/>
        <stp/>
        <stp>T</stp>
        <tr r="AU22" s="1"/>
        <tr r="AU22" s="1"/>
      </tp>
      <tp>
        <v>9</v>
        <stp/>
        <stp>StudyData</stp>
        <stp>AlgOrdBidVol(HXS)</stp>
        <stp>Bar</stp>
        <stp/>
        <stp>Open</stp>
        <stp>5</stp>
        <stp>-17</stp>
        <stp/>
        <stp/>
        <stp/>
        <stp/>
        <stp>T</stp>
        <tr r="BD26" s="1"/>
        <tr r="BD26" s="1"/>
      </tp>
      <tp>
        <v>0</v>
        <stp/>
        <stp>StudyData</stp>
        <stp>AlgOrdBidVol(HXS)</stp>
        <stp>Bar</stp>
        <stp/>
        <stp>Open</stp>
        <stp>1</stp>
        <stp>-23</stp>
        <stp/>
        <stp/>
        <stp/>
        <stp/>
        <stp>T</stp>
        <tr r="AU32" s="1"/>
        <tr r="AU32" s="1"/>
      </tp>
      <tp>
        <v>0</v>
        <stp/>
        <stp>StudyData</stp>
        <stp>AlgOrdBidVol(HXS)</stp>
        <stp>Bar</stp>
        <stp/>
        <stp>Open</stp>
        <stp>5</stp>
        <stp>-27</stp>
        <stp/>
        <stp/>
        <stp/>
        <stp/>
        <stp>T</stp>
        <tr r="BD36" s="1"/>
        <tr r="BD36" s="1"/>
      </tp>
      <tp>
        <v>0</v>
        <stp/>
        <stp>StudyData</stp>
        <stp>AlgOrdBidVol(HXS)</stp>
        <stp>Bar</stp>
        <stp/>
        <stp>Open</stp>
        <stp>1</stp>
        <stp>-33</stp>
        <stp/>
        <stp/>
        <stp/>
        <stp/>
        <stp>T</stp>
        <tr r="AU42" s="1"/>
        <tr r="AU42" s="1"/>
      </tp>
      <tp>
        <v>0</v>
        <stp/>
        <stp>StudyData</stp>
        <stp>AlgOrdBidVol(HXS)</stp>
        <stp>Bar</stp>
        <stp/>
        <stp>Open</stp>
        <stp>5</stp>
        <stp>-37</stp>
        <stp/>
        <stp/>
        <stp/>
        <stp/>
        <stp>T</stp>
        <tr r="BD46" s="1"/>
        <tr r="BD46" s="1"/>
      </tp>
      <tp>
        <v>0</v>
        <stp/>
        <stp>StudyData</stp>
        <stp>AlgOrdAskVol(HXS)</stp>
        <stp>Bar</stp>
        <stp/>
        <stp>Open</stp>
        <stp>5</stp>
        <stp>-48</stp>
        <stp/>
        <stp/>
        <stp/>
        <stp/>
        <stp>T</stp>
        <tr r="BE57" s="1"/>
        <tr r="BE57" s="1"/>
      </tp>
      <tp>
        <v>10</v>
        <stp/>
        <stp>StudyData</stp>
        <stp>AlgOrdAskVol(HXS)</stp>
        <stp>Bar</stp>
        <stp/>
        <stp>Open</stp>
        <stp>5</stp>
        <stp>-58</stp>
        <stp/>
        <stp/>
        <stp/>
        <stp/>
        <stp>T</stp>
        <tr r="BE67" s="1"/>
        <tr r="BE67" s="1"/>
      </tp>
      <tp>
        <v>0</v>
        <stp/>
        <stp>StudyData</stp>
        <stp>AlgOrdAskVol(HXS)</stp>
        <stp>Bar</stp>
        <stp/>
        <stp>Open</stp>
        <stp>5</stp>
        <stp>-28</stp>
        <stp/>
        <stp/>
        <stp/>
        <stp/>
        <stp>T</stp>
        <tr r="BE37" s="1"/>
        <tr r="BE37" s="1"/>
      </tp>
      <tp>
        <v>0</v>
        <stp/>
        <stp>StudyData</stp>
        <stp>AlgOrdAskVol(HXS)</stp>
        <stp>Bar</stp>
        <stp/>
        <stp>Open</stp>
        <stp>5</stp>
        <stp>-38</stp>
        <stp/>
        <stp/>
        <stp/>
        <stp/>
        <stp>T</stp>
        <tr r="BE47" s="1"/>
        <tr r="BE47" s="1"/>
      </tp>
      <tp>
        <v>0</v>
        <stp/>
        <stp>StudyData</stp>
        <stp>AlgOrdAskVol(HXS)</stp>
        <stp>Bar</stp>
        <stp/>
        <stp>Open</stp>
        <stp>5</stp>
        <stp>-18</stp>
        <stp/>
        <stp/>
        <stp/>
        <stp/>
        <stp>T</stp>
        <tr r="BE27" s="1"/>
        <tr r="BE27" s="1"/>
      </tp>
      <tp>
        <v>0</v>
        <stp/>
        <stp>StudyData</stp>
        <stp>AlgOrdAskVol(SUBMINUTE((HTS),5,Regular),1,0)</stp>
        <stp>Bar</stp>
        <stp/>
        <stp>Open</stp>
        <stp>5</stp>
        <stp>-19</stp>
        <stp/>
        <stp/>
        <stp/>
        <stp/>
        <stp>T</stp>
        <tr r="L28" s="1"/>
        <tr r="L28" s="1"/>
      </tp>
      <tp>
        <v>0</v>
        <stp/>
        <stp>StudyData</stp>
        <stp>AlgOrdAskVol(SUBMINUTE((HTS),5,Regular),1,0)</stp>
        <stp>Bar</stp>
        <stp/>
        <stp>Open</stp>
        <stp>5</stp>
        <stp>-29</stp>
        <stp/>
        <stp/>
        <stp/>
        <stp/>
        <stp>T</stp>
        <tr r="L38" s="1"/>
        <tr r="L38" s="1"/>
      </tp>
      <tp>
        <v>0</v>
        <stp/>
        <stp>StudyData</stp>
        <stp>AlgOrdAskVol(SUBMINUTE((HTS),5,Regular),1,0)</stp>
        <stp>Bar</stp>
        <stp/>
        <stp>Open</stp>
        <stp>5</stp>
        <stp>-39</stp>
        <stp/>
        <stp/>
        <stp/>
        <stp/>
        <stp>T</stp>
        <tr r="L48" s="1"/>
        <tr r="L48" s="1"/>
      </tp>
      <tp>
        <v>0</v>
        <stp/>
        <stp>StudyData</stp>
        <stp>AlgOrdAskVol(SUBMINUTE((HTS),5,Regular),1,0)</stp>
        <stp>Bar</stp>
        <stp/>
        <stp>Open</stp>
        <stp>5</stp>
        <stp>-49</stp>
        <stp/>
        <stp/>
        <stp/>
        <stp/>
        <stp>T</stp>
        <tr r="L58" s="1"/>
        <tr r="L58" s="1"/>
      </tp>
      <tp>
        <v>0</v>
        <stp/>
        <stp>StudyData</stp>
        <stp>AlgOrdAskVol(SUBMINUTE((HTS),5,Regular),1,0)</stp>
        <stp>Bar</stp>
        <stp/>
        <stp>Open</stp>
        <stp>5</stp>
        <stp>-59</stp>
        <stp/>
        <stp/>
        <stp/>
        <stp/>
        <stp>T</stp>
        <tr r="L68" s="1"/>
        <tr r="L68" s="1"/>
      </tp>
      <tp>
        <v>0</v>
        <stp/>
        <stp>StudyData</stp>
        <stp>AlgOrdAskVol(SUBMINUTE((HTS),1,Regular),1,0)</stp>
        <stp>Bar</stp>
        <stp/>
        <stp>Open</stp>
        <stp>5</stp>
        <stp>-19</stp>
        <stp/>
        <stp/>
        <stp/>
        <stp/>
        <stp>T</stp>
        <tr r="F28" s="1"/>
        <tr r="F28" s="1"/>
      </tp>
      <tp>
        <v>0</v>
        <stp/>
        <stp>StudyData</stp>
        <stp>AlgOrdAskVol(SUBMINUTE((HTS),1,Regular),1,0)</stp>
        <stp>Bar</stp>
        <stp/>
        <stp>Open</stp>
        <stp>5</stp>
        <stp>-29</stp>
        <stp/>
        <stp/>
        <stp/>
        <stp/>
        <stp>T</stp>
        <tr r="F38" s="1"/>
        <tr r="F38" s="1"/>
      </tp>
      <tp>
        <v>0</v>
        <stp/>
        <stp>StudyData</stp>
        <stp>AlgOrdAskVol(SUBMINUTE((HTS),1,Regular),1,0)</stp>
        <stp>Bar</stp>
        <stp/>
        <stp>Open</stp>
        <stp>5</stp>
        <stp>-39</stp>
        <stp/>
        <stp/>
        <stp/>
        <stp/>
        <stp>T</stp>
        <tr r="F48" s="1"/>
        <tr r="F48" s="1"/>
      </tp>
      <tp>
        <v>0</v>
        <stp/>
        <stp>StudyData</stp>
        <stp>AlgOrdAskVol(SUBMINUTE((HTS),1,Regular),1,0)</stp>
        <stp>Bar</stp>
        <stp/>
        <stp>Open</stp>
        <stp>5</stp>
        <stp>-49</stp>
        <stp/>
        <stp/>
        <stp/>
        <stp/>
        <stp>T</stp>
        <tr r="F58" s="1"/>
        <tr r="F58" s="1"/>
      </tp>
      <tp>
        <v>0</v>
        <stp/>
        <stp>StudyData</stp>
        <stp>AlgOrdAskVol(SUBMINUTE((HTS),1,Regular),1,0)</stp>
        <stp>Bar</stp>
        <stp/>
        <stp>Open</stp>
        <stp>5</stp>
        <stp>-59</stp>
        <stp/>
        <stp/>
        <stp/>
        <stp/>
        <stp>T</stp>
        <tr r="F68" s="1"/>
        <tr r="F68" s="1"/>
      </tp>
      <tp>
        <v>0</v>
        <stp/>
        <stp>StudyData</stp>
        <stp>AlgOrdAskVol(SUBMINUTE((HXS),1,Regular),1,0)</stp>
        <stp>Bar</stp>
        <stp/>
        <stp>Open</stp>
        <stp>5</stp>
        <stp>-19</stp>
        <stp/>
        <stp/>
        <stp/>
        <stp/>
        <stp>T</stp>
        <tr r="AJ28" s="1"/>
        <tr r="AJ28" s="1"/>
      </tp>
      <tp>
        <v>0</v>
        <stp/>
        <stp>StudyData</stp>
        <stp>AlgOrdAskVol(SUBMINUTE((HXS),1,Regular),1,0)</stp>
        <stp>Bar</stp>
        <stp/>
        <stp>Open</stp>
        <stp>5</stp>
        <stp>-29</stp>
        <stp/>
        <stp/>
        <stp/>
        <stp/>
        <stp>T</stp>
        <tr r="AJ38" s="1"/>
        <tr r="AJ38" s="1"/>
      </tp>
      <tp>
        <v>0</v>
        <stp/>
        <stp>StudyData</stp>
        <stp>AlgOrdAskVol(SUBMINUTE((HXS),1,Regular),1,0)</stp>
        <stp>Bar</stp>
        <stp/>
        <stp>Open</stp>
        <stp>5</stp>
        <stp>-39</stp>
        <stp/>
        <stp/>
        <stp/>
        <stp/>
        <stp>T</stp>
        <tr r="AJ48" s="1"/>
        <tr r="AJ48" s="1"/>
      </tp>
      <tp>
        <v>0</v>
        <stp/>
        <stp>StudyData</stp>
        <stp>AlgOrdAskVol(SUBMINUTE((HXS),1,Regular),1,0)</stp>
        <stp>Bar</stp>
        <stp/>
        <stp>Open</stp>
        <stp>5</stp>
        <stp>-49</stp>
        <stp/>
        <stp/>
        <stp/>
        <stp/>
        <stp>T</stp>
        <tr r="AJ58" s="1"/>
        <tr r="AJ58" s="1"/>
      </tp>
      <tp>
        <v>0</v>
        <stp/>
        <stp>StudyData</stp>
        <stp>AlgOrdAskVol(SUBMINUTE((HXS),1,Regular),1,0)</stp>
        <stp>Bar</stp>
        <stp/>
        <stp>Open</stp>
        <stp>5</stp>
        <stp>-59</stp>
        <stp/>
        <stp/>
        <stp/>
        <stp/>
        <stp>T</stp>
        <tr r="AJ68" s="1"/>
        <tr r="AJ68" s="1"/>
      </tp>
      <tp>
        <v>0</v>
        <stp/>
        <stp>StudyData</stp>
        <stp>AlgOrdAskVol(SUBMINUTE((HXS),5,Regular),1,0)</stp>
        <stp>Bar</stp>
        <stp/>
        <stp>Open</stp>
        <stp>5</stp>
        <stp>-19</stp>
        <stp/>
        <stp/>
        <stp/>
        <stp/>
        <stp>T</stp>
        <tr r="AP28" s="1"/>
        <tr r="AP28" s="1"/>
      </tp>
      <tp>
        <v>0</v>
        <stp/>
        <stp>StudyData</stp>
        <stp>AlgOrdAskVol(SUBMINUTE((HXS),5,Regular),1,0)</stp>
        <stp>Bar</stp>
        <stp/>
        <stp>Open</stp>
        <stp>5</stp>
        <stp>-29</stp>
        <stp/>
        <stp/>
        <stp/>
        <stp/>
        <stp>T</stp>
        <tr r="AP38" s="1"/>
        <tr r="AP38" s="1"/>
      </tp>
      <tp>
        <v>0</v>
        <stp/>
        <stp>StudyData</stp>
        <stp>AlgOrdAskVol(SUBMINUTE((HXS),5,Regular),1,0)</stp>
        <stp>Bar</stp>
        <stp/>
        <stp>Open</stp>
        <stp>5</stp>
        <stp>-39</stp>
        <stp/>
        <stp/>
        <stp/>
        <stp/>
        <stp>T</stp>
        <tr r="AP48" s="1"/>
        <tr r="AP48" s="1"/>
      </tp>
      <tp>
        <v>0</v>
        <stp/>
        <stp>StudyData</stp>
        <stp>AlgOrdAskVol(SUBMINUTE((HXS),5,Regular),1,0)</stp>
        <stp>Bar</stp>
        <stp/>
        <stp>Open</stp>
        <stp>5</stp>
        <stp>-49</stp>
        <stp/>
        <stp/>
        <stp/>
        <stp/>
        <stp>T</stp>
        <tr r="AP58" s="1"/>
        <tr r="AP58" s="1"/>
      </tp>
      <tp>
        <v>0</v>
        <stp/>
        <stp>StudyData</stp>
        <stp>AlgOrdAskVol(SUBMINUTE((HXS),5,Regular),1,0)</stp>
        <stp>Bar</stp>
        <stp/>
        <stp>Open</stp>
        <stp>5</stp>
        <stp>-59</stp>
        <stp/>
        <stp/>
        <stp/>
        <stp/>
        <stp>T</stp>
        <tr r="AP68" s="1"/>
        <tr r="AP68" s="1"/>
      </tp>
      <tp>
        <v>0</v>
        <stp/>
        <stp>StudyData</stp>
        <stp>AlgOrdBidVol(HTS)</stp>
        <stp>Bar</stp>
        <stp/>
        <stp>Open</stp>
        <stp>1</stp>
        <stp>-44</stp>
        <stp/>
        <stp/>
        <stp/>
        <stp/>
        <stp>T</stp>
        <tr r="Q53" s="1"/>
        <tr r="Q53" s="1"/>
      </tp>
      <tp t="s">
        <v/>
        <stp/>
        <stp>StudyData</stp>
        <stp>AlgOrdBidVol(HTS)</stp>
        <stp>Bar</stp>
        <stp/>
        <stp>Open</stp>
        <stp>5</stp>
        <stp>-40</stp>
        <stp/>
        <stp/>
        <stp/>
        <stp/>
        <stp>T</stp>
        <tr r="Z49" s="1"/>
      </tp>
      <tp>
        <v>0</v>
        <stp/>
        <stp>StudyData</stp>
        <stp>AlgOrdBidVol(HTS)</stp>
        <stp>Bar</stp>
        <stp/>
        <stp>Open</stp>
        <stp>1</stp>
        <stp>-54</stp>
        <stp/>
        <stp/>
        <stp/>
        <stp/>
        <stp>T</stp>
        <tr r="Q63" s="1"/>
        <tr r="Q63" s="1"/>
      </tp>
      <tp>
        <v>0</v>
        <stp/>
        <stp>StudyData</stp>
        <stp>AlgOrdBidVol(HTS)</stp>
        <stp>Bar</stp>
        <stp/>
        <stp>Open</stp>
        <stp>5</stp>
        <stp>-50</stp>
        <stp/>
        <stp/>
        <stp/>
        <stp/>
        <stp>T</stp>
        <tr r="Z59" s="1"/>
        <tr r="Z59" s="1"/>
      </tp>
      <tp>
        <v>1826</v>
        <stp/>
        <stp>StudyData</stp>
        <stp>AlgOrdBidVol(HTS)</stp>
        <stp>Bar</stp>
        <stp/>
        <stp>Open</stp>
        <stp>5</stp>
        <stp>-60</stp>
        <stp/>
        <stp/>
        <stp/>
        <stp/>
        <stp>T</stp>
        <tr r="Z69" s="1"/>
        <tr r="Z69" s="1"/>
      </tp>
      <tp>
        <v>0</v>
        <stp/>
        <stp>StudyData</stp>
        <stp>AlgOrdBidVol(HTS)</stp>
        <stp>Bar</stp>
        <stp/>
        <stp>Open</stp>
        <stp>1</stp>
        <stp>-14</stp>
        <stp/>
        <stp/>
        <stp/>
        <stp/>
        <stp>T</stp>
        <tr r="Q23" s="1"/>
        <tr r="Q23" s="1"/>
      </tp>
      <tp>
        <v>0</v>
        <stp/>
        <stp>StudyData</stp>
        <stp>AlgOrdBidVol(HTS)</stp>
        <stp>Bar</stp>
        <stp/>
        <stp>Open</stp>
        <stp>5</stp>
        <stp>-10</stp>
        <stp/>
        <stp/>
        <stp/>
        <stp/>
        <stp>T</stp>
        <tr r="Z19" s="1"/>
        <tr r="Z19" s="1"/>
      </tp>
      <tp t="s">
        <v/>
        <stp/>
        <stp>StudyData</stp>
        <stp>AlgOrdBidVol(HTS)</stp>
        <stp>Bar</stp>
        <stp/>
        <stp>Open</stp>
        <stp>1</stp>
        <stp>-24</stp>
        <stp/>
        <stp/>
        <stp/>
        <stp/>
        <stp>T</stp>
        <tr r="Q33" s="1"/>
      </tp>
      <tp>
        <v>0</v>
        <stp/>
        <stp>StudyData</stp>
        <stp>AlgOrdBidVol(HTS)</stp>
        <stp>Bar</stp>
        <stp/>
        <stp>Open</stp>
        <stp>5</stp>
        <stp>-20</stp>
        <stp/>
        <stp/>
        <stp/>
        <stp/>
        <stp>T</stp>
        <tr r="Z29" s="1"/>
        <tr r="Z29" s="1"/>
      </tp>
      <tp>
        <v>0</v>
        <stp/>
        <stp>StudyData</stp>
        <stp>AlgOrdBidVol(HTS)</stp>
        <stp>Bar</stp>
        <stp/>
        <stp>Open</stp>
        <stp>1</stp>
        <stp>-34</stp>
        <stp/>
        <stp/>
        <stp/>
        <stp/>
        <stp>T</stp>
        <tr r="Q43" s="1"/>
        <tr r="Q43" s="1"/>
      </tp>
      <tp>
        <v>0</v>
        <stp/>
        <stp>StudyData</stp>
        <stp>AlgOrdBidVol(HTS)</stp>
        <stp>Bar</stp>
        <stp/>
        <stp>Open</stp>
        <stp>5</stp>
        <stp>-30</stp>
        <stp/>
        <stp/>
        <stp/>
        <stp/>
        <stp>T</stp>
        <tr r="Z39" s="1"/>
        <tr r="Z39" s="1"/>
      </tp>
      <tp>
        <v>0</v>
        <stp/>
        <stp>StudyData</stp>
        <stp>AlgOrdBidVol(HXS)</stp>
        <stp>Bar</stp>
        <stp/>
        <stp>Open</stp>
        <stp>1</stp>
        <stp>-44</stp>
        <stp/>
        <stp/>
        <stp/>
        <stp/>
        <stp>T</stp>
        <tr r="AU53" s="1"/>
        <tr r="AU53" s="1"/>
      </tp>
      <tp>
        <v>74</v>
        <stp/>
        <stp>StudyData</stp>
        <stp>AlgOrdBidVol(HXS)</stp>
        <stp>Bar</stp>
        <stp/>
        <stp>Open</stp>
        <stp>5</stp>
        <stp>-40</stp>
        <stp/>
        <stp/>
        <stp/>
        <stp/>
        <stp>T</stp>
        <tr r="BD49" s="1"/>
        <tr r="BD49" s="1"/>
      </tp>
      <tp>
        <v>0</v>
        <stp/>
        <stp>StudyData</stp>
        <stp>AlgOrdBidVol(HXS)</stp>
        <stp>Bar</stp>
        <stp/>
        <stp>Open</stp>
        <stp>1</stp>
        <stp>-54</stp>
        <stp/>
        <stp/>
        <stp/>
        <stp/>
        <stp>T</stp>
        <tr r="AU63" s="1"/>
        <tr r="AU63" s="1"/>
      </tp>
      <tp>
        <v>0</v>
        <stp/>
        <stp>StudyData</stp>
        <stp>AlgOrdBidVol(HXS)</stp>
        <stp>Bar</stp>
        <stp/>
        <stp>Open</stp>
        <stp>5</stp>
        <stp>-50</stp>
        <stp/>
        <stp/>
        <stp/>
        <stp/>
        <stp>T</stp>
        <tr r="BD59" s="1"/>
        <tr r="BD59" s="1"/>
      </tp>
      <tp>
        <v>0</v>
        <stp/>
        <stp>StudyData</stp>
        <stp>AlgOrdBidVol(HXS)</stp>
        <stp>Bar</stp>
        <stp/>
        <stp>Open</stp>
        <stp>5</stp>
        <stp>-60</stp>
        <stp/>
        <stp/>
        <stp/>
        <stp/>
        <stp>T</stp>
        <tr r="BD69" s="1"/>
        <tr r="BD69" s="1"/>
      </tp>
      <tp>
        <v>0</v>
        <stp/>
        <stp>StudyData</stp>
        <stp>AlgOrdBidVol(HXS)</stp>
        <stp>Bar</stp>
        <stp/>
        <stp>Open</stp>
        <stp>1</stp>
        <stp>-14</stp>
        <stp/>
        <stp/>
        <stp/>
        <stp/>
        <stp>T</stp>
        <tr r="AU23" s="1"/>
        <tr r="AU23" s="1"/>
      </tp>
      <tp>
        <v>0</v>
        <stp/>
        <stp>StudyData</stp>
        <stp>AlgOrdBidVol(HXS)</stp>
        <stp>Bar</stp>
        <stp/>
        <stp>Open</stp>
        <stp>5</stp>
        <stp>-10</stp>
        <stp/>
        <stp/>
        <stp/>
        <stp/>
        <stp>T</stp>
        <tr r="BD19" s="1"/>
        <tr r="BD19" s="1"/>
      </tp>
      <tp>
        <v>0</v>
        <stp/>
        <stp>StudyData</stp>
        <stp>AlgOrdBidVol(HXS)</stp>
        <stp>Bar</stp>
        <stp/>
        <stp>Open</stp>
        <stp>1</stp>
        <stp>-24</stp>
        <stp/>
        <stp/>
        <stp/>
        <stp/>
        <stp>T</stp>
        <tr r="AU33" s="1"/>
        <tr r="AU33" s="1"/>
      </tp>
      <tp t="s">
        <v/>
        <stp/>
        <stp>StudyData</stp>
        <stp>AlgOrdBidVol(HXS)</stp>
        <stp>Bar</stp>
        <stp/>
        <stp>Open</stp>
        <stp>5</stp>
        <stp>-20</stp>
        <stp/>
        <stp/>
        <stp/>
        <stp/>
        <stp>T</stp>
        <tr r="BD29" s="1"/>
      </tp>
      <tp>
        <v>0</v>
        <stp/>
        <stp>StudyData</stp>
        <stp>AlgOrdBidVol(HXS)</stp>
        <stp>Bar</stp>
        <stp/>
        <stp>Open</stp>
        <stp>1</stp>
        <stp>-34</stp>
        <stp/>
        <stp/>
        <stp/>
        <stp/>
        <stp>T</stp>
        <tr r="AU43" s="1"/>
        <tr r="AU43" s="1"/>
      </tp>
      <tp>
        <v>216</v>
        <stp/>
        <stp>StudyData</stp>
        <stp>AlgOrdBidVol(HXS)</stp>
        <stp>Bar</stp>
        <stp/>
        <stp>Open</stp>
        <stp>5</stp>
        <stp>-30</stp>
        <stp/>
        <stp/>
        <stp/>
        <stp/>
        <stp>T</stp>
        <tr r="BD39" s="1"/>
        <tr r="BD39" s="1"/>
      </tp>
      <tp t="s">
        <v/>
        <stp/>
        <stp>StudyData</stp>
        <stp>SUBMINUTE((HXS),5,Regular)</stp>
        <stp>Bar</stp>
        <stp/>
        <stp>Close</stp>
        <stp>5</stp>
        <stp>0</stp>
        <stp/>
        <stp/>
        <stp/>
        <stp/>
        <stp>T</stp>
        <tr r="AN9" s="1"/>
      </tp>
      <tp>
        <v>0</v>
        <stp/>
        <stp>StudyData</stp>
        <stp>AlgOrdAskVol(SUBMINUTE((HTS),5,Regular),1,0)</stp>
        <stp>Bar</stp>
        <stp/>
        <stp>Open</stp>
        <stp>5</stp>
        <stp>-18</stp>
        <stp/>
        <stp/>
        <stp/>
        <stp/>
        <stp>T</stp>
        <tr r="L27" s="1"/>
        <tr r="L27" s="1"/>
      </tp>
      <tp>
        <v>0</v>
        <stp/>
        <stp>StudyData</stp>
        <stp>AlgOrdAskVol(SUBMINUTE((HTS),5,Regular),1,0)</stp>
        <stp>Bar</stp>
        <stp/>
        <stp>Open</stp>
        <stp>5</stp>
        <stp>-28</stp>
        <stp/>
        <stp/>
        <stp/>
        <stp/>
        <stp>T</stp>
        <tr r="L37" s="1"/>
        <tr r="L37" s="1"/>
      </tp>
      <tp>
        <v>0</v>
        <stp/>
        <stp>StudyData</stp>
        <stp>AlgOrdAskVol(SUBMINUTE((HTS),5,Regular),1,0)</stp>
        <stp>Bar</stp>
        <stp/>
        <stp>Open</stp>
        <stp>5</stp>
        <stp>-38</stp>
        <stp/>
        <stp/>
        <stp/>
        <stp/>
        <stp>T</stp>
        <tr r="L47" s="1"/>
        <tr r="L47" s="1"/>
      </tp>
      <tp>
        <v>0</v>
        <stp/>
        <stp>StudyData</stp>
        <stp>AlgOrdAskVol(SUBMINUTE((HTS),5,Regular),1,0)</stp>
        <stp>Bar</stp>
        <stp/>
        <stp>Open</stp>
        <stp>5</stp>
        <stp>-48</stp>
        <stp/>
        <stp/>
        <stp/>
        <stp/>
        <stp>T</stp>
        <tr r="L57" s="1"/>
        <tr r="L57" s="1"/>
      </tp>
      <tp>
        <v>0</v>
        <stp/>
        <stp>StudyData</stp>
        <stp>AlgOrdAskVol(SUBMINUTE((HTS),5,Regular),1,0)</stp>
        <stp>Bar</stp>
        <stp/>
        <stp>Open</stp>
        <stp>5</stp>
        <stp>-58</stp>
        <stp/>
        <stp/>
        <stp/>
        <stp/>
        <stp>T</stp>
        <tr r="L67" s="1"/>
        <tr r="L67" s="1"/>
      </tp>
      <tp>
        <v>0</v>
        <stp/>
        <stp>StudyData</stp>
        <stp>AlgOrdAskVol(SUBMINUTE((HTS),1,Regular),1,0)</stp>
        <stp>Bar</stp>
        <stp/>
        <stp>Open</stp>
        <stp>5</stp>
        <stp>-18</stp>
        <stp/>
        <stp/>
        <stp/>
        <stp/>
        <stp>T</stp>
        <tr r="F27" s="1"/>
        <tr r="F27" s="1"/>
      </tp>
      <tp>
        <v>0</v>
        <stp/>
        <stp>StudyData</stp>
        <stp>AlgOrdAskVol(SUBMINUTE((HTS),1,Regular),1,0)</stp>
        <stp>Bar</stp>
        <stp/>
        <stp>Open</stp>
        <stp>5</stp>
        <stp>-28</stp>
        <stp/>
        <stp/>
        <stp/>
        <stp/>
        <stp>T</stp>
        <tr r="F37" s="1"/>
        <tr r="F37" s="1"/>
      </tp>
      <tp>
        <v>0</v>
        <stp/>
        <stp>StudyData</stp>
        <stp>AlgOrdAskVol(SUBMINUTE((HTS),1,Regular),1,0)</stp>
        <stp>Bar</stp>
        <stp/>
        <stp>Open</stp>
        <stp>5</stp>
        <stp>-38</stp>
        <stp/>
        <stp/>
        <stp/>
        <stp/>
        <stp>T</stp>
        <tr r="F47" s="1"/>
        <tr r="F47" s="1"/>
      </tp>
      <tp>
        <v>0</v>
        <stp/>
        <stp>StudyData</stp>
        <stp>AlgOrdAskVol(SUBMINUTE((HTS),1,Regular),1,0)</stp>
        <stp>Bar</stp>
        <stp/>
        <stp>Open</stp>
        <stp>5</stp>
        <stp>-48</stp>
        <stp/>
        <stp/>
        <stp/>
        <stp/>
        <stp>T</stp>
        <tr r="F57" s="1"/>
        <tr r="F57" s="1"/>
      </tp>
      <tp>
        <v>0</v>
        <stp/>
        <stp>StudyData</stp>
        <stp>AlgOrdAskVol(SUBMINUTE((HTS),1,Regular),1,0)</stp>
        <stp>Bar</stp>
        <stp/>
        <stp>Open</stp>
        <stp>5</stp>
        <stp>-58</stp>
        <stp/>
        <stp/>
        <stp/>
        <stp/>
        <stp>T</stp>
        <tr r="F67" s="1"/>
        <tr r="F67" s="1"/>
      </tp>
      <tp>
        <v>0</v>
        <stp/>
        <stp>StudyData</stp>
        <stp>AlgOrdAskVol(SUBMINUTE((HXS),1,Regular),1,0)</stp>
        <stp>Bar</stp>
        <stp/>
        <stp>Open</stp>
        <stp>5</stp>
        <stp>-18</stp>
        <stp/>
        <stp/>
        <stp/>
        <stp/>
        <stp>T</stp>
        <tr r="AJ27" s="1"/>
        <tr r="AJ27" s="1"/>
      </tp>
      <tp>
        <v>0</v>
        <stp/>
        <stp>StudyData</stp>
        <stp>AlgOrdAskVol(SUBMINUTE((HXS),1,Regular),1,0)</stp>
        <stp>Bar</stp>
        <stp/>
        <stp>Open</stp>
        <stp>5</stp>
        <stp>-28</stp>
        <stp/>
        <stp/>
        <stp/>
        <stp/>
        <stp>T</stp>
        <tr r="AJ37" s="1"/>
        <tr r="AJ37" s="1"/>
      </tp>
      <tp>
        <v>0</v>
        <stp/>
        <stp>StudyData</stp>
        <stp>AlgOrdAskVol(SUBMINUTE((HXS),1,Regular),1,0)</stp>
        <stp>Bar</stp>
        <stp/>
        <stp>Open</stp>
        <stp>5</stp>
        <stp>-38</stp>
        <stp/>
        <stp/>
        <stp/>
        <stp/>
        <stp>T</stp>
        <tr r="AJ47" s="1"/>
        <tr r="AJ47" s="1"/>
      </tp>
      <tp>
        <v>0</v>
        <stp/>
        <stp>StudyData</stp>
        <stp>AlgOrdAskVol(SUBMINUTE((HXS),1,Regular),1,0)</stp>
        <stp>Bar</stp>
        <stp/>
        <stp>Open</stp>
        <stp>5</stp>
        <stp>-48</stp>
        <stp/>
        <stp/>
        <stp/>
        <stp/>
        <stp>T</stp>
        <tr r="AJ57" s="1"/>
        <tr r="AJ57" s="1"/>
      </tp>
      <tp>
        <v>0</v>
        <stp/>
        <stp>StudyData</stp>
        <stp>AlgOrdAskVol(SUBMINUTE((HXS),1,Regular),1,0)</stp>
        <stp>Bar</stp>
        <stp/>
        <stp>Open</stp>
        <stp>5</stp>
        <stp>-58</stp>
        <stp/>
        <stp/>
        <stp/>
        <stp/>
        <stp>T</stp>
        <tr r="AJ67" s="1"/>
        <tr r="AJ67" s="1"/>
      </tp>
      <tp>
        <v>0</v>
        <stp/>
        <stp>StudyData</stp>
        <stp>AlgOrdAskVol(SUBMINUTE((HXS),5,Regular),1,0)</stp>
        <stp>Bar</stp>
        <stp/>
        <stp>Open</stp>
        <stp>5</stp>
        <stp>-18</stp>
        <stp/>
        <stp/>
        <stp/>
        <stp/>
        <stp>T</stp>
        <tr r="AP27" s="1"/>
        <tr r="AP27" s="1"/>
      </tp>
      <tp>
        <v>0</v>
        <stp/>
        <stp>StudyData</stp>
        <stp>AlgOrdAskVol(SUBMINUTE((HXS),5,Regular),1,0)</stp>
        <stp>Bar</stp>
        <stp/>
        <stp>Open</stp>
        <stp>5</stp>
        <stp>-28</stp>
        <stp/>
        <stp/>
        <stp/>
        <stp/>
        <stp>T</stp>
        <tr r="AP37" s="1"/>
        <tr r="AP37" s="1"/>
      </tp>
      <tp>
        <v>0</v>
        <stp/>
        <stp>StudyData</stp>
        <stp>AlgOrdAskVol(SUBMINUTE((HXS),5,Regular),1,0)</stp>
        <stp>Bar</stp>
        <stp/>
        <stp>Open</stp>
        <stp>5</stp>
        <stp>-38</stp>
        <stp/>
        <stp/>
        <stp/>
        <stp/>
        <stp>T</stp>
        <tr r="AP47" s="1"/>
        <tr r="AP47" s="1"/>
      </tp>
      <tp>
        <v>0</v>
        <stp/>
        <stp>StudyData</stp>
        <stp>AlgOrdAskVol(SUBMINUTE((HXS),5,Regular),1,0)</stp>
        <stp>Bar</stp>
        <stp/>
        <stp>Open</stp>
        <stp>5</stp>
        <stp>-48</stp>
        <stp/>
        <stp/>
        <stp/>
        <stp/>
        <stp>T</stp>
        <tr r="AP57" s="1"/>
        <tr r="AP57" s="1"/>
      </tp>
      <tp>
        <v>0</v>
        <stp/>
        <stp>StudyData</stp>
        <stp>AlgOrdAskVol(SUBMINUTE((HXS),5,Regular),1,0)</stp>
        <stp>Bar</stp>
        <stp/>
        <stp>Open</stp>
        <stp>5</stp>
        <stp>-58</stp>
        <stp/>
        <stp/>
        <stp/>
        <stp/>
        <stp>T</stp>
        <tr r="AP67" s="1"/>
        <tr r="AP67" s="1"/>
      </tp>
      <tp>
        <v>0</v>
        <stp/>
        <stp>StudyData</stp>
        <stp>AlgOrdBidVol(HTS)</stp>
        <stp>Bar</stp>
        <stp/>
        <stp>Open</stp>
        <stp>1</stp>
        <stp>-45</stp>
        <stp/>
        <stp/>
        <stp/>
        <stp/>
        <stp>T</stp>
        <tr r="Q54" s="1"/>
        <tr r="Q54" s="1"/>
      </tp>
      <tp t="s">
        <v/>
        <stp/>
        <stp>StudyData</stp>
        <stp>AlgOrdBidVol(HTS)</stp>
        <stp>Bar</stp>
        <stp/>
        <stp>Open</stp>
        <stp>5</stp>
        <stp>-41</stp>
        <stp/>
        <stp/>
        <stp/>
        <stp/>
        <stp>T</stp>
        <tr r="Z50" s="1"/>
      </tp>
      <tp>
        <v>0</v>
        <stp/>
        <stp>StudyData</stp>
        <stp>AlgOrdBidVol(HTS)</stp>
        <stp>Bar</stp>
        <stp/>
        <stp>Open</stp>
        <stp>1</stp>
        <stp>-55</stp>
        <stp/>
        <stp/>
        <stp/>
        <stp/>
        <stp>T</stp>
        <tr r="Q64" s="1"/>
        <tr r="Q64" s="1"/>
      </tp>
      <tp>
        <v>0</v>
        <stp/>
        <stp>StudyData</stp>
        <stp>AlgOrdBidVol(HTS)</stp>
        <stp>Bar</stp>
        <stp/>
        <stp>Open</stp>
        <stp>5</stp>
        <stp>-51</stp>
        <stp/>
        <stp/>
        <stp/>
        <stp/>
        <stp>T</stp>
        <tr r="Z60" s="1"/>
        <tr r="Z60" s="1"/>
      </tp>
      <tp t="s">
        <v/>
        <stp/>
        <stp>StudyData</stp>
        <stp>AlgOrdBidVol(HTS)</stp>
        <stp>Bar</stp>
        <stp/>
        <stp>Open</stp>
        <stp>1</stp>
        <stp>-15</stp>
        <stp/>
        <stp/>
        <stp/>
        <stp/>
        <stp>T</stp>
        <tr r="Q24" s="1"/>
      </tp>
      <tp>
        <v>0</v>
        <stp/>
        <stp>StudyData</stp>
        <stp>AlgOrdBidVol(HTS)</stp>
        <stp>Bar</stp>
        <stp/>
        <stp>Open</stp>
        <stp>5</stp>
        <stp>-11</stp>
        <stp/>
        <stp/>
        <stp/>
        <stp/>
        <stp>T</stp>
        <tr r="Z20" s="1"/>
        <tr r="Z20" s="1"/>
      </tp>
      <tp t="s">
        <v/>
        <stp/>
        <stp>StudyData</stp>
        <stp>AlgOrdBidVol(HTS)</stp>
        <stp>Bar</stp>
        <stp/>
        <stp>Open</stp>
        <stp>1</stp>
        <stp>-25</stp>
        <stp/>
        <stp/>
        <stp/>
        <stp/>
        <stp>T</stp>
        <tr r="Q34" s="1"/>
      </tp>
      <tp>
        <v>0</v>
        <stp/>
        <stp>StudyData</stp>
        <stp>AlgOrdBidVol(HTS)</stp>
        <stp>Bar</stp>
        <stp/>
        <stp>Open</stp>
        <stp>5</stp>
        <stp>-21</stp>
        <stp/>
        <stp/>
        <stp/>
        <stp/>
        <stp>T</stp>
        <tr r="Z30" s="1"/>
        <tr r="Z30" s="1"/>
      </tp>
      <tp>
        <v>0</v>
        <stp/>
        <stp>StudyData</stp>
        <stp>AlgOrdBidVol(HTS)</stp>
        <stp>Bar</stp>
        <stp/>
        <stp>Open</stp>
        <stp>1</stp>
        <stp>-35</stp>
        <stp/>
        <stp/>
        <stp/>
        <stp/>
        <stp>T</stp>
        <tr r="Q44" s="1"/>
        <tr r="Q44" s="1"/>
      </tp>
      <tp t="s">
        <v/>
        <stp/>
        <stp>StudyData</stp>
        <stp>AlgOrdBidVol(HTS)</stp>
        <stp>Bar</stp>
        <stp/>
        <stp>Open</stp>
        <stp>5</stp>
        <stp>-31</stp>
        <stp/>
        <stp/>
        <stp/>
        <stp/>
        <stp>T</stp>
        <tr r="Z40" s="1"/>
      </tp>
      <tp t="s">
        <v/>
        <stp/>
        <stp>StudyData</stp>
        <stp>AlgOrdBidVol(HXS)</stp>
        <stp>Bar</stp>
        <stp/>
        <stp>Open</stp>
        <stp>1</stp>
        <stp>-45</stp>
        <stp/>
        <stp/>
        <stp/>
        <stp/>
        <stp>T</stp>
        <tr r="AU54" s="1"/>
      </tp>
      <tp>
        <v>129</v>
        <stp/>
        <stp>StudyData</stp>
        <stp>AlgOrdBidVol(HXS)</stp>
        <stp>Bar</stp>
        <stp/>
        <stp>Open</stp>
        <stp>5</stp>
        <stp>-41</stp>
        <stp/>
        <stp/>
        <stp/>
        <stp/>
        <stp>T</stp>
        <tr r="BD50" s="1"/>
        <tr r="BD50" s="1"/>
      </tp>
      <tp>
        <v>0</v>
        <stp/>
        <stp>StudyData</stp>
        <stp>AlgOrdBidVol(HXS)</stp>
        <stp>Bar</stp>
        <stp/>
        <stp>Open</stp>
        <stp>1</stp>
        <stp>-55</stp>
        <stp/>
        <stp/>
        <stp/>
        <stp/>
        <stp>T</stp>
        <tr r="AU64" s="1"/>
        <tr r="AU64" s="1"/>
      </tp>
      <tp>
        <v>0</v>
        <stp/>
        <stp>StudyData</stp>
        <stp>AlgOrdBidVol(HXS)</stp>
        <stp>Bar</stp>
        <stp/>
        <stp>Open</stp>
        <stp>5</stp>
        <stp>-51</stp>
        <stp/>
        <stp/>
        <stp/>
        <stp/>
        <stp>T</stp>
        <tr r="BD60" s="1"/>
        <tr r="BD60" s="1"/>
      </tp>
      <tp>
        <v>0</v>
        <stp/>
        <stp>StudyData</stp>
        <stp>AlgOrdBidVol(HXS)</stp>
        <stp>Bar</stp>
        <stp/>
        <stp>Open</stp>
        <stp>1</stp>
        <stp>-15</stp>
        <stp/>
        <stp/>
        <stp/>
        <stp/>
        <stp>T</stp>
        <tr r="AU24" s="1"/>
        <tr r="AU24" s="1"/>
      </tp>
      <tp>
        <v>0</v>
        <stp/>
        <stp>StudyData</stp>
        <stp>AlgOrdBidVol(HXS)</stp>
        <stp>Bar</stp>
        <stp/>
        <stp>Open</stp>
        <stp>5</stp>
        <stp>-11</stp>
        <stp/>
        <stp/>
        <stp/>
        <stp/>
        <stp>T</stp>
        <tr r="BD20" s="1"/>
        <tr r="BD20" s="1"/>
      </tp>
      <tp>
        <v>0</v>
        <stp/>
        <stp>StudyData</stp>
        <stp>AlgOrdBidVol(HXS)</stp>
        <stp>Bar</stp>
        <stp/>
        <stp>Open</stp>
        <stp>1</stp>
        <stp>-25</stp>
        <stp/>
        <stp/>
        <stp/>
        <stp/>
        <stp>T</stp>
        <tr r="AU34" s="1"/>
        <tr r="AU34" s="1"/>
      </tp>
      <tp t="s">
        <v/>
        <stp/>
        <stp>StudyData</stp>
        <stp>AlgOrdBidVol(HXS)</stp>
        <stp>Bar</stp>
        <stp/>
        <stp>Open</stp>
        <stp>5</stp>
        <stp>-21</stp>
        <stp/>
        <stp/>
        <stp/>
        <stp/>
        <stp>T</stp>
        <tr r="BD30" s="1"/>
      </tp>
      <tp>
        <v>0</v>
        <stp/>
        <stp>StudyData</stp>
        <stp>AlgOrdBidVol(HXS)</stp>
        <stp>Bar</stp>
        <stp/>
        <stp>Open</stp>
        <stp>1</stp>
        <stp>-35</stp>
        <stp/>
        <stp/>
        <stp/>
        <stp/>
        <stp>T</stp>
        <tr r="AU44" s="1"/>
        <tr r="AU44" s="1"/>
      </tp>
      <tp>
        <v>0</v>
        <stp/>
        <stp>StudyData</stp>
        <stp>AlgOrdBidVol(HXS)</stp>
        <stp>Bar</stp>
        <stp/>
        <stp>Open</stp>
        <stp>5</stp>
        <stp>-31</stp>
        <stp/>
        <stp/>
        <stp/>
        <stp/>
        <stp>T</stp>
        <tr r="BD40" s="1"/>
        <tr r="BD40" s="1"/>
      </tp>
      <tp>
        <v>0</v>
        <stp/>
        <stp>StudyData</stp>
        <stp>AlgOrdBidVol(HTS)</stp>
        <stp>Bar</stp>
        <stp/>
        <stp>Open</stp>
        <stp>1</stp>
        <stp>-46</stp>
        <stp/>
        <stp/>
        <stp/>
        <stp/>
        <stp>T</stp>
        <tr r="Q55" s="1"/>
        <tr r="Q55" s="1"/>
      </tp>
      <tp t="s">
        <v/>
        <stp/>
        <stp>StudyData</stp>
        <stp>AlgOrdBidVol(HTS)</stp>
        <stp>Bar</stp>
        <stp/>
        <stp>Open</stp>
        <stp>5</stp>
        <stp>-42</stp>
        <stp/>
        <stp/>
        <stp/>
        <stp/>
        <stp>T</stp>
        <tr r="Z51" s="1"/>
      </tp>
      <tp>
        <v>0</v>
        <stp/>
        <stp>StudyData</stp>
        <stp>AlgOrdBidVol(HTS)</stp>
        <stp>Bar</stp>
        <stp/>
        <stp>Open</stp>
        <stp>1</stp>
        <stp>-56</stp>
        <stp/>
        <stp/>
        <stp/>
        <stp/>
        <stp>T</stp>
        <tr r="Q65" s="1"/>
        <tr r="Q65" s="1"/>
      </tp>
      <tp>
        <v>0</v>
        <stp/>
        <stp>StudyData</stp>
        <stp>AlgOrdBidVol(HTS)</stp>
        <stp>Bar</stp>
        <stp/>
        <stp>Open</stp>
        <stp>5</stp>
        <stp>-52</stp>
        <stp/>
        <stp/>
        <stp/>
        <stp/>
        <stp>T</stp>
        <tr r="Z61" s="1"/>
        <tr r="Z61" s="1"/>
      </tp>
      <tp>
        <v>0</v>
        <stp/>
        <stp>StudyData</stp>
        <stp>AlgOrdBidVol(HTS)</stp>
        <stp>Bar</stp>
        <stp/>
        <stp>Open</stp>
        <stp>1</stp>
        <stp>-16</stp>
        <stp/>
        <stp/>
        <stp/>
        <stp/>
        <stp>T</stp>
        <tr r="Q25" s="1"/>
        <tr r="Q25" s="1"/>
      </tp>
      <tp>
        <v>0</v>
        <stp/>
        <stp>StudyData</stp>
        <stp>AlgOrdBidVol(HTS)</stp>
        <stp>Bar</stp>
        <stp/>
        <stp>Open</stp>
        <stp>5</stp>
        <stp>-12</stp>
        <stp/>
        <stp/>
        <stp/>
        <stp/>
        <stp>T</stp>
        <tr r="Z21" s="1"/>
        <tr r="Z21" s="1"/>
      </tp>
      <tp t="s">
        <v/>
        <stp/>
        <stp>StudyData</stp>
        <stp>AlgOrdBidVol(HTS)</stp>
        <stp>Bar</stp>
        <stp/>
        <stp>Open</stp>
        <stp>1</stp>
        <stp>-26</stp>
        <stp/>
        <stp/>
        <stp/>
        <stp/>
        <stp>T</stp>
        <tr r="Q35" s="1"/>
      </tp>
      <tp>
        <v>0</v>
        <stp/>
        <stp>StudyData</stp>
        <stp>AlgOrdBidVol(HTS)</stp>
        <stp>Bar</stp>
        <stp/>
        <stp>Open</stp>
        <stp>5</stp>
        <stp>-22</stp>
        <stp/>
        <stp/>
        <stp/>
        <stp/>
        <stp>T</stp>
        <tr r="Z31" s="1"/>
        <tr r="Z31" s="1"/>
      </tp>
      <tp>
        <v>0</v>
        <stp/>
        <stp>StudyData</stp>
        <stp>AlgOrdBidVol(HTS)</stp>
        <stp>Bar</stp>
        <stp/>
        <stp>Open</stp>
        <stp>1</stp>
        <stp>-36</stp>
        <stp/>
        <stp/>
        <stp/>
        <stp/>
        <stp>T</stp>
        <tr r="Q45" s="1"/>
        <tr r="Q45" s="1"/>
      </tp>
      <tp t="s">
        <v/>
        <stp/>
        <stp>StudyData</stp>
        <stp>AlgOrdBidVol(HTS)</stp>
        <stp>Bar</stp>
        <stp/>
        <stp>Open</stp>
        <stp>5</stp>
        <stp>-32</stp>
        <stp/>
        <stp/>
        <stp/>
        <stp/>
        <stp>T</stp>
        <tr r="Z41" s="1"/>
      </tp>
      <tp>
        <v>0</v>
        <stp/>
        <stp>StudyData</stp>
        <stp>AlgOrdAskVol(HTS)</stp>
        <stp>Bar</stp>
        <stp/>
        <stp>Open</stp>
        <stp>1</stp>
        <stp>-49</stp>
        <stp/>
        <stp/>
        <stp/>
        <stp/>
        <stp>T</stp>
        <tr r="R58" s="1"/>
        <tr r="R58" s="1"/>
      </tp>
      <tp>
        <v>0</v>
        <stp/>
        <stp>StudyData</stp>
        <stp>AlgOrdAskVol(HTS)</stp>
        <stp>Bar</stp>
        <stp/>
        <stp>Open</stp>
        <stp>1</stp>
        <stp>-59</stp>
        <stp/>
        <stp/>
        <stp/>
        <stp/>
        <stp>T</stp>
        <tr r="R68" s="1"/>
        <tr r="R68" s="1"/>
      </tp>
      <tp>
        <v>0</v>
        <stp/>
        <stp>StudyData</stp>
        <stp>AlgOrdAskVol(HTS)</stp>
        <stp>Bar</stp>
        <stp/>
        <stp>Open</stp>
        <stp>1</stp>
        <stp>-29</stp>
        <stp/>
        <stp/>
        <stp/>
        <stp/>
        <stp>T</stp>
        <tr r="R38" s="1"/>
        <tr r="R38" s="1"/>
      </tp>
      <tp>
        <v>0</v>
        <stp/>
        <stp>StudyData</stp>
        <stp>AlgOrdAskVol(HTS)</stp>
        <stp>Bar</stp>
        <stp/>
        <stp>Open</stp>
        <stp>1</stp>
        <stp>-39</stp>
        <stp/>
        <stp/>
        <stp/>
        <stp/>
        <stp>T</stp>
        <tr r="R48" s="1"/>
        <tr r="R48" s="1"/>
      </tp>
      <tp>
        <v>0</v>
        <stp/>
        <stp>StudyData</stp>
        <stp>AlgOrdAskVol(HTS)</stp>
        <stp>Bar</stp>
        <stp/>
        <stp>Open</stp>
        <stp>1</stp>
        <stp>-19</stp>
        <stp/>
        <stp/>
        <stp/>
        <stp/>
        <stp>T</stp>
        <tr r="R28" s="1"/>
        <tr r="R28" s="1"/>
      </tp>
      <tp t="s">
        <v/>
        <stp/>
        <stp>StudyData</stp>
        <stp>AlgOrdBidVol(HXS)</stp>
        <stp>Bar</stp>
        <stp/>
        <stp>Open</stp>
        <stp>1</stp>
        <stp>-46</stp>
        <stp/>
        <stp/>
        <stp/>
        <stp/>
        <stp>T</stp>
        <tr r="AU55" s="1"/>
      </tp>
      <tp>
        <v>1</v>
        <stp/>
        <stp>StudyData</stp>
        <stp>AlgOrdBidVol(HXS)</stp>
        <stp>Bar</stp>
        <stp/>
        <stp>Open</stp>
        <stp>5</stp>
        <stp>-42</stp>
        <stp/>
        <stp/>
        <stp/>
        <stp/>
        <stp>T</stp>
        <tr r="BD51" s="1"/>
        <tr r="BD51" s="1"/>
      </tp>
      <tp>
        <v>0</v>
        <stp/>
        <stp>StudyData</stp>
        <stp>AlgOrdBidVol(HXS)</stp>
        <stp>Bar</stp>
        <stp/>
        <stp>Open</stp>
        <stp>1</stp>
        <stp>-56</stp>
        <stp/>
        <stp/>
        <stp/>
        <stp/>
        <stp>T</stp>
        <tr r="AU65" s="1"/>
        <tr r="AU65" s="1"/>
      </tp>
      <tp>
        <v>48</v>
        <stp/>
        <stp>StudyData</stp>
        <stp>AlgOrdBidVol(HXS)</stp>
        <stp>Bar</stp>
        <stp/>
        <stp>Open</stp>
        <stp>5</stp>
        <stp>-52</stp>
        <stp/>
        <stp/>
        <stp/>
        <stp/>
        <stp>T</stp>
        <tr r="BD61" s="1"/>
        <tr r="BD61" s="1"/>
      </tp>
      <tp>
        <v>0</v>
        <stp/>
        <stp>StudyData</stp>
        <stp>AlgOrdBidVol(HXS)</stp>
        <stp>Bar</stp>
        <stp/>
        <stp>Open</stp>
        <stp>1</stp>
        <stp>-16</stp>
        <stp/>
        <stp/>
        <stp/>
        <stp/>
        <stp>T</stp>
        <tr r="AU25" s="1"/>
        <tr r="AU25" s="1"/>
      </tp>
      <tp>
        <v>0</v>
        <stp/>
        <stp>StudyData</stp>
        <stp>AlgOrdBidVol(HXS)</stp>
        <stp>Bar</stp>
        <stp/>
        <stp>Open</stp>
        <stp>5</stp>
        <stp>-12</stp>
        <stp/>
        <stp/>
        <stp/>
        <stp/>
        <stp>T</stp>
        <tr r="BD21" s="1"/>
        <tr r="BD21" s="1"/>
      </tp>
      <tp>
        <v>0</v>
        <stp/>
        <stp>StudyData</stp>
        <stp>AlgOrdBidVol(HXS)</stp>
        <stp>Bar</stp>
        <stp/>
        <stp>Open</stp>
        <stp>1</stp>
        <stp>-26</stp>
        <stp/>
        <stp/>
        <stp/>
        <stp/>
        <stp>T</stp>
        <tr r="AU35" s="1"/>
        <tr r="AU35" s="1"/>
      </tp>
      <tp>
        <v>23</v>
        <stp/>
        <stp>StudyData</stp>
        <stp>AlgOrdBidVol(HXS)</stp>
        <stp>Bar</stp>
        <stp/>
        <stp>Open</stp>
        <stp>5</stp>
        <stp>-22</stp>
        <stp/>
        <stp/>
        <stp/>
        <stp/>
        <stp>T</stp>
        <tr r="BD31" s="1"/>
        <tr r="BD31" s="1"/>
      </tp>
      <tp>
        <v>0</v>
        <stp/>
        <stp>StudyData</stp>
        <stp>AlgOrdBidVol(HXS)</stp>
        <stp>Bar</stp>
        <stp/>
        <stp>Open</stp>
        <stp>1</stp>
        <stp>-36</stp>
        <stp/>
        <stp/>
        <stp/>
        <stp/>
        <stp>T</stp>
        <tr r="AU45" s="1"/>
        <tr r="AU45" s="1"/>
      </tp>
      <tp>
        <v>11</v>
        <stp/>
        <stp>StudyData</stp>
        <stp>AlgOrdBidVol(HXS)</stp>
        <stp>Bar</stp>
        <stp/>
        <stp>Open</stp>
        <stp>5</stp>
        <stp>-32</stp>
        <stp/>
        <stp/>
        <stp/>
        <stp/>
        <stp>T</stp>
        <tr r="BD41" s="1"/>
        <tr r="BD41" s="1"/>
      </tp>
      <tp>
        <v>0</v>
        <stp/>
        <stp>StudyData</stp>
        <stp>AlgOrdAskVol(HXS)</stp>
        <stp>Bar</stp>
        <stp/>
        <stp>Open</stp>
        <stp>1</stp>
        <stp>-49</stp>
        <stp/>
        <stp/>
        <stp/>
        <stp/>
        <stp>T</stp>
        <tr r="AV58" s="1"/>
        <tr r="AV58" s="1"/>
      </tp>
      <tp>
        <v>0</v>
        <stp/>
        <stp>StudyData</stp>
        <stp>AlgOrdAskVol(HXS)</stp>
        <stp>Bar</stp>
        <stp/>
        <stp>Open</stp>
        <stp>1</stp>
        <stp>-59</stp>
        <stp/>
        <stp/>
        <stp/>
        <stp/>
        <stp>T</stp>
        <tr r="AV68" s="1"/>
        <tr r="AV68" s="1"/>
      </tp>
      <tp>
        <v>0</v>
        <stp/>
        <stp>StudyData</stp>
        <stp>AlgOrdAskVol(HXS)</stp>
        <stp>Bar</stp>
        <stp/>
        <stp>Open</stp>
        <stp>1</stp>
        <stp>-29</stp>
        <stp/>
        <stp/>
        <stp/>
        <stp/>
        <stp>T</stp>
        <tr r="AV38" s="1"/>
        <tr r="AV38" s="1"/>
      </tp>
      <tp>
        <v>0</v>
        <stp/>
        <stp>StudyData</stp>
        <stp>AlgOrdAskVol(HXS)</stp>
        <stp>Bar</stp>
        <stp/>
        <stp>Open</stp>
        <stp>1</stp>
        <stp>-39</stp>
        <stp/>
        <stp/>
        <stp/>
        <stp/>
        <stp>T</stp>
        <tr r="AV48" s="1"/>
        <tr r="AV48" s="1"/>
      </tp>
      <tp>
        <v>20</v>
        <stp/>
        <stp>StudyData</stp>
        <stp>AlgOrdAskVol(HXS)</stp>
        <stp>Bar</stp>
        <stp/>
        <stp>Open</stp>
        <stp>1</stp>
        <stp>-19</stp>
        <stp/>
        <stp/>
        <stp/>
        <stp/>
        <stp>T</stp>
        <tr r="AV28" s="1"/>
        <tr r="AV28" s="1"/>
      </tp>
      <tp>
        <v>98.22</v>
        <stp/>
        <stp>StudyData</stp>
        <stp>HTS</stp>
        <stp>FG</stp>
        <stp/>
        <stp>High</stp>
        <stp>5</stp>
        <stp>0</stp>
        <stp/>
        <stp/>
        <stp/>
        <stp/>
        <stp>T</stp>
        <tr r="W9" s="1"/>
      </tp>
      <tp>
        <v>97.375</v>
        <stp/>
        <stp>StudyData</stp>
        <stp>HXS</stp>
        <stp>FG</stp>
        <stp/>
        <stp>High</stp>
        <stp>5</stp>
        <stp>0</stp>
        <stp/>
        <stp/>
        <stp/>
        <stp/>
        <stp>T</stp>
        <tr r="BA9" s="1"/>
      </tp>
      <tp>
        <v>0</v>
        <stp/>
        <stp>StudyData</stp>
        <stp>AlgOrdBidVol(HTS)</stp>
        <stp>Bar</stp>
        <stp/>
        <stp>Open</stp>
        <stp>1</stp>
        <stp>-47</stp>
        <stp/>
        <stp/>
        <stp/>
        <stp/>
        <stp>T</stp>
        <tr r="Q56" s="1"/>
        <tr r="Q56" s="1"/>
      </tp>
      <tp t="s">
        <v/>
        <stp/>
        <stp>StudyData</stp>
        <stp>AlgOrdBidVol(HTS)</stp>
        <stp>Bar</stp>
        <stp/>
        <stp>Open</stp>
        <stp>5</stp>
        <stp>-43</stp>
        <stp/>
        <stp/>
        <stp/>
        <stp/>
        <stp>T</stp>
        <tr r="Z52" s="1"/>
      </tp>
      <tp>
        <v>0</v>
        <stp/>
        <stp>StudyData</stp>
        <stp>AlgOrdBidVol(HTS)</stp>
        <stp>Bar</stp>
        <stp/>
        <stp>Open</stp>
        <stp>1</stp>
        <stp>-57</stp>
        <stp/>
        <stp/>
        <stp/>
        <stp/>
        <stp>T</stp>
        <tr r="Q66" s="1"/>
        <tr r="Q66" s="1"/>
      </tp>
      <tp>
        <v>0</v>
        <stp/>
        <stp>StudyData</stp>
        <stp>AlgOrdBidVol(HTS)</stp>
        <stp>Bar</stp>
        <stp/>
        <stp>Open</stp>
        <stp>5</stp>
        <stp>-53</stp>
        <stp/>
        <stp/>
        <stp/>
        <stp/>
        <stp>T</stp>
        <tr r="Z62" s="1"/>
        <tr r="Z62" s="1"/>
      </tp>
      <tp>
        <v>0</v>
        <stp/>
        <stp>StudyData</stp>
        <stp>AlgOrdBidVol(HTS)</stp>
        <stp>Bar</stp>
        <stp/>
        <stp>Open</stp>
        <stp>1</stp>
        <stp>-17</stp>
        <stp/>
        <stp/>
        <stp/>
        <stp/>
        <stp>T</stp>
        <tr r="Q26" s="1"/>
        <tr r="Q26" s="1"/>
      </tp>
      <tp>
        <v>0</v>
        <stp/>
        <stp>StudyData</stp>
        <stp>AlgOrdBidVol(HTS)</stp>
        <stp>Bar</stp>
        <stp/>
        <stp>Open</stp>
        <stp>5</stp>
        <stp>-13</stp>
        <stp/>
        <stp/>
        <stp/>
        <stp/>
        <stp>T</stp>
        <tr r="Z22" s="1"/>
        <tr r="Z22" s="1"/>
      </tp>
      <tp>
        <v>0</v>
        <stp/>
        <stp>StudyData</stp>
        <stp>AlgOrdBidVol(HTS)</stp>
        <stp>Bar</stp>
        <stp/>
        <stp>Open</stp>
        <stp>1</stp>
        <stp>-27</stp>
        <stp/>
        <stp/>
        <stp/>
        <stp/>
        <stp>T</stp>
        <tr r="Q36" s="1"/>
        <tr r="Q36" s="1"/>
      </tp>
      <tp>
        <v>0</v>
        <stp/>
        <stp>StudyData</stp>
        <stp>AlgOrdBidVol(HTS)</stp>
        <stp>Bar</stp>
        <stp/>
        <stp>Open</stp>
        <stp>5</stp>
        <stp>-23</stp>
        <stp/>
        <stp/>
        <stp/>
        <stp/>
        <stp>T</stp>
        <tr r="Z32" s="1"/>
        <tr r="Z32" s="1"/>
      </tp>
      <tp>
        <v>0</v>
        <stp/>
        <stp>StudyData</stp>
        <stp>AlgOrdBidVol(HTS)</stp>
        <stp>Bar</stp>
        <stp/>
        <stp>Open</stp>
        <stp>1</stp>
        <stp>-37</stp>
        <stp/>
        <stp/>
        <stp/>
        <stp/>
        <stp>T</stp>
        <tr r="Q46" s="1"/>
        <tr r="Q46" s="1"/>
      </tp>
      <tp t="s">
        <v/>
        <stp/>
        <stp>StudyData</stp>
        <stp>AlgOrdBidVol(HTS)</stp>
        <stp>Bar</stp>
        <stp/>
        <stp>Open</stp>
        <stp>5</stp>
        <stp>-33</stp>
        <stp/>
        <stp/>
        <stp/>
        <stp/>
        <stp>T</stp>
        <tr r="Z42" s="1"/>
      </tp>
      <tp>
        <v>0</v>
        <stp/>
        <stp>StudyData</stp>
        <stp>AlgOrdAskVol(HTS)</stp>
        <stp>Bar</stp>
        <stp/>
        <stp>Open</stp>
        <stp>1</stp>
        <stp>-48</stp>
        <stp/>
        <stp/>
        <stp/>
        <stp/>
        <stp>T</stp>
        <tr r="R57" s="1"/>
        <tr r="R57" s="1"/>
      </tp>
      <tp>
        <v>0</v>
        <stp/>
        <stp>StudyData</stp>
        <stp>AlgOrdAskVol(HTS)</stp>
        <stp>Bar</stp>
        <stp/>
        <stp>Open</stp>
        <stp>1</stp>
        <stp>-58</stp>
        <stp/>
        <stp/>
        <stp/>
        <stp/>
        <stp>T</stp>
        <tr r="R67" s="1"/>
        <tr r="R67" s="1"/>
      </tp>
      <tp>
        <v>0</v>
        <stp/>
        <stp>StudyData</stp>
        <stp>AlgOrdAskVol(HTS)</stp>
        <stp>Bar</stp>
        <stp/>
        <stp>Open</stp>
        <stp>1</stp>
        <stp>-28</stp>
        <stp/>
        <stp/>
        <stp/>
        <stp/>
        <stp>T</stp>
        <tr r="R37" s="1"/>
        <tr r="R37" s="1"/>
      </tp>
      <tp>
        <v>0</v>
        <stp/>
        <stp>StudyData</stp>
        <stp>AlgOrdAskVol(HTS)</stp>
        <stp>Bar</stp>
        <stp/>
        <stp>Open</stp>
        <stp>1</stp>
        <stp>-38</stp>
        <stp/>
        <stp/>
        <stp/>
        <stp/>
        <stp>T</stp>
        <tr r="R47" s="1"/>
        <tr r="R47" s="1"/>
      </tp>
      <tp>
        <v>108</v>
        <stp/>
        <stp>StudyData</stp>
        <stp>AlgOrdAskVol(HTS)</stp>
        <stp>Bar</stp>
        <stp/>
        <stp>Open</stp>
        <stp>1</stp>
        <stp>-18</stp>
        <stp/>
        <stp/>
        <stp/>
        <stp/>
        <stp>T</stp>
        <tr r="R27" s="1"/>
        <tr r="R27" s="1"/>
      </tp>
      <tp>
        <v>0</v>
        <stp/>
        <stp>StudyData</stp>
        <stp>AlgOrdBidVol(HXS)</stp>
        <stp>Bar</stp>
        <stp/>
        <stp>Open</stp>
        <stp>1</stp>
        <stp>-47</stp>
        <stp/>
        <stp/>
        <stp/>
        <stp/>
        <stp>T</stp>
        <tr r="AU56" s="1"/>
        <tr r="AU56" s="1"/>
      </tp>
      <tp>
        <v>0</v>
        <stp/>
        <stp>StudyData</stp>
        <stp>AlgOrdBidVol(HXS)</stp>
        <stp>Bar</stp>
        <stp/>
        <stp>Open</stp>
        <stp>5</stp>
        <stp>-43</stp>
        <stp/>
        <stp/>
        <stp/>
        <stp/>
        <stp>T</stp>
        <tr r="BD52" s="1"/>
        <tr r="BD52" s="1"/>
      </tp>
      <tp>
        <v>0</v>
        <stp/>
        <stp>StudyData</stp>
        <stp>AlgOrdBidVol(HXS)</stp>
        <stp>Bar</stp>
        <stp/>
        <stp>Open</stp>
        <stp>1</stp>
        <stp>-57</stp>
        <stp/>
        <stp/>
        <stp/>
        <stp/>
        <stp>T</stp>
        <tr r="AU66" s="1"/>
        <tr r="AU66" s="1"/>
      </tp>
      <tp>
        <v>0</v>
        <stp/>
        <stp>StudyData</stp>
        <stp>AlgOrdBidVol(HXS)</stp>
        <stp>Bar</stp>
        <stp/>
        <stp>Open</stp>
        <stp>5</stp>
        <stp>-53</stp>
        <stp/>
        <stp/>
        <stp/>
        <stp/>
        <stp>T</stp>
        <tr r="BD62" s="1"/>
        <tr r="BD62" s="1"/>
      </tp>
      <tp>
        <v>0</v>
        <stp/>
        <stp>StudyData</stp>
        <stp>AlgOrdBidVol(HXS)</stp>
        <stp>Bar</stp>
        <stp/>
        <stp>Open</stp>
        <stp>1</stp>
        <stp>-17</stp>
        <stp/>
        <stp/>
        <stp/>
        <stp/>
        <stp>T</stp>
        <tr r="AU26" s="1"/>
        <tr r="AU26" s="1"/>
      </tp>
      <tp>
        <v>0</v>
        <stp/>
        <stp>StudyData</stp>
        <stp>AlgOrdBidVol(HXS)</stp>
        <stp>Bar</stp>
        <stp/>
        <stp>Open</stp>
        <stp>5</stp>
        <stp>-13</stp>
        <stp/>
        <stp/>
        <stp/>
        <stp/>
        <stp>T</stp>
        <tr r="BD22" s="1"/>
        <tr r="BD22" s="1"/>
      </tp>
      <tp>
        <v>0</v>
        <stp/>
        <stp>StudyData</stp>
        <stp>AlgOrdBidVol(HXS)</stp>
        <stp>Bar</stp>
        <stp/>
        <stp>Open</stp>
        <stp>1</stp>
        <stp>-27</stp>
        <stp/>
        <stp/>
        <stp/>
        <stp/>
        <stp>T</stp>
        <tr r="AU36" s="1"/>
        <tr r="AU36" s="1"/>
      </tp>
      <tp>
        <v>0</v>
        <stp/>
        <stp>StudyData</stp>
        <stp>AlgOrdBidVol(HXS)</stp>
        <stp>Bar</stp>
        <stp/>
        <stp>Open</stp>
        <stp>5</stp>
        <stp>-23</stp>
        <stp/>
        <stp/>
        <stp/>
        <stp/>
        <stp>T</stp>
        <tr r="BD32" s="1"/>
        <tr r="BD32" s="1"/>
      </tp>
      <tp>
        <v>0</v>
        <stp/>
        <stp>StudyData</stp>
        <stp>AlgOrdBidVol(HXS)</stp>
        <stp>Bar</stp>
        <stp/>
        <stp>Open</stp>
        <stp>1</stp>
        <stp>-37</stp>
        <stp/>
        <stp/>
        <stp/>
        <stp/>
        <stp>T</stp>
        <tr r="AU46" s="1"/>
        <tr r="AU46" s="1"/>
      </tp>
      <tp>
        <v>7</v>
        <stp/>
        <stp>StudyData</stp>
        <stp>AlgOrdBidVol(HXS)</stp>
        <stp>Bar</stp>
        <stp/>
        <stp>Open</stp>
        <stp>5</stp>
        <stp>-33</stp>
        <stp/>
        <stp/>
        <stp/>
        <stp/>
        <stp>T</stp>
        <tr r="BD42" s="1"/>
        <tr r="BD42" s="1"/>
      </tp>
      <tp>
        <v>0</v>
        <stp/>
        <stp>StudyData</stp>
        <stp>AlgOrdAskVol(HXS)</stp>
        <stp>Bar</stp>
        <stp/>
        <stp>Open</stp>
        <stp>1</stp>
        <stp>-48</stp>
        <stp/>
        <stp/>
        <stp/>
        <stp/>
        <stp>T</stp>
        <tr r="AV57" s="1"/>
        <tr r="AV57" s="1"/>
      </tp>
      <tp>
        <v>0</v>
        <stp/>
        <stp>StudyData</stp>
        <stp>AlgOrdAskVol(HXS)</stp>
        <stp>Bar</stp>
        <stp/>
        <stp>Open</stp>
        <stp>1</stp>
        <stp>-58</stp>
        <stp/>
        <stp/>
        <stp/>
        <stp/>
        <stp>T</stp>
        <tr r="AV67" s="1"/>
        <tr r="AV67" s="1"/>
      </tp>
      <tp>
        <v>0</v>
        <stp/>
        <stp>StudyData</stp>
        <stp>AlgOrdAskVol(HXS)</stp>
        <stp>Bar</stp>
        <stp/>
        <stp>Open</stp>
        <stp>1</stp>
        <stp>-28</stp>
        <stp/>
        <stp/>
        <stp/>
        <stp/>
        <stp>T</stp>
        <tr r="AV37" s="1"/>
        <tr r="AV37" s="1"/>
      </tp>
      <tp>
        <v>0</v>
        <stp/>
        <stp>StudyData</stp>
        <stp>AlgOrdAskVol(HXS)</stp>
        <stp>Bar</stp>
        <stp/>
        <stp>Open</stp>
        <stp>1</stp>
        <stp>-38</stp>
        <stp/>
        <stp/>
        <stp/>
        <stp/>
        <stp>T</stp>
        <tr r="AV47" s="1"/>
        <tr r="AV47" s="1"/>
      </tp>
      <tp>
        <v>0</v>
        <stp/>
        <stp>StudyData</stp>
        <stp>AlgOrdAskVol(HXS)</stp>
        <stp>Bar</stp>
        <stp/>
        <stp>Open</stp>
        <stp>1</stp>
        <stp>-18</stp>
        <stp/>
        <stp/>
        <stp/>
        <stp/>
        <stp>T</stp>
        <tr r="AV27" s="1"/>
        <tr r="AV27" s="1"/>
      </tp>
      <tp>
        <v>42305.557175925926</v>
        <stp/>
        <stp>StudyData</stp>
        <stp>SUBMINUTE((HXS),5,Regular)</stp>
        <stp>FG</stp>
        <stp/>
        <stp>Time</stp>
        <stp>5</stp>
        <stp>-3</stp>
        <stp/>
        <stp/>
        <stp/>
        <stp/>
        <stp>T</stp>
        <tr r="AM12" s="1"/>
      </tp>
      <tp>
        <v>98.24</v>
        <stp/>
        <stp>StudyData</stp>
        <stp>HTS</stp>
        <stp>Bar</stp>
        <stp/>
        <stp>Low</stp>
        <stp>5</stp>
        <stp>-54</stp>
        <stp/>
        <stp/>
        <stp/>
        <stp/>
        <stp>T</stp>
        <tr r="X63" s="1"/>
      </tp>
      <tp>
        <v>97.39</v>
        <stp/>
        <stp>StudyData</stp>
        <stp>HXS</stp>
        <stp>Bar</stp>
        <stp/>
        <stp>Low</stp>
        <stp>5</stp>
        <stp>-58</stp>
        <stp/>
        <stp/>
        <stp/>
        <stp/>
        <stp>T</stp>
        <tr r="BB67" s="1"/>
      </tp>
      <tp>
        <v>98.23</v>
        <stp/>
        <stp>StudyData</stp>
        <stp>HTS</stp>
        <stp>Bar</stp>
        <stp/>
        <stp>Low</stp>
        <stp>5</stp>
        <stp>-44</stp>
        <stp/>
        <stp/>
        <stp/>
        <stp/>
        <stp>T</stp>
        <tr r="X53" s="1"/>
      </tp>
      <tp>
        <v>97.39</v>
        <stp/>
        <stp>StudyData</stp>
        <stp>HXS</stp>
        <stp>Bar</stp>
        <stp/>
        <stp>Low</stp>
        <stp>5</stp>
        <stp>-48</stp>
        <stp/>
        <stp/>
        <stp/>
        <stp/>
        <stp>T</stp>
        <tr r="BB57" s="1"/>
      </tp>
      <tp t="s">
        <v/>
        <stp/>
        <stp>StudyData</stp>
        <stp>HTS</stp>
        <stp>Bar</stp>
        <stp/>
        <stp>Low</stp>
        <stp>5</stp>
        <stp>-14</stp>
        <stp/>
        <stp/>
        <stp/>
        <stp/>
        <stp>T</stp>
        <tr r="X23" s="1"/>
      </tp>
      <tp>
        <v>97.385000000000005</v>
        <stp/>
        <stp>StudyData</stp>
        <stp>HXS</stp>
        <stp>Bar</stp>
        <stp/>
        <stp>Low</stp>
        <stp>5</stp>
        <stp>-18</stp>
        <stp/>
        <stp/>
        <stp/>
        <stp/>
        <stp>T</stp>
        <tr r="BB27" s="1"/>
      </tp>
      <tp t="s">
        <v/>
        <stp/>
        <stp>StudyData</stp>
        <stp>HTS</stp>
        <stp>Bar</stp>
        <stp/>
        <stp>Low</stp>
        <stp>5</stp>
        <stp>-34</stp>
        <stp/>
        <stp/>
        <stp/>
        <stp/>
        <stp>T</stp>
        <tr r="X43" s="1"/>
      </tp>
      <tp>
        <v>97.38</v>
        <stp/>
        <stp>StudyData</stp>
        <stp>HXS</stp>
        <stp>Bar</stp>
        <stp/>
        <stp>Low</stp>
        <stp>5</stp>
        <stp>-38</stp>
        <stp/>
        <stp/>
        <stp/>
        <stp/>
        <stp>T</stp>
        <tr r="BB47" s="1"/>
      </tp>
      <tp t="s">
        <v/>
        <stp/>
        <stp>StudyData</stp>
        <stp>HTS</stp>
        <stp>Bar</stp>
        <stp/>
        <stp>Low</stp>
        <stp>5</stp>
        <stp>-24</stp>
        <stp/>
        <stp/>
        <stp/>
        <stp/>
        <stp>T</stp>
        <tr r="X33" s="1"/>
      </tp>
      <tp>
        <v>97.38</v>
        <stp/>
        <stp>StudyData</stp>
        <stp>HXS</stp>
        <stp>Bar</stp>
        <stp/>
        <stp>Low</stp>
        <stp>5</stp>
        <stp>-28</stp>
        <stp/>
        <stp/>
        <stp/>
        <stp/>
        <stp>T</stp>
        <tr r="BB37" s="1"/>
      </tp>
      <tp>
        <v>42305.557326388887</v>
        <stp/>
        <stp>StudyData</stp>
        <stp>SUBMINUTE((HXS),1,Regular)</stp>
        <stp>FG</stp>
        <stp/>
        <stp>Time</stp>
        <stp>5</stp>
        <stp>-3</stp>
        <stp/>
        <stp/>
        <stp/>
        <stp/>
        <stp>T</stp>
        <tr r="AF12" s="1"/>
      </tp>
      <tp>
        <v>42305.557326388887</v>
        <stp/>
        <stp>StudyData</stp>
        <stp>SUBMINUTE((HTS),1,Regular)</stp>
        <stp>FG</stp>
        <stp/>
        <stp>Time</stp>
        <stp>5</stp>
        <stp>-3</stp>
        <stp/>
        <stp/>
        <stp/>
        <stp/>
        <stp>T</stp>
        <tr r="B12" s="1"/>
      </tp>
      <tp>
        <v>42305.557175925926</v>
        <stp/>
        <stp>StudyData</stp>
        <stp>SUBMINUTE((HTS),5,Regular)</stp>
        <stp>FG</stp>
        <stp/>
        <stp>Time</stp>
        <stp>5</stp>
        <stp>-3</stp>
        <stp/>
        <stp/>
        <stp/>
        <stp/>
        <stp>T</stp>
        <tr r="I12" s="1"/>
      </tp>
      <tp>
        <v>98.25</v>
        <stp/>
        <stp>StudyData</stp>
        <stp>HTS</stp>
        <stp>FG</stp>
        <stp/>
        <stp>Close</stp>
        <stp>5</stp>
        <stp>-47</stp>
        <stp/>
        <stp/>
        <stp/>
        <stp/>
        <stp>T</stp>
        <tr r="Y56" s="1"/>
      </tp>
      <tp>
        <v>98.24</v>
        <stp/>
        <stp>StudyData</stp>
        <stp>HTS</stp>
        <stp>FG</stp>
        <stp/>
        <stp>Close</stp>
        <stp>5</stp>
        <stp>-57</stp>
        <stp/>
        <stp/>
        <stp/>
        <stp/>
        <stp>T</stp>
        <tr r="Y66" s="1"/>
      </tp>
      <tp>
        <v>98.24</v>
        <stp/>
        <stp>StudyData</stp>
        <stp>HTS</stp>
        <stp>FG</stp>
        <stp/>
        <stp>Close</stp>
        <stp>5</stp>
        <stp>-27</stp>
        <stp/>
        <stp/>
        <stp/>
        <stp/>
        <stp>T</stp>
        <tr r="Y36" s="1"/>
      </tp>
      <tp>
        <v>98.24</v>
        <stp/>
        <stp>StudyData</stp>
        <stp>HTS</stp>
        <stp>FG</stp>
        <stp/>
        <stp>Close</stp>
        <stp>5</stp>
        <stp>-37</stp>
        <stp/>
        <stp/>
        <stp/>
        <stp/>
        <stp>T</stp>
        <tr r="Y46" s="1"/>
      </tp>
      <tp>
        <v>98.24</v>
        <stp/>
        <stp>StudyData</stp>
        <stp>HTS</stp>
        <stp>FG</stp>
        <stp/>
        <stp>Close</stp>
        <stp>5</stp>
        <stp>-17</stp>
        <stp/>
        <stp/>
        <stp/>
        <stp/>
        <stp>T</stp>
        <tr r="Y26" s="1"/>
      </tp>
      <tp>
        <v>97.385000000000005</v>
        <stp/>
        <stp>StudyData</stp>
        <stp>HXS</stp>
        <stp>FG</stp>
        <stp/>
        <stp>Close</stp>
        <stp>5</stp>
        <stp>-27</stp>
        <stp/>
        <stp/>
        <stp/>
        <stp/>
        <stp>T</stp>
        <tr r="AZ36" s="1"/>
      </tp>
      <tp>
        <v>97.385000000000005</v>
        <stp/>
        <stp>StudyData</stp>
        <stp>HXS</stp>
        <stp>FG</stp>
        <stp/>
        <stp>Close</stp>
        <stp>5</stp>
        <stp>-37</stp>
        <stp/>
        <stp/>
        <stp/>
        <stp/>
        <stp>T</stp>
        <tr r="AZ46" s="1"/>
      </tp>
      <tp>
        <v>97.385000000000005</v>
        <stp/>
        <stp>StudyData</stp>
        <stp>HXS</stp>
        <stp>FG</stp>
        <stp/>
        <stp>Close</stp>
        <stp>5</stp>
        <stp>-17</stp>
        <stp/>
        <stp/>
        <stp/>
        <stp/>
        <stp>T</stp>
        <tr r="AZ26" s="1"/>
      </tp>
      <tp>
        <v>97.39</v>
        <stp/>
        <stp>StudyData</stp>
        <stp>HXS</stp>
        <stp>FG</stp>
        <stp/>
        <stp>Close</stp>
        <stp>5</stp>
        <stp>-47</stp>
        <stp/>
        <stp/>
        <stp/>
        <stp/>
        <stp>T</stp>
        <tr r="AZ56" s="1"/>
      </tp>
      <tp>
        <v>97.394999999999996</v>
        <stp/>
        <stp>StudyData</stp>
        <stp>HXS</stp>
        <stp>FG</stp>
        <stp/>
        <stp>Close</stp>
        <stp>5</stp>
        <stp>-57</stp>
        <stp/>
        <stp/>
        <stp/>
        <stp/>
        <stp>T</stp>
        <tr r="AZ66" s="1"/>
      </tp>
      <tp>
        <v>42305.557233796295</v>
        <stp/>
        <stp>StudyData</stp>
        <stp>SUBMINUTE((HXS),5,Regular)</stp>
        <stp>FG</stp>
        <stp/>
        <stp>Time</stp>
        <stp>5</stp>
        <stp>-2</stp>
        <stp/>
        <stp/>
        <stp/>
        <stp/>
        <stp>T</stp>
        <tr r="AM11" s="1"/>
      </tp>
      <tp>
        <v>98.24</v>
        <stp/>
        <stp>StudyData</stp>
        <stp>HTS</stp>
        <stp>Bar</stp>
        <stp/>
        <stp>Low</stp>
        <stp>5</stp>
        <stp>-55</stp>
        <stp/>
        <stp/>
        <stp/>
        <stp/>
        <stp>T</stp>
        <tr r="X64" s="1"/>
      </tp>
      <tp>
        <v>97.394999999999996</v>
        <stp/>
        <stp>StudyData</stp>
        <stp>HXS</stp>
        <stp>Bar</stp>
        <stp/>
        <stp>Low</stp>
        <stp>5</stp>
        <stp>-59</stp>
        <stp/>
        <stp/>
        <stp/>
        <stp/>
        <stp>T</stp>
        <tr r="BB68" s="1"/>
      </tp>
      <tp>
        <v>98.24</v>
        <stp/>
        <stp>StudyData</stp>
        <stp>HTS</stp>
        <stp>Bar</stp>
        <stp/>
        <stp>Low</stp>
        <stp>5</stp>
        <stp>-45</stp>
        <stp/>
        <stp/>
        <stp/>
        <stp/>
        <stp>T</stp>
        <tr r="X54" s="1"/>
      </tp>
      <tp>
        <v>97.39</v>
        <stp/>
        <stp>StudyData</stp>
        <stp>HXS</stp>
        <stp>Bar</stp>
        <stp/>
        <stp>Low</stp>
        <stp>5</stp>
        <stp>-49</stp>
        <stp/>
        <stp/>
        <stp/>
        <stp/>
        <stp>T</stp>
        <tr r="BB58" s="1"/>
      </tp>
      <tp>
        <v>98.24</v>
        <stp/>
        <stp>StudyData</stp>
        <stp>HTS</stp>
        <stp>Bar</stp>
        <stp/>
        <stp>Low</stp>
        <stp>5</stp>
        <stp>-15</stp>
        <stp/>
        <stp/>
        <stp/>
        <stp/>
        <stp>T</stp>
        <tr r="X24" s="1"/>
      </tp>
      <tp>
        <v>97.38</v>
        <stp/>
        <stp>StudyData</stp>
        <stp>HXS</stp>
        <stp>Bar</stp>
        <stp/>
        <stp>Low</stp>
        <stp>5</stp>
        <stp>-19</stp>
        <stp/>
        <stp/>
        <stp/>
        <stp/>
        <stp>T</stp>
        <tr r="BB28" s="1"/>
      </tp>
      <tp t="s">
        <v/>
        <stp/>
        <stp>StudyData</stp>
        <stp>HTS</stp>
        <stp>Bar</stp>
        <stp/>
        <stp>Low</stp>
        <stp>5</stp>
        <stp>-35</stp>
        <stp/>
        <stp/>
        <stp/>
        <stp/>
        <stp>T</stp>
        <tr r="X44" s="1"/>
      </tp>
      <tp>
        <v>97.375</v>
        <stp/>
        <stp>StudyData</stp>
        <stp>HXS</stp>
        <stp>Bar</stp>
        <stp/>
        <stp>Low</stp>
        <stp>5</stp>
        <stp>-39</stp>
        <stp/>
        <stp/>
        <stp/>
        <stp/>
        <stp>T</stp>
        <tr r="BB48" s="1"/>
      </tp>
      <tp>
        <v>98.24</v>
        <stp/>
        <stp>StudyData</stp>
        <stp>HTS</stp>
        <stp>Bar</stp>
        <stp/>
        <stp>Low</stp>
        <stp>5</stp>
        <stp>-25</stp>
        <stp/>
        <stp/>
        <stp/>
        <stp/>
        <stp>T</stp>
        <tr r="X34" s="1"/>
      </tp>
      <tp>
        <v>97.38</v>
        <stp/>
        <stp>StudyData</stp>
        <stp>HXS</stp>
        <stp>Bar</stp>
        <stp/>
        <stp>Low</stp>
        <stp>5</stp>
        <stp>-29</stp>
        <stp/>
        <stp/>
        <stp/>
        <stp/>
        <stp>T</stp>
        <tr r="BB38" s="1"/>
      </tp>
      <tp>
        <v>42305.557337962957</v>
        <stp/>
        <stp>StudyData</stp>
        <stp>SUBMINUTE((HXS),1,Regular)</stp>
        <stp>FG</stp>
        <stp/>
        <stp>Time</stp>
        <stp>5</stp>
        <stp>-2</stp>
        <stp/>
        <stp/>
        <stp/>
        <stp/>
        <stp>T</stp>
        <tr r="AF11" s="1"/>
      </tp>
      <tp>
        <v>42305.557337962957</v>
        <stp/>
        <stp>StudyData</stp>
        <stp>SUBMINUTE((HTS),1,Regular)</stp>
        <stp>FG</stp>
        <stp/>
        <stp>Time</stp>
        <stp>5</stp>
        <stp>-2</stp>
        <stp/>
        <stp/>
        <stp/>
        <stp/>
        <stp>T</stp>
        <tr r="B11" s="1"/>
      </tp>
      <tp>
        <v>42305.557233796295</v>
        <stp/>
        <stp>StudyData</stp>
        <stp>SUBMINUTE((HTS),5,Regular)</stp>
        <stp>FG</stp>
        <stp/>
        <stp>Time</stp>
        <stp>5</stp>
        <stp>-2</stp>
        <stp/>
        <stp/>
        <stp/>
        <stp/>
        <stp>T</stp>
        <tr r="I11" s="1"/>
      </tp>
      <tp>
        <v>98.24</v>
        <stp/>
        <stp>StudyData</stp>
        <stp>HTS</stp>
        <stp>FG</stp>
        <stp/>
        <stp>Close</stp>
        <stp>5</stp>
        <stp>-46</stp>
        <stp/>
        <stp/>
        <stp/>
        <stp/>
        <stp>T</stp>
        <tr r="Y55" s="1"/>
      </tp>
      <tp>
        <v>98.24</v>
        <stp/>
        <stp>StudyData</stp>
        <stp>HTS</stp>
        <stp>FG</stp>
        <stp/>
        <stp>Close</stp>
        <stp>5</stp>
        <stp>-56</stp>
        <stp/>
        <stp/>
        <stp/>
        <stp/>
        <stp>T</stp>
        <tr r="Y65" s="1"/>
      </tp>
      <tp>
        <v>98.24</v>
        <stp/>
        <stp>StudyData</stp>
        <stp>HTS</stp>
        <stp>FG</stp>
        <stp/>
        <stp>Close</stp>
        <stp>5</stp>
        <stp>-26</stp>
        <stp/>
        <stp/>
        <stp/>
        <stp/>
        <stp>T</stp>
        <tr r="Y35" s="1"/>
      </tp>
      <tp>
        <v>98.24</v>
        <stp/>
        <stp>StudyData</stp>
        <stp>HTS</stp>
        <stp>FG</stp>
        <stp/>
        <stp>Close</stp>
        <stp>5</stp>
        <stp>-36</stp>
        <stp/>
        <stp/>
        <stp/>
        <stp/>
        <stp>T</stp>
        <tr r="Y45" s="1"/>
      </tp>
      <tp>
        <v>98.24</v>
        <stp/>
        <stp>StudyData</stp>
        <stp>HTS</stp>
        <stp>FG</stp>
        <stp/>
        <stp>Close</stp>
        <stp>5</stp>
        <stp>-16</stp>
        <stp/>
        <stp/>
        <stp/>
        <stp/>
        <stp>T</stp>
        <tr r="Y25" s="1"/>
      </tp>
      <tp>
        <v>97.385000000000005</v>
        <stp/>
        <stp>StudyData</stp>
        <stp>HXS</stp>
        <stp>FG</stp>
        <stp/>
        <stp>Close</stp>
        <stp>5</stp>
        <stp>-26</stp>
        <stp/>
        <stp/>
        <stp/>
        <stp/>
        <stp>T</stp>
        <tr r="AZ35" s="1"/>
      </tp>
      <tp>
        <v>97.385000000000005</v>
        <stp/>
        <stp>StudyData</stp>
        <stp>HXS</stp>
        <stp>FG</stp>
        <stp/>
        <stp>Close</stp>
        <stp>5</stp>
        <stp>-36</stp>
        <stp/>
        <stp/>
        <stp/>
        <stp/>
        <stp>T</stp>
        <tr r="AZ45" s="1"/>
      </tp>
      <tp>
        <v>97.38</v>
        <stp/>
        <stp>StudyData</stp>
        <stp>HXS</stp>
        <stp>FG</stp>
        <stp/>
        <stp>Close</stp>
        <stp>5</stp>
        <stp>-16</stp>
        <stp/>
        <stp/>
        <stp/>
        <stp/>
        <stp>T</stp>
        <tr r="AZ25" s="1"/>
      </tp>
      <tp>
        <v>97.385000000000005</v>
        <stp/>
        <stp>StudyData</stp>
        <stp>HXS</stp>
        <stp>FG</stp>
        <stp/>
        <stp>Close</stp>
        <stp>5</stp>
        <stp>-46</stp>
        <stp/>
        <stp/>
        <stp/>
        <stp/>
        <stp>T</stp>
        <tr r="AZ55" s="1"/>
      </tp>
      <tp>
        <v>97.39</v>
        <stp/>
        <stp>StudyData</stp>
        <stp>HXS</stp>
        <stp>FG</stp>
        <stp/>
        <stp>Close</stp>
        <stp>5</stp>
        <stp>-56</stp>
        <stp/>
        <stp/>
        <stp/>
        <stp/>
        <stp>T</stp>
        <tr r="AZ65" s="1"/>
      </tp>
      <tp>
        <v>42305.557291666664</v>
        <stp/>
        <stp>StudyData</stp>
        <stp>SUBMINUTE((HXS),5,Regular)</stp>
        <stp>FG</stp>
        <stp/>
        <stp>Time</stp>
        <stp>5</stp>
        <stp>-1</stp>
        <stp/>
        <stp/>
        <stp/>
        <stp/>
        <stp>T</stp>
        <tr r="AM10" s="1"/>
      </tp>
      <tp>
        <v>98.24</v>
        <stp/>
        <stp>StudyData</stp>
        <stp>HTS</stp>
        <stp>Bar</stp>
        <stp/>
        <stp>Low</stp>
        <stp>5</stp>
        <stp>-56</stp>
        <stp/>
        <stp/>
        <stp/>
        <stp/>
        <stp>T</stp>
        <tr r="X65" s="1"/>
      </tp>
      <tp>
        <v>98.24</v>
        <stp/>
        <stp>StudyData</stp>
        <stp>HTS</stp>
        <stp>Bar</stp>
        <stp/>
        <stp>Low</stp>
        <stp>5</stp>
        <stp>-46</stp>
        <stp/>
        <stp/>
        <stp/>
        <stp/>
        <stp>T</stp>
        <tr r="X55" s="1"/>
      </tp>
      <tp>
        <v>98.24</v>
        <stp/>
        <stp>StudyData</stp>
        <stp>HTS</stp>
        <stp>Bar</stp>
        <stp/>
        <stp>Low</stp>
        <stp>5</stp>
        <stp>-16</stp>
        <stp/>
        <stp/>
        <stp/>
        <stp/>
        <stp>T</stp>
        <tr r="X25" s="1"/>
      </tp>
      <tp t="s">
        <v/>
        <stp/>
        <stp>StudyData</stp>
        <stp>HTS</stp>
        <stp>Bar</stp>
        <stp/>
        <stp>Low</stp>
        <stp>5</stp>
        <stp>-36</stp>
        <stp/>
        <stp/>
        <stp/>
        <stp/>
        <stp>T</stp>
        <tr r="X45" s="1"/>
      </tp>
      <tp>
        <v>98.24</v>
        <stp/>
        <stp>StudyData</stp>
        <stp>HTS</stp>
        <stp>Bar</stp>
        <stp/>
        <stp>Low</stp>
        <stp>5</stp>
        <stp>-26</stp>
        <stp/>
        <stp/>
        <stp/>
        <stp/>
        <stp>T</stp>
        <tr r="X35" s="1"/>
      </tp>
      <tp>
        <v>42305.557349537034</v>
        <stp/>
        <stp>StudyData</stp>
        <stp>SUBMINUTE((HXS),1,Regular)</stp>
        <stp>FG</stp>
        <stp/>
        <stp>Time</stp>
        <stp>5</stp>
        <stp>-1</stp>
        <stp/>
        <stp/>
        <stp/>
        <stp/>
        <stp>T</stp>
        <tr r="AF10" s="1"/>
      </tp>
      <tp>
        <v>42305.557349537034</v>
        <stp/>
        <stp>StudyData</stp>
        <stp>SUBMINUTE((HTS),1,Regular)</stp>
        <stp>FG</stp>
        <stp/>
        <stp>Time</stp>
        <stp>5</stp>
        <stp>-1</stp>
        <stp/>
        <stp/>
        <stp/>
        <stp/>
        <stp>T</stp>
        <tr r="B10" s="1"/>
      </tp>
      <tp>
        <v>42305.557291666664</v>
        <stp/>
        <stp>StudyData</stp>
        <stp>SUBMINUTE((HTS),5,Regular)</stp>
        <stp>FG</stp>
        <stp/>
        <stp>Time</stp>
        <stp>5</stp>
        <stp>-1</stp>
        <stp/>
        <stp/>
        <stp/>
        <stp/>
        <stp>T</stp>
        <tr r="I10" s="1"/>
      </tp>
      <tp>
        <v>98.24</v>
        <stp/>
        <stp>StudyData</stp>
        <stp>HTS</stp>
        <stp>FG</stp>
        <stp/>
        <stp>Close</stp>
        <stp>5</stp>
        <stp>-45</stp>
        <stp/>
        <stp/>
        <stp/>
        <stp/>
        <stp>T</stp>
        <tr r="Y54" s="1"/>
      </tp>
      <tp>
        <v>98.24</v>
        <stp/>
        <stp>StudyData</stp>
        <stp>HTS</stp>
        <stp>FG</stp>
        <stp/>
        <stp>Close</stp>
        <stp>5</stp>
        <stp>-55</stp>
        <stp/>
        <stp/>
        <stp/>
        <stp/>
        <stp>T</stp>
        <tr r="Y64" s="1"/>
      </tp>
      <tp>
        <v>98.24</v>
        <stp/>
        <stp>StudyData</stp>
        <stp>HTS</stp>
        <stp>FG</stp>
        <stp/>
        <stp>Close</stp>
        <stp>5</stp>
        <stp>-25</stp>
        <stp/>
        <stp/>
        <stp/>
        <stp/>
        <stp>T</stp>
        <tr r="Y34" s="1"/>
      </tp>
      <tp>
        <v>98.24</v>
        <stp/>
        <stp>StudyData</stp>
        <stp>HTS</stp>
        <stp>FG</stp>
        <stp/>
        <stp>Close</stp>
        <stp>5</stp>
        <stp>-35</stp>
        <stp/>
        <stp/>
        <stp/>
        <stp/>
        <stp>T</stp>
        <tr r="Y44" s="1"/>
      </tp>
      <tp>
        <v>98.24</v>
        <stp/>
        <stp>StudyData</stp>
        <stp>HTS</stp>
        <stp>FG</stp>
        <stp/>
        <stp>Close</stp>
        <stp>5</stp>
        <stp>-15</stp>
        <stp/>
        <stp/>
        <stp/>
        <stp/>
        <stp>T</stp>
        <tr r="Y24" s="1"/>
      </tp>
      <tp>
        <v>97.385000000000005</v>
        <stp/>
        <stp>StudyData</stp>
        <stp>HXS</stp>
        <stp>FG</stp>
        <stp/>
        <stp>Close</stp>
        <stp>5</stp>
        <stp>-25</stp>
        <stp/>
        <stp/>
        <stp/>
        <stp/>
        <stp>T</stp>
        <tr r="AZ34" s="1"/>
      </tp>
      <tp>
        <v>97.38</v>
        <stp/>
        <stp>StudyData</stp>
        <stp>HXS</stp>
        <stp>FG</stp>
        <stp/>
        <stp>Close</stp>
        <stp>5</stp>
        <stp>-35</stp>
        <stp/>
        <stp/>
        <stp/>
        <stp/>
        <stp>T</stp>
        <tr r="AZ44" s="1"/>
      </tp>
      <tp>
        <v>97.38</v>
        <stp/>
        <stp>StudyData</stp>
        <stp>HXS</stp>
        <stp>FG</stp>
        <stp/>
        <stp>Close</stp>
        <stp>5</stp>
        <stp>-15</stp>
        <stp/>
        <stp/>
        <stp/>
        <stp/>
        <stp>T</stp>
        <tr r="AZ24" s="1"/>
      </tp>
      <tp>
        <v>97.38</v>
        <stp/>
        <stp>StudyData</stp>
        <stp>HXS</stp>
        <stp>FG</stp>
        <stp/>
        <stp>Close</stp>
        <stp>5</stp>
        <stp>-45</stp>
        <stp/>
        <stp/>
        <stp/>
        <stp/>
        <stp>T</stp>
        <tr r="AZ54" s="1"/>
      </tp>
      <tp>
        <v>97.385000000000005</v>
        <stp/>
        <stp>StudyData</stp>
        <stp>HXS</stp>
        <stp>FG</stp>
        <stp/>
        <stp>Close</stp>
        <stp>5</stp>
        <stp>-55</stp>
        <stp/>
        <stp/>
        <stp/>
        <stp/>
        <stp>T</stp>
        <tr r="AZ64" s="1"/>
      </tp>
      <tp>
        <v>98.24</v>
        <stp/>
        <stp>StudyData</stp>
        <stp>HTS</stp>
        <stp>Bar</stp>
        <stp/>
        <stp>Low</stp>
        <stp>5</stp>
        <stp>-57</stp>
        <stp/>
        <stp/>
        <stp/>
        <stp/>
        <stp>T</stp>
        <tr r="X66" s="1"/>
      </tp>
      <tp t="s">
        <v/>
        <stp/>
        <stp>StudyData</stp>
        <stp>HTS</stp>
        <stp>Bar</stp>
        <stp/>
        <stp>Low</stp>
        <stp>5</stp>
        <stp>-47</stp>
        <stp/>
        <stp/>
        <stp/>
        <stp/>
        <stp>T</stp>
        <tr r="X56" s="1"/>
      </tp>
      <tp t="s">
        <v/>
        <stp/>
        <stp>StudyData</stp>
        <stp>HTS</stp>
        <stp>Bar</stp>
        <stp/>
        <stp>Low</stp>
        <stp>5</stp>
        <stp>-17</stp>
        <stp/>
        <stp/>
        <stp/>
        <stp/>
        <stp>T</stp>
        <tr r="X26" s="1"/>
      </tp>
      <tp>
        <v>98.24</v>
        <stp/>
        <stp>StudyData</stp>
        <stp>HTS</stp>
        <stp>Bar</stp>
        <stp/>
        <stp>Low</stp>
        <stp>5</stp>
        <stp>-37</stp>
        <stp/>
        <stp/>
        <stp/>
        <stp/>
        <stp>T</stp>
        <tr r="X46" s="1"/>
      </tp>
      <tp>
        <v>98.24</v>
        <stp/>
        <stp>StudyData</stp>
        <stp>HTS</stp>
        <stp>Bar</stp>
        <stp/>
        <stp>Low</stp>
        <stp>5</stp>
        <stp>-27</stp>
        <stp/>
        <stp/>
        <stp/>
        <stp/>
        <stp>T</stp>
        <tr r="X36" s="1"/>
      </tp>
      <tp>
        <v>98.23</v>
        <stp/>
        <stp>StudyData</stp>
        <stp>HTS</stp>
        <stp>FG</stp>
        <stp/>
        <stp>Close</stp>
        <stp>5</stp>
        <stp>-44</stp>
        <stp/>
        <stp/>
        <stp/>
        <stp/>
        <stp>T</stp>
        <tr r="Y53" s="1"/>
      </tp>
      <tp>
        <v>98.24</v>
        <stp/>
        <stp>StudyData</stp>
        <stp>HTS</stp>
        <stp>FG</stp>
        <stp/>
        <stp>Close</stp>
        <stp>5</stp>
        <stp>-54</stp>
        <stp/>
        <stp/>
        <stp/>
        <stp/>
        <stp>T</stp>
        <tr r="Y63" s="1"/>
      </tp>
      <tp>
        <v>98.24</v>
        <stp/>
        <stp>StudyData</stp>
        <stp>HTS</stp>
        <stp>FG</stp>
        <stp/>
        <stp>Close</stp>
        <stp>5</stp>
        <stp>-24</stp>
        <stp/>
        <stp/>
        <stp/>
        <stp/>
        <stp>T</stp>
        <tr r="Y33" s="1"/>
      </tp>
      <tp>
        <v>98.24</v>
        <stp/>
        <stp>StudyData</stp>
        <stp>HTS</stp>
        <stp>FG</stp>
        <stp/>
        <stp>Close</stp>
        <stp>5</stp>
        <stp>-34</stp>
        <stp/>
        <stp/>
        <stp/>
        <stp/>
        <stp>T</stp>
        <tr r="Y43" s="1"/>
      </tp>
      <tp>
        <v>98.24</v>
        <stp/>
        <stp>StudyData</stp>
        <stp>HTS</stp>
        <stp>FG</stp>
        <stp/>
        <stp>Close</stp>
        <stp>5</stp>
        <stp>-14</stp>
        <stp/>
        <stp/>
        <stp/>
        <stp/>
        <stp>T</stp>
        <tr r="Y23" s="1"/>
      </tp>
      <tp>
        <v>97.385000000000005</v>
        <stp/>
        <stp>StudyData</stp>
        <stp>HXS</stp>
        <stp>FG</stp>
        <stp/>
        <stp>Close</stp>
        <stp>5</stp>
        <stp>-24</stp>
        <stp/>
        <stp/>
        <stp/>
        <stp/>
        <stp>T</stp>
        <tr r="AZ33" s="1"/>
      </tp>
      <tp>
        <v>97.385000000000005</v>
        <stp/>
        <stp>StudyData</stp>
        <stp>HXS</stp>
        <stp>FG</stp>
        <stp/>
        <stp>Close</stp>
        <stp>5</stp>
        <stp>-34</stp>
        <stp/>
        <stp/>
        <stp/>
        <stp/>
        <stp>T</stp>
        <tr r="AZ43" s="1"/>
      </tp>
      <tp>
        <v>97.385000000000005</v>
        <stp/>
        <stp>StudyData</stp>
        <stp>HXS</stp>
        <stp>FG</stp>
        <stp/>
        <stp>Close</stp>
        <stp>5</stp>
        <stp>-14</stp>
        <stp/>
        <stp/>
        <stp/>
        <stp/>
        <stp>T</stp>
        <tr r="AZ23" s="1"/>
      </tp>
      <tp>
        <v>97.38</v>
        <stp/>
        <stp>StudyData</stp>
        <stp>HXS</stp>
        <stp>FG</stp>
        <stp/>
        <stp>Close</stp>
        <stp>5</stp>
        <stp>-44</stp>
        <stp/>
        <stp/>
        <stp/>
        <stp/>
        <stp>T</stp>
        <tr r="AZ53" s="1"/>
      </tp>
      <tp>
        <v>97.385000000000005</v>
        <stp/>
        <stp>StudyData</stp>
        <stp>HXS</stp>
        <stp>FG</stp>
        <stp/>
        <stp>Close</stp>
        <stp>5</stp>
        <stp>-54</stp>
        <stp/>
        <stp/>
        <stp/>
        <stp/>
        <stp>T</stp>
        <tr r="AZ63" s="1"/>
      </tp>
      <tp>
        <v>42305.556944444441</v>
        <stp/>
        <stp>StudyData</stp>
        <stp>SUBMINUTE((HXS),5,Regular)</stp>
        <stp>FG</stp>
        <stp/>
        <stp>Time</stp>
        <stp>5</stp>
        <stp>-7</stp>
        <stp/>
        <stp/>
        <stp/>
        <stp/>
        <stp>T</stp>
        <tr r="AM16" s="1"/>
      </tp>
      <tp>
        <v>98.24</v>
        <stp/>
        <stp>StudyData</stp>
        <stp>HTS</stp>
        <stp>Bar</stp>
        <stp/>
        <stp>Low</stp>
        <stp>5</stp>
        <stp>-50</stp>
        <stp/>
        <stp/>
        <stp/>
        <stp/>
        <stp>T</stp>
        <tr r="X59" s="1"/>
      </tp>
      <tp>
        <v>98.24</v>
        <stp/>
        <stp>StudyData</stp>
        <stp>HTS</stp>
        <stp>Bar</stp>
        <stp/>
        <stp>Low</stp>
        <stp>5</stp>
        <stp>-40</stp>
        <stp/>
        <stp/>
        <stp/>
        <stp/>
        <stp>T</stp>
        <tr r="X49" s="1"/>
      </tp>
      <tp>
        <v>98.24</v>
        <stp/>
        <stp>StudyData</stp>
        <stp>HTS</stp>
        <stp>Bar</stp>
        <stp/>
        <stp>Low</stp>
        <stp>5</stp>
        <stp>-60</stp>
        <stp/>
        <stp/>
        <stp/>
        <stp/>
        <stp>T</stp>
        <tr r="X69" s="1"/>
      </tp>
      <tp t="s">
        <v/>
        <stp/>
        <stp>StudyData</stp>
        <stp>HTS</stp>
        <stp>Bar</stp>
        <stp/>
        <stp>Low</stp>
        <stp>5</stp>
        <stp>-10</stp>
        <stp/>
        <stp/>
        <stp/>
        <stp/>
        <stp>T</stp>
        <tr r="X19" s="1"/>
      </tp>
      <tp t="s">
        <v/>
        <stp/>
        <stp>StudyData</stp>
        <stp>HTS</stp>
        <stp>Bar</stp>
        <stp/>
        <stp>Low</stp>
        <stp>5</stp>
        <stp>-30</stp>
        <stp/>
        <stp/>
        <stp/>
        <stp/>
        <stp>T</stp>
        <tr r="X39" s="1"/>
      </tp>
      <tp t="s">
        <v/>
        <stp/>
        <stp>StudyData</stp>
        <stp>HTS</stp>
        <stp>Bar</stp>
        <stp/>
        <stp>Low</stp>
        <stp>5</stp>
        <stp>-20</stp>
        <stp/>
        <stp/>
        <stp/>
        <stp/>
        <stp>T</stp>
        <tr r="X29" s="1"/>
      </tp>
      <tp>
        <v>42305.557280092587</v>
        <stp/>
        <stp>StudyData</stp>
        <stp>SUBMINUTE((HXS),1,Regular)</stp>
        <stp>FG</stp>
        <stp/>
        <stp>Time</stp>
        <stp>5</stp>
        <stp>-7</stp>
        <stp/>
        <stp/>
        <stp/>
        <stp/>
        <stp>T</stp>
        <tr r="AF16" s="1"/>
      </tp>
      <tp>
        <v>42305.557280092587</v>
        <stp/>
        <stp>StudyData</stp>
        <stp>SUBMINUTE((HTS),1,Regular)</stp>
        <stp>FG</stp>
        <stp/>
        <stp>Time</stp>
        <stp>5</stp>
        <stp>-7</stp>
        <stp/>
        <stp/>
        <stp/>
        <stp/>
        <stp>T</stp>
        <tr r="B16" s="1"/>
      </tp>
      <tp>
        <v>42305.556944444441</v>
        <stp/>
        <stp>StudyData</stp>
        <stp>SUBMINUTE((HTS),5,Regular)</stp>
        <stp>FG</stp>
        <stp/>
        <stp>Time</stp>
        <stp>5</stp>
        <stp>-7</stp>
        <stp/>
        <stp/>
        <stp/>
        <stp/>
        <stp>T</stp>
        <tr r="I16" s="1"/>
      </tp>
      <tp>
        <v>98.23</v>
        <stp/>
        <stp>StudyData</stp>
        <stp>HTS</stp>
        <stp>FG</stp>
        <stp/>
        <stp>Close</stp>
        <stp>5</stp>
        <stp>-43</stp>
        <stp/>
        <stp/>
        <stp/>
        <stp/>
        <stp>T</stp>
        <tr r="Y52" s="1"/>
      </tp>
      <tp>
        <v>98.24</v>
        <stp/>
        <stp>StudyData</stp>
        <stp>HTS</stp>
        <stp>FG</stp>
        <stp/>
        <stp>Close</stp>
        <stp>5</stp>
        <stp>-53</stp>
        <stp/>
        <stp/>
        <stp/>
        <stp/>
        <stp>T</stp>
        <tr r="Y62" s="1"/>
      </tp>
      <tp>
        <v>98.24</v>
        <stp/>
        <stp>StudyData</stp>
        <stp>HTS</stp>
        <stp>FG</stp>
        <stp/>
        <stp>Close</stp>
        <stp>5</stp>
        <stp>-23</stp>
        <stp/>
        <stp/>
        <stp/>
        <stp/>
        <stp>T</stp>
        <tr r="Y32" s="1"/>
      </tp>
      <tp>
        <v>98.24</v>
        <stp/>
        <stp>StudyData</stp>
        <stp>HTS</stp>
        <stp>FG</stp>
        <stp/>
        <stp>Close</stp>
        <stp>5</stp>
        <stp>-33</stp>
        <stp/>
        <stp/>
        <stp/>
        <stp/>
        <stp>T</stp>
        <tr r="Y42" s="1"/>
      </tp>
      <tp>
        <v>98.24</v>
        <stp/>
        <stp>StudyData</stp>
        <stp>HTS</stp>
        <stp>FG</stp>
        <stp/>
        <stp>Close</stp>
        <stp>5</stp>
        <stp>-13</stp>
        <stp/>
        <stp/>
        <stp/>
        <stp/>
        <stp>T</stp>
        <tr r="Y22" s="1"/>
      </tp>
      <tp>
        <v>97.385000000000005</v>
        <stp/>
        <stp>StudyData</stp>
        <stp>HXS</stp>
        <stp>FG</stp>
        <stp/>
        <stp>Close</stp>
        <stp>5</stp>
        <stp>-23</stp>
        <stp/>
        <stp/>
        <stp/>
        <stp/>
        <stp>T</stp>
        <tr r="AZ32" s="1"/>
      </tp>
      <tp>
        <v>97.385000000000005</v>
        <stp/>
        <stp>StudyData</stp>
        <stp>HXS</stp>
        <stp>FG</stp>
        <stp/>
        <stp>Close</stp>
        <stp>5</stp>
        <stp>-33</stp>
        <stp/>
        <stp/>
        <stp/>
        <stp/>
        <stp>T</stp>
        <tr r="AZ42" s="1"/>
      </tp>
      <tp>
        <v>97.385000000000005</v>
        <stp/>
        <stp>StudyData</stp>
        <stp>HXS</stp>
        <stp>FG</stp>
        <stp/>
        <stp>Close</stp>
        <stp>5</stp>
        <stp>-13</stp>
        <stp/>
        <stp/>
        <stp/>
        <stp/>
        <stp>T</stp>
        <tr r="AZ22" s="1"/>
      </tp>
      <tp>
        <v>97.38</v>
        <stp/>
        <stp>StudyData</stp>
        <stp>HXS</stp>
        <stp>FG</stp>
        <stp/>
        <stp>Close</stp>
        <stp>5</stp>
        <stp>-43</stp>
        <stp/>
        <stp/>
        <stp/>
        <stp/>
        <stp>T</stp>
        <tr r="AZ52" s="1"/>
      </tp>
      <tp>
        <v>97.39</v>
        <stp/>
        <stp>StudyData</stp>
        <stp>HXS</stp>
        <stp>FG</stp>
        <stp/>
        <stp>Close</stp>
        <stp>5</stp>
        <stp>-53</stp>
        <stp/>
        <stp/>
        <stp/>
        <stp/>
        <stp>T</stp>
        <tr r="AZ62" s="1"/>
      </tp>
      <tp>
        <v>42305.55700231481</v>
        <stp/>
        <stp>StudyData</stp>
        <stp>SUBMINUTE((HXS),5,Regular)</stp>
        <stp>FG</stp>
        <stp/>
        <stp>Time</stp>
        <stp>5</stp>
        <stp>-6</stp>
        <stp/>
        <stp/>
        <stp/>
        <stp/>
        <stp>T</stp>
        <tr r="AM15" s="1"/>
      </tp>
      <tp>
        <v>98.24</v>
        <stp/>
        <stp>StudyData</stp>
        <stp>HTS</stp>
        <stp>Bar</stp>
        <stp/>
        <stp>Low</stp>
        <stp>5</stp>
        <stp>-51</stp>
        <stp/>
        <stp/>
        <stp/>
        <stp/>
        <stp>T</stp>
        <tr r="X60" s="1"/>
      </tp>
      <tp t="s">
        <v/>
        <stp/>
        <stp>StudyData</stp>
        <stp>HTS</stp>
        <stp>Bar</stp>
        <stp/>
        <stp>Low</stp>
        <stp>5</stp>
        <stp>-41</stp>
        <stp/>
        <stp/>
        <stp/>
        <stp/>
        <stp>T</stp>
        <tr r="X50" s="1"/>
      </tp>
      <tp>
        <v>98.23</v>
        <stp/>
        <stp>StudyData</stp>
        <stp>HTS</stp>
        <stp>Bar</stp>
        <stp/>
        <stp>Low</stp>
        <stp>5</stp>
        <stp>-11</stp>
        <stp/>
        <stp/>
        <stp/>
        <stp/>
        <stp>T</stp>
        <tr r="X20" s="1"/>
      </tp>
      <tp t="s">
        <v/>
        <stp/>
        <stp>StudyData</stp>
        <stp>HTS</stp>
        <stp>Bar</stp>
        <stp/>
        <stp>Low</stp>
        <stp>5</stp>
        <stp>-31</stp>
        <stp/>
        <stp/>
        <stp/>
        <stp/>
        <stp>T</stp>
        <tr r="X40" s="1"/>
      </tp>
      <tp>
        <v>98.24</v>
        <stp/>
        <stp>StudyData</stp>
        <stp>HTS</stp>
        <stp>Bar</stp>
        <stp/>
        <stp>Low</stp>
        <stp>5</stp>
        <stp>-21</stp>
        <stp/>
        <stp/>
        <stp/>
        <stp/>
        <stp>T</stp>
        <tr r="X30" s="1"/>
      </tp>
      <tp>
        <v>42305.557291666664</v>
        <stp/>
        <stp>StudyData</stp>
        <stp>SUBMINUTE((HXS),1,Regular)</stp>
        <stp>FG</stp>
        <stp/>
        <stp>Time</stp>
        <stp>5</stp>
        <stp>-6</stp>
        <stp/>
        <stp/>
        <stp/>
        <stp/>
        <stp>T</stp>
        <tr r="AF15" s="1"/>
      </tp>
      <tp>
        <v>42305.557291666664</v>
        <stp/>
        <stp>StudyData</stp>
        <stp>SUBMINUTE((HTS),1,Regular)</stp>
        <stp>FG</stp>
        <stp/>
        <stp>Time</stp>
        <stp>5</stp>
        <stp>-6</stp>
        <stp/>
        <stp/>
        <stp/>
        <stp/>
        <stp>T</stp>
        <tr r="B15" s="1"/>
      </tp>
      <tp>
        <v>42305.55700231481</v>
        <stp/>
        <stp>StudyData</stp>
        <stp>SUBMINUTE((HTS),5,Regular)</stp>
        <stp>FG</stp>
        <stp/>
        <stp>Time</stp>
        <stp>5</stp>
        <stp>-6</stp>
        <stp/>
        <stp/>
        <stp/>
        <stp/>
        <stp>T</stp>
        <tr r="I15" s="1"/>
      </tp>
      <tp>
        <v>98.23</v>
        <stp/>
        <stp>StudyData</stp>
        <stp>HTS</stp>
        <stp>FG</stp>
        <stp/>
        <stp>Close</stp>
        <stp>5</stp>
        <stp>-42</stp>
        <stp/>
        <stp/>
        <stp/>
        <stp/>
        <stp>T</stp>
        <tr r="Y51" s="1"/>
      </tp>
      <tp>
        <v>98.24</v>
        <stp/>
        <stp>StudyData</stp>
        <stp>HTS</stp>
        <stp>FG</stp>
        <stp/>
        <stp>Close</stp>
        <stp>5</stp>
        <stp>-52</stp>
        <stp/>
        <stp/>
        <stp/>
        <stp/>
        <stp>T</stp>
        <tr r="Y61" s="1"/>
      </tp>
      <tp>
        <v>98.24</v>
        <stp/>
        <stp>StudyData</stp>
        <stp>HTS</stp>
        <stp>FG</stp>
        <stp/>
        <stp>Close</stp>
        <stp>5</stp>
        <stp>-22</stp>
        <stp/>
        <stp/>
        <stp/>
        <stp/>
        <stp>T</stp>
        <tr r="Y31" s="1"/>
      </tp>
      <tp>
        <v>98.23</v>
        <stp/>
        <stp>StudyData</stp>
        <stp>HTS</stp>
        <stp>FG</stp>
        <stp/>
        <stp>Close</stp>
        <stp>5</stp>
        <stp>-32</stp>
        <stp/>
        <stp/>
        <stp/>
        <stp/>
        <stp>T</stp>
        <tr r="Y41" s="1"/>
      </tp>
      <tp>
        <v>98.24</v>
        <stp/>
        <stp>StudyData</stp>
        <stp>HTS</stp>
        <stp>FG</stp>
        <stp/>
        <stp>Close</stp>
        <stp>5</stp>
        <stp>-12</stp>
        <stp/>
        <stp/>
        <stp/>
        <stp/>
        <stp>T</stp>
        <tr r="Y21" s="1"/>
      </tp>
      <tp>
        <v>97.385000000000005</v>
        <stp/>
        <stp>StudyData</stp>
        <stp>HXS</stp>
        <stp>FG</stp>
        <stp/>
        <stp>Close</stp>
        <stp>5</stp>
        <stp>-22</stp>
        <stp/>
        <stp/>
        <stp/>
        <stp/>
        <stp>T</stp>
        <tr r="AZ31" s="1"/>
      </tp>
      <tp>
        <v>97.385000000000005</v>
        <stp/>
        <stp>StudyData</stp>
        <stp>HXS</stp>
        <stp>FG</stp>
        <stp/>
        <stp>Close</stp>
        <stp>5</stp>
        <stp>-32</stp>
        <stp/>
        <stp/>
        <stp/>
        <stp/>
        <stp>T</stp>
        <tr r="AZ41" s="1"/>
      </tp>
      <tp>
        <v>97.38</v>
        <stp/>
        <stp>StudyData</stp>
        <stp>HXS</stp>
        <stp>FG</stp>
        <stp/>
        <stp>Close</stp>
        <stp>5</stp>
        <stp>-12</stp>
        <stp/>
        <stp/>
        <stp/>
        <stp/>
        <stp>T</stp>
        <tr r="AZ21" s="1"/>
      </tp>
      <tp>
        <v>97.375</v>
        <stp/>
        <stp>StudyData</stp>
        <stp>HXS</stp>
        <stp>FG</stp>
        <stp/>
        <stp>Close</stp>
        <stp>5</stp>
        <stp>-42</stp>
        <stp/>
        <stp/>
        <stp/>
        <stp/>
        <stp>T</stp>
        <tr r="AZ51" s="1"/>
      </tp>
      <tp>
        <v>97.385000000000005</v>
        <stp/>
        <stp>StudyData</stp>
        <stp>HXS</stp>
        <stp>FG</stp>
        <stp/>
        <stp>Close</stp>
        <stp>5</stp>
        <stp>-52</stp>
        <stp/>
        <stp/>
        <stp/>
        <stp/>
        <stp>T</stp>
        <tr r="AZ61" s="1"/>
      </tp>
      <tp>
        <v>42305.55706018518</v>
        <stp/>
        <stp>StudyData</stp>
        <stp>SUBMINUTE((HXS),5,Regular)</stp>
        <stp>FG</stp>
        <stp/>
        <stp>Time</stp>
        <stp>5</stp>
        <stp>-5</stp>
        <stp/>
        <stp/>
        <stp/>
        <stp/>
        <stp>T</stp>
        <tr r="AM14" s="1"/>
      </tp>
      <tp>
        <v>98.24</v>
        <stp/>
        <stp>StudyData</stp>
        <stp>HTS</stp>
        <stp>Bar</stp>
        <stp/>
        <stp>Low</stp>
        <stp>5</stp>
        <stp>-52</stp>
        <stp/>
        <stp/>
        <stp/>
        <stp/>
        <stp>T</stp>
        <tr r="X61" s="1"/>
      </tp>
      <tp t="s">
        <v/>
        <stp/>
        <stp>StudyData</stp>
        <stp>HTS</stp>
        <stp>Bar</stp>
        <stp/>
        <stp>Low</stp>
        <stp>5</stp>
        <stp>-42</stp>
        <stp/>
        <stp/>
        <stp/>
        <stp/>
        <stp>T</stp>
        <tr r="X51" s="1"/>
      </tp>
      <tp>
        <v>98.24</v>
        <stp/>
        <stp>StudyData</stp>
        <stp>HTS</stp>
        <stp>Bar</stp>
        <stp/>
        <stp>Low</stp>
        <stp>5</stp>
        <stp>-12</stp>
        <stp/>
        <stp/>
        <stp/>
        <stp/>
        <stp>T</stp>
        <tr r="X21" s="1"/>
      </tp>
      <tp>
        <v>98.23</v>
        <stp/>
        <stp>StudyData</stp>
        <stp>HTS</stp>
        <stp>Bar</stp>
        <stp/>
        <stp>Low</stp>
        <stp>5</stp>
        <stp>-32</stp>
        <stp/>
        <stp/>
        <stp/>
        <stp/>
        <stp>T</stp>
        <tr r="X41" s="1"/>
      </tp>
      <tp t="s">
        <v/>
        <stp/>
        <stp>StudyData</stp>
        <stp>HTS</stp>
        <stp>Bar</stp>
        <stp/>
        <stp>Low</stp>
        <stp>5</stp>
        <stp>-22</stp>
        <stp/>
        <stp/>
        <stp/>
        <stp/>
        <stp>T</stp>
        <tr r="X31" s="1"/>
      </tp>
      <tp>
        <v>42305.557303240734</v>
        <stp/>
        <stp>StudyData</stp>
        <stp>SUBMINUTE((HXS),1,Regular)</stp>
        <stp>FG</stp>
        <stp/>
        <stp>Time</stp>
        <stp>5</stp>
        <stp>-5</stp>
        <stp/>
        <stp/>
        <stp/>
        <stp/>
        <stp>T</stp>
        <tr r="AF14" s="1"/>
      </tp>
      <tp>
        <v>42305.557303240734</v>
        <stp/>
        <stp>StudyData</stp>
        <stp>SUBMINUTE((HTS),1,Regular)</stp>
        <stp>FG</stp>
        <stp/>
        <stp>Time</stp>
        <stp>5</stp>
        <stp>-5</stp>
        <stp/>
        <stp/>
        <stp/>
        <stp/>
        <stp>T</stp>
        <tr r="B14" s="1"/>
      </tp>
      <tp>
        <v>42305.55706018518</v>
        <stp/>
        <stp>StudyData</stp>
        <stp>SUBMINUTE((HTS),5,Regular)</stp>
        <stp>FG</stp>
        <stp/>
        <stp>Time</stp>
        <stp>5</stp>
        <stp>-5</stp>
        <stp/>
        <stp/>
        <stp/>
        <stp/>
        <stp>T</stp>
        <tr r="I14" s="1"/>
      </tp>
      <tp>
        <v>98.23</v>
        <stp/>
        <stp>StudyData</stp>
        <stp>HTS</stp>
        <stp>FG</stp>
        <stp/>
        <stp>Close</stp>
        <stp>5</stp>
        <stp>-41</stp>
        <stp/>
        <stp/>
        <stp/>
        <stp/>
        <stp>T</stp>
        <tr r="Y50" s="1"/>
      </tp>
      <tp>
        <v>98.24</v>
        <stp/>
        <stp>StudyData</stp>
        <stp>HTS</stp>
        <stp>FG</stp>
        <stp/>
        <stp>Close</stp>
        <stp>5</stp>
        <stp>-51</stp>
        <stp/>
        <stp/>
        <stp/>
        <stp/>
        <stp>T</stp>
        <tr r="Y60" s="1"/>
      </tp>
      <tp>
        <v>98.24</v>
        <stp/>
        <stp>StudyData</stp>
        <stp>HTS</stp>
        <stp>FG</stp>
        <stp/>
        <stp>Close</stp>
        <stp>5</stp>
        <stp>-21</stp>
        <stp/>
        <stp/>
        <stp/>
        <stp/>
        <stp>T</stp>
        <tr r="Y30" s="1"/>
      </tp>
      <tp>
        <v>98.23</v>
        <stp/>
        <stp>StudyData</stp>
        <stp>HTS</stp>
        <stp>FG</stp>
        <stp/>
        <stp>Close</stp>
        <stp>5</stp>
        <stp>-31</stp>
        <stp/>
        <stp/>
        <stp/>
        <stp/>
        <stp>T</stp>
        <tr r="Y40" s="1"/>
      </tp>
      <tp>
        <v>98.23</v>
        <stp/>
        <stp>StudyData</stp>
        <stp>HTS</stp>
        <stp>FG</stp>
        <stp/>
        <stp>Close</stp>
        <stp>5</stp>
        <stp>-11</stp>
        <stp/>
        <stp/>
        <stp/>
        <stp/>
        <stp>T</stp>
        <tr r="Y20" s="1"/>
      </tp>
      <tp>
        <v>97.38</v>
        <stp/>
        <stp>StudyData</stp>
        <stp>HXS</stp>
        <stp>FG</stp>
        <stp/>
        <stp>Close</stp>
        <stp>5</stp>
        <stp>-21</stp>
        <stp/>
        <stp/>
        <stp/>
        <stp/>
        <stp>T</stp>
        <tr r="AZ30" s="1"/>
      </tp>
      <tp>
        <v>97.385000000000005</v>
        <stp/>
        <stp>StudyData</stp>
        <stp>HXS</stp>
        <stp>FG</stp>
        <stp/>
        <stp>Close</stp>
        <stp>5</stp>
        <stp>-31</stp>
        <stp/>
        <stp/>
        <stp/>
        <stp/>
        <stp>T</stp>
        <tr r="AZ40" s="1"/>
      </tp>
      <tp>
        <v>97.375</v>
        <stp/>
        <stp>StudyData</stp>
        <stp>HXS</stp>
        <stp>FG</stp>
        <stp/>
        <stp>Close</stp>
        <stp>5</stp>
        <stp>-11</stp>
        <stp/>
        <stp/>
        <stp/>
        <stp/>
        <stp>T</stp>
        <tr r="AZ20" s="1"/>
      </tp>
      <tp>
        <v>97.38</v>
        <stp/>
        <stp>StudyData</stp>
        <stp>HXS</stp>
        <stp>FG</stp>
        <stp/>
        <stp>Close</stp>
        <stp>5</stp>
        <stp>-41</stp>
        <stp/>
        <stp/>
        <stp/>
        <stp/>
        <stp>T</stp>
        <tr r="AZ50" s="1"/>
      </tp>
      <tp>
        <v>97.385000000000005</v>
        <stp/>
        <stp>StudyData</stp>
        <stp>HXS</stp>
        <stp>FG</stp>
        <stp/>
        <stp>Close</stp>
        <stp>5</stp>
        <stp>-51</stp>
        <stp/>
        <stp/>
        <stp/>
        <stp/>
        <stp>T</stp>
        <tr r="AZ60" s="1"/>
      </tp>
      <tp>
        <v>0</v>
        <stp/>
        <stp>StudyData</stp>
        <stp>AlgOrdBidVol(SUBMINUTE((HTS),5,Regular),1,0)</stp>
        <stp>Bar</stp>
        <stp/>
        <stp>Open</stp>
        <stp>5</stp>
        <stp>-39</stp>
        <stp/>
        <stp/>
        <stp/>
        <stp/>
        <stp>T</stp>
        <tr r="K48" s="1"/>
        <tr r="K48" s="1"/>
      </tp>
      <tp>
        <v>0</v>
        <stp/>
        <stp>StudyData</stp>
        <stp>AlgOrdBidVol(SUBMINUTE((HTS),5,Regular),1,0)</stp>
        <stp>Bar</stp>
        <stp/>
        <stp>Open</stp>
        <stp>5</stp>
        <stp>-29</stp>
        <stp/>
        <stp/>
        <stp/>
        <stp/>
        <stp>T</stp>
        <tr r="K38" s="1"/>
        <tr r="K38" s="1"/>
      </tp>
      <tp>
        <v>0</v>
        <stp/>
        <stp>StudyData</stp>
        <stp>AlgOrdBidVol(SUBMINUTE((HTS),5,Regular),1,0)</stp>
        <stp>Bar</stp>
        <stp/>
        <stp>Open</stp>
        <stp>5</stp>
        <stp>-19</stp>
        <stp/>
        <stp/>
        <stp/>
        <stp/>
        <stp>T</stp>
        <tr r="K28" s="1"/>
        <tr r="K28" s="1"/>
      </tp>
      <tp>
        <v>0</v>
        <stp/>
        <stp>StudyData</stp>
        <stp>AlgOrdBidVol(SUBMINUTE((HTS),5,Regular),1,0)</stp>
        <stp>Bar</stp>
        <stp/>
        <stp>Open</stp>
        <stp>5</stp>
        <stp>-59</stp>
        <stp/>
        <stp/>
        <stp/>
        <stp/>
        <stp>T</stp>
        <tr r="K68" s="1"/>
        <tr r="K68" s="1"/>
      </tp>
      <tp>
        <v>0</v>
        <stp/>
        <stp>StudyData</stp>
        <stp>AlgOrdBidVol(SUBMINUTE((HTS),5,Regular),1,0)</stp>
        <stp>Bar</stp>
        <stp/>
        <stp>Open</stp>
        <stp>5</stp>
        <stp>-49</stp>
        <stp/>
        <stp/>
        <stp/>
        <stp/>
        <stp>T</stp>
        <tr r="K58" s="1"/>
        <tr r="K58" s="1"/>
      </tp>
      <tp>
        <v>0</v>
        <stp/>
        <stp>StudyData</stp>
        <stp>AlgOrdBidVol(SUBMINUTE((HTS),1,Regular),1,0)</stp>
        <stp>Bar</stp>
        <stp/>
        <stp>Open</stp>
        <stp>5</stp>
        <stp>-39</stp>
        <stp/>
        <stp/>
        <stp/>
        <stp/>
        <stp>T</stp>
        <tr r="E48" s="1"/>
        <tr r="E48" s="1"/>
      </tp>
      <tp>
        <v>0</v>
        <stp/>
        <stp>StudyData</stp>
        <stp>AlgOrdBidVol(SUBMINUTE((HTS),1,Regular),1,0)</stp>
        <stp>Bar</stp>
        <stp/>
        <stp>Open</stp>
        <stp>5</stp>
        <stp>-29</stp>
        <stp/>
        <stp/>
        <stp/>
        <stp/>
        <stp>T</stp>
        <tr r="E38" s="1"/>
        <tr r="E38" s="1"/>
      </tp>
      <tp>
        <v>0</v>
        <stp/>
        <stp>StudyData</stp>
        <stp>AlgOrdBidVol(SUBMINUTE((HTS),1,Regular),1,0)</stp>
        <stp>Bar</stp>
        <stp/>
        <stp>Open</stp>
        <stp>5</stp>
        <stp>-19</stp>
        <stp/>
        <stp/>
        <stp/>
        <stp/>
        <stp>T</stp>
        <tr r="E28" s="1"/>
        <tr r="E28" s="1"/>
      </tp>
      <tp>
        <v>0</v>
        <stp/>
        <stp>StudyData</stp>
        <stp>AlgOrdBidVol(SUBMINUTE((HTS),1,Regular),1,0)</stp>
        <stp>Bar</stp>
        <stp/>
        <stp>Open</stp>
        <stp>5</stp>
        <stp>-59</stp>
        <stp/>
        <stp/>
        <stp/>
        <stp/>
        <stp>T</stp>
        <tr r="E68" s="1"/>
        <tr r="E68" s="1"/>
      </tp>
      <tp>
        <v>0</v>
        <stp/>
        <stp>StudyData</stp>
        <stp>AlgOrdBidVol(SUBMINUTE((HTS),1,Regular),1,0)</stp>
        <stp>Bar</stp>
        <stp/>
        <stp>Open</stp>
        <stp>5</stp>
        <stp>-49</stp>
        <stp/>
        <stp/>
        <stp/>
        <stp/>
        <stp>T</stp>
        <tr r="E58" s="1"/>
        <tr r="E58" s="1"/>
      </tp>
      <tp>
        <v>0</v>
        <stp/>
        <stp>StudyData</stp>
        <stp>AlgOrdBidVol(SUBMINUTE((HXS),1,Regular),1,0)</stp>
        <stp>Bar</stp>
        <stp/>
        <stp>Open</stp>
        <stp>5</stp>
        <stp>-39</stp>
        <stp/>
        <stp/>
        <stp/>
        <stp/>
        <stp>T</stp>
        <tr r="AI48" s="1"/>
        <tr r="AI48" s="1"/>
      </tp>
      <tp>
        <v>0</v>
        <stp/>
        <stp>StudyData</stp>
        <stp>AlgOrdBidVol(SUBMINUTE((HXS),1,Regular),1,0)</stp>
        <stp>Bar</stp>
        <stp/>
        <stp>Open</stp>
        <stp>5</stp>
        <stp>-29</stp>
        <stp/>
        <stp/>
        <stp/>
        <stp/>
        <stp>T</stp>
        <tr r="AI38" s="1"/>
        <tr r="AI38" s="1"/>
      </tp>
      <tp>
        <v>0</v>
        <stp/>
        <stp>StudyData</stp>
        <stp>AlgOrdBidVol(SUBMINUTE((HXS),1,Regular),1,0)</stp>
        <stp>Bar</stp>
        <stp/>
        <stp>Open</stp>
        <stp>5</stp>
        <stp>-19</stp>
        <stp/>
        <stp/>
        <stp/>
        <stp/>
        <stp>T</stp>
        <tr r="AI28" s="1"/>
        <tr r="AI28" s="1"/>
      </tp>
      <tp>
        <v>0</v>
        <stp/>
        <stp>StudyData</stp>
        <stp>AlgOrdBidVol(SUBMINUTE((HXS),1,Regular),1,0)</stp>
        <stp>Bar</stp>
        <stp/>
        <stp>Open</stp>
        <stp>5</stp>
        <stp>-59</stp>
        <stp/>
        <stp/>
        <stp/>
        <stp/>
        <stp>T</stp>
        <tr r="AI68" s="1"/>
        <tr r="AI68" s="1"/>
      </tp>
      <tp>
        <v>0</v>
        <stp/>
        <stp>StudyData</stp>
        <stp>AlgOrdBidVol(SUBMINUTE((HXS),1,Regular),1,0)</stp>
        <stp>Bar</stp>
        <stp/>
        <stp>Open</stp>
        <stp>5</stp>
        <stp>-49</stp>
        <stp/>
        <stp/>
        <stp/>
        <stp/>
        <stp>T</stp>
        <tr r="AI58" s="1"/>
        <tr r="AI58" s="1"/>
      </tp>
      <tp>
        <v>0</v>
        <stp/>
        <stp>StudyData</stp>
        <stp>AlgOrdBidVol(SUBMINUTE((HXS),5,Regular),1,0)</stp>
        <stp>Bar</stp>
        <stp/>
        <stp>Open</stp>
        <stp>5</stp>
        <stp>-39</stp>
        <stp/>
        <stp/>
        <stp/>
        <stp/>
        <stp>T</stp>
        <tr r="AO48" s="1"/>
        <tr r="AO48" s="1"/>
      </tp>
      <tp>
        <v>0</v>
        <stp/>
        <stp>StudyData</stp>
        <stp>AlgOrdBidVol(SUBMINUTE((HXS),5,Regular),1,0)</stp>
        <stp>Bar</stp>
        <stp/>
        <stp>Open</stp>
        <stp>5</stp>
        <stp>-29</stp>
        <stp/>
        <stp/>
        <stp/>
        <stp/>
        <stp>T</stp>
        <tr r="AO38" s="1"/>
        <tr r="AO38" s="1"/>
      </tp>
      <tp>
        <v>0</v>
        <stp/>
        <stp>StudyData</stp>
        <stp>AlgOrdBidVol(SUBMINUTE((HXS),5,Regular),1,0)</stp>
        <stp>Bar</stp>
        <stp/>
        <stp>Open</stp>
        <stp>5</stp>
        <stp>-19</stp>
        <stp/>
        <stp/>
        <stp/>
        <stp/>
        <stp>T</stp>
        <tr r="AO28" s="1"/>
        <tr r="AO28" s="1"/>
      </tp>
      <tp>
        <v>0</v>
        <stp/>
        <stp>StudyData</stp>
        <stp>AlgOrdBidVol(SUBMINUTE((HXS),5,Regular),1,0)</stp>
        <stp>Bar</stp>
        <stp/>
        <stp>Open</stp>
        <stp>5</stp>
        <stp>-59</stp>
        <stp/>
        <stp/>
        <stp/>
        <stp/>
        <stp>T</stp>
        <tr r="AO68" s="1"/>
        <tr r="AO68" s="1"/>
      </tp>
      <tp>
        <v>0</v>
        <stp/>
        <stp>StudyData</stp>
        <stp>AlgOrdBidVol(SUBMINUTE((HXS),5,Regular),1,0)</stp>
        <stp>Bar</stp>
        <stp/>
        <stp>Open</stp>
        <stp>5</stp>
        <stp>-49</stp>
        <stp/>
        <stp/>
        <stp/>
        <stp/>
        <stp>T</stp>
        <tr r="AO58" s="1"/>
        <tr r="AO58" s="1"/>
      </tp>
      <tp>
        <v>42305.557118055549</v>
        <stp/>
        <stp>StudyData</stp>
        <stp>SUBMINUTE((HXS),5,Regular)</stp>
        <stp>FG</stp>
        <stp/>
        <stp>Time</stp>
        <stp>5</stp>
        <stp>-4</stp>
        <stp/>
        <stp/>
        <stp/>
        <stp/>
        <stp>T</stp>
        <tr r="AM13" s="1"/>
      </tp>
      <tp>
        <v>98.24</v>
        <stp/>
        <stp>StudyData</stp>
        <stp>HTS</stp>
        <stp>Bar</stp>
        <stp/>
        <stp>Low</stp>
        <stp>5</stp>
        <stp>-53</stp>
        <stp/>
        <stp/>
        <stp/>
        <stp/>
        <stp>T</stp>
        <tr r="X62" s="1"/>
      </tp>
      <tp>
        <v>98.23</v>
        <stp/>
        <stp>StudyData</stp>
        <stp>HTS</stp>
        <stp>Bar</stp>
        <stp/>
        <stp>Low</stp>
        <stp>5</stp>
        <stp>-43</stp>
        <stp/>
        <stp/>
        <stp/>
        <stp/>
        <stp>T</stp>
        <tr r="X52" s="1"/>
      </tp>
      <tp t="s">
        <v/>
        <stp/>
        <stp>StudyData</stp>
        <stp>HTS</stp>
        <stp>Bar</stp>
        <stp/>
        <stp>Low</stp>
        <stp>5</stp>
        <stp>-13</stp>
        <stp/>
        <stp/>
        <stp/>
        <stp/>
        <stp>T</stp>
        <tr r="X22" s="1"/>
      </tp>
      <tp t="s">
        <v/>
        <stp/>
        <stp>StudyData</stp>
        <stp>HTS</stp>
        <stp>Bar</stp>
        <stp/>
        <stp>Low</stp>
        <stp>5</stp>
        <stp>-33</stp>
        <stp/>
        <stp/>
        <stp/>
        <stp/>
        <stp>T</stp>
        <tr r="X42" s="1"/>
      </tp>
      <tp t="s">
        <v/>
        <stp/>
        <stp>StudyData</stp>
        <stp>HTS</stp>
        <stp>Bar</stp>
        <stp/>
        <stp>Low</stp>
        <stp>5</stp>
        <stp>-23</stp>
        <stp/>
        <stp/>
        <stp/>
        <stp/>
        <stp>T</stp>
        <tr r="X32" s="1"/>
      </tp>
      <tp>
        <v>42305.557314814811</v>
        <stp/>
        <stp>StudyData</stp>
        <stp>SUBMINUTE((HXS),1,Regular)</stp>
        <stp>FG</stp>
        <stp/>
        <stp>Time</stp>
        <stp>5</stp>
        <stp>-4</stp>
        <stp/>
        <stp/>
        <stp/>
        <stp/>
        <stp>T</stp>
        <tr r="AF13" s="1"/>
      </tp>
      <tp>
        <v>42305.557314814811</v>
        <stp/>
        <stp>StudyData</stp>
        <stp>SUBMINUTE((HTS),1,Regular)</stp>
        <stp>FG</stp>
        <stp/>
        <stp>Time</stp>
        <stp>5</stp>
        <stp>-4</stp>
        <stp/>
        <stp/>
        <stp/>
        <stp/>
        <stp>T</stp>
        <tr r="B13" s="1"/>
      </tp>
      <tp>
        <v>42305.557118055549</v>
        <stp/>
        <stp>StudyData</stp>
        <stp>SUBMINUTE((HTS),5,Regular)</stp>
        <stp>FG</stp>
        <stp/>
        <stp>Time</stp>
        <stp>5</stp>
        <stp>-4</stp>
        <stp/>
        <stp/>
        <stp/>
        <stp/>
        <stp>T</stp>
        <tr r="I13" s="1"/>
      </tp>
      <tp>
        <v>98.24</v>
        <stp/>
        <stp>StudyData</stp>
        <stp>HTS</stp>
        <stp>FG</stp>
        <stp/>
        <stp>Close</stp>
        <stp>5</stp>
        <stp>-60</stp>
        <stp/>
        <stp/>
        <stp/>
        <stp/>
        <stp>T</stp>
        <tr r="Y69" s="1"/>
      </tp>
      <tp>
        <v>98.24</v>
        <stp/>
        <stp>StudyData</stp>
        <stp>HTS</stp>
        <stp>FG</stp>
        <stp/>
        <stp>Close</stp>
        <stp>5</stp>
        <stp>-40</stp>
        <stp/>
        <stp/>
        <stp/>
        <stp/>
        <stp>T</stp>
        <tr r="Y49" s="1"/>
      </tp>
      <tp>
        <v>98.24</v>
        <stp/>
        <stp>StudyData</stp>
        <stp>HTS</stp>
        <stp>FG</stp>
        <stp/>
        <stp>Close</stp>
        <stp>5</stp>
        <stp>-50</stp>
        <stp/>
        <stp/>
        <stp/>
        <stp/>
        <stp>T</stp>
        <tr r="Y59" s="1"/>
      </tp>
      <tp>
        <v>98.24</v>
        <stp/>
        <stp>StudyData</stp>
        <stp>HTS</stp>
        <stp>FG</stp>
        <stp/>
        <stp>Close</stp>
        <stp>5</stp>
        <stp>-20</stp>
        <stp/>
        <stp/>
        <stp/>
        <stp/>
        <stp>T</stp>
        <tr r="Y29" s="1"/>
      </tp>
      <tp>
        <v>98.23</v>
        <stp/>
        <stp>StudyData</stp>
        <stp>HTS</stp>
        <stp>FG</stp>
        <stp/>
        <stp>Close</stp>
        <stp>5</stp>
        <stp>-30</stp>
        <stp/>
        <stp/>
        <stp/>
        <stp/>
        <stp>T</stp>
        <tr r="Y39" s="1"/>
      </tp>
      <tp>
        <v>98.23</v>
        <stp/>
        <stp>StudyData</stp>
        <stp>HTS</stp>
        <stp>FG</stp>
        <stp/>
        <stp>Close</stp>
        <stp>5</stp>
        <stp>-10</stp>
        <stp/>
        <stp/>
        <stp/>
        <stp/>
        <stp>T</stp>
        <tr r="Y19" s="1"/>
      </tp>
      <tp>
        <v>97.385000000000005</v>
        <stp/>
        <stp>StudyData</stp>
        <stp>HXS</stp>
        <stp>FG</stp>
        <stp/>
        <stp>Close</stp>
        <stp>5</stp>
        <stp>-20</stp>
        <stp/>
        <stp/>
        <stp/>
        <stp/>
        <stp>T</stp>
        <tr r="AZ29" s="1"/>
      </tp>
      <tp>
        <v>97.385000000000005</v>
        <stp/>
        <stp>StudyData</stp>
        <stp>HXS</stp>
        <stp>FG</stp>
        <stp/>
        <stp>Close</stp>
        <stp>5</stp>
        <stp>-30</stp>
        <stp/>
        <stp/>
        <stp/>
        <stp/>
        <stp>T</stp>
        <tr r="AZ39" s="1"/>
      </tp>
      <tp>
        <v>97.375</v>
        <stp/>
        <stp>StudyData</stp>
        <stp>HXS</stp>
        <stp>FG</stp>
        <stp/>
        <stp>Close</stp>
        <stp>5</stp>
        <stp>-10</stp>
        <stp/>
        <stp/>
        <stp/>
        <stp/>
        <stp>T</stp>
        <tr r="AZ19" s="1"/>
      </tp>
      <tp>
        <v>97.394999999999996</v>
        <stp/>
        <stp>StudyData</stp>
        <stp>HXS</stp>
        <stp>FG</stp>
        <stp/>
        <stp>Close</stp>
        <stp>5</stp>
        <stp>-60</stp>
        <stp/>
        <stp/>
        <stp/>
        <stp/>
        <stp>T</stp>
        <tr r="AZ69" s="1"/>
      </tp>
      <tp>
        <v>97.375</v>
        <stp/>
        <stp>StudyData</stp>
        <stp>HXS</stp>
        <stp>FG</stp>
        <stp/>
        <stp>Close</stp>
        <stp>5</stp>
        <stp>-40</stp>
        <stp/>
        <stp/>
        <stp/>
        <stp/>
        <stp>T</stp>
        <tr r="AZ49" s="1"/>
      </tp>
      <tp>
        <v>97.39</v>
        <stp/>
        <stp>StudyData</stp>
        <stp>HXS</stp>
        <stp>FG</stp>
        <stp/>
        <stp>Close</stp>
        <stp>5</stp>
        <stp>-50</stp>
        <stp/>
        <stp/>
        <stp/>
        <stp/>
        <stp>T</stp>
        <tr r="AZ59" s="1"/>
      </tp>
      <tp>
        <v>0</v>
        <stp/>
        <stp>StudyData</stp>
        <stp>AlgOrdBidVol(SUBMINUTE((HTS),5,Regular),1,0)</stp>
        <stp>Bar</stp>
        <stp/>
        <stp>Open</stp>
        <stp>5</stp>
        <stp>-38</stp>
        <stp/>
        <stp/>
        <stp/>
        <stp/>
        <stp>T</stp>
        <tr r="K47" s="1"/>
        <tr r="K47" s="1"/>
      </tp>
      <tp>
        <v>0</v>
        <stp/>
        <stp>StudyData</stp>
        <stp>AlgOrdBidVol(SUBMINUTE((HTS),5,Regular),1,0)</stp>
        <stp>Bar</stp>
        <stp/>
        <stp>Open</stp>
        <stp>5</stp>
        <stp>-28</stp>
        <stp/>
        <stp/>
        <stp/>
        <stp/>
        <stp>T</stp>
        <tr r="K37" s="1"/>
        <tr r="K37" s="1"/>
      </tp>
      <tp>
        <v>0</v>
        <stp/>
        <stp>StudyData</stp>
        <stp>AlgOrdBidVol(SUBMINUTE((HTS),5,Regular),1,0)</stp>
        <stp>Bar</stp>
        <stp/>
        <stp>Open</stp>
        <stp>5</stp>
        <stp>-18</stp>
        <stp/>
        <stp/>
        <stp/>
        <stp/>
        <stp>T</stp>
        <tr r="K27" s="1"/>
        <tr r="K27" s="1"/>
      </tp>
      <tp>
        <v>0</v>
        <stp/>
        <stp>StudyData</stp>
        <stp>AlgOrdBidVol(SUBMINUTE((HTS),5,Regular),1,0)</stp>
        <stp>Bar</stp>
        <stp/>
        <stp>Open</stp>
        <stp>5</stp>
        <stp>-58</stp>
        <stp/>
        <stp/>
        <stp/>
        <stp/>
        <stp>T</stp>
        <tr r="K67" s="1"/>
        <tr r="K67" s="1"/>
      </tp>
      <tp>
        <v>0</v>
        <stp/>
        <stp>StudyData</stp>
        <stp>AlgOrdBidVol(SUBMINUTE((HTS),5,Regular),1,0)</stp>
        <stp>Bar</stp>
        <stp/>
        <stp>Open</stp>
        <stp>5</stp>
        <stp>-48</stp>
        <stp/>
        <stp/>
        <stp/>
        <stp/>
        <stp>T</stp>
        <tr r="K57" s="1"/>
        <tr r="K57" s="1"/>
      </tp>
      <tp>
        <v>0</v>
        <stp/>
        <stp>StudyData</stp>
        <stp>AlgOrdBidVol(SUBMINUTE((HTS),1,Regular),1,0)</stp>
        <stp>Bar</stp>
        <stp/>
        <stp>Open</stp>
        <stp>5</stp>
        <stp>-38</stp>
        <stp/>
        <stp/>
        <stp/>
        <stp/>
        <stp>T</stp>
        <tr r="E47" s="1"/>
        <tr r="E47" s="1"/>
      </tp>
      <tp>
        <v>0</v>
        <stp/>
        <stp>StudyData</stp>
        <stp>AlgOrdBidVol(SUBMINUTE((HTS),1,Regular),1,0)</stp>
        <stp>Bar</stp>
        <stp/>
        <stp>Open</stp>
        <stp>5</stp>
        <stp>-28</stp>
        <stp/>
        <stp/>
        <stp/>
        <stp/>
        <stp>T</stp>
        <tr r="E37" s="1"/>
        <tr r="E37" s="1"/>
      </tp>
      <tp>
        <v>0</v>
        <stp/>
        <stp>StudyData</stp>
        <stp>AlgOrdBidVol(SUBMINUTE((HTS),1,Regular),1,0)</stp>
        <stp>Bar</stp>
        <stp/>
        <stp>Open</stp>
        <stp>5</stp>
        <stp>-18</stp>
        <stp/>
        <stp/>
        <stp/>
        <stp/>
        <stp>T</stp>
        <tr r="E27" s="1"/>
        <tr r="E27" s="1"/>
      </tp>
      <tp>
        <v>0</v>
        <stp/>
        <stp>StudyData</stp>
        <stp>AlgOrdBidVol(SUBMINUTE((HTS),1,Regular),1,0)</stp>
        <stp>Bar</stp>
        <stp/>
        <stp>Open</stp>
        <stp>5</stp>
        <stp>-58</stp>
        <stp/>
        <stp/>
        <stp/>
        <stp/>
        <stp>T</stp>
        <tr r="E67" s="1"/>
        <tr r="E67" s="1"/>
      </tp>
      <tp>
        <v>0</v>
        <stp/>
        <stp>StudyData</stp>
        <stp>AlgOrdBidVol(SUBMINUTE((HTS),1,Regular),1,0)</stp>
        <stp>Bar</stp>
        <stp/>
        <stp>Open</stp>
        <stp>5</stp>
        <stp>-48</stp>
        <stp/>
        <stp/>
        <stp/>
        <stp/>
        <stp>T</stp>
        <tr r="E57" s="1"/>
        <tr r="E57" s="1"/>
      </tp>
      <tp>
        <v>0</v>
        <stp/>
        <stp>StudyData</stp>
        <stp>AlgOrdBidVol(SUBMINUTE((HXS),1,Regular),1,0)</stp>
        <stp>Bar</stp>
        <stp/>
        <stp>Open</stp>
        <stp>5</stp>
        <stp>-38</stp>
        <stp/>
        <stp/>
        <stp/>
        <stp/>
        <stp>T</stp>
        <tr r="AI47" s="1"/>
        <tr r="AI47" s="1"/>
      </tp>
      <tp>
        <v>0</v>
        <stp/>
        <stp>StudyData</stp>
        <stp>AlgOrdBidVol(SUBMINUTE((HXS),1,Regular),1,0)</stp>
        <stp>Bar</stp>
        <stp/>
        <stp>Open</stp>
        <stp>5</stp>
        <stp>-28</stp>
        <stp/>
        <stp/>
        <stp/>
        <stp/>
        <stp>T</stp>
        <tr r="AI37" s="1"/>
        <tr r="AI37" s="1"/>
      </tp>
      <tp>
        <v>0</v>
        <stp/>
        <stp>StudyData</stp>
        <stp>AlgOrdBidVol(SUBMINUTE((HXS),1,Regular),1,0)</stp>
        <stp>Bar</stp>
        <stp/>
        <stp>Open</stp>
        <stp>5</stp>
        <stp>-18</stp>
        <stp/>
        <stp/>
        <stp/>
        <stp/>
        <stp>T</stp>
        <tr r="AI27" s="1"/>
        <tr r="AI27" s="1"/>
      </tp>
      <tp>
        <v>0</v>
        <stp/>
        <stp>StudyData</stp>
        <stp>AlgOrdBidVol(SUBMINUTE((HXS),1,Regular),1,0)</stp>
        <stp>Bar</stp>
        <stp/>
        <stp>Open</stp>
        <stp>5</stp>
        <stp>-58</stp>
        <stp/>
        <stp/>
        <stp/>
        <stp/>
        <stp>T</stp>
        <tr r="AI67" s="1"/>
        <tr r="AI67" s="1"/>
      </tp>
      <tp>
        <v>0</v>
        <stp/>
        <stp>StudyData</stp>
        <stp>AlgOrdBidVol(SUBMINUTE((HXS),1,Regular),1,0)</stp>
        <stp>Bar</stp>
        <stp/>
        <stp>Open</stp>
        <stp>5</stp>
        <stp>-48</stp>
        <stp/>
        <stp/>
        <stp/>
        <stp/>
        <stp>T</stp>
        <tr r="AI57" s="1"/>
        <tr r="AI57" s="1"/>
      </tp>
      <tp>
        <v>0</v>
        <stp/>
        <stp>StudyData</stp>
        <stp>AlgOrdBidVol(SUBMINUTE((HXS),5,Regular),1,0)</stp>
        <stp>Bar</stp>
        <stp/>
        <stp>Open</stp>
        <stp>5</stp>
        <stp>-38</stp>
        <stp/>
        <stp/>
        <stp/>
        <stp/>
        <stp>T</stp>
        <tr r="AO47" s="1"/>
        <tr r="AO47" s="1"/>
      </tp>
      <tp>
        <v>0</v>
        <stp/>
        <stp>StudyData</stp>
        <stp>AlgOrdBidVol(SUBMINUTE((HXS),5,Regular),1,0)</stp>
        <stp>Bar</stp>
        <stp/>
        <stp>Open</stp>
        <stp>5</stp>
        <stp>-28</stp>
        <stp/>
        <stp/>
        <stp/>
        <stp/>
        <stp>T</stp>
        <tr r="AO37" s="1"/>
        <tr r="AO37" s="1"/>
      </tp>
      <tp>
        <v>0</v>
        <stp/>
        <stp>StudyData</stp>
        <stp>AlgOrdBidVol(SUBMINUTE((HXS),5,Regular),1,0)</stp>
        <stp>Bar</stp>
        <stp/>
        <stp>Open</stp>
        <stp>5</stp>
        <stp>-18</stp>
        <stp/>
        <stp/>
        <stp/>
        <stp/>
        <stp>T</stp>
        <tr r="AO27" s="1"/>
        <tr r="AO27" s="1"/>
      </tp>
      <tp>
        <v>0</v>
        <stp/>
        <stp>StudyData</stp>
        <stp>AlgOrdBidVol(SUBMINUTE((HXS),5,Regular),1,0)</stp>
        <stp>Bar</stp>
        <stp/>
        <stp>Open</stp>
        <stp>5</stp>
        <stp>-58</stp>
        <stp/>
        <stp/>
        <stp/>
        <stp/>
        <stp>T</stp>
        <tr r="AO67" s="1"/>
        <tr r="AO67" s="1"/>
      </tp>
      <tp>
        <v>0</v>
        <stp/>
        <stp>StudyData</stp>
        <stp>AlgOrdBidVol(SUBMINUTE((HXS),5,Regular),1,0)</stp>
        <stp>Bar</stp>
        <stp/>
        <stp>Open</stp>
        <stp>5</stp>
        <stp>-48</stp>
        <stp/>
        <stp/>
        <stp/>
        <stp/>
        <stp>T</stp>
        <tr r="AO57" s="1"/>
        <tr r="AO57" s="1"/>
      </tp>
      <tp>
        <v>97.38</v>
        <stp/>
        <stp>StudyData</stp>
        <stp>HXS</stp>
        <stp>Bar</stp>
        <stp/>
        <stp>Low</stp>
        <stp>5</stp>
        <stp>-50</stp>
        <stp/>
        <stp/>
        <stp/>
        <stp/>
        <stp>T</stp>
        <tr r="BB59" s="1"/>
      </tp>
      <tp>
        <v>97.375</v>
        <stp/>
        <stp>StudyData</stp>
        <stp>HXS</stp>
        <stp>Bar</stp>
        <stp/>
        <stp>Low</stp>
        <stp>5</stp>
        <stp>-40</stp>
        <stp/>
        <stp/>
        <stp/>
        <stp/>
        <stp>T</stp>
        <tr r="BB49" s="1"/>
      </tp>
      <tp>
        <v>97.39</v>
        <stp/>
        <stp>StudyData</stp>
        <stp>HXS</stp>
        <stp>Bar</stp>
        <stp/>
        <stp>Low</stp>
        <stp>5</stp>
        <stp>-60</stp>
        <stp/>
        <stp/>
        <stp/>
        <stp/>
        <stp>T</stp>
        <tr r="BB69" s="1"/>
      </tp>
      <tp>
        <v>97.375</v>
        <stp/>
        <stp>StudyData</stp>
        <stp>HXS</stp>
        <stp>Bar</stp>
        <stp/>
        <stp>Low</stp>
        <stp>5</stp>
        <stp>-10</stp>
        <stp/>
        <stp/>
        <stp/>
        <stp/>
        <stp>T</stp>
        <tr r="BB19" s="1"/>
      </tp>
      <tp>
        <v>97.38</v>
        <stp/>
        <stp>StudyData</stp>
        <stp>HXS</stp>
        <stp>Bar</stp>
        <stp/>
        <stp>Low</stp>
        <stp>5</stp>
        <stp>-30</stp>
        <stp/>
        <stp/>
        <stp/>
        <stp/>
        <stp>T</stp>
        <tr r="BB39" s="1"/>
      </tp>
      <tp>
        <v>97.385000000000005</v>
        <stp/>
        <stp>StudyData</stp>
        <stp>HXS</stp>
        <stp>Bar</stp>
        <stp/>
        <stp>Low</stp>
        <stp>5</stp>
        <stp>-20</stp>
        <stp/>
        <stp/>
        <stp/>
        <stp/>
        <stp>T</stp>
        <tr r="BB29" s="1"/>
      </tp>
      <tp>
        <v>0</v>
        <stp/>
        <stp>StudyData</stp>
        <stp>AlgOrdBidVol(SUBMINUTE((HTS),5,Regular),1,0)</stp>
        <stp>Bar</stp>
        <stp/>
        <stp>Open</stp>
        <stp>5</stp>
        <stp>-37</stp>
        <stp/>
        <stp/>
        <stp/>
        <stp/>
        <stp>T</stp>
        <tr r="K46" s="1"/>
        <tr r="K46" s="1"/>
      </tp>
      <tp>
        <v>0</v>
        <stp/>
        <stp>StudyData</stp>
        <stp>AlgOrdBidVol(SUBMINUTE((HTS),5,Regular),1,0)</stp>
        <stp>Bar</stp>
        <stp/>
        <stp>Open</stp>
        <stp>5</stp>
        <stp>-27</stp>
        <stp/>
        <stp/>
        <stp/>
        <stp/>
        <stp>T</stp>
        <tr r="K36" s="1"/>
        <tr r="K36" s="1"/>
      </tp>
      <tp>
        <v>0</v>
        <stp/>
        <stp>StudyData</stp>
        <stp>AlgOrdBidVol(SUBMINUTE((HTS),5,Regular),1,0)</stp>
        <stp>Bar</stp>
        <stp/>
        <stp>Open</stp>
        <stp>5</stp>
        <stp>-17</stp>
        <stp/>
        <stp/>
        <stp/>
        <stp/>
        <stp>T</stp>
        <tr r="K26" s="1"/>
        <tr r="K26" s="1"/>
      </tp>
      <tp>
        <v>0</v>
        <stp/>
        <stp>StudyData</stp>
        <stp>AlgOrdBidVol(SUBMINUTE((HTS),5,Regular),1,0)</stp>
        <stp>Bar</stp>
        <stp/>
        <stp>Open</stp>
        <stp>5</stp>
        <stp>-57</stp>
        <stp/>
        <stp/>
        <stp/>
        <stp/>
        <stp>T</stp>
        <tr r="K66" s="1"/>
        <tr r="K66" s="1"/>
      </tp>
      <tp>
        <v>0</v>
        <stp/>
        <stp>StudyData</stp>
        <stp>AlgOrdBidVol(SUBMINUTE((HTS),5,Regular),1,0)</stp>
        <stp>Bar</stp>
        <stp/>
        <stp>Open</stp>
        <stp>5</stp>
        <stp>-47</stp>
        <stp/>
        <stp/>
        <stp/>
        <stp/>
        <stp>T</stp>
        <tr r="K56" s="1"/>
        <tr r="K56" s="1"/>
      </tp>
      <tp>
        <v>0</v>
        <stp/>
        <stp>StudyData</stp>
        <stp>AlgOrdBidVol(SUBMINUTE((HTS),1,Regular),1,0)</stp>
        <stp>Bar</stp>
        <stp/>
        <stp>Open</stp>
        <stp>5</stp>
        <stp>-37</stp>
        <stp/>
        <stp/>
        <stp/>
        <stp/>
        <stp>T</stp>
        <tr r="E46" s="1"/>
        <tr r="E46" s="1"/>
      </tp>
      <tp>
        <v>0</v>
        <stp/>
        <stp>StudyData</stp>
        <stp>AlgOrdBidVol(SUBMINUTE((HTS),1,Regular),1,0)</stp>
        <stp>Bar</stp>
        <stp/>
        <stp>Open</stp>
        <stp>5</stp>
        <stp>-27</stp>
        <stp/>
        <stp/>
        <stp/>
        <stp/>
        <stp>T</stp>
        <tr r="E36" s="1"/>
        <tr r="E36" s="1"/>
      </tp>
      <tp>
        <v>0</v>
        <stp/>
        <stp>StudyData</stp>
        <stp>AlgOrdBidVol(SUBMINUTE((HTS),1,Regular),1,0)</stp>
        <stp>Bar</stp>
        <stp/>
        <stp>Open</stp>
        <stp>5</stp>
        <stp>-17</stp>
        <stp/>
        <stp/>
        <stp/>
        <stp/>
        <stp>T</stp>
        <tr r="E26" s="1"/>
        <tr r="E26" s="1"/>
      </tp>
      <tp>
        <v>0</v>
        <stp/>
        <stp>StudyData</stp>
        <stp>AlgOrdBidVol(SUBMINUTE((HTS),1,Regular),1,0)</stp>
        <stp>Bar</stp>
        <stp/>
        <stp>Open</stp>
        <stp>5</stp>
        <stp>-57</stp>
        <stp/>
        <stp/>
        <stp/>
        <stp/>
        <stp>T</stp>
        <tr r="E66" s="1"/>
        <tr r="E66" s="1"/>
      </tp>
      <tp>
        <v>0</v>
        <stp/>
        <stp>StudyData</stp>
        <stp>AlgOrdBidVol(SUBMINUTE((HTS),1,Regular),1,0)</stp>
        <stp>Bar</stp>
        <stp/>
        <stp>Open</stp>
        <stp>5</stp>
        <stp>-47</stp>
        <stp/>
        <stp/>
        <stp/>
        <stp/>
        <stp>T</stp>
        <tr r="E56" s="1"/>
        <tr r="E56" s="1"/>
      </tp>
      <tp>
        <v>0</v>
        <stp/>
        <stp>StudyData</stp>
        <stp>AlgOrdBidVol(SUBMINUTE((HXS),1,Regular),1,0)</stp>
        <stp>Bar</stp>
        <stp/>
        <stp>Open</stp>
        <stp>5</stp>
        <stp>-37</stp>
        <stp/>
        <stp/>
        <stp/>
        <stp/>
        <stp>T</stp>
        <tr r="AI46" s="1"/>
        <tr r="AI46" s="1"/>
      </tp>
      <tp>
        <v>0</v>
        <stp/>
        <stp>StudyData</stp>
        <stp>AlgOrdBidVol(SUBMINUTE((HXS),1,Regular),1,0)</stp>
        <stp>Bar</stp>
        <stp/>
        <stp>Open</stp>
        <stp>5</stp>
        <stp>-27</stp>
        <stp/>
        <stp/>
        <stp/>
        <stp/>
        <stp>T</stp>
        <tr r="AI36" s="1"/>
        <tr r="AI36" s="1"/>
      </tp>
      <tp>
        <v>0</v>
        <stp/>
        <stp>StudyData</stp>
        <stp>AlgOrdBidVol(SUBMINUTE((HXS),1,Regular),1,0)</stp>
        <stp>Bar</stp>
        <stp/>
        <stp>Open</stp>
        <stp>5</stp>
        <stp>-17</stp>
        <stp/>
        <stp/>
        <stp/>
        <stp/>
        <stp>T</stp>
        <tr r="AI26" s="1"/>
        <tr r="AI26" s="1"/>
      </tp>
      <tp>
        <v>0</v>
        <stp/>
        <stp>StudyData</stp>
        <stp>AlgOrdBidVol(SUBMINUTE((HXS),1,Regular),1,0)</stp>
        <stp>Bar</stp>
        <stp/>
        <stp>Open</stp>
        <stp>5</stp>
        <stp>-57</stp>
        <stp/>
        <stp/>
        <stp/>
        <stp/>
        <stp>T</stp>
        <tr r="AI66" s="1"/>
        <tr r="AI66" s="1"/>
      </tp>
      <tp>
        <v>0</v>
        <stp/>
        <stp>StudyData</stp>
        <stp>AlgOrdBidVol(SUBMINUTE((HXS),1,Regular),1,0)</stp>
        <stp>Bar</stp>
        <stp/>
        <stp>Open</stp>
        <stp>5</stp>
        <stp>-47</stp>
        <stp/>
        <stp/>
        <stp/>
        <stp/>
        <stp>T</stp>
        <tr r="AI56" s="1"/>
        <tr r="AI56" s="1"/>
      </tp>
      <tp>
        <v>0</v>
        <stp/>
        <stp>StudyData</stp>
        <stp>AlgOrdBidVol(SUBMINUTE((HXS),5,Regular),1,0)</stp>
        <stp>Bar</stp>
        <stp/>
        <stp>Open</stp>
        <stp>5</stp>
        <stp>-37</stp>
        <stp/>
        <stp/>
        <stp/>
        <stp/>
        <stp>T</stp>
        <tr r="AO46" s="1"/>
        <tr r="AO46" s="1"/>
      </tp>
      <tp>
        <v>0</v>
        <stp/>
        <stp>StudyData</stp>
        <stp>AlgOrdBidVol(SUBMINUTE((HXS),5,Regular),1,0)</stp>
        <stp>Bar</stp>
        <stp/>
        <stp>Open</stp>
        <stp>5</stp>
        <stp>-27</stp>
        <stp/>
        <stp/>
        <stp/>
        <stp/>
        <stp>T</stp>
        <tr r="AO36" s="1"/>
        <tr r="AO36" s="1"/>
      </tp>
      <tp>
        <v>0</v>
        <stp/>
        <stp>StudyData</stp>
        <stp>AlgOrdBidVol(SUBMINUTE((HXS),5,Regular),1,0)</stp>
        <stp>Bar</stp>
        <stp/>
        <stp>Open</stp>
        <stp>5</stp>
        <stp>-17</stp>
        <stp/>
        <stp/>
        <stp/>
        <stp/>
        <stp>T</stp>
        <tr r="AO26" s="1"/>
        <tr r="AO26" s="1"/>
      </tp>
      <tp>
        <v>0</v>
        <stp/>
        <stp>StudyData</stp>
        <stp>AlgOrdBidVol(SUBMINUTE((HXS),5,Regular),1,0)</stp>
        <stp>Bar</stp>
        <stp/>
        <stp>Open</stp>
        <stp>5</stp>
        <stp>-57</stp>
        <stp/>
        <stp/>
        <stp/>
        <stp/>
        <stp>T</stp>
        <tr r="AO66" s="1"/>
        <tr r="AO66" s="1"/>
      </tp>
      <tp>
        <v>0</v>
        <stp/>
        <stp>StudyData</stp>
        <stp>AlgOrdBidVol(SUBMINUTE((HXS),5,Regular),1,0)</stp>
        <stp>Bar</stp>
        <stp/>
        <stp>Open</stp>
        <stp>5</stp>
        <stp>-47</stp>
        <stp/>
        <stp/>
        <stp/>
        <stp/>
        <stp>T</stp>
        <tr r="AO56" s="1"/>
        <tr r="AO56" s="1"/>
      </tp>
      <tp>
        <v>97.38</v>
        <stp/>
        <stp>StudyData</stp>
        <stp>HXS</stp>
        <stp>Bar</stp>
        <stp/>
        <stp>Low</stp>
        <stp>5</stp>
        <stp>-51</stp>
        <stp/>
        <stp/>
        <stp/>
        <stp/>
        <stp>T</stp>
        <tr r="BB60" s="1"/>
      </tp>
      <tp>
        <v>97.375</v>
        <stp/>
        <stp>StudyData</stp>
        <stp>HXS</stp>
        <stp>Bar</stp>
        <stp/>
        <stp>Low</stp>
        <stp>5</stp>
        <stp>-41</stp>
        <stp/>
        <stp/>
        <stp/>
        <stp/>
        <stp>T</stp>
        <tr r="BB50" s="1"/>
      </tp>
      <tp>
        <v>97.375</v>
        <stp/>
        <stp>StudyData</stp>
        <stp>HXS</stp>
        <stp>Bar</stp>
        <stp/>
        <stp>Low</stp>
        <stp>5</stp>
        <stp>-11</stp>
        <stp/>
        <stp/>
        <stp/>
        <stp/>
        <stp>T</stp>
        <tr r="BB20" s="1"/>
      </tp>
      <tp>
        <v>97.38</v>
        <stp/>
        <stp>StudyData</stp>
        <stp>HXS</stp>
        <stp>Bar</stp>
        <stp/>
        <stp>Low</stp>
        <stp>5</stp>
        <stp>-31</stp>
        <stp/>
        <stp/>
        <stp/>
        <stp/>
        <stp>T</stp>
        <tr r="BB40" s="1"/>
      </tp>
      <tp>
        <v>97.38</v>
        <stp/>
        <stp>StudyData</stp>
        <stp>HXS</stp>
        <stp>Bar</stp>
        <stp/>
        <stp>Low</stp>
        <stp>5</stp>
        <stp>-21</stp>
        <stp/>
        <stp/>
        <stp/>
        <stp/>
        <stp>T</stp>
        <tr r="BB30" s="1"/>
      </tp>
      <tp>
        <v>0</v>
        <stp/>
        <stp>StudyData</stp>
        <stp>AlgOrdBidVol(SUBMINUTE((HTS),5,Regular),1,0)</stp>
        <stp>Bar</stp>
        <stp/>
        <stp>Open</stp>
        <stp>5</stp>
        <stp>-36</stp>
        <stp/>
        <stp/>
        <stp/>
        <stp/>
        <stp>T</stp>
        <tr r="K45" s="1"/>
        <tr r="K45" s="1"/>
      </tp>
      <tp>
        <v>0</v>
        <stp/>
        <stp>StudyData</stp>
        <stp>AlgOrdBidVol(SUBMINUTE((HTS),5,Regular),1,0)</stp>
        <stp>Bar</stp>
        <stp/>
        <stp>Open</stp>
        <stp>5</stp>
        <stp>-26</stp>
        <stp/>
        <stp/>
        <stp/>
        <stp/>
        <stp>T</stp>
        <tr r="K35" s="1"/>
        <tr r="K35" s="1"/>
      </tp>
      <tp>
        <v>0</v>
        <stp/>
        <stp>StudyData</stp>
        <stp>AlgOrdBidVol(SUBMINUTE((HTS),5,Regular),1,0)</stp>
        <stp>Bar</stp>
        <stp/>
        <stp>Open</stp>
        <stp>5</stp>
        <stp>-16</stp>
        <stp/>
        <stp/>
        <stp/>
        <stp/>
        <stp>T</stp>
        <tr r="K25" s="1"/>
        <tr r="K25" s="1"/>
      </tp>
      <tp>
        <v>0</v>
        <stp/>
        <stp>StudyData</stp>
        <stp>AlgOrdBidVol(SUBMINUTE((HTS),5,Regular),1,0)</stp>
        <stp>Bar</stp>
        <stp/>
        <stp>Open</stp>
        <stp>5</stp>
        <stp>-56</stp>
        <stp/>
        <stp/>
        <stp/>
        <stp/>
        <stp>T</stp>
        <tr r="K65" s="1"/>
        <tr r="K65" s="1"/>
      </tp>
      <tp>
        <v>0</v>
        <stp/>
        <stp>StudyData</stp>
        <stp>AlgOrdBidVol(SUBMINUTE((HTS),5,Regular),1,0)</stp>
        <stp>Bar</stp>
        <stp/>
        <stp>Open</stp>
        <stp>5</stp>
        <stp>-46</stp>
        <stp/>
        <stp/>
        <stp/>
        <stp/>
        <stp>T</stp>
        <tr r="K55" s="1"/>
        <tr r="K55" s="1"/>
      </tp>
      <tp>
        <v>0</v>
        <stp/>
        <stp>StudyData</stp>
        <stp>AlgOrdBidVol(SUBMINUTE((HTS),1,Regular),1,0)</stp>
        <stp>Bar</stp>
        <stp/>
        <stp>Open</stp>
        <stp>5</stp>
        <stp>-36</stp>
        <stp/>
        <stp/>
        <stp/>
        <stp/>
        <stp>T</stp>
        <tr r="E45" s="1"/>
        <tr r="E45" s="1"/>
      </tp>
      <tp>
        <v>0</v>
        <stp/>
        <stp>StudyData</stp>
        <stp>AlgOrdBidVol(SUBMINUTE((HTS),1,Regular),1,0)</stp>
        <stp>Bar</stp>
        <stp/>
        <stp>Open</stp>
        <stp>5</stp>
        <stp>-26</stp>
        <stp/>
        <stp/>
        <stp/>
        <stp/>
        <stp>T</stp>
        <tr r="E35" s="1"/>
        <tr r="E35" s="1"/>
      </tp>
      <tp>
        <v>0</v>
        <stp/>
        <stp>StudyData</stp>
        <stp>AlgOrdBidVol(SUBMINUTE((HTS),1,Regular),1,0)</stp>
        <stp>Bar</stp>
        <stp/>
        <stp>Open</stp>
        <stp>5</stp>
        <stp>-16</stp>
        <stp/>
        <stp/>
        <stp/>
        <stp/>
        <stp>T</stp>
        <tr r="E25" s="1"/>
        <tr r="E25" s="1"/>
      </tp>
      <tp>
        <v>0</v>
        <stp/>
        <stp>StudyData</stp>
        <stp>AlgOrdBidVol(SUBMINUTE((HTS),1,Regular),1,0)</stp>
        <stp>Bar</stp>
        <stp/>
        <stp>Open</stp>
        <stp>5</stp>
        <stp>-56</stp>
        <stp/>
        <stp/>
        <stp/>
        <stp/>
        <stp>T</stp>
        <tr r="E65" s="1"/>
        <tr r="E65" s="1"/>
      </tp>
      <tp>
        <v>0</v>
        <stp/>
        <stp>StudyData</stp>
        <stp>AlgOrdBidVol(SUBMINUTE((HTS),1,Regular),1,0)</stp>
        <stp>Bar</stp>
        <stp/>
        <stp>Open</stp>
        <stp>5</stp>
        <stp>-46</stp>
        <stp/>
        <stp/>
        <stp/>
        <stp/>
        <stp>T</stp>
        <tr r="E55" s="1"/>
        <tr r="E55" s="1"/>
      </tp>
      <tp>
        <v>0</v>
        <stp/>
        <stp>StudyData</stp>
        <stp>AlgOrdBidVol(SUBMINUTE((HXS),1,Regular),1,0)</stp>
        <stp>Bar</stp>
        <stp/>
        <stp>Open</stp>
        <stp>5</stp>
        <stp>-36</stp>
        <stp/>
        <stp/>
        <stp/>
        <stp/>
        <stp>T</stp>
        <tr r="AI45" s="1"/>
        <tr r="AI45" s="1"/>
      </tp>
      <tp>
        <v>0</v>
        <stp/>
        <stp>StudyData</stp>
        <stp>AlgOrdBidVol(SUBMINUTE((HXS),1,Regular),1,0)</stp>
        <stp>Bar</stp>
        <stp/>
        <stp>Open</stp>
        <stp>5</stp>
        <stp>-26</stp>
        <stp/>
        <stp/>
        <stp/>
        <stp/>
        <stp>T</stp>
        <tr r="AI35" s="1"/>
        <tr r="AI35" s="1"/>
      </tp>
      <tp>
        <v>0</v>
        <stp/>
        <stp>StudyData</stp>
        <stp>AlgOrdBidVol(SUBMINUTE((HXS),1,Regular),1,0)</stp>
        <stp>Bar</stp>
        <stp/>
        <stp>Open</stp>
        <stp>5</stp>
        <stp>-16</stp>
        <stp/>
        <stp/>
        <stp/>
        <stp/>
        <stp>T</stp>
        <tr r="AI25" s="1"/>
        <tr r="AI25" s="1"/>
      </tp>
      <tp>
        <v>0</v>
        <stp/>
        <stp>StudyData</stp>
        <stp>AlgOrdBidVol(SUBMINUTE((HXS),1,Regular),1,0)</stp>
        <stp>Bar</stp>
        <stp/>
        <stp>Open</stp>
        <stp>5</stp>
        <stp>-56</stp>
        <stp/>
        <stp/>
        <stp/>
        <stp/>
        <stp>T</stp>
        <tr r="AI65" s="1"/>
        <tr r="AI65" s="1"/>
      </tp>
      <tp>
        <v>0</v>
        <stp/>
        <stp>StudyData</stp>
        <stp>AlgOrdBidVol(SUBMINUTE((HXS),1,Regular),1,0)</stp>
        <stp>Bar</stp>
        <stp/>
        <stp>Open</stp>
        <stp>5</stp>
        <stp>-46</stp>
        <stp/>
        <stp/>
        <stp/>
        <stp/>
        <stp>T</stp>
        <tr r="AI55" s="1"/>
        <tr r="AI55" s="1"/>
      </tp>
      <tp>
        <v>0</v>
        <stp/>
        <stp>StudyData</stp>
        <stp>AlgOrdBidVol(SUBMINUTE((HXS),5,Regular),1,0)</stp>
        <stp>Bar</stp>
        <stp/>
        <stp>Open</stp>
        <stp>5</stp>
        <stp>-36</stp>
        <stp/>
        <stp/>
        <stp/>
        <stp/>
        <stp>T</stp>
        <tr r="AO45" s="1"/>
        <tr r="AO45" s="1"/>
      </tp>
      <tp>
        <v>0</v>
        <stp/>
        <stp>StudyData</stp>
        <stp>AlgOrdBidVol(SUBMINUTE((HXS),5,Regular),1,0)</stp>
        <stp>Bar</stp>
        <stp/>
        <stp>Open</stp>
        <stp>5</stp>
        <stp>-26</stp>
        <stp/>
        <stp/>
        <stp/>
        <stp/>
        <stp>T</stp>
        <tr r="AO35" s="1"/>
        <tr r="AO35" s="1"/>
      </tp>
      <tp>
        <v>0</v>
        <stp/>
        <stp>StudyData</stp>
        <stp>AlgOrdBidVol(SUBMINUTE((HXS),5,Regular),1,0)</stp>
        <stp>Bar</stp>
        <stp/>
        <stp>Open</stp>
        <stp>5</stp>
        <stp>-16</stp>
        <stp/>
        <stp/>
        <stp/>
        <stp/>
        <stp>T</stp>
        <tr r="AO25" s="1"/>
        <tr r="AO25" s="1"/>
      </tp>
      <tp>
        <v>0</v>
        <stp/>
        <stp>StudyData</stp>
        <stp>AlgOrdBidVol(SUBMINUTE((HXS),5,Regular),1,0)</stp>
        <stp>Bar</stp>
        <stp/>
        <stp>Open</stp>
        <stp>5</stp>
        <stp>-56</stp>
        <stp/>
        <stp/>
        <stp/>
        <stp/>
        <stp>T</stp>
        <tr r="AO65" s="1"/>
        <tr r="AO65" s="1"/>
      </tp>
      <tp>
        <v>0</v>
        <stp/>
        <stp>StudyData</stp>
        <stp>AlgOrdBidVol(SUBMINUTE((HXS),5,Regular),1,0)</stp>
        <stp>Bar</stp>
        <stp/>
        <stp>Open</stp>
        <stp>5</stp>
        <stp>-46</stp>
        <stp/>
        <stp/>
        <stp/>
        <stp/>
        <stp>T</stp>
        <tr r="AO55" s="1"/>
        <tr r="AO55" s="1"/>
      </tp>
      <tp>
        <v>42305.556828703702</v>
        <stp/>
        <stp>StudyData</stp>
        <stp>SUBMINUTE((HXS),5,Regular)</stp>
        <stp>FG</stp>
        <stp/>
        <stp>Time</stp>
        <stp>5</stp>
        <stp>-9</stp>
        <stp/>
        <stp/>
        <stp/>
        <stp/>
        <stp>T</stp>
        <tr r="AM18" s="1"/>
      </tp>
      <tp>
        <v>97.385000000000005</v>
        <stp/>
        <stp>StudyData</stp>
        <stp>HXS</stp>
        <stp>Bar</stp>
        <stp/>
        <stp>Low</stp>
        <stp>5</stp>
        <stp>-52</stp>
        <stp/>
        <stp/>
        <stp/>
        <stp/>
        <stp>T</stp>
        <tr r="BB61" s="1"/>
      </tp>
      <tp>
        <v>97.375</v>
        <stp/>
        <stp>StudyData</stp>
        <stp>HXS</stp>
        <stp>Bar</stp>
        <stp/>
        <stp>Low</stp>
        <stp>5</stp>
        <stp>-42</stp>
        <stp/>
        <stp/>
        <stp/>
        <stp/>
        <stp>T</stp>
        <tr r="BB51" s="1"/>
      </tp>
      <tp>
        <v>97.38</v>
        <stp/>
        <stp>StudyData</stp>
        <stp>HXS</stp>
        <stp>Bar</stp>
        <stp/>
        <stp>Low</stp>
        <stp>5</stp>
        <stp>-12</stp>
        <stp/>
        <stp/>
        <stp/>
        <stp/>
        <stp>T</stp>
        <tr r="BB21" s="1"/>
      </tp>
      <tp>
        <v>97.38</v>
        <stp/>
        <stp>StudyData</stp>
        <stp>HXS</stp>
        <stp>Bar</stp>
        <stp/>
        <stp>Low</stp>
        <stp>5</stp>
        <stp>-32</stp>
        <stp/>
        <stp/>
        <stp/>
        <stp/>
        <stp>T</stp>
        <tr r="BB41" s="1"/>
      </tp>
      <tp>
        <v>97.38</v>
        <stp/>
        <stp>StudyData</stp>
        <stp>HXS</stp>
        <stp>Bar</stp>
        <stp/>
        <stp>Low</stp>
        <stp>5</stp>
        <stp>-22</stp>
        <stp/>
        <stp/>
        <stp/>
        <stp/>
        <stp>T</stp>
        <tr r="BB31" s="1"/>
      </tp>
      <tp>
        <v>42305.557256944441</v>
        <stp/>
        <stp>StudyData</stp>
        <stp>SUBMINUTE((HXS),1,Regular)</stp>
        <stp>FG</stp>
        <stp/>
        <stp>Time</stp>
        <stp>5</stp>
        <stp>-9</stp>
        <stp/>
        <stp/>
        <stp/>
        <stp/>
        <stp>T</stp>
        <tr r="AF18" s="1"/>
      </tp>
      <tp>
        <v>42305.557256944441</v>
        <stp/>
        <stp>StudyData</stp>
        <stp>SUBMINUTE((HTS),1,Regular)</stp>
        <stp>FG</stp>
        <stp/>
        <stp>Time</stp>
        <stp>5</stp>
        <stp>-9</stp>
        <stp/>
        <stp/>
        <stp/>
        <stp/>
        <stp>T</stp>
        <tr r="B18" s="1"/>
      </tp>
      <tp>
        <v>42305.556828703702</v>
        <stp/>
        <stp>StudyData</stp>
        <stp>SUBMINUTE((HTS),5,Regular)</stp>
        <stp>FG</stp>
        <stp/>
        <stp>Time</stp>
        <stp>5</stp>
        <stp>-9</stp>
        <stp/>
        <stp/>
        <stp/>
        <stp/>
        <stp>T</stp>
        <tr r="I18" s="1"/>
      </tp>
      <tp t="s">
        <v/>
        <stp/>
        <stp>StudyData</stp>
        <stp>AlgOrdBidVol(SUBMINUTE((HTS),5,Regular),1,0)</stp>
        <stp>Bar</stp>
        <stp/>
        <stp>Open</stp>
        <stp>5</stp>
        <stp>-35</stp>
        <stp/>
        <stp/>
        <stp/>
        <stp/>
        <stp>T</stp>
        <tr r="K44" s="1"/>
      </tp>
      <tp>
        <v>0</v>
        <stp/>
        <stp>StudyData</stp>
        <stp>AlgOrdBidVol(SUBMINUTE((HTS),5,Regular),1,0)</stp>
        <stp>Bar</stp>
        <stp/>
        <stp>Open</stp>
        <stp>5</stp>
        <stp>-25</stp>
        <stp/>
        <stp/>
        <stp/>
        <stp/>
        <stp>T</stp>
        <tr r="K34" s="1"/>
        <tr r="K34" s="1"/>
      </tp>
      <tp>
        <v>0</v>
        <stp/>
        <stp>StudyData</stp>
        <stp>AlgOrdBidVol(SUBMINUTE((HTS),5,Regular),1,0)</stp>
        <stp>Bar</stp>
        <stp/>
        <stp>Open</stp>
        <stp>5</stp>
        <stp>-15</stp>
        <stp/>
        <stp/>
        <stp/>
        <stp/>
        <stp>T</stp>
        <tr r="K24" s="1"/>
        <tr r="K24" s="1"/>
      </tp>
      <tp>
        <v>0</v>
        <stp/>
        <stp>StudyData</stp>
        <stp>AlgOrdBidVol(SUBMINUTE((HTS),5,Regular),1,0)</stp>
        <stp>Bar</stp>
        <stp/>
        <stp>Open</stp>
        <stp>5</stp>
        <stp>-55</stp>
        <stp/>
        <stp/>
        <stp/>
        <stp/>
        <stp>T</stp>
        <tr r="K64" s="1"/>
        <tr r="K64" s="1"/>
      </tp>
      <tp>
        <v>0</v>
        <stp/>
        <stp>StudyData</stp>
        <stp>AlgOrdBidVol(SUBMINUTE((HTS),5,Regular),1,0)</stp>
        <stp>Bar</stp>
        <stp/>
        <stp>Open</stp>
        <stp>5</stp>
        <stp>-45</stp>
        <stp/>
        <stp/>
        <stp/>
        <stp/>
        <stp>T</stp>
        <tr r="K54" s="1"/>
        <tr r="K54" s="1"/>
      </tp>
      <tp>
        <v>0</v>
        <stp/>
        <stp>StudyData</stp>
        <stp>AlgOrdBidVol(SUBMINUTE((HTS),1,Regular),1,0)</stp>
        <stp>Bar</stp>
        <stp/>
        <stp>Open</stp>
        <stp>5</stp>
        <stp>-35</stp>
        <stp/>
        <stp/>
        <stp/>
        <stp/>
        <stp>T</stp>
        <tr r="E44" s="1"/>
        <tr r="E44" s="1"/>
      </tp>
      <tp>
        <v>0</v>
        <stp/>
        <stp>StudyData</stp>
        <stp>AlgOrdBidVol(SUBMINUTE((HTS),1,Regular),1,0)</stp>
        <stp>Bar</stp>
        <stp/>
        <stp>Open</stp>
        <stp>5</stp>
        <stp>-25</stp>
        <stp/>
        <stp/>
        <stp/>
        <stp/>
        <stp>T</stp>
        <tr r="E34" s="1"/>
        <tr r="E34" s="1"/>
      </tp>
      <tp>
        <v>0</v>
        <stp/>
        <stp>StudyData</stp>
        <stp>AlgOrdBidVol(SUBMINUTE((HTS),1,Regular),1,0)</stp>
        <stp>Bar</stp>
        <stp/>
        <stp>Open</stp>
        <stp>5</stp>
        <stp>-15</stp>
        <stp/>
        <stp/>
        <stp/>
        <stp/>
        <stp>T</stp>
        <tr r="E24" s="1"/>
        <tr r="E24" s="1"/>
      </tp>
      <tp>
        <v>0</v>
        <stp/>
        <stp>StudyData</stp>
        <stp>AlgOrdBidVol(SUBMINUTE((HTS),1,Regular),1,0)</stp>
        <stp>Bar</stp>
        <stp/>
        <stp>Open</stp>
        <stp>5</stp>
        <stp>-55</stp>
        <stp/>
        <stp/>
        <stp/>
        <stp/>
        <stp>T</stp>
        <tr r="E64" s="1"/>
        <tr r="E64" s="1"/>
      </tp>
      <tp>
        <v>0</v>
        <stp/>
        <stp>StudyData</stp>
        <stp>AlgOrdBidVol(SUBMINUTE((HTS),1,Regular),1,0)</stp>
        <stp>Bar</stp>
        <stp/>
        <stp>Open</stp>
        <stp>5</stp>
        <stp>-45</stp>
        <stp/>
        <stp/>
        <stp/>
        <stp/>
        <stp>T</stp>
        <tr r="E54" s="1"/>
        <tr r="E54" s="1"/>
      </tp>
      <tp>
        <v>0</v>
        <stp/>
        <stp>StudyData</stp>
        <stp>AlgOrdBidVol(SUBMINUTE((HXS),1,Regular),1,0)</stp>
        <stp>Bar</stp>
        <stp/>
        <stp>Open</stp>
        <stp>5</stp>
        <stp>-35</stp>
        <stp/>
        <stp/>
        <stp/>
        <stp/>
        <stp>T</stp>
        <tr r="AI44" s="1"/>
        <tr r="AI44" s="1"/>
      </tp>
      <tp>
        <v>0</v>
        <stp/>
        <stp>StudyData</stp>
        <stp>AlgOrdBidVol(SUBMINUTE((HXS),1,Regular),1,0)</stp>
        <stp>Bar</stp>
        <stp/>
        <stp>Open</stp>
        <stp>5</stp>
        <stp>-25</stp>
        <stp/>
        <stp/>
        <stp/>
        <stp/>
        <stp>T</stp>
        <tr r="AI34" s="1"/>
        <tr r="AI34" s="1"/>
      </tp>
      <tp>
        <v>0</v>
        <stp/>
        <stp>StudyData</stp>
        <stp>AlgOrdBidVol(SUBMINUTE((HXS),1,Regular),1,0)</stp>
        <stp>Bar</stp>
        <stp/>
        <stp>Open</stp>
        <stp>5</stp>
        <stp>-15</stp>
        <stp/>
        <stp/>
        <stp/>
        <stp/>
        <stp>T</stp>
        <tr r="AI24" s="1"/>
        <tr r="AI24" s="1"/>
      </tp>
      <tp>
        <v>0</v>
        <stp/>
        <stp>StudyData</stp>
        <stp>AlgOrdBidVol(SUBMINUTE((HXS),1,Regular),1,0)</stp>
        <stp>Bar</stp>
        <stp/>
        <stp>Open</stp>
        <stp>5</stp>
        <stp>-55</stp>
        <stp/>
        <stp/>
        <stp/>
        <stp/>
        <stp>T</stp>
        <tr r="AI64" s="1"/>
        <tr r="AI64" s="1"/>
      </tp>
      <tp>
        <v>0</v>
        <stp/>
        <stp>StudyData</stp>
        <stp>AlgOrdBidVol(SUBMINUTE((HXS),1,Regular),1,0)</stp>
        <stp>Bar</stp>
        <stp/>
        <stp>Open</stp>
        <stp>5</stp>
        <stp>-45</stp>
        <stp/>
        <stp/>
        <stp/>
        <stp/>
        <stp>T</stp>
        <tr r="AI54" s="1"/>
        <tr r="AI54" s="1"/>
      </tp>
      <tp>
        <v>0</v>
        <stp/>
        <stp>StudyData</stp>
        <stp>AlgOrdBidVol(SUBMINUTE((HXS),5,Regular),1,0)</stp>
        <stp>Bar</stp>
        <stp/>
        <stp>Open</stp>
        <stp>5</stp>
        <stp>-35</stp>
        <stp/>
        <stp/>
        <stp/>
        <stp/>
        <stp>T</stp>
        <tr r="AO44" s="1"/>
        <tr r="AO44" s="1"/>
      </tp>
      <tp>
        <v>13</v>
        <stp/>
        <stp>StudyData</stp>
        <stp>AlgOrdBidVol(SUBMINUTE((HXS),5,Regular),1,0)</stp>
        <stp>Bar</stp>
        <stp/>
        <stp>Open</stp>
        <stp>5</stp>
        <stp>-25</stp>
        <stp/>
        <stp/>
        <stp/>
        <stp/>
        <stp>T</stp>
        <tr r="AO34" s="1"/>
        <tr r="AO34" s="1"/>
      </tp>
      <tp>
        <v>0</v>
        <stp/>
        <stp>StudyData</stp>
        <stp>AlgOrdBidVol(SUBMINUTE((HXS),5,Regular),1,0)</stp>
        <stp>Bar</stp>
        <stp/>
        <stp>Open</stp>
        <stp>5</stp>
        <stp>-15</stp>
        <stp/>
        <stp/>
        <stp/>
        <stp/>
        <stp>T</stp>
        <tr r="AO24" s="1"/>
        <tr r="AO24" s="1"/>
      </tp>
      <tp>
        <v>0</v>
        <stp/>
        <stp>StudyData</stp>
        <stp>AlgOrdBidVol(SUBMINUTE((HXS),5,Regular),1,0)</stp>
        <stp>Bar</stp>
        <stp/>
        <stp>Open</stp>
        <stp>5</stp>
        <stp>-55</stp>
        <stp/>
        <stp/>
        <stp/>
        <stp/>
        <stp>T</stp>
        <tr r="AO64" s="1"/>
        <tr r="AO64" s="1"/>
      </tp>
      <tp>
        <v>0</v>
        <stp/>
        <stp>StudyData</stp>
        <stp>AlgOrdBidVol(SUBMINUTE((HXS),5,Regular),1,0)</stp>
        <stp>Bar</stp>
        <stp/>
        <stp>Open</stp>
        <stp>5</stp>
        <stp>-45</stp>
        <stp/>
        <stp/>
        <stp/>
        <stp/>
        <stp>T</stp>
        <tr r="AO54" s="1"/>
        <tr r="AO54" s="1"/>
      </tp>
      <tp>
        <v>42305.556886574079</v>
        <stp/>
        <stp>StudyData</stp>
        <stp>SUBMINUTE((HXS),5,Regular)</stp>
        <stp>FG</stp>
        <stp/>
        <stp>Time</stp>
        <stp>5</stp>
        <stp>-8</stp>
        <stp/>
        <stp/>
        <stp/>
        <stp/>
        <stp>T</stp>
        <tr r="AM17" s="1"/>
      </tp>
      <tp>
        <v>97.385000000000005</v>
        <stp/>
        <stp>StudyData</stp>
        <stp>HXS</stp>
        <stp>Bar</stp>
        <stp/>
        <stp>Low</stp>
        <stp>5</stp>
        <stp>-53</stp>
        <stp/>
        <stp/>
        <stp/>
        <stp/>
        <stp>T</stp>
        <tr r="BB62" s="1"/>
      </tp>
      <tp>
        <v>97.375</v>
        <stp/>
        <stp>StudyData</stp>
        <stp>HXS</stp>
        <stp>Bar</stp>
        <stp/>
        <stp>Low</stp>
        <stp>5</stp>
        <stp>-43</stp>
        <stp/>
        <stp/>
        <stp/>
        <stp/>
        <stp>T</stp>
        <tr r="BB52" s="1"/>
      </tp>
      <tp>
        <v>97.385000000000005</v>
        <stp/>
        <stp>StudyData</stp>
        <stp>HXS</stp>
        <stp>Bar</stp>
        <stp/>
        <stp>Low</stp>
        <stp>5</stp>
        <stp>-13</stp>
        <stp/>
        <stp/>
        <stp/>
        <stp/>
        <stp>T</stp>
        <tr r="BB22" s="1"/>
      </tp>
      <tp>
        <v>97.38</v>
        <stp/>
        <stp>StudyData</stp>
        <stp>HXS</stp>
        <stp>Bar</stp>
        <stp/>
        <stp>Low</stp>
        <stp>5</stp>
        <stp>-33</stp>
        <stp/>
        <stp/>
        <stp/>
        <stp/>
        <stp>T</stp>
        <tr r="BB42" s="1"/>
      </tp>
      <tp>
        <v>97.385000000000005</v>
        <stp/>
        <stp>StudyData</stp>
        <stp>HXS</stp>
        <stp>Bar</stp>
        <stp/>
        <stp>Low</stp>
        <stp>5</stp>
        <stp>-23</stp>
        <stp/>
        <stp/>
        <stp/>
        <stp/>
        <stp>T</stp>
        <tr r="BB32" s="1"/>
      </tp>
      <tp>
        <v>42305.557268518518</v>
        <stp/>
        <stp>StudyData</stp>
        <stp>SUBMINUTE((HXS),1,Regular)</stp>
        <stp>FG</stp>
        <stp/>
        <stp>Time</stp>
        <stp>5</stp>
        <stp>-8</stp>
        <stp/>
        <stp/>
        <stp/>
        <stp/>
        <stp>T</stp>
        <tr r="AF17" s="1"/>
      </tp>
      <tp>
        <v>42305.557268518518</v>
        <stp/>
        <stp>StudyData</stp>
        <stp>SUBMINUTE((HTS),1,Regular)</stp>
        <stp>FG</stp>
        <stp/>
        <stp>Time</stp>
        <stp>5</stp>
        <stp>-8</stp>
        <stp/>
        <stp/>
        <stp/>
        <stp/>
        <stp>T</stp>
        <tr r="B17" s="1"/>
      </tp>
      <tp>
        <v>42305.556886574079</v>
        <stp/>
        <stp>StudyData</stp>
        <stp>SUBMINUTE((HTS),5,Regular)</stp>
        <stp>FG</stp>
        <stp/>
        <stp>Time</stp>
        <stp>5</stp>
        <stp>-8</stp>
        <stp/>
        <stp/>
        <stp/>
        <stp/>
        <stp>T</stp>
        <tr r="I17" s="1"/>
      </tp>
      <tp>
        <v>0</v>
        <stp/>
        <stp>StudyData</stp>
        <stp>AlgOrdBidVol(SUBMINUTE((HTS),5,Regular),1,0)</stp>
        <stp>Bar</stp>
        <stp/>
        <stp>Open</stp>
        <stp>5</stp>
        <stp>-34</stp>
        <stp/>
        <stp/>
        <stp/>
        <stp/>
        <stp>T</stp>
        <tr r="K43" s="1"/>
        <tr r="K43" s="1"/>
      </tp>
      <tp>
        <v>0</v>
        <stp/>
        <stp>StudyData</stp>
        <stp>AlgOrdBidVol(SUBMINUTE((HTS),5,Regular),1,0)</stp>
        <stp>Bar</stp>
        <stp/>
        <stp>Open</stp>
        <stp>5</stp>
        <stp>-24</stp>
        <stp/>
        <stp/>
        <stp/>
        <stp/>
        <stp>T</stp>
        <tr r="K33" s="1"/>
        <tr r="K33" s="1"/>
      </tp>
      <tp>
        <v>0</v>
        <stp/>
        <stp>StudyData</stp>
        <stp>AlgOrdBidVol(SUBMINUTE((HTS),5,Regular),1,0)</stp>
        <stp>Bar</stp>
        <stp/>
        <stp>Open</stp>
        <stp>5</stp>
        <stp>-14</stp>
        <stp/>
        <stp/>
        <stp/>
        <stp/>
        <stp>T</stp>
        <tr r="K23" s="1"/>
        <tr r="K23" s="1"/>
      </tp>
      <tp>
        <v>0</v>
        <stp/>
        <stp>StudyData</stp>
        <stp>AlgOrdBidVol(SUBMINUTE((HTS),5,Regular),1,0)</stp>
        <stp>Bar</stp>
        <stp/>
        <stp>Open</stp>
        <stp>5</stp>
        <stp>-54</stp>
        <stp/>
        <stp/>
        <stp/>
        <stp/>
        <stp>T</stp>
        <tr r="K63" s="1"/>
        <tr r="K63" s="1"/>
      </tp>
      <tp>
        <v>0</v>
        <stp/>
        <stp>StudyData</stp>
        <stp>AlgOrdBidVol(SUBMINUTE((HTS),5,Regular),1,0)</stp>
        <stp>Bar</stp>
        <stp/>
        <stp>Open</stp>
        <stp>5</stp>
        <stp>-44</stp>
        <stp/>
        <stp/>
        <stp/>
        <stp/>
        <stp>T</stp>
        <tr r="K53" s="1"/>
        <tr r="K53" s="1"/>
      </tp>
      <tp>
        <v>0</v>
        <stp/>
        <stp>StudyData</stp>
        <stp>AlgOrdBidVol(SUBMINUTE((HTS),1,Regular),1,0)</stp>
        <stp>Bar</stp>
        <stp/>
        <stp>Open</stp>
        <stp>5</stp>
        <stp>-34</stp>
        <stp/>
        <stp/>
        <stp/>
        <stp/>
        <stp>T</stp>
        <tr r="E43" s="1"/>
        <tr r="E43" s="1"/>
      </tp>
      <tp>
        <v>0</v>
        <stp/>
        <stp>StudyData</stp>
        <stp>AlgOrdBidVol(SUBMINUTE((HTS),1,Regular),1,0)</stp>
        <stp>Bar</stp>
        <stp/>
        <stp>Open</stp>
        <stp>5</stp>
        <stp>-24</stp>
        <stp/>
        <stp/>
        <stp/>
        <stp/>
        <stp>T</stp>
        <tr r="E33" s="1"/>
        <tr r="E33" s="1"/>
      </tp>
      <tp>
        <v>0</v>
        <stp/>
        <stp>StudyData</stp>
        <stp>AlgOrdBidVol(SUBMINUTE((HTS),1,Regular),1,0)</stp>
        <stp>Bar</stp>
        <stp/>
        <stp>Open</stp>
        <stp>5</stp>
        <stp>-14</stp>
        <stp/>
        <stp/>
        <stp/>
        <stp/>
        <stp>T</stp>
        <tr r="E23" s="1"/>
        <tr r="E23" s="1"/>
      </tp>
      <tp>
        <v>0</v>
        <stp/>
        <stp>StudyData</stp>
        <stp>AlgOrdBidVol(SUBMINUTE((HTS),1,Regular),1,0)</stp>
        <stp>Bar</stp>
        <stp/>
        <stp>Open</stp>
        <stp>5</stp>
        <stp>-54</stp>
        <stp/>
        <stp/>
        <stp/>
        <stp/>
        <stp>T</stp>
        <tr r="E63" s="1"/>
        <tr r="E63" s="1"/>
      </tp>
      <tp>
        <v>0</v>
        <stp/>
        <stp>StudyData</stp>
        <stp>AlgOrdBidVol(SUBMINUTE((HTS),1,Regular),1,0)</stp>
        <stp>Bar</stp>
        <stp/>
        <stp>Open</stp>
        <stp>5</stp>
        <stp>-44</stp>
        <stp/>
        <stp/>
        <stp/>
        <stp/>
        <stp>T</stp>
        <tr r="E53" s="1"/>
        <tr r="E53" s="1"/>
      </tp>
      <tp>
        <v>0</v>
        <stp/>
        <stp>StudyData</stp>
        <stp>AlgOrdBidVol(SUBMINUTE((HXS),1,Regular),1,0)</stp>
        <stp>Bar</stp>
        <stp/>
        <stp>Open</stp>
        <stp>5</stp>
        <stp>-34</stp>
        <stp/>
        <stp/>
        <stp/>
        <stp/>
        <stp>T</stp>
        <tr r="AI43" s="1"/>
        <tr r="AI43" s="1"/>
      </tp>
      <tp>
        <v>0</v>
        <stp/>
        <stp>StudyData</stp>
        <stp>AlgOrdBidVol(SUBMINUTE((HXS),1,Regular),1,0)</stp>
        <stp>Bar</stp>
        <stp/>
        <stp>Open</stp>
        <stp>5</stp>
        <stp>-24</stp>
        <stp/>
        <stp/>
        <stp/>
        <stp/>
        <stp>T</stp>
        <tr r="AI33" s="1"/>
        <tr r="AI33" s="1"/>
      </tp>
      <tp>
        <v>0</v>
        <stp/>
        <stp>StudyData</stp>
        <stp>AlgOrdBidVol(SUBMINUTE((HXS),1,Regular),1,0)</stp>
        <stp>Bar</stp>
        <stp/>
        <stp>Open</stp>
        <stp>5</stp>
        <stp>-14</stp>
        <stp/>
        <stp/>
        <stp/>
        <stp/>
        <stp>T</stp>
        <tr r="AI23" s="1"/>
        <tr r="AI23" s="1"/>
      </tp>
      <tp>
        <v>0</v>
        <stp/>
        <stp>StudyData</stp>
        <stp>AlgOrdBidVol(SUBMINUTE((HXS),1,Regular),1,0)</stp>
        <stp>Bar</stp>
        <stp/>
        <stp>Open</stp>
        <stp>5</stp>
        <stp>-54</stp>
        <stp/>
        <stp/>
        <stp/>
        <stp/>
        <stp>T</stp>
        <tr r="AI63" s="1"/>
        <tr r="AI63" s="1"/>
      </tp>
      <tp>
        <v>0</v>
        <stp/>
        <stp>StudyData</stp>
        <stp>AlgOrdBidVol(SUBMINUTE((HXS),1,Regular),1,0)</stp>
        <stp>Bar</stp>
        <stp/>
        <stp>Open</stp>
        <stp>5</stp>
        <stp>-44</stp>
        <stp/>
        <stp/>
        <stp/>
        <stp/>
        <stp>T</stp>
        <tr r="AI53" s="1"/>
        <tr r="AI53" s="1"/>
      </tp>
      <tp>
        <v>0</v>
        <stp/>
        <stp>StudyData</stp>
        <stp>AlgOrdBidVol(SUBMINUTE((HXS),5,Regular),1,0)</stp>
        <stp>Bar</stp>
        <stp/>
        <stp>Open</stp>
        <stp>5</stp>
        <stp>-34</stp>
        <stp/>
        <stp/>
        <stp/>
        <stp/>
        <stp>T</stp>
        <tr r="AO43" s="1"/>
        <tr r="AO43" s="1"/>
      </tp>
      <tp>
        <v>0</v>
        <stp/>
        <stp>StudyData</stp>
        <stp>AlgOrdBidVol(SUBMINUTE((HXS),5,Regular),1,0)</stp>
        <stp>Bar</stp>
        <stp/>
        <stp>Open</stp>
        <stp>5</stp>
        <stp>-24</stp>
        <stp/>
        <stp/>
        <stp/>
        <stp/>
        <stp>T</stp>
        <tr r="AO33" s="1"/>
        <tr r="AO33" s="1"/>
      </tp>
      <tp>
        <v>0</v>
        <stp/>
        <stp>StudyData</stp>
        <stp>AlgOrdBidVol(SUBMINUTE((HXS),5,Regular),1,0)</stp>
        <stp>Bar</stp>
        <stp/>
        <stp>Open</stp>
        <stp>5</stp>
        <stp>-14</stp>
        <stp/>
        <stp/>
        <stp/>
        <stp/>
        <stp>T</stp>
        <tr r="AO23" s="1"/>
        <tr r="AO23" s="1"/>
      </tp>
      <tp>
        <v>0</v>
        <stp/>
        <stp>StudyData</stp>
        <stp>AlgOrdBidVol(SUBMINUTE((HXS),5,Regular),1,0)</stp>
        <stp>Bar</stp>
        <stp/>
        <stp>Open</stp>
        <stp>5</stp>
        <stp>-54</stp>
        <stp/>
        <stp/>
        <stp/>
        <stp/>
        <stp>T</stp>
        <tr r="AO63" s="1"/>
        <tr r="AO63" s="1"/>
      </tp>
      <tp>
        <v>0</v>
        <stp/>
        <stp>StudyData</stp>
        <stp>AlgOrdBidVol(SUBMINUTE((HXS),5,Regular),1,0)</stp>
        <stp>Bar</stp>
        <stp/>
        <stp>Open</stp>
        <stp>5</stp>
        <stp>-44</stp>
        <stp/>
        <stp/>
        <stp/>
        <stp/>
        <stp>T</stp>
        <tr r="AO53" s="1"/>
        <tr r="AO53" s="1"/>
      </tp>
      <tp t="s">
        <v/>
        <stp/>
        <stp>StudyData</stp>
        <stp>HTS</stp>
        <stp>Bar</stp>
        <stp/>
        <stp>Low</stp>
        <stp>5</stp>
        <stp>-58</stp>
        <stp/>
        <stp/>
        <stp/>
        <stp/>
        <stp>T</stp>
        <tr r="X67" s="1"/>
      </tp>
      <tp>
        <v>97.385000000000005</v>
        <stp/>
        <stp>StudyData</stp>
        <stp>HXS</stp>
        <stp>Bar</stp>
        <stp/>
        <stp>Low</stp>
        <stp>5</stp>
        <stp>-54</stp>
        <stp/>
        <stp/>
        <stp/>
        <stp/>
        <stp>T</stp>
        <tr r="BB63" s="1"/>
      </tp>
      <tp>
        <v>98.25</v>
        <stp/>
        <stp>StudyData</stp>
        <stp>HTS</stp>
        <stp>Bar</stp>
        <stp/>
        <stp>Low</stp>
        <stp>5</stp>
        <stp>-48</stp>
        <stp/>
        <stp/>
        <stp/>
        <stp/>
        <stp>T</stp>
        <tr r="X57" s="1"/>
      </tp>
      <tp>
        <v>97.38</v>
        <stp/>
        <stp>StudyData</stp>
        <stp>HXS</stp>
        <stp>Bar</stp>
        <stp/>
        <stp>Low</stp>
        <stp>5</stp>
        <stp>-44</stp>
        <stp/>
        <stp/>
        <stp/>
        <stp/>
        <stp>T</stp>
        <tr r="BB53" s="1"/>
      </tp>
      <tp t="s">
        <v/>
        <stp/>
        <stp>StudyData</stp>
        <stp>HTS</stp>
        <stp>Bar</stp>
        <stp/>
        <stp>Low</stp>
        <stp>5</stp>
        <stp>-18</stp>
        <stp/>
        <stp/>
        <stp/>
        <stp/>
        <stp>T</stp>
        <tr r="X27" s="1"/>
      </tp>
      <tp>
        <v>97.385000000000005</v>
        <stp/>
        <stp>StudyData</stp>
        <stp>HXS</stp>
        <stp>Bar</stp>
        <stp/>
        <stp>Low</stp>
        <stp>5</stp>
        <stp>-14</stp>
        <stp/>
        <stp/>
        <stp/>
        <stp/>
        <stp>T</stp>
        <tr r="BB23" s="1"/>
      </tp>
      <tp t="s">
        <v/>
        <stp/>
        <stp>StudyData</stp>
        <stp>HTS</stp>
        <stp>Bar</stp>
        <stp/>
        <stp>Low</stp>
        <stp>5</stp>
        <stp>-38</stp>
        <stp/>
        <stp/>
        <stp/>
        <stp/>
        <stp>T</stp>
        <tr r="X47" s="1"/>
      </tp>
      <tp>
        <v>97.375</v>
        <stp/>
        <stp>StudyData</stp>
        <stp>HXS</stp>
        <stp>Bar</stp>
        <stp/>
        <stp>Low</stp>
        <stp>5</stp>
        <stp>-34</stp>
        <stp/>
        <stp/>
        <stp/>
        <stp/>
        <stp>T</stp>
        <tr r="BB43" s="1"/>
      </tp>
      <tp t="s">
        <v/>
        <stp/>
        <stp>StudyData</stp>
        <stp>HTS</stp>
        <stp>Bar</stp>
        <stp/>
        <stp>Low</stp>
        <stp>5</stp>
        <stp>-28</stp>
        <stp/>
        <stp/>
        <stp/>
        <stp/>
        <stp>T</stp>
        <tr r="X37" s="1"/>
      </tp>
      <tp>
        <v>97.385000000000005</v>
        <stp/>
        <stp>StudyData</stp>
        <stp>HXS</stp>
        <stp>Bar</stp>
        <stp/>
        <stp>Low</stp>
        <stp>5</stp>
        <stp>-24</stp>
        <stp/>
        <stp/>
        <stp/>
        <stp/>
        <stp>T</stp>
        <tr r="BB33" s="1"/>
      </tp>
      <tp>
        <v>0</v>
        <stp/>
        <stp>StudyData</stp>
        <stp>AlgOrdBidVol(SUBMINUTE((HTS),5,Regular),1,0)</stp>
        <stp>Bar</stp>
        <stp/>
        <stp>Open</stp>
        <stp>5</stp>
        <stp>-33</stp>
        <stp/>
        <stp/>
        <stp/>
        <stp/>
        <stp>T</stp>
        <tr r="K42" s="1"/>
        <tr r="K42" s="1"/>
      </tp>
      <tp>
        <v>0</v>
        <stp/>
        <stp>StudyData</stp>
        <stp>AlgOrdBidVol(SUBMINUTE((HTS),5,Regular),1,0)</stp>
        <stp>Bar</stp>
        <stp/>
        <stp>Open</stp>
        <stp>5</stp>
        <stp>-23</stp>
        <stp/>
        <stp/>
        <stp/>
        <stp/>
        <stp>T</stp>
        <tr r="K32" s="1"/>
        <tr r="K32" s="1"/>
      </tp>
      <tp>
        <v>0</v>
        <stp/>
        <stp>StudyData</stp>
        <stp>AlgOrdBidVol(SUBMINUTE((HTS),5,Regular),1,0)</stp>
        <stp>Bar</stp>
        <stp/>
        <stp>Open</stp>
        <stp>5</stp>
        <stp>-13</stp>
        <stp/>
        <stp/>
        <stp/>
        <stp/>
        <stp>T</stp>
        <tr r="K22" s="1"/>
        <tr r="K22" s="1"/>
      </tp>
      <tp>
        <v>0</v>
        <stp/>
        <stp>StudyData</stp>
        <stp>AlgOrdBidVol(SUBMINUTE((HTS),5,Regular),1,0)</stp>
        <stp>Bar</stp>
        <stp/>
        <stp>Open</stp>
        <stp>5</stp>
        <stp>-53</stp>
        <stp/>
        <stp/>
        <stp/>
        <stp/>
        <stp>T</stp>
        <tr r="K62" s="1"/>
        <tr r="K62" s="1"/>
      </tp>
      <tp>
        <v>0</v>
        <stp/>
        <stp>StudyData</stp>
        <stp>AlgOrdBidVol(SUBMINUTE((HTS),5,Regular),1,0)</stp>
        <stp>Bar</stp>
        <stp/>
        <stp>Open</stp>
        <stp>5</stp>
        <stp>-43</stp>
        <stp/>
        <stp/>
        <stp/>
        <stp/>
        <stp>T</stp>
        <tr r="K52" s="1"/>
        <tr r="K52" s="1"/>
      </tp>
      <tp>
        <v>0</v>
        <stp/>
        <stp>StudyData</stp>
        <stp>AlgOrdBidVol(SUBMINUTE((HTS),1,Regular),1,0)</stp>
        <stp>Bar</stp>
        <stp/>
        <stp>Open</stp>
        <stp>5</stp>
        <stp>-33</stp>
        <stp/>
        <stp/>
        <stp/>
        <stp/>
        <stp>T</stp>
        <tr r="E42" s="1"/>
        <tr r="E42" s="1"/>
      </tp>
      <tp>
        <v>0</v>
        <stp/>
        <stp>StudyData</stp>
        <stp>AlgOrdBidVol(SUBMINUTE((HTS),1,Regular),1,0)</stp>
        <stp>Bar</stp>
        <stp/>
        <stp>Open</stp>
        <stp>5</stp>
        <stp>-23</stp>
        <stp/>
        <stp/>
        <stp/>
        <stp/>
        <stp>T</stp>
        <tr r="E32" s="1"/>
        <tr r="E32" s="1"/>
      </tp>
      <tp>
        <v>0</v>
        <stp/>
        <stp>StudyData</stp>
        <stp>AlgOrdBidVol(SUBMINUTE((HTS),1,Regular),1,0)</stp>
        <stp>Bar</stp>
        <stp/>
        <stp>Open</stp>
        <stp>5</stp>
        <stp>-13</stp>
        <stp/>
        <stp/>
        <stp/>
        <stp/>
        <stp>T</stp>
        <tr r="E22" s="1"/>
        <tr r="E22" s="1"/>
      </tp>
      <tp>
        <v>0</v>
        <stp/>
        <stp>StudyData</stp>
        <stp>AlgOrdBidVol(SUBMINUTE((HTS),1,Regular),1,0)</stp>
        <stp>Bar</stp>
        <stp/>
        <stp>Open</stp>
        <stp>5</stp>
        <stp>-53</stp>
        <stp/>
        <stp/>
        <stp/>
        <stp/>
        <stp>T</stp>
        <tr r="E62" s="1"/>
        <tr r="E62" s="1"/>
      </tp>
      <tp>
        <v>0</v>
        <stp/>
        <stp>StudyData</stp>
        <stp>AlgOrdBidVol(SUBMINUTE((HTS),1,Regular),1,0)</stp>
        <stp>Bar</stp>
        <stp/>
        <stp>Open</stp>
        <stp>5</stp>
        <stp>-43</stp>
        <stp/>
        <stp/>
        <stp/>
        <stp/>
        <stp>T</stp>
        <tr r="E52" s="1"/>
        <tr r="E52" s="1"/>
      </tp>
      <tp>
        <v>0</v>
        <stp/>
        <stp>StudyData</stp>
        <stp>AlgOrdBidVol(SUBMINUTE((HXS),1,Regular),1,0)</stp>
        <stp>Bar</stp>
        <stp/>
        <stp>Open</stp>
        <stp>5</stp>
        <stp>-33</stp>
        <stp/>
        <stp/>
        <stp/>
        <stp/>
        <stp>T</stp>
        <tr r="AI42" s="1"/>
        <tr r="AI42" s="1"/>
      </tp>
      <tp>
        <v>0</v>
        <stp/>
        <stp>StudyData</stp>
        <stp>AlgOrdBidVol(SUBMINUTE((HXS),1,Regular),1,0)</stp>
        <stp>Bar</stp>
        <stp/>
        <stp>Open</stp>
        <stp>5</stp>
        <stp>-23</stp>
        <stp/>
        <stp/>
        <stp/>
        <stp/>
        <stp>T</stp>
        <tr r="AI32" s="1"/>
        <tr r="AI32" s="1"/>
      </tp>
      <tp>
        <v>0</v>
        <stp/>
        <stp>StudyData</stp>
        <stp>AlgOrdBidVol(SUBMINUTE((HXS),1,Regular),1,0)</stp>
        <stp>Bar</stp>
        <stp/>
        <stp>Open</stp>
        <stp>5</stp>
        <stp>-13</stp>
        <stp/>
        <stp/>
        <stp/>
        <stp/>
        <stp>T</stp>
        <tr r="AI22" s="1"/>
        <tr r="AI22" s="1"/>
      </tp>
      <tp>
        <v>0</v>
        <stp/>
        <stp>StudyData</stp>
        <stp>AlgOrdBidVol(SUBMINUTE((HXS),1,Regular),1,0)</stp>
        <stp>Bar</stp>
        <stp/>
        <stp>Open</stp>
        <stp>5</stp>
        <stp>-53</stp>
        <stp/>
        <stp/>
        <stp/>
        <stp/>
        <stp>T</stp>
        <tr r="AI62" s="1"/>
        <tr r="AI62" s="1"/>
      </tp>
      <tp>
        <v>0</v>
        <stp/>
        <stp>StudyData</stp>
        <stp>AlgOrdBidVol(SUBMINUTE((HXS),1,Regular),1,0)</stp>
        <stp>Bar</stp>
        <stp/>
        <stp>Open</stp>
        <stp>5</stp>
        <stp>-43</stp>
        <stp/>
        <stp/>
        <stp/>
        <stp/>
        <stp>T</stp>
        <tr r="AI52" s="1"/>
        <tr r="AI52" s="1"/>
      </tp>
      <tp>
        <v>0</v>
        <stp/>
        <stp>StudyData</stp>
        <stp>AlgOrdBidVol(SUBMINUTE((HXS),5,Regular),1,0)</stp>
        <stp>Bar</stp>
        <stp/>
        <stp>Open</stp>
        <stp>5</stp>
        <stp>-33</stp>
        <stp/>
        <stp/>
        <stp/>
        <stp/>
        <stp>T</stp>
        <tr r="AO42" s="1"/>
        <tr r="AO42" s="1"/>
      </tp>
      <tp>
        <v>0</v>
        <stp/>
        <stp>StudyData</stp>
        <stp>AlgOrdBidVol(SUBMINUTE((HXS),5,Regular),1,0)</stp>
        <stp>Bar</stp>
        <stp/>
        <stp>Open</stp>
        <stp>5</stp>
        <stp>-23</stp>
        <stp/>
        <stp/>
        <stp/>
        <stp/>
        <stp>T</stp>
        <tr r="AO32" s="1"/>
        <tr r="AO32" s="1"/>
      </tp>
      <tp>
        <v>0</v>
        <stp/>
        <stp>StudyData</stp>
        <stp>AlgOrdBidVol(SUBMINUTE((HXS),5,Regular),1,0)</stp>
        <stp>Bar</stp>
        <stp/>
        <stp>Open</stp>
        <stp>5</stp>
        <stp>-13</stp>
        <stp/>
        <stp/>
        <stp/>
        <stp/>
        <stp>T</stp>
        <tr r="AO22" s="1"/>
        <tr r="AO22" s="1"/>
      </tp>
      <tp>
        <v>0</v>
        <stp/>
        <stp>StudyData</stp>
        <stp>AlgOrdBidVol(SUBMINUTE((HXS),5,Regular),1,0)</stp>
        <stp>Bar</stp>
        <stp/>
        <stp>Open</stp>
        <stp>5</stp>
        <stp>-53</stp>
        <stp/>
        <stp/>
        <stp/>
        <stp/>
        <stp>T</stp>
        <tr r="AO62" s="1"/>
        <tr r="AO62" s="1"/>
      </tp>
      <tp>
        <v>0</v>
        <stp/>
        <stp>StudyData</stp>
        <stp>AlgOrdBidVol(SUBMINUTE((HXS),5,Regular),1,0)</stp>
        <stp>Bar</stp>
        <stp/>
        <stp>Open</stp>
        <stp>5</stp>
        <stp>-43</stp>
        <stp/>
        <stp/>
        <stp/>
        <stp/>
        <stp>T</stp>
        <tr r="AO52" s="1"/>
        <tr r="AO52" s="1"/>
      </tp>
      <tp>
        <v>98.24</v>
        <stp/>
        <stp>StudyData</stp>
        <stp>HTS</stp>
        <stp>Bar</stp>
        <stp/>
        <stp>Low</stp>
        <stp>5</stp>
        <stp>-59</stp>
        <stp/>
        <stp/>
        <stp/>
        <stp/>
        <stp>T</stp>
        <tr r="X68" s="1"/>
      </tp>
      <tp>
        <v>97.385000000000005</v>
        <stp/>
        <stp>StudyData</stp>
        <stp>HXS</stp>
        <stp>Bar</stp>
        <stp/>
        <stp>Low</stp>
        <stp>5</stp>
        <stp>-55</stp>
        <stp/>
        <stp/>
        <stp/>
        <stp/>
        <stp>T</stp>
        <tr r="BB64" s="1"/>
      </tp>
      <tp t="s">
        <v/>
        <stp/>
        <stp>StudyData</stp>
        <stp>HTS</stp>
        <stp>Bar</stp>
        <stp/>
        <stp>Low</stp>
        <stp>5</stp>
        <stp>-49</stp>
        <stp/>
        <stp/>
        <stp/>
        <stp/>
        <stp>T</stp>
        <tr r="X58" s="1"/>
      </tp>
      <tp>
        <v>97.38</v>
        <stp/>
        <stp>StudyData</stp>
        <stp>HXS</stp>
        <stp>Bar</stp>
        <stp/>
        <stp>Low</stp>
        <stp>5</stp>
        <stp>-45</stp>
        <stp/>
        <stp/>
        <stp/>
        <stp/>
        <stp>T</stp>
        <tr r="BB54" s="1"/>
      </tp>
      <tp t="s">
        <v/>
        <stp/>
        <stp>StudyData</stp>
        <stp>HTS</stp>
        <stp>Bar</stp>
        <stp/>
        <stp>Low</stp>
        <stp>5</stp>
        <stp>-19</stp>
        <stp/>
        <stp/>
        <stp/>
        <stp/>
        <stp>T</stp>
        <tr r="X28" s="1"/>
      </tp>
      <tp>
        <v>97.375</v>
        <stp/>
        <stp>StudyData</stp>
        <stp>HXS</stp>
        <stp>Bar</stp>
        <stp/>
        <stp>Low</stp>
        <stp>5</stp>
        <stp>-15</stp>
        <stp/>
        <stp/>
        <stp/>
        <stp/>
        <stp>T</stp>
        <tr r="BB24" s="1"/>
      </tp>
      <tp t="s">
        <v/>
        <stp/>
        <stp>StudyData</stp>
        <stp>HTS</stp>
        <stp>Bar</stp>
        <stp/>
        <stp>Low</stp>
        <stp>5</stp>
        <stp>-39</stp>
        <stp/>
        <stp/>
        <stp/>
        <stp/>
        <stp>T</stp>
        <tr r="X48" s="1"/>
      </tp>
      <tp>
        <v>97.38</v>
        <stp/>
        <stp>StudyData</stp>
        <stp>HXS</stp>
        <stp>Bar</stp>
        <stp/>
        <stp>Low</stp>
        <stp>5</stp>
        <stp>-35</stp>
        <stp/>
        <stp/>
        <stp/>
        <stp/>
        <stp>T</stp>
        <tr r="BB44" s="1"/>
      </tp>
      <tp>
        <v>98.24</v>
        <stp/>
        <stp>StudyData</stp>
        <stp>HTS</stp>
        <stp>Bar</stp>
        <stp/>
        <stp>Low</stp>
        <stp>5</stp>
        <stp>-29</stp>
        <stp/>
        <stp/>
        <stp/>
        <stp/>
        <stp>T</stp>
        <tr r="X38" s="1"/>
      </tp>
      <tp>
        <v>97.385000000000005</v>
        <stp/>
        <stp>StudyData</stp>
        <stp>HXS</stp>
        <stp>Bar</stp>
        <stp/>
        <stp>Low</stp>
        <stp>5</stp>
        <stp>-25</stp>
        <stp/>
        <stp/>
        <stp/>
        <stp/>
        <stp>T</stp>
        <tr r="BB34" s="1"/>
      </tp>
      <tp>
        <v>0</v>
        <stp/>
        <stp>StudyData</stp>
        <stp>AlgOrdBidVol(SUBMINUTE((HTS),5,Regular),1,0)</stp>
        <stp>Bar</stp>
        <stp/>
        <stp>Open</stp>
        <stp>5</stp>
        <stp>-32</stp>
        <stp/>
        <stp/>
        <stp/>
        <stp/>
        <stp>T</stp>
        <tr r="K41" s="1"/>
        <tr r="K41" s="1"/>
      </tp>
      <tp>
        <v>0</v>
        <stp/>
        <stp>StudyData</stp>
        <stp>AlgOrdBidVol(SUBMINUTE((HTS),5,Regular),1,0)</stp>
        <stp>Bar</stp>
        <stp/>
        <stp>Open</stp>
        <stp>5</stp>
        <stp>-22</stp>
        <stp/>
        <stp/>
        <stp/>
        <stp/>
        <stp>T</stp>
        <tr r="K31" s="1"/>
        <tr r="K31" s="1"/>
      </tp>
      <tp>
        <v>0</v>
        <stp/>
        <stp>StudyData</stp>
        <stp>AlgOrdBidVol(SUBMINUTE((HTS),5,Regular),1,0)</stp>
        <stp>Bar</stp>
        <stp/>
        <stp>Open</stp>
        <stp>5</stp>
        <stp>-12</stp>
        <stp/>
        <stp/>
        <stp/>
        <stp/>
        <stp>T</stp>
        <tr r="K21" s="1"/>
        <tr r="K21" s="1"/>
      </tp>
      <tp>
        <v>0</v>
        <stp/>
        <stp>StudyData</stp>
        <stp>AlgOrdBidVol(SUBMINUTE((HTS),5,Regular),1,0)</stp>
        <stp>Bar</stp>
        <stp/>
        <stp>Open</stp>
        <stp>5</stp>
        <stp>-52</stp>
        <stp/>
        <stp/>
        <stp/>
        <stp/>
        <stp>T</stp>
        <tr r="K61" s="1"/>
        <tr r="K61" s="1"/>
      </tp>
      <tp>
        <v>0</v>
        <stp/>
        <stp>StudyData</stp>
        <stp>AlgOrdBidVol(SUBMINUTE((HTS),5,Regular),1,0)</stp>
        <stp>Bar</stp>
        <stp/>
        <stp>Open</stp>
        <stp>5</stp>
        <stp>-42</stp>
        <stp/>
        <stp/>
        <stp/>
        <stp/>
        <stp>T</stp>
        <tr r="K51" s="1"/>
        <tr r="K51" s="1"/>
      </tp>
      <tp>
        <v>0</v>
        <stp/>
        <stp>StudyData</stp>
        <stp>AlgOrdBidVol(SUBMINUTE((HTS),1,Regular),1,0)</stp>
        <stp>Bar</stp>
        <stp/>
        <stp>Open</stp>
        <stp>5</stp>
        <stp>-32</stp>
        <stp/>
        <stp/>
        <stp/>
        <stp/>
        <stp>T</stp>
        <tr r="E41" s="1"/>
        <tr r="E41" s="1"/>
      </tp>
      <tp>
        <v>0</v>
        <stp/>
        <stp>StudyData</stp>
        <stp>AlgOrdBidVol(SUBMINUTE((HTS),1,Regular),1,0)</stp>
        <stp>Bar</stp>
        <stp/>
        <stp>Open</stp>
        <stp>5</stp>
        <stp>-22</stp>
        <stp/>
        <stp/>
        <stp/>
        <stp/>
        <stp>T</stp>
        <tr r="E31" s="1"/>
        <tr r="E31" s="1"/>
      </tp>
      <tp>
        <v>0</v>
        <stp/>
        <stp>StudyData</stp>
        <stp>AlgOrdBidVol(SUBMINUTE((HTS),1,Regular),1,0)</stp>
        <stp>Bar</stp>
        <stp/>
        <stp>Open</stp>
        <stp>5</stp>
        <stp>-12</stp>
        <stp/>
        <stp/>
        <stp/>
        <stp/>
        <stp>T</stp>
        <tr r="E21" s="1"/>
        <tr r="E21" s="1"/>
      </tp>
      <tp>
        <v>0</v>
        <stp/>
        <stp>StudyData</stp>
        <stp>AlgOrdBidVol(SUBMINUTE((HTS),1,Regular),1,0)</stp>
        <stp>Bar</stp>
        <stp/>
        <stp>Open</stp>
        <stp>5</stp>
        <stp>-52</stp>
        <stp/>
        <stp/>
        <stp/>
        <stp/>
        <stp>T</stp>
        <tr r="E61" s="1"/>
        <tr r="E61" s="1"/>
      </tp>
      <tp>
        <v>0</v>
        <stp/>
        <stp>StudyData</stp>
        <stp>AlgOrdBidVol(SUBMINUTE((HTS),1,Regular),1,0)</stp>
        <stp>Bar</stp>
        <stp/>
        <stp>Open</stp>
        <stp>5</stp>
        <stp>-42</stp>
        <stp/>
        <stp/>
        <stp/>
        <stp/>
        <stp>T</stp>
        <tr r="E51" s="1"/>
        <tr r="E51" s="1"/>
      </tp>
      <tp>
        <v>0</v>
        <stp/>
        <stp>StudyData</stp>
        <stp>AlgOrdBidVol(SUBMINUTE((HXS),1,Regular),1,0)</stp>
        <stp>Bar</stp>
        <stp/>
        <stp>Open</stp>
        <stp>5</stp>
        <stp>-32</stp>
        <stp/>
        <stp/>
        <stp/>
        <stp/>
        <stp>T</stp>
        <tr r="AI41" s="1"/>
        <tr r="AI41" s="1"/>
      </tp>
      <tp>
        <v>0</v>
        <stp/>
        <stp>StudyData</stp>
        <stp>AlgOrdBidVol(SUBMINUTE((HXS),1,Regular),1,0)</stp>
        <stp>Bar</stp>
        <stp/>
        <stp>Open</stp>
        <stp>5</stp>
        <stp>-22</stp>
        <stp/>
        <stp/>
        <stp/>
        <stp/>
        <stp>T</stp>
        <tr r="AI31" s="1"/>
        <tr r="AI31" s="1"/>
      </tp>
      <tp>
        <v>0</v>
        <stp/>
        <stp>StudyData</stp>
        <stp>AlgOrdBidVol(SUBMINUTE((HXS),1,Regular),1,0)</stp>
        <stp>Bar</stp>
        <stp/>
        <stp>Open</stp>
        <stp>5</stp>
        <stp>-12</stp>
        <stp/>
        <stp/>
        <stp/>
        <stp/>
        <stp>T</stp>
        <tr r="AI21" s="1"/>
        <tr r="AI21" s="1"/>
      </tp>
      <tp>
        <v>0</v>
        <stp/>
        <stp>StudyData</stp>
        <stp>AlgOrdBidVol(SUBMINUTE((HXS),1,Regular),1,0)</stp>
        <stp>Bar</stp>
        <stp/>
        <stp>Open</stp>
        <stp>5</stp>
        <stp>-52</stp>
        <stp/>
        <stp/>
        <stp/>
        <stp/>
        <stp>T</stp>
        <tr r="AI61" s="1"/>
        <tr r="AI61" s="1"/>
      </tp>
      <tp>
        <v>0</v>
        <stp/>
        <stp>StudyData</stp>
        <stp>AlgOrdBidVol(SUBMINUTE((HXS),1,Regular),1,0)</stp>
        <stp>Bar</stp>
        <stp/>
        <stp>Open</stp>
        <stp>5</stp>
        <stp>-42</stp>
        <stp/>
        <stp/>
        <stp/>
        <stp/>
        <stp>T</stp>
        <tr r="AI51" s="1"/>
        <tr r="AI51" s="1"/>
      </tp>
      <tp>
        <v>0</v>
        <stp/>
        <stp>StudyData</stp>
        <stp>AlgOrdBidVol(SUBMINUTE((HXS),5,Regular),1,0)</stp>
        <stp>Bar</stp>
        <stp/>
        <stp>Open</stp>
        <stp>5</stp>
        <stp>-32</stp>
        <stp/>
        <stp/>
        <stp/>
        <stp/>
        <stp>T</stp>
        <tr r="AO41" s="1"/>
        <tr r="AO41" s="1"/>
      </tp>
      <tp>
        <v>0</v>
        <stp/>
        <stp>StudyData</stp>
        <stp>AlgOrdBidVol(SUBMINUTE((HXS),5,Regular),1,0)</stp>
        <stp>Bar</stp>
        <stp/>
        <stp>Open</stp>
        <stp>5</stp>
        <stp>-22</stp>
        <stp/>
        <stp/>
        <stp/>
        <stp/>
        <stp>T</stp>
        <tr r="AO31" s="1"/>
        <tr r="AO31" s="1"/>
      </tp>
      <tp>
        <v>0</v>
        <stp/>
        <stp>StudyData</stp>
        <stp>AlgOrdBidVol(SUBMINUTE((HXS),5,Regular),1,0)</stp>
        <stp>Bar</stp>
        <stp/>
        <stp>Open</stp>
        <stp>5</stp>
        <stp>-12</stp>
        <stp/>
        <stp/>
        <stp/>
        <stp/>
        <stp>T</stp>
        <tr r="AO21" s="1"/>
        <tr r="AO21" s="1"/>
      </tp>
      <tp>
        <v>0</v>
        <stp/>
        <stp>StudyData</stp>
        <stp>AlgOrdBidVol(SUBMINUTE((HXS),5,Regular),1,0)</stp>
        <stp>Bar</stp>
        <stp/>
        <stp>Open</stp>
        <stp>5</stp>
        <stp>-52</stp>
        <stp/>
        <stp/>
        <stp/>
        <stp/>
        <stp>T</stp>
        <tr r="AO61" s="1"/>
        <tr r="AO61" s="1"/>
      </tp>
      <tp>
        <v>0</v>
        <stp/>
        <stp>StudyData</stp>
        <stp>AlgOrdBidVol(SUBMINUTE((HXS),5,Regular),1,0)</stp>
        <stp>Bar</stp>
        <stp/>
        <stp>Open</stp>
        <stp>5</stp>
        <stp>-42</stp>
        <stp/>
        <stp/>
        <stp/>
        <stp/>
        <stp>T</stp>
        <tr r="AO51" s="1"/>
        <tr r="AO51" s="1"/>
      </tp>
      <tp>
        <v>97.39</v>
        <stp/>
        <stp>StudyData</stp>
        <stp>HXS</stp>
        <stp>Bar</stp>
        <stp/>
        <stp>Low</stp>
        <stp>5</stp>
        <stp>-56</stp>
        <stp/>
        <stp/>
        <stp/>
        <stp/>
        <stp>T</stp>
        <tr r="BB65" s="1"/>
      </tp>
      <tp>
        <v>97.385000000000005</v>
        <stp/>
        <stp>StudyData</stp>
        <stp>HXS</stp>
        <stp>Bar</stp>
        <stp/>
        <stp>Low</stp>
        <stp>5</stp>
        <stp>-46</stp>
        <stp/>
        <stp/>
        <stp/>
        <stp/>
        <stp>T</stp>
        <tr r="BB55" s="1"/>
      </tp>
      <tp>
        <v>97.38</v>
        <stp/>
        <stp>StudyData</stp>
        <stp>HXS</stp>
        <stp>Bar</stp>
        <stp/>
        <stp>Low</stp>
        <stp>5</stp>
        <stp>-16</stp>
        <stp/>
        <stp/>
        <stp/>
        <stp/>
        <stp>T</stp>
        <tr r="BB25" s="1"/>
      </tp>
      <tp>
        <v>97.385000000000005</v>
        <stp/>
        <stp>StudyData</stp>
        <stp>HXS</stp>
        <stp>Bar</stp>
        <stp/>
        <stp>Low</stp>
        <stp>5</stp>
        <stp>-36</stp>
        <stp/>
        <stp/>
        <stp/>
        <stp/>
        <stp>T</stp>
        <tr r="BB45" s="1"/>
      </tp>
      <tp>
        <v>97.385000000000005</v>
        <stp/>
        <stp>StudyData</stp>
        <stp>HXS</stp>
        <stp>Bar</stp>
        <stp/>
        <stp>Low</stp>
        <stp>5</stp>
        <stp>-26</stp>
        <stp/>
        <stp/>
        <stp/>
        <stp/>
        <stp>T</stp>
        <tr r="BB35" s="1"/>
      </tp>
      <tp>
        <v>98.24</v>
        <stp/>
        <stp>StudyData</stp>
        <stp>HTS</stp>
        <stp>FG</stp>
        <stp/>
        <stp>Close</stp>
        <stp>5</stp>
        <stp>-49</stp>
        <stp/>
        <stp/>
        <stp/>
        <stp/>
        <stp>T</stp>
        <tr r="Y58" s="1"/>
      </tp>
      <tp>
        <v>98.24</v>
        <stp/>
        <stp>StudyData</stp>
        <stp>HTS</stp>
        <stp>FG</stp>
        <stp/>
        <stp>Close</stp>
        <stp>5</stp>
        <stp>-59</stp>
        <stp/>
        <stp/>
        <stp/>
        <stp/>
        <stp>T</stp>
        <tr r="Y68" s="1"/>
      </tp>
      <tp>
        <v>98.24</v>
        <stp/>
        <stp>StudyData</stp>
        <stp>HTS</stp>
        <stp>FG</stp>
        <stp/>
        <stp>Close</stp>
        <stp>5</stp>
        <stp>-29</stp>
        <stp/>
        <stp/>
        <stp/>
        <stp/>
        <stp>T</stp>
        <tr r="Y38" s="1"/>
      </tp>
      <tp>
        <v>98.24</v>
        <stp/>
        <stp>StudyData</stp>
        <stp>HTS</stp>
        <stp>FG</stp>
        <stp/>
        <stp>Close</stp>
        <stp>5</stp>
        <stp>-39</stp>
        <stp/>
        <stp/>
        <stp/>
        <stp/>
        <stp>T</stp>
        <tr r="Y48" s="1"/>
      </tp>
      <tp>
        <v>98.24</v>
        <stp/>
        <stp>StudyData</stp>
        <stp>HTS</stp>
        <stp>FG</stp>
        <stp/>
        <stp>Close</stp>
        <stp>5</stp>
        <stp>-19</stp>
        <stp/>
        <stp/>
        <stp/>
        <stp/>
        <stp>T</stp>
        <tr r="Y28" s="1"/>
      </tp>
      <tp>
        <v>97.385000000000005</v>
        <stp/>
        <stp>StudyData</stp>
        <stp>HXS</stp>
        <stp>FG</stp>
        <stp/>
        <stp>Close</stp>
        <stp>5</stp>
        <stp>-29</stp>
        <stp/>
        <stp/>
        <stp/>
        <stp/>
        <stp>T</stp>
        <tr r="AZ38" s="1"/>
      </tp>
      <tp>
        <v>97.385000000000005</v>
        <stp/>
        <stp>StudyData</stp>
        <stp>HXS</stp>
        <stp>FG</stp>
        <stp/>
        <stp>Close</stp>
        <stp>5</stp>
        <stp>-39</stp>
        <stp/>
        <stp/>
        <stp/>
        <stp/>
        <stp>T</stp>
        <tr r="AZ48" s="1"/>
      </tp>
      <tp>
        <v>97.38</v>
        <stp/>
        <stp>StudyData</stp>
        <stp>HXS</stp>
        <stp>FG</stp>
        <stp/>
        <stp>Close</stp>
        <stp>5</stp>
        <stp>-19</stp>
        <stp/>
        <stp/>
        <stp/>
        <stp/>
        <stp>T</stp>
        <tr r="AZ28" s="1"/>
      </tp>
      <tp>
        <v>97.39</v>
        <stp/>
        <stp>StudyData</stp>
        <stp>HXS</stp>
        <stp>FG</stp>
        <stp/>
        <stp>Close</stp>
        <stp>5</stp>
        <stp>-49</stp>
        <stp/>
        <stp/>
        <stp/>
        <stp/>
        <stp>T</stp>
        <tr r="AZ58" s="1"/>
      </tp>
      <tp>
        <v>97.394999999999996</v>
        <stp/>
        <stp>StudyData</stp>
        <stp>HXS</stp>
        <stp>FG</stp>
        <stp/>
        <stp>Close</stp>
        <stp>5</stp>
        <stp>-59</stp>
        <stp/>
        <stp/>
        <stp/>
        <stp/>
        <stp>T</stp>
        <tr r="AZ68" s="1"/>
      </tp>
      <tp>
        <v>0</v>
        <stp/>
        <stp>StudyData</stp>
        <stp>AlgOrdBidVol(SUBMINUTE((HTS),5,Regular),1,0)</stp>
        <stp>Bar</stp>
        <stp/>
        <stp>Open</stp>
        <stp>5</stp>
        <stp>-31</stp>
        <stp/>
        <stp/>
        <stp/>
        <stp/>
        <stp>T</stp>
        <tr r="K40" s="1"/>
        <tr r="K40" s="1"/>
      </tp>
      <tp>
        <v>0</v>
        <stp/>
        <stp>StudyData</stp>
        <stp>AlgOrdBidVol(SUBMINUTE((HTS),5,Regular),1,0)</stp>
        <stp>Bar</stp>
        <stp/>
        <stp>Open</stp>
        <stp>5</stp>
        <stp>-21</stp>
        <stp/>
        <stp/>
        <stp/>
        <stp/>
        <stp>T</stp>
        <tr r="K30" s="1"/>
        <tr r="K30" s="1"/>
      </tp>
      <tp>
        <v>0</v>
        <stp/>
        <stp>StudyData</stp>
        <stp>AlgOrdBidVol(SUBMINUTE((HTS),5,Regular),1,0)</stp>
        <stp>Bar</stp>
        <stp/>
        <stp>Open</stp>
        <stp>5</stp>
        <stp>-11</stp>
        <stp/>
        <stp/>
        <stp/>
        <stp/>
        <stp>T</stp>
        <tr r="K20" s="1"/>
        <tr r="K20" s="1"/>
      </tp>
      <tp>
        <v>0</v>
        <stp/>
        <stp>StudyData</stp>
        <stp>AlgOrdBidVol(SUBMINUTE((HTS),5,Regular),1,0)</stp>
        <stp>Bar</stp>
        <stp/>
        <stp>Open</stp>
        <stp>5</stp>
        <stp>-51</stp>
        <stp/>
        <stp/>
        <stp/>
        <stp/>
        <stp>T</stp>
        <tr r="K60" s="1"/>
        <tr r="K60" s="1"/>
      </tp>
      <tp>
        <v>0</v>
        <stp/>
        <stp>StudyData</stp>
        <stp>AlgOrdBidVol(SUBMINUTE((HTS),5,Regular),1,0)</stp>
        <stp>Bar</stp>
        <stp/>
        <stp>Open</stp>
        <stp>5</stp>
        <stp>-41</stp>
        <stp/>
        <stp/>
        <stp/>
        <stp/>
        <stp>T</stp>
        <tr r="K50" s="1"/>
        <tr r="K50" s="1"/>
      </tp>
      <tp>
        <v>0</v>
        <stp/>
        <stp>StudyData</stp>
        <stp>AlgOrdBidVol(SUBMINUTE((HTS),1,Regular),1,0)</stp>
        <stp>Bar</stp>
        <stp/>
        <stp>Open</stp>
        <stp>5</stp>
        <stp>-31</stp>
        <stp/>
        <stp/>
        <stp/>
        <stp/>
        <stp>T</stp>
        <tr r="E40" s="1"/>
        <tr r="E40" s="1"/>
      </tp>
      <tp>
        <v>0</v>
        <stp/>
        <stp>StudyData</stp>
        <stp>AlgOrdBidVol(SUBMINUTE((HTS),1,Regular),1,0)</stp>
        <stp>Bar</stp>
        <stp/>
        <stp>Open</stp>
        <stp>5</stp>
        <stp>-21</stp>
        <stp/>
        <stp/>
        <stp/>
        <stp/>
        <stp>T</stp>
        <tr r="E30" s="1"/>
        <tr r="E30" s="1"/>
      </tp>
      <tp>
        <v>0</v>
        <stp/>
        <stp>StudyData</stp>
        <stp>AlgOrdBidVol(SUBMINUTE((HTS),1,Regular),1,0)</stp>
        <stp>Bar</stp>
        <stp/>
        <stp>Open</stp>
        <stp>5</stp>
        <stp>-11</stp>
        <stp/>
        <stp/>
        <stp/>
        <stp/>
        <stp>T</stp>
        <tr r="E20" s="1"/>
        <tr r="E20" s="1"/>
      </tp>
      <tp>
        <v>0</v>
        <stp/>
        <stp>StudyData</stp>
        <stp>AlgOrdBidVol(SUBMINUTE((HTS),1,Regular),1,0)</stp>
        <stp>Bar</stp>
        <stp/>
        <stp>Open</stp>
        <stp>5</stp>
        <stp>-51</stp>
        <stp/>
        <stp/>
        <stp/>
        <stp/>
        <stp>T</stp>
        <tr r="E60" s="1"/>
        <tr r="E60" s="1"/>
      </tp>
      <tp>
        <v>0</v>
        <stp/>
        <stp>StudyData</stp>
        <stp>AlgOrdBidVol(SUBMINUTE((HTS),1,Regular),1,0)</stp>
        <stp>Bar</stp>
        <stp/>
        <stp>Open</stp>
        <stp>5</stp>
        <stp>-41</stp>
        <stp/>
        <stp/>
        <stp/>
        <stp/>
        <stp>T</stp>
        <tr r="E50" s="1"/>
        <tr r="E50" s="1"/>
      </tp>
      <tp>
        <v>0</v>
        <stp/>
        <stp>StudyData</stp>
        <stp>AlgOrdBidVol(SUBMINUTE((HXS),1,Regular),1,0)</stp>
        <stp>Bar</stp>
        <stp/>
        <stp>Open</stp>
        <stp>5</stp>
        <stp>-31</stp>
        <stp/>
        <stp/>
        <stp/>
        <stp/>
        <stp>T</stp>
        <tr r="AI40" s="1"/>
        <tr r="AI40" s="1"/>
      </tp>
      <tp>
        <v>0</v>
        <stp/>
        <stp>StudyData</stp>
        <stp>AlgOrdBidVol(SUBMINUTE((HXS),1,Regular),1,0)</stp>
        <stp>Bar</stp>
        <stp/>
        <stp>Open</stp>
        <stp>5</stp>
        <stp>-21</stp>
        <stp/>
        <stp/>
        <stp/>
        <stp/>
        <stp>T</stp>
        <tr r="AI30" s="1"/>
        <tr r="AI30" s="1"/>
      </tp>
      <tp>
        <v>0</v>
        <stp/>
        <stp>StudyData</stp>
        <stp>AlgOrdBidVol(SUBMINUTE((HXS),1,Regular),1,0)</stp>
        <stp>Bar</stp>
        <stp/>
        <stp>Open</stp>
        <stp>5</stp>
        <stp>-11</stp>
        <stp/>
        <stp/>
        <stp/>
        <stp/>
        <stp>T</stp>
        <tr r="AI20" s="1"/>
        <tr r="AI20" s="1"/>
      </tp>
      <tp>
        <v>0</v>
        <stp/>
        <stp>StudyData</stp>
        <stp>AlgOrdBidVol(SUBMINUTE((HXS),1,Regular),1,0)</stp>
        <stp>Bar</stp>
        <stp/>
        <stp>Open</stp>
        <stp>5</stp>
        <stp>-51</stp>
        <stp/>
        <stp/>
        <stp/>
        <stp/>
        <stp>T</stp>
        <tr r="AI60" s="1"/>
        <tr r="AI60" s="1"/>
      </tp>
      <tp>
        <v>0</v>
        <stp/>
        <stp>StudyData</stp>
        <stp>AlgOrdBidVol(SUBMINUTE((HXS),1,Regular),1,0)</stp>
        <stp>Bar</stp>
        <stp/>
        <stp>Open</stp>
        <stp>5</stp>
        <stp>-41</stp>
        <stp/>
        <stp/>
        <stp/>
        <stp/>
        <stp>T</stp>
        <tr r="AI50" s="1"/>
        <tr r="AI50" s="1"/>
      </tp>
      <tp>
        <v>0</v>
        <stp/>
        <stp>StudyData</stp>
        <stp>AlgOrdBidVol(SUBMINUTE((HXS),5,Regular),1,0)</stp>
        <stp>Bar</stp>
        <stp/>
        <stp>Open</stp>
        <stp>5</stp>
        <stp>-31</stp>
        <stp/>
        <stp/>
        <stp/>
        <stp/>
        <stp>T</stp>
        <tr r="AO40" s="1"/>
        <tr r="AO40" s="1"/>
      </tp>
      <tp>
        <v>0</v>
        <stp/>
        <stp>StudyData</stp>
        <stp>AlgOrdBidVol(SUBMINUTE((HXS),5,Regular),1,0)</stp>
        <stp>Bar</stp>
        <stp/>
        <stp>Open</stp>
        <stp>5</stp>
        <stp>-21</stp>
        <stp/>
        <stp/>
        <stp/>
        <stp/>
        <stp>T</stp>
        <tr r="AO30" s="1"/>
        <tr r="AO30" s="1"/>
      </tp>
      <tp>
        <v>0</v>
        <stp/>
        <stp>StudyData</stp>
        <stp>AlgOrdBidVol(SUBMINUTE((HXS),5,Regular),1,0)</stp>
        <stp>Bar</stp>
        <stp/>
        <stp>Open</stp>
        <stp>5</stp>
        <stp>-11</stp>
        <stp/>
        <stp/>
        <stp/>
        <stp/>
        <stp>T</stp>
        <tr r="AO20" s="1"/>
        <tr r="AO20" s="1"/>
      </tp>
      <tp>
        <v>0</v>
        <stp/>
        <stp>StudyData</stp>
        <stp>AlgOrdBidVol(SUBMINUTE((HXS),5,Regular),1,0)</stp>
        <stp>Bar</stp>
        <stp/>
        <stp>Open</stp>
        <stp>5</stp>
        <stp>-51</stp>
        <stp/>
        <stp/>
        <stp/>
        <stp/>
        <stp>T</stp>
        <tr r="AO60" s="1"/>
        <tr r="AO60" s="1"/>
      </tp>
      <tp>
        <v>0</v>
        <stp/>
        <stp>StudyData</stp>
        <stp>AlgOrdBidVol(SUBMINUTE((HXS),5,Regular),1,0)</stp>
        <stp>Bar</stp>
        <stp/>
        <stp>Open</stp>
        <stp>5</stp>
        <stp>-41</stp>
        <stp/>
        <stp/>
        <stp/>
        <stp/>
        <stp>T</stp>
        <tr r="AO50" s="1"/>
        <tr r="AO50" s="1"/>
      </tp>
      <tp>
        <v>97.394999999999996</v>
        <stp/>
        <stp>StudyData</stp>
        <stp>HXS</stp>
        <stp>Bar</stp>
        <stp/>
        <stp>Low</stp>
        <stp>5</stp>
        <stp>-57</stp>
        <stp/>
        <stp/>
        <stp/>
        <stp/>
        <stp>T</stp>
        <tr r="BB66" s="1"/>
      </tp>
      <tp>
        <v>97.385000000000005</v>
        <stp/>
        <stp>StudyData</stp>
        <stp>HXS</stp>
        <stp>Bar</stp>
        <stp/>
        <stp>Low</stp>
        <stp>5</stp>
        <stp>-47</stp>
        <stp/>
        <stp/>
        <stp/>
        <stp/>
        <stp>T</stp>
        <tr r="BB56" s="1"/>
      </tp>
      <tp>
        <v>97.385000000000005</v>
        <stp/>
        <stp>StudyData</stp>
        <stp>HXS</stp>
        <stp>Bar</stp>
        <stp/>
        <stp>Low</stp>
        <stp>5</stp>
        <stp>-17</stp>
        <stp/>
        <stp/>
        <stp/>
        <stp/>
        <stp>T</stp>
        <tr r="BB26" s="1"/>
      </tp>
      <tp>
        <v>97.385000000000005</v>
        <stp/>
        <stp>StudyData</stp>
        <stp>HXS</stp>
        <stp>Bar</stp>
        <stp/>
        <stp>Low</stp>
        <stp>5</stp>
        <stp>-37</stp>
        <stp/>
        <stp/>
        <stp/>
        <stp/>
        <stp>T</stp>
        <tr r="BB46" s="1"/>
      </tp>
      <tp>
        <v>97.385000000000005</v>
        <stp/>
        <stp>StudyData</stp>
        <stp>HXS</stp>
        <stp>Bar</stp>
        <stp/>
        <stp>Low</stp>
        <stp>5</stp>
        <stp>-27</stp>
        <stp/>
        <stp/>
        <stp/>
        <stp/>
        <stp>T</stp>
        <tr r="BB36" s="1"/>
      </tp>
      <tp>
        <v>98.25</v>
        <stp/>
        <stp>StudyData</stp>
        <stp>HTS</stp>
        <stp>FG</stp>
        <stp/>
        <stp>Close</stp>
        <stp>5</stp>
        <stp>-48</stp>
        <stp/>
        <stp/>
        <stp/>
        <stp/>
        <stp>T</stp>
        <tr r="Y57" s="1"/>
      </tp>
      <tp>
        <v>98.24</v>
        <stp/>
        <stp>StudyData</stp>
        <stp>HTS</stp>
        <stp>FG</stp>
        <stp/>
        <stp>Close</stp>
        <stp>5</stp>
        <stp>-58</stp>
        <stp/>
        <stp/>
        <stp/>
        <stp/>
        <stp>T</stp>
        <tr r="Y67" s="1"/>
      </tp>
      <tp>
        <v>98.24</v>
        <stp/>
        <stp>StudyData</stp>
        <stp>HTS</stp>
        <stp>FG</stp>
        <stp/>
        <stp>Close</stp>
        <stp>5</stp>
        <stp>-28</stp>
        <stp/>
        <stp/>
        <stp/>
        <stp/>
        <stp>T</stp>
        <tr r="Y37" s="1"/>
      </tp>
      <tp>
        <v>98.24</v>
        <stp/>
        <stp>StudyData</stp>
        <stp>HTS</stp>
        <stp>FG</stp>
        <stp/>
        <stp>Close</stp>
        <stp>5</stp>
        <stp>-38</stp>
        <stp/>
        <stp/>
        <stp/>
        <stp/>
        <stp>T</stp>
        <tr r="Y47" s="1"/>
      </tp>
      <tp>
        <v>98.24</v>
        <stp/>
        <stp>StudyData</stp>
        <stp>HTS</stp>
        <stp>FG</stp>
        <stp/>
        <stp>Close</stp>
        <stp>5</stp>
        <stp>-18</stp>
        <stp/>
        <stp/>
        <stp/>
        <stp/>
        <stp>T</stp>
        <tr r="Y27" s="1"/>
      </tp>
      <tp>
        <v>97.385000000000005</v>
        <stp/>
        <stp>StudyData</stp>
        <stp>HXS</stp>
        <stp>FG</stp>
        <stp/>
        <stp>Close</stp>
        <stp>5</stp>
        <stp>-28</stp>
        <stp/>
        <stp/>
        <stp/>
        <stp/>
        <stp>T</stp>
        <tr r="AZ37" s="1"/>
      </tp>
      <tp>
        <v>97.385000000000005</v>
        <stp/>
        <stp>StudyData</stp>
        <stp>HXS</stp>
        <stp>FG</stp>
        <stp/>
        <stp>Close</stp>
        <stp>5</stp>
        <stp>-38</stp>
        <stp/>
        <stp/>
        <stp/>
        <stp/>
        <stp>T</stp>
        <tr r="AZ47" s="1"/>
      </tp>
      <tp>
        <v>97.385000000000005</v>
        <stp/>
        <stp>StudyData</stp>
        <stp>HXS</stp>
        <stp>FG</stp>
        <stp/>
        <stp>Close</stp>
        <stp>5</stp>
        <stp>-18</stp>
        <stp/>
        <stp/>
        <stp/>
        <stp/>
        <stp>T</stp>
        <tr r="AZ27" s="1"/>
      </tp>
      <tp>
        <v>97.39</v>
        <stp/>
        <stp>StudyData</stp>
        <stp>HXS</stp>
        <stp>FG</stp>
        <stp/>
        <stp>Close</stp>
        <stp>5</stp>
        <stp>-48</stp>
        <stp/>
        <stp/>
        <stp/>
        <stp/>
        <stp>T</stp>
        <tr r="AZ57" s="1"/>
      </tp>
      <tp>
        <v>97.394999999999996</v>
        <stp/>
        <stp>StudyData</stp>
        <stp>HXS</stp>
        <stp>FG</stp>
        <stp/>
        <stp>Close</stp>
        <stp>5</stp>
        <stp>-58</stp>
        <stp/>
        <stp/>
        <stp/>
        <stp/>
        <stp>T</stp>
        <tr r="AZ67" s="1"/>
      </tp>
      <tp>
        <v>0</v>
        <stp/>
        <stp>StudyData</stp>
        <stp>AlgOrdBidVol(SUBMINUTE((HTS),5,Regular),1,0)</stp>
        <stp>Bar</stp>
        <stp/>
        <stp>Open</stp>
        <stp>5</stp>
        <stp>-30</stp>
        <stp/>
        <stp/>
        <stp/>
        <stp/>
        <stp>T</stp>
        <tr r="K39" s="1"/>
        <tr r="K39" s="1"/>
      </tp>
      <tp>
        <v>0</v>
        <stp/>
        <stp>StudyData</stp>
        <stp>AlgOrdBidVol(SUBMINUTE((HTS),5,Regular),1,0)</stp>
        <stp>Bar</stp>
        <stp/>
        <stp>Open</stp>
        <stp>5</stp>
        <stp>-20</stp>
        <stp/>
        <stp/>
        <stp/>
        <stp/>
        <stp>T</stp>
        <tr r="K29" s="1"/>
        <tr r="K29" s="1"/>
      </tp>
      <tp>
        <v>0</v>
        <stp/>
        <stp>StudyData</stp>
        <stp>AlgOrdBidVol(SUBMINUTE((HTS),5,Regular),1,0)</stp>
        <stp>Bar</stp>
        <stp/>
        <stp>Open</stp>
        <stp>5</stp>
        <stp>-10</stp>
        <stp/>
        <stp/>
        <stp/>
        <stp/>
        <stp>T</stp>
        <tr r="K19" s="1"/>
        <tr r="K19" s="1"/>
      </tp>
      <tp>
        <v>0</v>
        <stp/>
        <stp>StudyData</stp>
        <stp>AlgOrdBidVol(SUBMINUTE((HTS),5,Regular),1,0)</stp>
        <stp>Bar</stp>
        <stp/>
        <stp>Open</stp>
        <stp>5</stp>
        <stp>-60</stp>
        <stp/>
        <stp/>
        <stp/>
        <stp/>
        <stp>T</stp>
        <tr r="K69" s="1"/>
        <tr r="K69" s="1"/>
      </tp>
      <tp>
        <v>0</v>
        <stp/>
        <stp>StudyData</stp>
        <stp>AlgOrdBidVol(SUBMINUTE((HTS),5,Regular),1,0)</stp>
        <stp>Bar</stp>
        <stp/>
        <stp>Open</stp>
        <stp>5</stp>
        <stp>-50</stp>
        <stp/>
        <stp/>
        <stp/>
        <stp/>
        <stp>T</stp>
        <tr r="K59" s="1"/>
        <tr r="K59" s="1"/>
      </tp>
      <tp>
        <v>0</v>
        <stp/>
        <stp>StudyData</stp>
        <stp>AlgOrdBidVol(SUBMINUTE((HTS),5,Regular),1,0)</stp>
        <stp>Bar</stp>
        <stp/>
        <stp>Open</stp>
        <stp>5</stp>
        <stp>-40</stp>
        <stp/>
        <stp/>
        <stp/>
        <stp/>
        <stp>T</stp>
        <tr r="K49" s="1"/>
        <tr r="K49" s="1"/>
      </tp>
      <tp>
        <v>0</v>
        <stp/>
        <stp>StudyData</stp>
        <stp>AlgOrdBidVol(SUBMINUTE((HTS),1,Regular),1,0)</stp>
        <stp>Bar</stp>
        <stp/>
        <stp>Open</stp>
        <stp>5</stp>
        <stp>-30</stp>
        <stp/>
        <stp/>
        <stp/>
        <stp/>
        <stp>T</stp>
        <tr r="E39" s="1"/>
        <tr r="E39" s="1"/>
      </tp>
      <tp>
        <v>0</v>
        <stp/>
        <stp>StudyData</stp>
        <stp>AlgOrdBidVol(SUBMINUTE((HTS),1,Regular),1,0)</stp>
        <stp>Bar</stp>
        <stp/>
        <stp>Open</stp>
        <stp>5</stp>
        <stp>-20</stp>
        <stp/>
        <stp/>
        <stp/>
        <stp/>
        <stp>T</stp>
        <tr r="E29" s="1"/>
        <tr r="E29" s="1"/>
      </tp>
      <tp>
        <v>0</v>
        <stp/>
        <stp>StudyData</stp>
        <stp>AlgOrdBidVol(SUBMINUTE((HTS),1,Regular),1,0)</stp>
        <stp>Bar</stp>
        <stp/>
        <stp>Open</stp>
        <stp>5</stp>
        <stp>-10</stp>
        <stp/>
        <stp/>
        <stp/>
        <stp/>
        <stp>T</stp>
        <tr r="E19" s="1"/>
        <tr r="E19" s="1"/>
      </tp>
      <tp>
        <v>0</v>
        <stp/>
        <stp>StudyData</stp>
        <stp>AlgOrdBidVol(SUBMINUTE((HTS),1,Regular),1,0)</stp>
        <stp>Bar</stp>
        <stp/>
        <stp>Open</stp>
        <stp>5</stp>
        <stp>-60</stp>
        <stp/>
        <stp/>
        <stp/>
        <stp/>
        <stp>T</stp>
        <tr r="E69" s="1"/>
        <tr r="E69" s="1"/>
      </tp>
      <tp>
        <v>0</v>
        <stp/>
        <stp>StudyData</stp>
        <stp>AlgOrdBidVol(SUBMINUTE((HTS),1,Regular),1,0)</stp>
        <stp>Bar</stp>
        <stp/>
        <stp>Open</stp>
        <stp>5</stp>
        <stp>-50</stp>
        <stp/>
        <stp/>
        <stp/>
        <stp/>
        <stp>T</stp>
        <tr r="E59" s="1"/>
        <tr r="E59" s="1"/>
      </tp>
      <tp>
        <v>0</v>
        <stp/>
        <stp>StudyData</stp>
        <stp>AlgOrdBidVol(SUBMINUTE((HTS),1,Regular),1,0)</stp>
        <stp>Bar</stp>
        <stp/>
        <stp>Open</stp>
        <stp>5</stp>
        <stp>-40</stp>
        <stp/>
        <stp/>
        <stp/>
        <stp/>
        <stp>T</stp>
        <tr r="E49" s="1"/>
        <tr r="E49" s="1"/>
      </tp>
      <tp>
        <v>0</v>
        <stp/>
        <stp>StudyData</stp>
        <stp>AlgOrdBidVol(SUBMINUTE((HXS),1,Regular),1,0)</stp>
        <stp>Bar</stp>
        <stp/>
        <stp>Open</stp>
        <stp>5</stp>
        <stp>-30</stp>
        <stp/>
        <stp/>
        <stp/>
        <stp/>
        <stp>T</stp>
        <tr r="AI39" s="1"/>
        <tr r="AI39" s="1"/>
      </tp>
      <tp>
        <v>0</v>
        <stp/>
        <stp>StudyData</stp>
        <stp>AlgOrdBidVol(SUBMINUTE((HXS),1,Regular),1,0)</stp>
        <stp>Bar</stp>
        <stp/>
        <stp>Open</stp>
        <stp>5</stp>
        <stp>-20</stp>
        <stp/>
        <stp/>
        <stp/>
        <stp/>
        <stp>T</stp>
        <tr r="AI29" s="1"/>
        <tr r="AI29" s="1"/>
      </tp>
      <tp>
        <v>0</v>
        <stp/>
        <stp>StudyData</stp>
        <stp>AlgOrdBidVol(SUBMINUTE((HXS),1,Regular),1,0)</stp>
        <stp>Bar</stp>
        <stp/>
        <stp>Open</stp>
        <stp>5</stp>
        <stp>-10</stp>
        <stp/>
        <stp/>
        <stp/>
        <stp/>
        <stp>T</stp>
        <tr r="AI19" s="1"/>
        <tr r="AI19" s="1"/>
      </tp>
      <tp>
        <v>0</v>
        <stp/>
        <stp>StudyData</stp>
        <stp>AlgOrdBidVol(SUBMINUTE((HXS),1,Regular),1,0)</stp>
        <stp>Bar</stp>
        <stp/>
        <stp>Open</stp>
        <stp>5</stp>
        <stp>-60</stp>
        <stp/>
        <stp/>
        <stp/>
        <stp/>
        <stp>T</stp>
        <tr r="AI69" s="1"/>
        <tr r="AI69" s="1"/>
      </tp>
      <tp>
        <v>0</v>
        <stp/>
        <stp>StudyData</stp>
        <stp>AlgOrdBidVol(SUBMINUTE((HXS),1,Regular),1,0)</stp>
        <stp>Bar</stp>
        <stp/>
        <stp>Open</stp>
        <stp>5</stp>
        <stp>-50</stp>
        <stp/>
        <stp/>
        <stp/>
        <stp/>
        <stp>T</stp>
        <tr r="AI59" s="1"/>
        <tr r="AI59" s="1"/>
      </tp>
      <tp>
        <v>0</v>
        <stp/>
        <stp>StudyData</stp>
        <stp>AlgOrdBidVol(SUBMINUTE((HXS),1,Regular),1,0)</stp>
        <stp>Bar</stp>
        <stp/>
        <stp>Open</stp>
        <stp>5</stp>
        <stp>-40</stp>
        <stp/>
        <stp/>
        <stp/>
        <stp/>
        <stp>T</stp>
        <tr r="AI49" s="1"/>
        <tr r="AI49" s="1"/>
      </tp>
      <tp>
        <v>0</v>
        <stp/>
        <stp>StudyData</stp>
        <stp>AlgOrdBidVol(SUBMINUTE((HXS),5,Regular),1,0)</stp>
        <stp>Bar</stp>
        <stp/>
        <stp>Open</stp>
        <stp>5</stp>
        <stp>-30</stp>
        <stp/>
        <stp/>
        <stp/>
        <stp/>
        <stp>T</stp>
        <tr r="AO39" s="1"/>
        <tr r="AO39" s="1"/>
      </tp>
      <tp>
        <v>0</v>
        <stp/>
        <stp>StudyData</stp>
        <stp>AlgOrdBidVol(SUBMINUTE((HXS),5,Regular),1,0)</stp>
        <stp>Bar</stp>
        <stp/>
        <stp>Open</stp>
        <stp>5</stp>
        <stp>-20</stp>
        <stp/>
        <stp/>
        <stp/>
        <stp/>
        <stp>T</stp>
        <tr r="AO29" s="1"/>
        <tr r="AO29" s="1"/>
      </tp>
      <tp>
        <v>0</v>
        <stp/>
        <stp>StudyData</stp>
        <stp>AlgOrdBidVol(SUBMINUTE((HXS),5,Regular),1,0)</stp>
        <stp>Bar</stp>
        <stp/>
        <stp>Open</stp>
        <stp>5</stp>
        <stp>-10</stp>
        <stp/>
        <stp/>
        <stp/>
        <stp/>
        <stp>T</stp>
        <tr r="AO19" s="1"/>
        <tr r="AO19" s="1"/>
      </tp>
      <tp>
        <v>0</v>
        <stp/>
        <stp>StudyData</stp>
        <stp>AlgOrdBidVol(SUBMINUTE((HXS),5,Regular),1,0)</stp>
        <stp>Bar</stp>
        <stp/>
        <stp>Open</stp>
        <stp>5</stp>
        <stp>-60</stp>
        <stp/>
        <stp/>
        <stp/>
        <stp/>
        <stp>T</stp>
        <tr r="AO69" s="1"/>
        <tr r="AO69" s="1"/>
      </tp>
      <tp>
        <v>0</v>
        <stp/>
        <stp>StudyData</stp>
        <stp>AlgOrdBidVol(SUBMINUTE((HXS),5,Regular),1,0)</stp>
        <stp>Bar</stp>
        <stp/>
        <stp>Open</stp>
        <stp>5</stp>
        <stp>-50</stp>
        <stp/>
        <stp/>
        <stp/>
        <stp/>
        <stp>T</stp>
        <tr r="AO59" s="1"/>
        <tr r="AO59" s="1"/>
      </tp>
      <tp>
        <v>0</v>
        <stp/>
        <stp>StudyData</stp>
        <stp>AlgOrdBidVol(SUBMINUTE((HXS),5,Regular),1,0)</stp>
        <stp>Bar</stp>
        <stp/>
        <stp>Open</stp>
        <stp>5</stp>
        <stp>-40</stp>
        <stp/>
        <stp/>
        <stp/>
        <stp/>
        <stp>T</stp>
        <tr r="AO49" s="1"/>
        <tr r="AO49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1</xdr:row>
      <xdr:rowOff>47625</xdr:rowOff>
    </xdr:from>
    <xdr:to>
      <xdr:col>2</xdr:col>
      <xdr:colOff>276140</xdr:colOff>
      <xdr:row>2</xdr:row>
      <xdr:rowOff>133318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238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</xdr:row>
      <xdr:rowOff>19050</xdr:rowOff>
    </xdr:from>
    <xdr:to>
      <xdr:col>2</xdr:col>
      <xdr:colOff>209465</xdr:colOff>
      <xdr:row>2</xdr:row>
      <xdr:rowOff>102840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95250"/>
          <a:ext cx="676190" cy="255240"/>
        </a:xfrm>
        <a:prstGeom prst="rect">
          <a:avLst/>
        </a:prstGeom>
      </xdr:spPr>
    </xdr:pic>
    <xdr:clientData/>
  </xdr:twoCellAnchor>
  <xdr:oneCellAnchor>
    <xdr:from>
      <xdr:col>55</xdr:col>
      <xdr:colOff>152400</xdr:colOff>
      <xdr:row>1</xdr:row>
      <xdr:rowOff>47625</xdr:rowOff>
    </xdr:from>
    <xdr:ext cx="676190" cy="255240"/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59225" y="123825"/>
          <a:ext cx="676190" cy="255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S74"/>
  <sheetViews>
    <sheetView showRowColHeaders="0" tabSelected="1" zoomScaleNormal="100" workbookViewId="0">
      <selection activeCell="E8" sqref="E8"/>
    </sheetView>
  </sheetViews>
  <sheetFormatPr defaultRowHeight="14.25" x14ac:dyDescent="0.3"/>
  <cols>
    <col min="1" max="1" width="0.875" style="1" customWidth="1"/>
    <col min="2" max="3" width="8.625" style="1" customWidth="1"/>
    <col min="4" max="4" width="0.125" style="1" customWidth="1"/>
    <col min="5" max="5" width="4.625" style="1" customWidth="1"/>
    <col min="6" max="6" width="4.625" style="2" customWidth="1"/>
    <col min="7" max="7" width="0.125" style="2" customWidth="1"/>
    <col min="8" max="8" width="0.875" style="3" customWidth="1"/>
    <col min="9" max="9" width="8.625" style="3" customWidth="1"/>
    <col min="10" max="10" width="8.625" style="4" customWidth="1"/>
    <col min="11" max="12" width="4.625" style="4" customWidth="1"/>
    <col min="13" max="13" width="0.125" style="4" customWidth="1"/>
    <col min="14" max="14" width="0.875" style="4" customWidth="1"/>
    <col min="15" max="16" width="8.625" style="4" customWidth="1"/>
    <col min="17" max="18" width="4.625" style="4" customWidth="1"/>
    <col min="19" max="19" width="0.125" style="4" customWidth="1"/>
    <col min="20" max="20" width="0.875" style="4" customWidth="1"/>
    <col min="21" max="21" width="8.625" style="4" customWidth="1"/>
    <col min="22" max="24" width="0.125" style="4" customWidth="1"/>
    <col min="25" max="25" width="8.625" style="4" customWidth="1"/>
    <col min="26" max="26" width="4.625" style="5" customWidth="1"/>
    <col min="27" max="27" width="5.625" style="6" customWidth="1"/>
    <col min="28" max="28" width="0.75" style="6" hidden="1" customWidth="1"/>
    <col min="29" max="29" width="0.875" style="6" customWidth="1"/>
    <col min="30" max="30" width="0.875" style="1" hidden="1" customWidth="1"/>
    <col min="31" max="31" width="0.375" style="1" customWidth="1"/>
    <col min="32" max="33" width="8.625" style="1" customWidth="1"/>
    <col min="34" max="34" width="4.625" style="1" hidden="1" customWidth="1"/>
    <col min="35" max="35" width="4.625" style="9" customWidth="1"/>
    <col min="36" max="36" width="4.625" style="3" customWidth="1"/>
    <col min="37" max="37" width="0.125" style="3" customWidth="1"/>
    <col min="38" max="38" width="0.875" style="7" customWidth="1"/>
    <col min="39" max="40" width="8.625" style="7" customWidth="1"/>
    <col min="41" max="41" width="4.625" style="7" customWidth="1"/>
    <col min="42" max="42" width="4.5" style="1" customWidth="1"/>
    <col min="43" max="43" width="4.625" style="1" hidden="1" customWidth="1"/>
    <col min="44" max="44" width="0.875" style="1" customWidth="1"/>
    <col min="45" max="46" width="8.625" style="1" customWidth="1"/>
    <col min="47" max="47" width="8.625" style="9" customWidth="1"/>
    <col min="48" max="48" width="4.625" style="1" customWidth="1"/>
    <col min="49" max="49" width="6" style="1" hidden="1" customWidth="1"/>
    <col min="50" max="50" width="0.875" style="1" customWidth="1"/>
    <col min="51" max="52" width="8.625" style="1" customWidth="1"/>
    <col min="53" max="55" width="4.625" style="1" hidden="1" customWidth="1"/>
    <col min="56" max="56" width="8.625" style="1" customWidth="1"/>
    <col min="57" max="57" width="4.625" style="1" customWidth="1"/>
    <col min="58" max="58" width="5.625" style="1" hidden="1" customWidth="1"/>
    <col min="59" max="60" width="5.625" style="1" customWidth="1"/>
    <col min="61" max="62" width="5.625" style="6" customWidth="1"/>
    <col min="63" max="63" width="5.625" style="1" customWidth="1"/>
    <col min="64" max="65" width="4.625" style="1" customWidth="1"/>
    <col min="66" max="66" width="4.625" style="7" customWidth="1"/>
    <col min="67" max="75" width="4.625" style="1" customWidth="1"/>
    <col min="76" max="16384" width="9" style="1"/>
  </cols>
  <sheetData>
    <row r="1" spans="2:71" ht="6" customHeight="1" x14ac:dyDescent="0.3">
      <c r="AH1" s="9"/>
      <c r="AI1" s="3"/>
      <c r="AK1" s="7"/>
      <c r="AO1" s="1"/>
      <c r="AT1" s="9"/>
      <c r="AU1" s="1"/>
      <c r="BJ1" s="1"/>
      <c r="BM1" s="7"/>
      <c r="BN1" s="1"/>
    </row>
    <row r="2" spans="2:71" ht="14.1" customHeight="1" x14ac:dyDescent="0.3">
      <c r="B2" s="93" t="str">
        <f>"CQG 3-Year Australian Bonds Iceberg Dashboard   Net Change:  "&amp;TEXT(RTD("cqg.rtd",,"ContractData","HTS","NEtChange",,"T"),"#.000")</f>
        <v>CQG 3-Year Australian Bonds Iceberg Dashboard   Net Change:  -.030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145"/>
      <c r="AB2" s="143"/>
      <c r="AC2" s="147"/>
      <c r="AD2" s="109"/>
      <c r="AE2" s="112"/>
      <c r="AF2" s="103" t="str">
        <f>"CQG 10-Year Australian Bonds Iceberg Dashboard   Net Change:  "&amp;TEXT(RTD("cqg.rtd",,"ContractData","HXS","NEtChange",,"T"),"#.000")</f>
        <v>CQG 10-Year Australian Bonds Iceberg Dashboard   Net Change:  -.020</v>
      </c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16"/>
      <c r="BF2" s="128"/>
      <c r="BG2" s="131"/>
      <c r="BH2" s="132"/>
      <c r="BI2" s="132"/>
      <c r="BJ2" s="41"/>
      <c r="BK2" s="41"/>
      <c r="BL2" s="41"/>
      <c r="BM2" s="41"/>
      <c r="BN2" s="41"/>
      <c r="BO2" s="41"/>
      <c r="BP2" s="41"/>
      <c r="BQ2" s="41"/>
      <c r="BR2" s="41"/>
      <c r="BS2" s="41"/>
    </row>
    <row r="3" spans="2:71" ht="14.1" customHeight="1" x14ac:dyDescent="0.3"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146"/>
      <c r="AB3" s="144"/>
      <c r="AC3" s="148"/>
      <c r="AD3" s="149"/>
      <c r="AE3" s="113"/>
      <c r="AF3" s="105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17"/>
      <c r="BF3" s="129"/>
      <c r="BG3" s="131"/>
      <c r="BH3" s="132"/>
      <c r="BI3" s="132"/>
      <c r="BJ3" s="41"/>
      <c r="BK3" s="41"/>
      <c r="BL3" s="41"/>
      <c r="BM3" s="41"/>
      <c r="BN3" s="41"/>
      <c r="BO3" s="41"/>
      <c r="BP3" s="41"/>
      <c r="BQ3" s="41"/>
      <c r="BR3" s="41"/>
      <c r="BS3" s="41"/>
    </row>
    <row r="4" spans="2:71" ht="16.5" customHeight="1" x14ac:dyDescent="0.3">
      <c r="B4" s="75" t="s">
        <v>10</v>
      </c>
      <c r="C4" s="75"/>
      <c r="D4" s="76"/>
      <c r="E4" s="142">
        <v>3</v>
      </c>
      <c r="F4" s="77"/>
      <c r="G4" s="77" t="str">
        <f>IF(E4=0,0,IF(E4=1,"#.0",IF(E4=2,"#.00",IF(E4=3,"#.000",IF(E4=4,"#.0000",IF(E4=5,"#.00000",IF(E4=6,"#.000000")))))))</f>
        <v>#.000</v>
      </c>
      <c r="H4" s="77"/>
      <c r="I4" s="76"/>
      <c r="J4" s="78"/>
      <c r="K4" s="79" t="s">
        <v>1</v>
      </c>
      <c r="L4" s="79"/>
      <c r="M4" s="79"/>
      <c r="N4" s="79"/>
      <c r="O4" s="80" t="s">
        <v>0</v>
      </c>
      <c r="P4" s="80"/>
      <c r="Q4" s="153" t="str">
        <f>RTD("cqg.rtd", ,"ContractData",B4, "LongDescription",, "T")</f>
        <v>3 Year Aus Treasury Bond, Dec 15</v>
      </c>
      <c r="R4" s="154"/>
      <c r="S4" s="154"/>
      <c r="T4" s="154"/>
      <c r="U4" s="154"/>
      <c r="V4" s="154"/>
      <c r="W4" s="154"/>
      <c r="X4" s="154"/>
      <c r="Y4" s="154"/>
      <c r="Z4" s="154"/>
      <c r="AA4" s="155"/>
      <c r="AB4" s="130"/>
      <c r="AC4" s="148"/>
      <c r="AD4" s="149"/>
      <c r="AE4" s="113"/>
      <c r="AF4" s="75" t="s">
        <v>11</v>
      </c>
      <c r="AG4" s="75"/>
      <c r="AH4" s="81"/>
      <c r="AI4" s="142">
        <v>3</v>
      </c>
      <c r="AJ4" s="77"/>
      <c r="AK4" s="77" t="str">
        <f>IF(AI4=0,0,IF(AI4=1,"#.0",IF(AI4=2,"#.00",IF(AI4=3,"#.000",IF(AI4=4,"#.0000",IF(AI4=5,"#.00000",IF(AI4=6,"#.000000")))))))</f>
        <v>#.000</v>
      </c>
      <c r="AL4" s="77"/>
      <c r="AM4" s="76"/>
      <c r="AN4" s="78"/>
      <c r="AO4" s="79" t="s">
        <v>1</v>
      </c>
      <c r="AP4" s="79"/>
      <c r="AQ4" s="79"/>
      <c r="AR4" s="79"/>
      <c r="AS4" s="80" t="s">
        <v>0</v>
      </c>
      <c r="AT4" s="80"/>
      <c r="AU4" s="156" t="str">
        <f>RTD("cqg.rtd", ,"ContractData",AF4, "LongDescription",, "T")</f>
        <v>10yr Australian Treasury Bond, Dec 15</v>
      </c>
      <c r="AV4" s="157"/>
      <c r="AW4" s="157"/>
      <c r="AX4" s="157"/>
      <c r="AY4" s="157"/>
      <c r="AZ4" s="157"/>
      <c r="BA4" s="157"/>
      <c r="BB4" s="157"/>
      <c r="BC4" s="157"/>
      <c r="BD4" s="157"/>
      <c r="BE4" s="158"/>
      <c r="BF4" s="130"/>
      <c r="BG4" s="133"/>
      <c r="BH4" s="134"/>
      <c r="BI4" s="134"/>
      <c r="BJ4" s="71"/>
      <c r="BK4" s="71"/>
      <c r="BL4" s="71"/>
      <c r="BM4" s="71"/>
      <c r="BN4" s="71"/>
      <c r="BO4" s="71"/>
      <c r="BP4" s="71"/>
      <c r="BQ4" s="71"/>
      <c r="BR4" s="71"/>
      <c r="BS4" s="41"/>
    </row>
    <row r="5" spans="2:71" ht="24" customHeight="1" x14ac:dyDescent="0.3">
      <c r="B5" s="61" t="str">
        <f>IF($G$4=0,RTD("cqg.rtd",,"DOMData",$B$4,"Price","-4","D"),TEXT(RTD("cqg.rtd",,"DOMData",$B$4,"Price","-4","T"),$G$4))</f>
        <v>98.190</v>
      </c>
      <c r="C5" s="62"/>
      <c r="D5" s="71"/>
      <c r="E5" s="63" t="str">
        <f>IF($G$4=0,RTD("cqg.rtd",,"DOMData",$B$4,"Price","-3","D"),TEXT(RTD("cqg.rtd",,"DOMData",$B$4,"Price","-3","T"),$G$4))</f>
        <v>98.200</v>
      </c>
      <c r="F5" s="63"/>
      <c r="G5" s="63"/>
      <c r="H5" s="63"/>
      <c r="I5" s="64" t="str">
        <f>IF($G$4=0,RTD("cqg.rtd",,"DOMData",$B$4,"Price","-2","D"),TEXT(RTD("cqg.rtd",,"DOMData",$B$4,"Price","-2","T"),$G$4))</f>
        <v>98.210</v>
      </c>
      <c r="J5" s="64"/>
      <c r="K5" s="65" t="str">
        <f>IF($G$4=0,RTD("cqg.rtd",,"DOMData",$B$4,"Price","-1","D"),TEXT(RTD("cqg.rtd",,"DOMData",$B$4,"Price","-1","T"),$G$4))</f>
        <v>98.220</v>
      </c>
      <c r="L5" s="65"/>
      <c r="M5" s="65"/>
      <c r="N5" s="65"/>
      <c r="O5" s="66" t="str">
        <f>IF($G$4=0,RTD("cqg.rtd",,"DOMData",$B$4,"Price","1","D"),TEXT(RTD("cqg.rtd",,"DOMData",$B$4,"Price","1","T"),$G$4))</f>
        <v>98.230</v>
      </c>
      <c r="P5" s="66"/>
      <c r="Q5" s="67" t="str">
        <f>IF($G$4=0,RTD("cqg.rtd",,"DOMData",$B$4,"Price","2","D"),TEXT(RTD("cqg.rtd",,"DOMData",$B$4,"Price","2","T"),$G$4))</f>
        <v>98.240</v>
      </c>
      <c r="R5" s="67"/>
      <c r="S5" s="67"/>
      <c r="T5" s="67"/>
      <c r="U5" s="68" t="str">
        <f>IF($G$4=0,RTD("cqg.rtd",,"DOMData",$B$4,"Price","3","D"),TEXT(RTD("cqg.rtd",,"DOMData",$B$4,"Price","3","T"),$G$4))</f>
        <v>98.250</v>
      </c>
      <c r="V5" s="68"/>
      <c r="W5" s="68"/>
      <c r="X5" s="68"/>
      <c r="Y5" s="68"/>
      <c r="Z5" s="126" t="str">
        <f>IF($G$4=0,RTD("cqg.rtd",,"DOMData",$B$4,"Price","4","D"),TEXT(RTD("cqg.rtd",,"DOMData",$B$4,"Price","4","T"),$G$4))</f>
        <v>98.260</v>
      </c>
      <c r="AA5" s="126"/>
      <c r="AB5" s="74"/>
      <c r="AC5" s="148"/>
      <c r="AD5" s="149"/>
      <c r="AE5" s="113"/>
      <c r="AF5" s="61" t="str">
        <f>IF($G$4=0,RTD("cqg.rtd",,"DOMData",$AF$4,"Price","-4","D"),TEXT(RTD("cqg.rtd",,"DOMData",$AF$4,"Price","-4","T"),$G$4))</f>
        <v>97.355</v>
      </c>
      <c r="AG5" s="62"/>
      <c r="AH5" s="82"/>
      <c r="AI5" s="63" t="str">
        <f>IF($G$4=0,RTD("cqg.rtd",,"DOMData",$AF$4,"Price","-3","D"),TEXT(RTD("cqg.rtd",,"DOMData",$AF$4,"Price","-3","T"),$G$4))</f>
        <v>97.360</v>
      </c>
      <c r="AJ5" s="63"/>
      <c r="AK5" s="63"/>
      <c r="AL5" s="63"/>
      <c r="AM5" s="64" t="str">
        <f>IF($G$4=0,RTD("cqg.rtd",,"DOMData",$AF$4,"Price","-2","D"),TEXT(RTD("cqg.rtd",,"DOMData",$AF$4,"Price","-2","T"),$G$4))</f>
        <v>97.365</v>
      </c>
      <c r="AN5" s="64"/>
      <c r="AO5" s="65" t="str">
        <f>IF($G$4=0,RTD("cqg.rtd",,"DOMData",$AF$4,"Price","-1","D"),TEXT(RTD("cqg.rtd",,"DOMData",$AF$4,"Price","-1","T"),$G$4))</f>
        <v>97.370</v>
      </c>
      <c r="AP5" s="65"/>
      <c r="AQ5" s="65"/>
      <c r="AR5" s="65"/>
      <c r="AS5" s="66" t="str">
        <f>IF($G$4=0,RTD("cqg.rtd",,"DOMData",$AF$4,"Price","1","D"),TEXT(RTD("cqg.rtd",,"DOMData",$AF$4,"Price","1","T"),$G$4))</f>
        <v>97.375</v>
      </c>
      <c r="AT5" s="66"/>
      <c r="AU5" s="67" t="str">
        <f>IF($G$4=0,RTD("cqg.rtd",,"DOMData",$AF$4,"Price","2","D"),TEXT(RTD("cqg.rtd",,"DOMData",$AF$4,"Price","2","T"),$G$4))</f>
        <v>97.380</v>
      </c>
      <c r="AV5" s="67"/>
      <c r="AW5" s="67"/>
      <c r="AX5" s="67"/>
      <c r="AY5" s="68" t="str">
        <f>IF($G$4=0,RTD("cqg.rtd",,"DOMData",$AF$4,"Price","3","D"),TEXT(RTD("cqg.rtd",,"DOMData",$AF$4,"Price","3","T"),$G$4))</f>
        <v>97.385</v>
      </c>
      <c r="AZ5" s="68"/>
      <c r="BA5" s="68"/>
      <c r="BB5" s="68"/>
      <c r="BC5" s="68"/>
      <c r="BD5" s="126" t="str">
        <f>IF($G$4=0,RTD("cqg.rtd",,"DOMData",$AF$4,"Price","4","D"),TEXT(RTD("cqg.rtd",,"DOMData",$AF$4,"Price","4","T"),$G$4))</f>
        <v>97.390</v>
      </c>
      <c r="BE5" s="126"/>
      <c r="BF5" s="74"/>
      <c r="BG5" s="135"/>
      <c r="BH5" s="136"/>
      <c r="BI5" s="136"/>
      <c r="BJ5" s="71"/>
      <c r="BK5" s="71"/>
      <c r="BL5" s="71"/>
      <c r="BM5" s="71"/>
      <c r="BN5" s="71"/>
      <c r="BO5" s="71"/>
      <c r="BP5" s="71"/>
      <c r="BQ5" s="71"/>
      <c r="BR5" s="41"/>
    </row>
    <row r="6" spans="2:71" ht="14.1" customHeight="1" x14ac:dyDescent="0.25">
      <c r="B6" s="69">
        <f>RTD("cqg.rtd",,"DOMData",$B$4,"Volume","-4","D")</f>
        <v>2836</v>
      </c>
      <c r="C6" s="70"/>
      <c r="D6" s="72"/>
      <c r="E6" s="73">
        <f>RTD("cqg.rtd",,"DOMData",$B$4,"Volume","-3","D")</f>
        <v>2314</v>
      </c>
      <c r="F6" s="73"/>
      <c r="G6" s="73"/>
      <c r="H6" s="73"/>
      <c r="I6" s="70">
        <f>RTD("cqg.rtd",,"DOMData",$B$4,"Volume","-2","D")</f>
        <v>2162</v>
      </c>
      <c r="J6" s="70"/>
      <c r="K6" s="73">
        <f>RTD("cqg.rtd",,"DOMData",$B$4,"Volume","-1","D")</f>
        <v>153</v>
      </c>
      <c r="L6" s="73"/>
      <c r="M6" s="73"/>
      <c r="N6" s="73"/>
      <c r="O6" s="70">
        <f>RTD("cqg.rtd",,"DOMData",$B$4,"Volume","1","D")</f>
        <v>2512</v>
      </c>
      <c r="P6" s="70"/>
      <c r="Q6" s="73">
        <f>RTD("cqg.rtd",,"DOMData",$B$4,"Volume","2","D")</f>
        <v>2402</v>
      </c>
      <c r="R6" s="73"/>
      <c r="S6" s="73"/>
      <c r="T6" s="73"/>
      <c r="U6" s="73">
        <f>RTD("cqg.rtd",,"DOMData",$B$4,"Volume","3","D")</f>
        <v>2559</v>
      </c>
      <c r="V6" s="73"/>
      <c r="W6" s="73"/>
      <c r="X6" s="73"/>
      <c r="Y6" s="73"/>
      <c r="Z6" s="73">
        <f>RTD("cqg.rtd",,"DOMData",$B$4,"Volume","4","D")</f>
        <v>4587</v>
      </c>
      <c r="AA6" s="73"/>
      <c r="AB6" s="127"/>
      <c r="AC6" s="148"/>
      <c r="AD6" s="149"/>
      <c r="AE6" s="113"/>
      <c r="AF6" s="69">
        <f>RTD("cqg.rtd",,"DOMData",$AF$4,"Volume","-4","D")</f>
        <v>570</v>
      </c>
      <c r="AG6" s="70"/>
      <c r="AH6" s="83"/>
      <c r="AI6" s="73">
        <f>RTD("cqg.rtd",,"DOMData",$AF$4,"Volume","-3","D")</f>
        <v>568</v>
      </c>
      <c r="AJ6" s="73"/>
      <c r="AK6" s="73"/>
      <c r="AL6" s="73"/>
      <c r="AM6" s="70">
        <f>RTD("cqg.rtd",,"DOMData",$AF$4,"Volume","-2","D")</f>
        <v>497</v>
      </c>
      <c r="AN6" s="70"/>
      <c r="AO6" s="73">
        <f>RTD("cqg.rtd",,"DOMData",$AF$4,"Volume","-1","D")</f>
        <v>99</v>
      </c>
      <c r="AP6" s="73"/>
      <c r="AQ6" s="73"/>
      <c r="AR6" s="73"/>
      <c r="AS6" s="70">
        <f>RTD("cqg.rtd",,"DOMData",$AF$4,"Volume","1","D")</f>
        <v>200</v>
      </c>
      <c r="AT6" s="70"/>
      <c r="AU6" s="73">
        <f>RTD("cqg.rtd",,"DOMData",$AF$4,"Volume","2","D")</f>
        <v>501</v>
      </c>
      <c r="AV6" s="73"/>
      <c r="AW6" s="73"/>
      <c r="AX6" s="73"/>
      <c r="AY6" s="73">
        <f>RTD("cqg.rtd",,"DOMData",$AF$4,"Volume","3","D")</f>
        <v>439</v>
      </c>
      <c r="AZ6" s="73"/>
      <c r="BA6" s="73"/>
      <c r="BB6" s="73"/>
      <c r="BC6" s="73"/>
      <c r="BD6" s="73">
        <f>RTD("cqg.rtd",,"DOMData",$AF$4,"Volume","4","D")</f>
        <v>402</v>
      </c>
      <c r="BE6" s="73"/>
      <c r="BF6" s="127"/>
      <c r="BG6" s="137"/>
      <c r="BH6" s="138"/>
      <c r="BI6" s="138"/>
      <c r="BJ6" s="71"/>
      <c r="BK6" s="71"/>
      <c r="BL6" s="71"/>
      <c r="BM6" s="71"/>
      <c r="BN6" s="71"/>
      <c r="BO6" s="71"/>
      <c r="BP6" s="71"/>
      <c r="BQ6" s="71"/>
      <c r="BR6" s="71"/>
      <c r="BS6" s="41"/>
    </row>
    <row r="7" spans="2:71" ht="15" customHeight="1" x14ac:dyDescent="0.25">
      <c r="B7" s="42"/>
      <c r="C7" s="30" t="s">
        <v>2</v>
      </c>
      <c r="D7" s="30"/>
      <c r="E7" s="30" t="s">
        <v>1</v>
      </c>
      <c r="F7" s="43" t="s">
        <v>0</v>
      </c>
      <c r="H7" s="97"/>
      <c r="I7" s="44"/>
      <c r="J7" s="29" t="s">
        <v>2</v>
      </c>
      <c r="K7" s="45" t="s">
        <v>1</v>
      </c>
      <c r="L7" s="43" t="s">
        <v>0</v>
      </c>
      <c r="M7" s="6"/>
      <c r="N7" s="97"/>
      <c r="O7" s="46"/>
      <c r="P7" s="30" t="s">
        <v>3</v>
      </c>
      <c r="Q7" s="45" t="s">
        <v>1</v>
      </c>
      <c r="R7" s="43" t="s">
        <v>0</v>
      </c>
      <c r="S7" s="6"/>
      <c r="T7" s="97"/>
      <c r="U7" s="30"/>
      <c r="V7" s="29"/>
      <c r="W7" s="29"/>
      <c r="X7" s="29"/>
      <c r="Y7" s="30" t="s">
        <v>3</v>
      </c>
      <c r="Z7" s="45" t="s">
        <v>1</v>
      </c>
      <c r="AA7" s="43" t="s">
        <v>0</v>
      </c>
      <c r="AB7" s="1"/>
      <c r="AC7" s="148"/>
      <c r="AD7" s="149"/>
      <c r="AE7" s="113"/>
      <c r="AF7" s="42"/>
      <c r="AG7" s="30" t="s">
        <v>2</v>
      </c>
      <c r="AH7" s="84"/>
      <c r="AI7" s="30" t="s">
        <v>1</v>
      </c>
      <c r="AJ7" s="43" t="s">
        <v>0</v>
      </c>
      <c r="AK7" s="2"/>
      <c r="AL7" s="97"/>
      <c r="AM7" s="44"/>
      <c r="AN7" s="29" t="s">
        <v>2</v>
      </c>
      <c r="AO7" s="45" t="s">
        <v>1</v>
      </c>
      <c r="AP7" s="43" t="s">
        <v>0</v>
      </c>
      <c r="AQ7" s="6"/>
      <c r="AR7" s="107"/>
      <c r="AS7" s="46"/>
      <c r="AT7" s="30" t="s">
        <v>3</v>
      </c>
      <c r="AU7" s="45" t="s">
        <v>1</v>
      </c>
      <c r="AV7" s="43" t="s">
        <v>0</v>
      </c>
      <c r="AW7" s="6"/>
      <c r="AX7" s="110"/>
      <c r="AY7" s="30"/>
      <c r="AZ7" s="29"/>
      <c r="BA7" s="29"/>
      <c r="BB7" s="29"/>
      <c r="BC7" s="30" t="s">
        <v>3</v>
      </c>
      <c r="BD7" s="45" t="s">
        <v>1</v>
      </c>
      <c r="BE7" s="43" t="s">
        <v>0</v>
      </c>
      <c r="BF7" s="9"/>
      <c r="BG7" s="139"/>
      <c r="BH7" s="140"/>
      <c r="BI7" s="141"/>
      <c r="BJ7" s="141"/>
      <c r="BK7" s="6"/>
      <c r="BL7" s="6"/>
      <c r="BM7" s="6"/>
      <c r="BN7" s="1"/>
      <c r="BR7" s="6"/>
    </row>
    <row r="8" spans="2:71" ht="15" customHeight="1" x14ac:dyDescent="0.3">
      <c r="B8" s="58" t="s">
        <v>7</v>
      </c>
      <c r="C8" s="59"/>
      <c r="D8" s="28"/>
      <c r="E8" s="35">
        <v>5</v>
      </c>
      <c r="F8" s="37">
        <v>5</v>
      </c>
      <c r="H8" s="98"/>
      <c r="I8" s="54" t="s">
        <v>5</v>
      </c>
      <c r="J8" s="55"/>
      <c r="K8" s="34">
        <v>10</v>
      </c>
      <c r="L8" s="37">
        <v>10</v>
      </c>
      <c r="M8" s="36"/>
      <c r="N8" s="98"/>
      <c r="O8" s="58" t="s">
        <v>4</v>
      </c>
      <c r="P8" s="59"/>
      <c r="Q8" s="34">
        <v>25</v>
      </c>
      <c r="R8" s="37">
        <v>25</v>
      </c>
      <c r="S8" s="39"/>
      <c r="T8" s="98"/>
      <c r="U8" s="54" t="s">
        <v>6</v>
      </c>
      <c r="V8" s="55"/>
      <c r="W8" s="55"/>
      <c r="X8" s="55"/>
      <c r="Y8" s="55"/>
      <c r="Z8" s="34">
        <v>50</v>
      </c>
      <c r="AA8" s="37">
        <v>50</v>
      </c>
      <c r="AB8" s="1"/>
      <c r="AC8" s="150"/>
      <c r="AD8" s="151"/>
      <c r="AE8" s="152"/>
      <c r="AF8" s="54" t="s">
        <v>7</v>
      </c>
      <c r="AG8" s="55"/>
      <c r="AH8" s="85"/>
      <c r="AI8" s="35">
        <v>5</v>
      </c>
      <c r="AJ8" s="37">
        <v>5</v>
      </c>
      <c r="AK8" s="87"/>
      <c r="AL8" s="98"/>
      <c r="AM8" s="54" t="s">
        <v>5</v>
      </c>
      <c r="AN8" s="55"/>
      <c r="AO8" s="34">
        <v>10</v>
      </c>
      <c r="AP8" s="37">
        <v>10</v>
      </c>
      <c r="AQ8" s="36"/>
      <c r="AR8" s="108"/>
      <c r="AS8" s="58" t="s">
        <v>4</v>
      </c>
      <c r="AT8" s="59"/>
      <c r="AU8" s="34">
        <v>25</v>
      </c>
      <c r="AV8" s="37">
        <v>25</v>
      </c>
      <c r="AW8" s="39"/>
      <c r="AX8" s="111"/>
      <c r="AY8" s="54" t="s">
        <v>6</v>
      </c>
      <c r="AZ8" s="55"/>
      <c r="BA8" s="55"/>
      <c r="BB8" s="55"/>
      <c r="BC8" s="55"/>
      <c r="BD8" s="34">
        <v>50</v>
      </c>
      <c r="BE8" s="37">
        <v>50</v>
      </c>
      <c r="BF8" s="9"/>
      <c r="BG8" s="139"/>
      <c r="BH8" s="140"/>
      <c r="BI8" s="141"/>
      <c r="BJ8" s="141"/>
      <c r="BK8" s="6"/>
      <c r="BL8" s="6"/>
      <c r="BM8" s="6"/>
      <c r="BN8" s="1"/>
      <c r="BR8" s="6"/>
    </row>
    <row r="9" spans="2:71" ht="11.1" customHeight="1" x14ac:dyDescent="0.3">
      <c r="B9" s="10">
        <f>RTD("cqg.rtd",,"StudyData","SUBMINUTE((HTS),1,Regular)","FG",,"Time","5",D9,,,,,"T")</f>
        <v>42305.55736111111</v>
      </c>
      <c r="C9" s="100" t="str">
        <f>RTD("cqg.rtd",,"StudyData","SUBMINUTE((HTS),1,Regular)","Bar",,"Close","5",D9,,,,,"T")</f>
        <v/>
      </c>
      <c r="D9" s="101">
        <v>0</v>
      </c>
      <c r="E9" s="13">
        <f>IF( RTD("cqg.rtd",,"StudyData", "AlgOrdBidVol(SUBMINUTE((HTS),1,Regular),1,0)",  "Bar",, "Open", "5",D9,,,,,"T")="",0,RTD("cqg.rtd",,"StudyData", "AlgOrdBidVol(SUBMINUTE((HTS),1,Regular),1,0)",  "Bar",, "Open", "5",D9,,,,,"T"))</f>
        <v>0</v>
      </c>
      <c r="F9" s="13">
        <f xml:space="preserve"> IF(RTD("cqg.rtd",,"StudyData", "AlgOrdAskVol(SUBMINUTE((HTS),1,Regular),1,0)",  "Bar",, "Open", "5",D9,,,,,"T")="",0,RTD("cqg.rtd",,"StudyData", "AlgOrdAskVol(SUBMINUTE((HTS),1,Regular),1,0)",  "Bar",, "Open", "5",D9,,,,,"T"))</f>
        <v>0</v>
      </c>
      <c r="G9" s="6">
        <f t="shared" ref="G9:G40" si="0">IF(AND(E9&gt;$E$8,E9&gt;F9),1,IF(AND(F9&gt;$F$8,F9&gt;E9),-1,0))</f>
        <v>0</v>
      </c>
      <c r="H9" s="114"/>
      <c r="I9" s="31">
        <f>RTD("cqg.rtd",,"StudyData","SUBMINUTE((HTS),5,Regular)","FG",,"Time","5",D9,,,,,"T")</f>
        <v>42305.557349537034</v>
      </c>
      <c r="J9" s="49" t="str">
        <f>RTD("cqg.rtd",,"StudyData","SUBMINUTE((HTS),5,Regular)","Bar",,"Close","5",D9,,,,,"T")</f>
        <v/>
      </c>
      <c r="K9" s="32">
        <f>IF( RTD("cqg.rtd",,"StudyData","AlgOrdBidVol(SUBMINUTE((HTS),5,Regular),1,0)",  "Bar",, "Open", "5",D9,,,,,"T")="",0,RTD("cqg.rtd",,"StudyData","AlgOrdBidVol(SUBMINUTE((HTS),5,Regular),1,0)",  "Bar",, "Open", "5",D9,,,,,"T"))</f>
        <v>0</v>
      </c>
      <c r="L9" s="32">
        <f>IF( RTD("cqg.rtd",,"StudyData","AlgOrdAskVol(SUBMINUTE((HTS),5,Regular),1,0)",  "Bar",, "Open", "5",D9,,,,,"T")="",0,RTD("cqg.rtd",,"StudyData","AlgOrdAskVol(SUBMINUTE((HTS),5,Regular),1,0)",  "Bar",, "Open", "5",D9,,,,,"T"))</f>
        <v>0</v>
      </c>
      <c r="M9" s="1">
        <f>IF(AND(K9&gt;$K$8,K9&gt;L9),1,IF(AND(L9&gt;$L$8,L9&gt;K9),-1,0))</f>
        <v>0</v>
      </c>
      <c r="N9" s="114"/>
      <c r="O9" s="15">
        <f>RTD("cqg.rtd",,"StudyData","HTS","Bar",,"Time","1",D9,,,,,"T")</f>
        <v>42305.556944444441</v>
      </c>
      <c r="P9" s="50" t="str">
        <f>RTD("cqg.rtd",,"StudyData","HTS","Bar",,"Close","1",D9,,,,,"T")</f>
        <v/>
      </c>
      <c r="Q9" s="33">
        <f>IF( RTD("cqg.rtd",,"StudyData", "AlgOrdBidVol(HTS)",  "Bar",, "Open", "1",D9,,,,,"T")="",0,RTD("cqg.rtd",,"StudyData", "AlgOrdBidVol(HTS)",  "Bar",, "Open", "1",D9,,,,,"T"))</f>
        <v>0</v>
      </c>
      <c r="R9" s="33">
        <f xml:space="preserve"> IF(RTD("cqg.rtd",,"StudyData", "AlgOrdAskVol(HTS)",  "Bar",, "Open", "1",D9,,,,,"T")="",0,RTD("cqg.rtd",,"StudyData", "AlgOrdAskVol(HTS)",  "Bar",, "Open", "1",D9,,,,,"T"))</f>
        <v>0</v>
      </c>
      <c r="S9" s="40"/>
      <c r="T9" s="114"/>
      <c r="U9" s="38">
        <f>RTD("cqg.rtd",,"StudyData","HTS","Bar",,"Time","5",D9,,,,,"T")</f>
        <v>42305.555555555555</v>
      </c>
      <c r="V9" s="14">
        <f>RTD("cqg.rtd",,"StudyData","HTS","FG",,"Open","5",D9,,,,,"T")</f>
        <v>98.22</v>
      </c>
      <c r="W9" s="11">
        <f>RTD("cqg.rtd",,"StudyData","HTS","FG",,"High","5",D9,,,,,"T")</f>
        <v>98.22</v>
      </c>
      <c r="X9" s="52">
        <f>RTD("cqg.rtd",,"StudyData","HTS","FG",,"Low","5",D9,,,,,"T")</f>
        <v>98.22</v>
      </c>
      <c r="Y9" s="51">
        <f>RTD("cqg.rtd",,"StudyData","HTS","FG",,"Close","5",D9,,,,,"T")</f>
        <v>98.22</v>
      </c>
      <c r="Z9" s="12">
        <f>IF( RTD("cqg.rtd",,"StudyData","AlgOrdBidVol(HTS)",  "Bar",, "Open", "5",D9,,,,,"T")="",0,RTD("cqg.rtd",,"StudyData","AlgOrdBidVol(HTS)",  "Bar",, "Open", "5",D9,,,,,"T"))</f>
        <v>0</v>
      </c>
      <c r="AA9" s="12">
        <f>IF( RTD("cqg.rtd",,"StudyData","AlgOrdAskVol(HTS)",  "Bar",, "Open", "5",D9,,,,,"T")="",0,RTD("cqg.rtd",,"StudyData","AlgOrdAskVol(HTS)",  "Bar",, "Open", "5",D9,,,,,"T"))</f>
        <v>486</v>
      </c>
      <c r="AB9" s="9">
        <f>IF(AND(Z9&gt;$Z$8,Z9&gt;AA9),1,IF(AND(AA9&gt;$AA$8,AA9&gt;Z8),-1,0))</f>
        <v>-1</v>
      </c>
      <c r="AC9" s="121"/>
      <c r="AD9" s="119"/>
      <c r="AE9" s="124"/>
      <c r="AF9" s="10">
        <f>RTD("cqg.rtd",,"StudyData","SUBMINUTE((HXS),1,Regular)","FG",,"Time","5",AH9,,,,,"T")</f>
        <v>42305.55736111111</v>
      </c>
      <c r="AG9" s="100" t="str">
        <f>RTD("cqg.rtd",,"StudyData","SUBMINUTE((HXS),1,Regular)","Bar",,"Close","5",AH9,,,,,"T")</f>
        <v/>
      </c>
      <c r="AH9" s="99">
        <v>0</v>
      </c>
      <c r="AI9" s="13">
        <f>IF( RTD("cqg.rtd",,"StudyData", "AlgOrdBidVol(SUBMINUTE((HXS),1,Regular),1,0)",  "Bar",, "Open", "5",AH9,,,,,"T")="",0,RTD("cqg.rtd",,"StudyData", "AlgOrdBidVol(SUBMINUTE((HXS),1,Regular),1,0)",  "Bar",, "Open", "5",AH9,,,,,"T"))</f>
        <v>0</v>
      </c>
      <c r="AJ9" s="118">
        <f xml:space="preserve"> IF(RTD("cqg.rtd",,"StudyData", "AlgOrdAskVol(SUBMINUTE((HXS),1,Regular),1,0)",  "Bar",, "Open", "5",AH9,,,,,"T")="",0,RTD("cqg.rtd",,"StudyData", "AlgOrdAskVol(SUBMINUTE((HXS),1,Regular),1,0)",  "Bar",, "Open", "5",AH9,,,,,"T"))</f>
        <v>0</v>
      </c>
      <c r="AK9" s="88">
        <f>IF(AND(AI9&gt;$AI$8,AI9&gt;AJ9),1,IF(AND(AJ9&gt;$AJ$8,AJ9&gt;AI9),-1,0))</f>
        <v>0</v>
      </c>
      <c r="AL9" s="115"/>
      <c r="AM9" s="10">
        <f>RTD("cqg.rtd",,"StudyData","SUBMINUTE((HXS),5,Regular)","FG",,"Time","5",AH9,,,,,"T")</f>
        <v>42305.557349537034</v>
      </c>
      <c r="AN9" s="49" t="str">
        <f>RTD("cqg.rtd",,"StudyData","SUBMINUTE((HXS),5,Regular)","Bar",,"Close","5",AH9,,,,,"T")</f>
        <v/>
      </c>
      <c r="AO9" s="32">
        <f>IF( RTD("cqg.rtd",,"StudyData","AlgOrdBidVol(SUBMINUTE((HXS),5,Regular),1,0)",  "Bar",, "Open", "5",AH9,,,,,"T")="",0,RTD("cqg.rtd",,"StudyData","AlgOrdBidVol(SUBMINUTE((HXS),5,Regular),1,0)",  "Bar",, "Open", "5",AH9,,,,,"T"))</f>
        <v>0</v>
      </c>
      <c r="AP9" s="32">
        <f>IF( RTD("cqg.rtd",,"StudyData","AlgOrdAskVol(SUBMINUTE((HXS),5,Regular),1,0)",  "Bar",, "Open", "5",AH9,,,,,"T")="",0,RTD("cqg.rtd",,"StudyData","AlgOrdAskVol(SUBMINUTE((HXS),5,Regular),1,0)",  "Bar",, "Open", "5",AH9,,,,,"T"))</f>
        <v>0</v>
      </c>
      <c r="AQ9" s="9">
        <f>IF(AND(AO9&gt;$AO$8,AO9&gt;AP9),1,IF(AND(AP9&gt;$AP$8,AP9&gt;AO9),-1,0))</f>
        <v>0</v>
      </c>
      <c r="AR9" s="115"/>
      <c r="AS9" s="15">
        <f>RTD("cqg.rtd",,"StudyData","HXS","Bar",,"Time","1",AH9,,,,,"T")</f>
        <v>42305.556944444441</v>
      </c>
      <c r="AT9" s="50" t="str">
        <f>RTD("cqg.rtd",,"StudyData","HXS","Bar",,"Close","1",AH9,,,,,"T")</f>
        <v/>
      </c>
      <c r="AU9" s="33">
        <f>IF( RTD("cqg.rtd",,"StudyData", "AlgOrdBidVol(HXS)",  "Bar",, "Open", "1",AH9,,,,,"T")="",0,RTD("cqg.rtd",,"StudyData", "AlgOrdBidVol(HXS)",  "Bar",, "Open", "1",AH9,,,,,"T"))</f>
        <v>0</v>
      </c>
      <c r="AV9" s="33">
        <f xml:space="preserve"> IF(RTD("cqg.rtd",,"StudyData", "AlgOrdAskVol(HXS)",  "Bar",, "Open", "1",AH9,,,,,"T")="",0,RTD("cqg.rtd",,"StudyData", "AlgOrdAskVol(HXS)",  "Bar",, "Open", "1",AH9,,,,,"T"))</f>
        <v>0</v>
      </c>
      <c r="AW9" s="91">
        <f>IF(AND(AU9&gt;$AU$8,AU9&gt;AV9),1,IF(AND(AV9&gt;$AV$8,AV9&gt;AU9),-1,0))</f>
        <v>0</v>
      </c>
      <c r="AX9" s="115"/>
      <c r="AY9" s="102">
        <f>RTD("cqg.rtd",,"StudyData","HXS","Bar",,"Time","5",AH9,,,,,"T")</f>
        <v>42305.555555555555</v>
      </c>
      <c r="AZ9" s="14">
        <f>RTD("cqg.rtd",,"StudyData","HXS","FG",,"Close","5",AH9,,,,,"T")</f>
        <v>97.375</v>
      </c>
      <c r="BA9" s="89">
        <f>RTD("cqg.rtd",,"StudyData","HXS","FG",,"High","5",AH9,,,,,"T")</f>
        <v>97.375</v>
      </c>
      <c r="BB9" s="90">
        <f>RTD("cqg.rtd",,"StudyData","HXS","FG",,"Low","5",AH9,,,,,"T")</f>
        <v>97.37</v>
      </c>
      <c r="BC9" s="51">
        <f>RTD("cqg.rtd",,"StudyData","HXS","FG",,"Close","5",AH9,,,,,"T")</f>
        <v>97.375</v>
      </c>
      <c r="BD9" s="12">
        <f>IF( RTD("cqg.rtd",,"StudyData","AlgOrdBidVol(HXS)",  "Bar",, "Open", "5",AH9,,,,,"T")="",0,RTD("cqg.rtd",,"StudyData","AlgOrdBidVol(HXS)",  "Bar",, "Open", "5",AH9,,,,,"T"))</f>
        <v>13</v>
      </c>
      <c r="BE9" s="12">
        <f>IF( RTD("cqg.rtd",,"StudyData","AlgOrdAskVol(HXS)",  "Bar",, "Open", "5",AH9,,,,,"T")="",0,RTD("cqg.rtd",,"StudyData","AlgOrdAskVol(HXS)",  "Bar",, "Open", "5",AH9,,,,,"T"))</f>
        <v>0</v>
      </c>
      <c r="BF9" s="9">
        <f>IF(AND(BD9&gt;$BD$8,BD9&gt;BE9),1,IF(AND(BE9&gt;$BE$8,BE9&gt;BD9),-1,0))</f>
        <v>0</v>
      </c>
      <c r="BG9" s="92"/>
      <c r="BH9" s="141"/>
      <c r="BI9" s="141"/>
      <c r="BJ9" s="141"/>
      <c r="BK9" s="6"/>
      <c r="BN9" s="1"/>
      <c r="BP9" s="6"/>
    </row>
    <row r="10" spans="2:71" ht="11.1" customHeight="1" x14ac:dyDescent="0.3">
      <c r="B10" s="10">
        <f>RTD("cqg.rtd",,"StudyData","SUBMINUTE((HTS),1,Regular)","FG",,"Time","5",D10,,,,,"T")</f>
        <v>42305.557349537034</v>
      </c>
      <c r="C10" s="100" t="str">
        <f>RTD("cqg.rtd",,"StudyData","SUBMINUTE((HTS),1,Regular)","Bar",,"Close","5",D10,,,,,"T")</f>
        <v/>
      </c>
      <c r="D10" s="101">
        <f>D9-1</f>
        <v>-1</v>
      </c>
      <c r="E10" s="13">
        <f>IF( RTD("cqg.rtd",,"StudyData", "AlgOrdBidVol(SUBMINUTE((HTS),1,Regular),1,0)",  "Bar",, "Open", "5",D10,,,,,"T")="",0,RTD("cqg.rtd",,"StudyData", "AlgOrdBidVol(SUBMINUTE((HTS),1,Regular),1,0)",  "Bar",, "Open", "5",D10,,,,,"T"))</f>
        <v>0</v>
      </c>
      <c r="F10" s="13">
        <f xml:space="preserve"> IF(RTD("cqg.rtd",,"StudyData", "AlgOrdAskVol(SUBMINUTE((HTS),1,Regular),1,0)",  "Bar",, "Open", "5",D10,,,,,"T")="",0,RTD("cqg.rtd",,"StudyData", "AlgOrdAskVol(SUBMINUTE((HTS),1,Regular),1,0)",  "Bar",, "Open", "5",D10,,,,,"T"))</f>
        <v>0</v>
      </c>
      <c r="G10" s="6">
        <f t="shared" si="0"/>
        <v>0</v>
      </c>
      <c r="H10" s="114"/>
      <c r="I10" s="18">
        <f>RTD("cqg.rtd",,"StudyData","SUBMINUTE((HTS),5,Regular)","FG",,"Time","5",D10,,,,,"T")</f>
        <v>42305.557291666664</v>
      </c>
      <c r="J10" s="49" t="str">
        <f>RTD("cqg.rtd",,"StudyData","SUBMINUTE((HTS),5,Regular)","Bar",,"Close","5",D10,,,,,"T")</f>
        <v/>
      </c>
      <c r="K10" s="12">
        <f>IF( RTD("cqg.rtd",,"StudyData","AlgOrdBidVol(SUBMINUTE((HTS),5,Regular),1,0)",  "Bar",, "Open", "5",D10,,,,,"T")="",0,RTD("cqg.rtd",,"StudyData","AlgOrdBidVol(SUBMINUTE((HTS),5,Regular),1,0)",  "Bar",, "Open", "5",D10,,,,,"T"))</f>
        <v>0</v>
      </c>
      <c r="L10" s="12">
        <f>IF( RTD("cqg.rtd",,"StudyData","AlgOrdAskVol(SUBMINUTE((HTS),5,Regular),1,0)",  "Bar",, "Open", "5",D10,,,,,"T")="",0,RTD("cqg.rtd",,"StudyData","AlgOrdAskVol(SUBMINUTE((HTS),5,Regular),1,0)",  "Bar",, "Open", "5",D10,,,,,"T"))</f>
        <v>0</v>
      </c>
      <c r="M10" s="1">
        <f>IF(AND(K10&gt;$K$8,K10&gt;L10),1,IF(AND(L10&gt;$L$8,L10&gt;K10),-1,0))</f>
        <v>0</v>
      </c>
      <c r="N10" s="114"/>
      <c r="O10" s="15">
        <f>RTD("cqg.rtd",,"StudyData","HTS","Bar",,"Time","1",D10,,,,,"T")</f>
        <v>42305.556250000001</v>
      </c>
      <c r="P10" s="50">
        <f>RTD("cqg.rtd",,"StudyData","HTS","Bar",,"Close","1",D10,,,,,"T")</f>
        <v>98.22</v>
      </c>
      <c r="Q10" s="13">
        <f>IF( RTD("cqg.rtd",,"StudyData", "AlgOrdBidVol(HTS)",  "Bar",, "Open", "1",D10,,,,,"T")="",0,RTD("cqg.rtd",,"StudyData", "AlgOrdBidVol(HTS)",  "Bar",, "Open", "1",D10,,,,,"T"))</f>
        <v>0</v>
      </c>
      <c r="R10" s="13">
        <f xml:space="preserve"> IF(RTD("cqg.rtd",,"StudyData", "AlgOrdAskVol(HTS)",  "Bar",, "Open", "1",D10,,,,,"T")="",0,RTD("cqg.rtd",,"StudyData", "AlgOrdAskVol(HTS)",  "Bar",, "Open", "1",D10,,,,,"T"))</f>
        <v>486</v>
      </c>
      <c r="S10" s="60">
        <f>IF(AND(Q10&gt;$Q$8,Q10&gt;R10),1,IF(AND(R10&gt;$R$8,R10&gt;Q10),-1,0))</f>
        <v>-1</v>
      </c>
      <c r="T10" s="114"/>
      <c r="U10" s="38">
        <f>RTD("cqg.rtd",,"StudyData","HTS","Bar",,"Time","5",D10,,,,,"T")</f>
        <v>42305.552083333336</v>
      </c>
      <c r="V10" s="14">
        <f>RTD("cqg.rtd",,"StudyData","HTS","Bar",,"Open","5",D10,,,,,"T")</f>
        <v>98.21</v>
      </c>
      <c r="W10" s="11">
        <f>RTD("cqg.rtd",,"StudyData","HTS","Bar",,"High","5",D10,,,,,"T")</f>
        <v>98.22</v>
      </c>
      <c r="X10" s="52">
        <f>RTD("cqg.rtd",,"StudyData","HTS","Bar",,"Low","5",D10,,,,,"T")</f>
        <v>98.21</v>
      </c>
      <c r="Y10" s="51">
        <f>RTD("cqg.rtd",,"StudyData","HTS","FG",,"Close","5",D10,,,,,"T")</f>
        <v>98.22</v>
      </c>
      <c r="Z10" s="12">
        <f>IF( RTD("cqg.rtd",,"StudyData","AlgOrdBidVol(HTS)",  "Bar",, "Open", "5",D10,,,,,"T")="",0,RTD("cqg.rtd",,"StudyData","AlgOrdBidVol(HTS)",  "Bar",, "Open", "5",D10,,,,,"T"))</f>
        <v>0</v>
      </c>
      <c r="AA10" s="12">
        <f>IF( RTD("cqg.rtd",,"StudyData","AlgOrdAskVol(HTS)",  "Bar",, "Open", "5",D10,,,,,"T")="",0,RTD("cqg.rtd",,"StudyData","AlgOrdAskVol(HTS)",  "Bar",, "Open", "5",D10,,,,,"T"))</f>
        <v>0</v>
      </c>
      <c r="AB10" s="9">
        <f t="shared" ref="AB10:AB69" si="1">IF(AND(Z10&gt;$Z$8,Z10&gt;AA10),1,IF(AND(AA10&gt;$AA$8,AA10&gt;Z9),-1,0))</f>
        <v>0</v>
      </c>
      <c r="AC10" s="122"/>
      <c r="AD10" s="119"/>
      <c r="AE10" s="124"/>
      <c r="AF10" s="10">
        <f>RTD("cqg.rtd",,"StudyData","SUBMINUTE((HXS),1,Regular)","FG",,"Time","5",AH10,,,,,"T")</f>
        <v>42305.557349537034</v>
      </c>
      <c r="AG10" s="100" t="str">
        <f>RTD("cqg.rtd",,"StudyData","SUBMINUTE((HXS),1,Regular)","Bar",,"Close","5",AH10,,,,,"T")</f>
        <v/>
      </c>
      <c r="AH10" s="99">
        <f>AH9-1</f>
        <v>-1</v>
      </c>
      <c r="AI10" s="13">
        <f>IF( RTD("cqg.rtd",,"StudyData", "AlgOrdBidVol(SUBMINUTE((HXS),1,Regular),1,0)",  "Bar",, "Open", "5",AH10,,,,,"T")="",0,RTD("cqg.rtd",,"StudyData", "AlgOrdBidVol(SUBMINUTE((HXS),1,Regular),1,0)",  "Bar",, "Open", "5",AH10,,,,,"T"))</f>
        <v>0</v>
      </c>
      <c r="AJ10" s="118">
        <f xml:space="preserve"> IF(RTD("cqg.rtd",,"StudyData", "AlgOrdAskVol(SUBMINUTE((HXS),1,Regular),1,0)",  "Bar",, "Open", "5",AH10,,,,,"T")="",0,RTD("cqg.rtd",,"StudyData", "AlgOrdAskVol(SUBMINUTE((HXS),1,Regular),1,0)",  "Bar",, "Open", "5",AH10,,,,,"T"))</f>
        <v>0</v>
      </c>
      <c r="AK10" s="88">
        <f>IF(AND(AI10&gt;$AI$8,AI10&gt;AJ10),1,IF(AND(AJ10&gt;$AJ$8,AJ10&gt;AI10),-1,0))</f>
        <v>0</v>
      </c>
      <c r="AL10" s="115"/>
      <c r="AM10" s="10">
        <f>RTD("cqg.rtd",,"StudyData","SUBMINUTE((HXS),5,Regular)","FG",,"Time","5",AH10,,,,,"T")</f>
        <v>42305.557291666664</v>
      </c>
      <c r="AN10" s="49" t="str">
        <f>RTD("cqg.rtd",,"StudyData","SUBMINUTE((HXS),5,Regular)","Bar",,"Close","5",AH10,,,,,"T")</f>
        <v/>
      </c>
      <c r="AO10" s="12">
        <f>IF( RTD("cqg.rtd",,"StudyData","AlgOrdBidVol(SUBMINUTE((HXS),5,Regular),1,0)",  "Bar",, "Open", "5",AH10,,,,,"T")="",0,RTD("cqg.rtd",,"StudyData","AlgOrdBidVol(SUBMINUTE((HXS),5,Regular),1,0)",  "Bar",, "Open", "5",AH10,,,,,"T"))</f>
        <v>0</v>
      </c>
      <c r="AP10" s="12">
        <f>IF( RTD("cqg.rtd",,"StudyData","AlgOrdAskVol(SUBMINUTE((HXS),5,Regular),1,0)",  "Bar",, "Open", "5",AH10,,,,,"T")="",0,RTD("cqg.rtd",,"StudyData","AlgOrdAskVol(SUBMINUTE((HXS),5,Regular),1,0)",  "Bar",, "Open", "5",AH10,,,,,"T"))</f>
        <v>0</v>
      </c>
      <c r="AQ10" s="9">
        <f>IF(AND(AO10&gt;$AO$8,AO10&gt;AP10),1,IF(AND(AP10&gt;$AP$8,AP10&gt;AO10),-1,0))</f>
        <v>0</v>
      </c>
      <c r="AR10" s="115"/>
      <c r="AS10" s="15">
        <f>RTD("cqg.rtd",,"StudyData","HXS","Bar",,"Time","1",AH10,,,,,"T")</f>
        <v>42305.556250000001</v>
      </c>
      <c r="AT10" s="50">
        <f>RTD("cqg.rtd",,"StudyData","HXS","Bar",,"Close","1",AH10,,,,,"T")</f>
        <v>97.375</v>
      </c>
      <c r="AU10" s="13">
        <f>IF( RTD("cqg.rtd",,"StudyData", "AlgOrdBidVol(HXS)",  "Bar",, "Open", "1",AH10,,,,,"T")="",0,RTD("cqg.rtd",,"StudyData", "AlgOrdBidVol(HXS)",  "Bar",, "Open", "1",AH10,,,,,"T"))</f>
        <v>0</v>
      </c>
      <c r="AV10" s="13">
        <f xml:space="preserve"> IF(RTD("cqg.rtd",,"StudyData", "AlgOrdAskVol(HXS)",  "Bar",, "Open", "1",AH10,,,,,"T")="",0,RTD("cqg.rtd",,"StudyData", "AlgOrdAskVol(HXS)",  "Bar",, "Open", "1",AH10,,,,,"T"))</f>
        <v>0</v>
      </c>
      <c r="AW10" s="91">
        <f t="shared" ref="AW10:AW69" si="2">IF(AND(AU10&gt;$AU$8,AU10&gt;AV10),1,IF(AND(AV10&gt;$AV$8,AV10&gt;AU10),-1,0))</f>
        <v>0</v>
      </c>
      <c r="AX10" s="115"/>
      <c r="AY10" s="102">
        <f>RTD("cqg.rtd",,"StudyData","HXS","Bar",,"Time","5",AH10,,,,,"T")</f>
        <v>42305.552083333336</v>
      </c>
      <c r="AZ10" s="14">
        <f>RTD("cqg.rtd",,"StudyData","HXS","FG",,"Close","5",AH10,,,,,"T")</f>
        <v>97.37</v>
      </c>
      <c r="BA10" s="89">
        <f>RTD("cqg.rtd",,"StudyData","HXS","Bar",,"High","5",AH10,,,,,"T")</f>
        <v>97.37</v>
      </c>
      <c r="BB10" s="90">
        <f>RTD("cqg.rtd",,"StudyData","HXS","Bar",,"Low","5",AH10,,,,,"T")</f>
        <v>97.364999999999995</v>
      </c>
      <c r="BC10" s="51">
        <f>RTD("cqg.rtd",,"StudyData","HXS","Bar",,"Close","5",AH10,,,,,"T")</f>
        <v>97.37</v>
      </c>
      <c r="BD10" s="12">
        <f>IF( RTD("cqg.rtd",,"StudyData","AlgOrdBidVol(HXS)",  "Bar",, "Open", "5",AH10,,,,,"T")="",0,RTD("cqg.rtd",,"StudyData","AlgOrdBidVol(HXS)",  "Bar",, "Open", "5",AH10,,,,,"T"))</f>
        <v>462</v>
      </c>
      <c r="BE10" s="12">
        <f>IF( RTD("cqg.rtd",,"StudyData","AlgOrdAskVol(HXS)",  "Bar",, "Open", "5",AH10,,,,,"T")="",0,RTD("cqg.rtd",,"StudyData","AlgOrdAskVol(HXS)",  "Bar",, "Open", "5",AH10,,,,,"T"))</f>
        <v>61</v>
      </c>
      <c r="BF10" s="9">
        <f t="shared" ref="BF10:BF69" si="3">IF(AND(BD10&gt;$BD$8,BD10&gt;BE10),1,IF(AND(BE10&gt;$BE$8,BE10&gt;BD10),-1,0))</f>
        <v>1</v>
      </c>
      <c r="BG10" s="92"/>
      <c r="BH10" s="6"/>
      <c r="BK10" s="6"/>
      <c r="BN10" s="1"/>
    </row>
    <row r="11" spans="2:71" ht="11.1" customHeight="1" x14ac:dyDescent="0.3">
      <c r="B11" s="10">
        <f>RTD("cqg.rtd",,"StudyData","SUBMINUTE((HTS),1,Regular)","FG",,"Time","5",D11,,,,,"T")</f>
        <v>42305.557337962957</v>
      </c>
      <c r="C11" s="100" t="str">
        <f>RTD("cqg.rtd",,"StudyData","SUBMINUTE((HTS),1,Regular)","Bar",,"Close","5",D11,,,,,"T")</f>
        <v/>
      </c>
      <c r="D11" s="101">
        <f t="shared" ref="D11:D22" si="4">D10-1</f>
        <v>-2</v>
      </c>
      <c r="E11" s="13">
        <f>IF( RTD("cqg.rtd",,"StudyData", "AlgOrdBidVol(SUBMINUTE((HTS),1,Regular),1,0)",  "Bar",, "Open", "5",D11,,,,,"T")="",0,RTD("cqg.rtd",,"StudyData", "AlgOrdBidVol(SUBMINUTE((HTS),1,Regular),1,0)",  "Bar",, "Open", "5",D11,,,,,"T"))</f>
        <v>0</v>
      </c>
      <c r="F11" s="13">
        <f xml:space="preserve"> IF(RTD("cqg.rtd",,"StudyData", "AlgOrdAskVol(SUBMINUTE((HTS),1,Regular),1,0)",  "Bar",, "Open", "5",D11,,,,,"T")="",0,RTD("cqg.rtd",,"StudyData", "AlgOrdAskVol(SUBMINUTE((HTS),1,Regular),1,0)",  "Bar",, "Open", "5",D11,,,,,"T"))</f>
        <v>0</v>
      </c>
      <c r="G11" s="6">
        <f t="shared" si="0"/>
        <v>0</v>
      </c>
      <c r="H11" s="114"/>
      <c r="I11" s="53">
        <f>RTD("cqg.rtd",,"StudyData","SUBMINUTE((HTS),5,Regular)","FG",,"Time","5",D11,,,,,"T")</f>
        <v>42305.557233796295</v>
      </c>
      <c r="J11" s="49" t="str">
        <f>RTD("cqg.rtd",,"StudyData","SUBMINUTE((HTS),5,Regular)","Bar",,"Close","5",D11,,,,,"T")</f>
        <v/>
      </c>
      <c r="K11" s="12">
        <f>IF( RTD("cqg.rtd",,"StudyData","AlgOrdBidVol(SUBMINUTE((HTS),5,Regular),1,0)",  "Bar",, "Open", "5",D11,,,,,"T")="",0,RTD("cqg.rtd",,"StudyData","AlgOrdBidVol(SUBMINUTE((HTS),5,Regular),1,0)",  "Bar",, "Open", "5",D11,,,,,"T"))</f>
        <v>0</v>
      </c>
      <c r="L11" s="12">
        <f>IF( RTD("cqg.rtd",,"StudyData","AlgOrdAskVol(SUBMINUTE((HTS),5,Regular),1,0)",  "Bar",, "Open", "5",D11,,,,,"T")="",0,RTD("cqg.rtd",,"StudyData","AlgOrdAskVol(SUBMINUTE((HTS),5,Regular),1,0)",  "Bar",, "Open", "5",D11,,,,,"T"))</f>
        <v>0</v>
      </c>
      <c r="M11" s="1">
        <f>IF(AND(K11&gt;$K$8,K11&gt;L11),1,IF(AND(L11&gt;$L$8,L11&gt;K11),-1,0))</f>
        <v>0</v>
      </c>
      <c r="N11" s="114"/>
      <c r="O11" s="15">
        <f>RTD("cqg.rtd",,"StudyData","HTS","Bar",,"Time","1",D11,,,,,"T")</f>
        <v>42305.555555555555</v>
      </c>
      <c r="P11" s="50" t="str">
        <f>RTD("cqg.rtd",,"StudyData","HTS","Bar",,"Close","1",D11,,,,,"T")</f>
        <v/>
      </c>
      <c r="Q11" s="13">
        <f>IF( RTD("cqg.rtd",,"StudyData", "AlgOrdBidVol(HTS)",  "Bar",, "Open", "1",D11,,,,,"T")="",0,RTD("cqg.rtd",,"StudyData", "AlgOrdBidVol(HTS)",  "Bar",, "Open", "1",D11,,,,,"T"))</f>
        <v>0</v>
      </c>
      <c r="R11" s="13">
        <f xml:space="preserve"> IF(RTD("cqg.rtd",,"StudyData", "AlgOrdAskVol(HTS)",  "Bar",, "Open", "1",D11,,,,,"T")="",0,RTD("cqg.rtd",,"StudyData", "AlgOrdAskVol(HTS)",  "Bar",, "Open", "1",D11,,,,,"T"))</f>
        <v>0</v>
      </c>
      <c r="S11" s="60">
        <f>IF(AND(Q11&gt;$Q$8,Q11&gt;R11),1,IF(AND(R11&gt;$R$8,R11&gt;Q11),-1,0))</f>
        <v>0</v>
      </c>
      <c r="T11" s="114"/>
      <c r="U11" s="38">
        <f>RTD("cqg.rtd",,"StudyData","HTS","Bar",,"Time","5",D11,,,,,"T")</f>
        <v>42305.548611111109</v>
      </c>
      <c r="V11" s="14">
        <f>RTD("cqg.rtd",,"StudyData","HTS","Bar",,"Open","5",D11,,,,,"T")</f>
        <v>98.22</v>
      </c>
      <c r="W11" s="11">
        <f>RTD("cqg.rtd",,"StudyData","HTS","Bar",,"High","5",D11,,,,,"T")</f>
        <v>98.22</v>
      </c>
      <c r="X11" s="52">
        <f>RTD("cqg.rtd",,"StudyData","HTS","Bar",,"Low","5",D11,,,,,"T")</f>
        <v>98.22</v>
      </c>
      <c r="Y11" s="51">
        <f>RTD("cqg.rtd",,"StudyData","HTS","FG",,"Close","5",D11,,,,,"T")</f>
        <v>98.22</v>
      </c>
      <c r="Z11" s="12">
        <f>IF( RTD("cqg.rtd",,"StudyData","AlgOrdBidVol(HTS)",  "Bar",, "Open", "5",D11,,,,,"T")="",0,RTD("cqg.rtd",,"StudyData","AlgOrdBidVol(HTS)",  "Bar",, "Open", "5",D11,,,,,"T"))</f>
        <v>0</v>
      </c>
      <c r="AA11" s="12">
        <f>IF( RTD("cqg.rtd",,"StudyData","AlgOrdAskVol(HTS)",  "Bar",, "Open", "5",D11,,,,,"T")="",0,RTD("cqg.rtd",,"StudyData","AlgOrdAskVol(HTS)",  "Bar",, "Open", "5",D11,,,,,"T"))</f>
        <v>0</v>
      </c>
      <c r="AB11" s="9">
        <f t="shared" si="1"/>
        <v>0</v>
      </c>
      <c r="AC11" s="122"/>
      <c r="AD11" s="119"/>
      <c r="AE11" s="124"/>
      <c r="AF11" s="10">
        <f>RTD("cqg.rtd",,"StudyData","SUBMINUTE((HXS),1,Regular)","FG",,"Time","5",AH11,,,,,"T")</f>
        <v>42305.557337962957</v>
      </c>
      <c r="AG11" s="100" t="str">
        <f>RTD("cqg.rtd",,"StudyData","SUBMINUTE((HXS),1,Regular)","Bar",,"Close","5",AH11,,,,,"T")</f>
        <v/>
      </c>
      <c r="AH11" s="99">
        <f t="shared" ref="AH11:AH69" si="5">AH10-1</f>
        <v>-2</v>
      </c>
      <c r="AI11" s="13">
        <f>IF( RTD("cqg.rtd",,"StudyData", "AlgOrdBidVol(SUBMINUTE((HXS),1,Regular),1,0)",  "Bar",, "Open", "5",AH11,,,,,"T")="",0,RTD("cqg.rtd",,"StudyData", "AlgOrdBidVol(SUBMINUTE((HXS),1,Regular),1,0)",  "Bar",, "Open", "5",AH11,,,,,"T"))</f>
        <v>0</v>
      </c>
      <c r="AJ11" s="118">
        <f xml:space="preserve"> IF(RTD("cqg.rtd",,"StudyData", "AlgOrdAskVol(SUBMINUTE((HXS),1,Regular),1,0)",  "Bar",, "Open", "5",AH11,,,,,"T")="",0,RTD("cqg.rtd",,"StudyData", "AlgOrdAskVol(SUBMINUTE((HXS),1,Regular),1,0)",  "Bar",, "Open", "5",AH11,,,,,"T"))</f>
        <v>0</v>
      </c>
      <c r="AK11" s="88">
        <f>IF(AND(AI11&gt;$AI$8,AI11&gt;AJ11),1,IF(AND(AJ11&gt;$AJ$8,AJ11&gt;AI11),-1,0))</f>
        <v>0</v>
      </c>
      <c r="AL11" s="115"/>
      <c r="AM11" s="10">
        <f>RTD("cqg.rtd",,"StudyData","SUBMINUTE((HXS),5,Regular)","FG",,"Time","5",AH11,,,,,"T")</f>
        <v>42305.557233796295</v>
      </c>
      <c r="AN11" s="49" t="str">
        <f>RTD("cqg.rtd",,"StudyData","SUBMINUTE((HXS),5,Regular)","Bar",,"Close","5",AH11,,,,,"T")</f>
        <v/>
      </c>
      <c r="AO11" s="12">
        <f>IF( RTD("cqg.rtd",,"StudyData","AlgOrdBidVol(SUBMINUTE((HXS),5,Regular),1,0)",  "Bar",, "Open", "5",AH11,,,,,"T")="",0,RTD("cqg.rtd",,"StudyData","AlgOrdBidVol(SUBMINUTE((HXS),5,Regular),1,0)",  "Bar",, "Open", "5",AH11,,,,,"T"))</f>
        <v>0</v>
      </c>
      <c r="AP11" s="12">
        <f>IF( RTD("cqg.rtd",,"StudyData","AlgOrdAskVol(SUBMINUTE((HXS),5,Regular),1,0)",  "Bar",, "Open", "5",AH11,,,,,"T")="",0,RTD("cqg.rtd",,"StudyData","AlgOrdAskVol(SUBMINUTE((HXS),5,Regular),1,0)",  "Bar",, "Open", "5",AH11,,,,,"T"))</f>
        <v>0</v>
      </c>
      <c r="AQ11" s="9">
        <f>IF(AND(AO11&gt;$AO$8,AO11&gt;AP11),1,IF(AND(AP11&gt;$AP$8,AP11&gt;AO11),-1,0))</f>
        <v>0</v>
      </c>
      <c r="AR11" s="115"/>
      <c r="AS11" s="15">
        <f>RTD("cqg.rtd",,"StudyData","HXS","Bar",,"Time","1",AH11,,,,,"T")</f>
        <v>42305.555555555555</v>
      </c>
      <c r="AT11" s="50">
        <f>RTD("cqg.rtd",,"StudyData","HXS","Bar",,"Close","1",AH11,,,,,"T")</f>
        <v>97.37</v>
      </c>
      <c r="AU11" s="13">
        <f>IF( RTD("cqg.rtd",,"StudyData", "AlgOrdBidVol(HXS)",  "Bar",, "Open", "1",AH11,,,,,"T")="",0,RTD("cqg.rtd",,"StudyData", "AlgOrdBidVol(HXS)",  "Bar",, "Open", "1",AH11,,,,,"T"))</f>
        <v>13</v>
      </c>
      <c r="AV11" s="13">
        <f xml:space="preserve"> IF(RTD("cqg.rtd",,"StudyData", "AlgOrdAskVol(HXS)",  "Bar",, "Open", "1",AH11,,,,,"T")="",0,RTD("cqg.rtd",,"StudyData", "AlgOrdAskVol(HXS)",  "Bar",, "Open", "1",AH11,,,,,"T"))</f>
        <v>0</v>
      </c>
      <c r="AW11" s="91">
        <f t="shared" si="2"/>
        <v>0</v>
      </c>
      <c r="AX11" s="115"/>
      <c r="AY11" s="102">
        <f>RTD("cqg.rtd",,"StudyData","HXS","Bar",,"Time","5",AH11,,,,,"T")</f>
        <v>42305.548611111109</v>
      </c>
      <c r="AZ11" s="14">
        <f>RTD("cqg.rtd",,"StudyData","HXS","FG",,"Close","5",AH11,,,,,"T")</f>
        <v>97.364999999999995</v>
      </c>
      <c r="BA11" s="89">
        <f>RTD("cqg.rtd",,"StudyData","HXS","Bar",,"High","5",AH11,,,,,"T")</f>
        <v>97.37</v>
      </c>
      <c r="BB11" s="90">
        <f>RTD("cqg.rtd",,"StudyData","HXS","Bar",,"Low","5",AH11,,,,,"T")</f>
        <v>97.36</v>
      </c>
      <c r="BC11" s="51">
        <f>RTD("cqg.rtd",,"StudyData","HXS","Bar",,"Close","5",AH11,,,,,"T")</f>
        <v>97.364999999999995</v>
      </c>
      <c r="BD11" s="12">
        <f>IF( RTD("cqg.rtd",,"StudyData","AlgOrdBidVol(HXS)",  "Bar",, "Open", "5",AH11,,,,,"T")="",0,RTD("cqg.rtd",,"StudyData","AlgOrdBidVol(HXS)",  "Bar",, "Open", "5",AH11,,,,,"T"))</f>
        <v>0</v>
      </c>
      <c r="BE11" s="12">
        <f>IF( RTD("cqg.rtd",,"StudyData","AlgOrdAskVol(HXS)",  "Bar",, "Open", "5",AH11,,,,,"T")="",0,RTD("cqg.rtd",,"StudyData","AlgOrdAskVol(HXS)",  "Bar",, "Open", "5",AH11,,,,,"T"))</f>
        <v>117</v>
      </c>
      <c r="BF11" s="9">
        <f t="shared" si="3"/>
        <v>-1</v>
      </c>
      <c r="BG11" s="92"/>
      <c r="BH11" s="6"/>
      <c r="BK11" s="6"/>
      <c r="BN11" s="1"/>
    </row>
    <row r="12" spans="2:71" ht="11.1" customHeight="1" x14ac:dyDescent="0.3">
      <c r="B12" s="10">
        <f>RTD("cqg.rtd",,"StudyData","SUBMINUTE((HTS),1,Regular)","FG",,"Time","5",D12,,,,,"T")</f>
        <v>42305.557326388887</v>
      </c>
      <c r="C12" s="100" t="str">
        <f>RTD("cqg.rtd",,"StudyData","SUBMINUTE((HTS),1,Regular)","Bar",,"Close","5",D12,,,,,"T")</f>
        <v/>
      </c>
      <c r="D12" s="101">
        <f t="shared" si="4"/>
        <v>-3</v>
      </c>
      <c r="E12" s="13">
        <f>IF( RTD("cqg.rtd",,"StudyData", "AlgOrdBidVol(SUBMINUTE((HTS),1,Regular),1,0)",  "Bar",, "Open", "5",D12,,,,,"T")="",0,RTD("cqg.rtd",,"StudyData", "AlgOrdBidVol(SUBMINUTE((HTS),1,Regular),1,0)",  "Bar",, "Open", "5",D12,,,,,"T"))</f>
        <v>0</v>
      </c>
      <c r="F12" s="13">
        <f xml:space="preserve"> IF(RTD("cqg.rtd",,"StudyData", "AlgOrdAskVol(SUBMINUTE((HTS),1,Regular),1,0)",  "Bar",, "Open", "5",D12,,,,,"T")="",0,RTD("cqg.rtd",,"StudyData", "AlgOrdAskVol(SUBMINUTE((HTS),1,Regular),1,0)",  "Bar",, "Open", "5",D12,,,,,"T"))</f>
        <v>0</v>
      </c>
      <c r="G12" s="6">
        <f t="shared" si="0"/>
        <v>0</v>
      </c>
      <c r="H12" s="114"/>
      <c r="I12" s="53">
        <f>RTD("cqg.rtd",,"StudyData","SUBMINUTE((HTS),5,Regular)","FG",,"Time","5",D12,,,,,"T")</f>
        <v>42305.557175925926</v>
      </c>
      <c r="J12" s="49" t="str">
        <f>RTD("cqg.rtd",,"StudyData","SUBMINUTE((HTS),5,Regular)","Bar",,"Close","5",D12,,,,,"T")</f>
        <v/>
      </c>
      <c r="K12" s="12">
        <f>IF( RTD("cqg.rtd",,"StudyData","AlgOrdBidVol(SUBMINUTE((HTS),5,Regular),1,0)",  "Bar",, "Open", "5",D12,,,,,"T")="",0,RTD("cqg.rtd",,"StudyData","AlgOrdBidVol(SUBMINUTE((HTS),5,Regular),1,0)",  "Bar",, "Open", "5",D12,,,,,"T"))</f>
        <v>0</v>
      </c>
      <c r="L12" s="12">
        <f>IF( RTD("cqg.rtd",,"StudyData","AlgOrdAskVol(SUBMINUTE((HTS),5,Regular),1,0)",  "Bar",, "Open", "5",D12,,,,,"T")="",0,RTD("cqg.rtd",,"StudyData","AlgOrdAskVol(SUBMINUTE((HTS),5,Regular),1,0)",  "Bar",, "Open", "5",D12,,,,,"T"))</f>
        <v>0</v>
      </c>
      <c r="M12" s="1">
        <f>IF(AND(K12&gt;$K$8,K12&gt;L12),1,IF(AND(L12&gt;$L$8,L12&gt;K12),-1,0))</f>
        <v>0</v>
      </c>
      <c r="N12" s="114"/>
      <c r="O12" s="15">
        <f>RTD("cqg.rtd",,"StudyData","HTS","Bar",,"Time","1",D12,,,,,"T")</f>
        <v>42305.554861111108</v>
      </c>
      <c r="P12" s="50">
        <f>RTD("cqg.rtd",,"StudyData","HTS","Bar",,"Close","1",D12,,,,,"T")</f>
        <v>98.22</v>
      </c>
      <c r="Q12" s="13">
        <f>IF( RTD("cqg.rtd",,"StudyData", "AlgOrdBidVol(HTS)",  "Bar",, "Open", "1",D12,,,,,"T")="",0,RTD("cqg.rtd",,"StudyData", "AlgOrdBidVol(HTS)",  "Bar",, "Open", "1",D12,,,,,"T"))</f>
        <v>0</v>
      </c>
      <c r="R12" s="13">
        <f xml:space="preserve"> IF(RTD("cqg.rtd",,"StudyData", "AlgOrdAskVol(HTS)",  "Bar",, "Open", "1",D12,,,,,"T")="",0,RTD("cqg.rtd",,"StudyData", "AlgOrdAskVol(HTS)",  "Bar",, "Open", "1",D12,,,,,"T"))</f>
        <v>0</v>
      </c>
      <c r="S12" s="60">
        <f>IF(AND(Q12&gt;$Q$8,Q12&gt;R12),1,IF(AND(R12&gt;$R$8,R12&gt;Q12),-1,0))</f>
        <v>0</v>
      </c>
      <c r="T12" s="114"/>
      <c r="U12" s="38">
        <f>RTD("cqg.rtd",,"StudyData","HTS","Bar",,"Time","5",D12,,,,,"T")</f>
        <v>42305.545138888891</v>
      </c>
      <c r="V12" s="14">
        <f>RTD("cqg.rtd",,"StudyData","HTS","Bar",,"Open","5",D12,,,,,"T")</f>
        <v>98.23</v>
      </c>
      <c r="W12" s="11">
        <f>RTD("cqg.rtd",,"StudyData","HTS","Bar",,"High","5",D12,,,,,"T")</f>
        <v>98.23</v>
      </c>
      <c r="X12" s="52">
        <f>RTD("cqg.rtd",,"StudyData","HTS","Bar",,"Low","5",D12,,,,,"T")</f>
        <v>98.21</v>
      </c>
      <c r="Y12" s="51">
        <f>RTD("cqg.rtd",,"StudyData","HTS","FG",,"Close","5",D12,,,,,"T")</f>
        <v>98.21</v>
      </c>
      <c r="Z12" s="12">
        <f>IF( RTD("cqg.rtd",,"StudyData","AlgOrdBidVol(HTS)",  "Bar",, "Open", "5",D12,,,,,"T")="",0,RTD("cqg.rtd",,"StudyData","AlgOrdBidVol(HTS)",  "Bar",, "Open", "5",D12,,,,,"T"))</f>
        <v>0</v>
      </c>
      <c r="AA12" s="12">
        <f>IF( RTD("cqg.rtd",,"StudyData","AlgOrdAskVol(HTS)",  "Bar",, "Open", "5",D12,,,,,"T")="",0,RTD("cqg.rtd",,"StudyData","AlgOrdAskVol(HTS)",  "Bar",, "Open", "5",D12,,,,,"T"))</f>
        <v>12</v>
      </c>
      <c r="AB12" s="9">
        <f t="shared" si="1"/>
        <v>0</v>
      </c>
      <c r="AC12" s="122"/>
      <c r="AD12" s="119"/>
      <c r="AE12" s="124"/>
      <c r="AF12" s="10">
        <f>RTD("cqg.rtd",,"StudyData","SUBMINUTE((HXS),1,Regular)","FG",,"Time","5",AH12,,,,,"T")</f>
        <v>42305.557326388887</v>
      </c>
      <c r="AG12" s="100" t="str">
        <f>RTD("cqg.rtd",,"StudyData","SUBMINUTE((HXS),1,Regular)","Bar",,"Close","5",AH12,,,,,"T")</f>
        <v/>
      </c>
      <c r="AH12" s="99">
        <f t="shared" si="5"/>
        <v>-3</v>
      </c>
      <c r="AI12" s="13">
        <f>IF( RTD("cqg.rtd",,"StudyData", "AlgOrdBidVol(SUBMINUTE((HXS),1,Regular),1,0)",  "Bar",, "Open", "5",AH12,,,,,"T")="",0,RTD("cqg.rtd",,"StudyData", "AlgOrdBidVol(SUBMINUTE((HXS),1,Regular),1,0)",  "Bar",, "Open", "5",AH12,,,,,"T"))</f>
        <v>0</v>
      </c>
      <c r="AJ12" s="118">
        <f xml:space="preserve"> IF(RTD("cqg.rtd",,"StudyData", "AlgOrdAskVol(SUBMINUTE((HXS),1,Regular),1,0)",  "Bar",, "Open", "5",AH12,,,,,"T")="",0,RTD("cqg.rtd",,"StudyData", "AlgOrdAskVol(SUBMINUTE((HXS),1,Regular),1,0)",  "Bar",, "Open", "5",AH12,,,,,"T"))</f>
        <v>0</v>
      </c>
      <c r="AK12" s="88">
        <f>IF(AND(AI12&gt;$AI$8,AI12&gt;AJ12),1,IF(AND(AJ12&gt;$AJ$8,AJ12&gt;AI12),-1,0))</f>
        <v>0</v>
      </c>
      <c r="AL12" s="115"/>
      <c r="AM12" s="10">
        <f>RTD("cqg.rtd",,"StudyData","SUBMINUTE((HXS),5,Regular)","FG",,"Time","5",AH12,,,,,"T")</f>
        <v>42305.557175925926</v>
      </c>
      <c r="AN12" s="49" t="str">
        <f>RTD("cqg.rtd",,"StudyData","SUBMINUTE((HXS),5,Regular)","Bar",,"Close","5",AH12,,,,,"T")</f>
        <v/>
      </c>
      <c r="AO12" s="12">
        <f>IF( RTD("cqg.rtd",,"StudyData","AlgOrdBidVol(SUBMINUTE((HXS),5,Regular),1,0)",  "Bar",, "Open", "5",AH12,,,,,"T")="",0,RTD("cqg.rtd",,"StudyData","AlgOrdBidVol(SUBMINUTE((HXS),5,Regular),1,0)",  "Bar",, "Open", "5",AH12,,,,,"T"))</f>
        <v>0</v>
      </c>
      <c r="AP12" s="12">
        <f>IF( RTD("cqg.rtd",,"StudyData","AlgOrdAskVol(SUBMINUTE((HXS),5,Regular),1,0)",  "Bar",, "Open", "5",AH12,,,,,"T")="",0,RTD("cqg.rtd",,"StudyData","AlgOrdAskVol(SUBMINUTE((HXS),5,Regular),1,0)",  "Bar",, "Open", "5",AH12,,,,,"T"))</f>
        <v>0</v>
      </c>
      <c r="AQ12" s="9">
        <f>IF(AND(AO12&gt;$AO$8,AO12&gt;AP12),1,IF(AND(AP12&gt;$AP$8,AP12&gt;AO12),-1,0))</f>
        <v>0</v>
      </c>
      <c r="AR12" s="115"/>
      <c r="AS12" s="15">
        <f>RTD("cqg.rtd",,"StudyData","HXS","Bar",,"Time","1",AH12,,,,,"T")</f>
        <v>42305.554861111108</v>
      </c>
      <c r="AT12" s="50">
        <f>RTD("cqg.rtd",,"StudyData","HXS","Bar",,"Close","1",AH12,,,,,"T")</f>
        <v>97.37</v>
      </c>
      <c r="AU12" s="13">
        <f>IF( RTD("cqg.rtd",,"StudyData", "AlgOrdBidVol(HXS)",  "Bar",, "Open", "1",AH12,,,,,"T")="",0,RTD("cqg.rtd",,"StudyData", "AlgOrdBidVol(HXS)",  "Bar",, "Open", "1",AH12,,,,,"T"))</f>
        <v>0</v>
      </c>
      <c r="AV12" s="13">
        <f xml:space="preserve"> IF(RTD("cqg.rtd",,"StudyData", "AlgOrdAskVol(HXS)",  "Bar",, "Open", "1",AH12,,,,,"T")="",0,RTD("cqg.rtd",,"StudyData", "AlgOrdAskVol(HXS)",  "Bar",, "Open", "1",AH12,,,,,"T"))</f>
        <v>61</v>
      </c>
      <c r="AW12" s="91">
        <f t="shared" si="2"/>
        <v>-1</v>
      </c>
      <c r="AX12" s="115"/>
      <c r="AY12" s="102">
        <f>RTD("cqg.rtd",,"StudyData","HXS","Bar",,"Time","5",AH12,,,,,"T")</f>
        <v>42305.545138888891</v>
      </c>
      <c r="AZ12" s="14">
        <f>RTD("cqg.rtd",,"StudyData","HXS","FG",,"Close","5",AH12,,,,,"T")</f>
        <v>97.364999999999995</v>
      </c>
      <c r="BA12" s="89">
        <f>RTD("cqg.rtd",,"StudyData","HXS","Bar",,"High","5",AH12,,,,,"T")</f>
        <v>97.37</v>
      </c>
      <c r="BB12" s="90">
        <f>RTD("cqg.rtd",,"StudyData","HXS","Bar",,"Low","5",AH12,,,,,"T")</f>
        <v>97.355000000000004</v>
      </c>
      <c r="BC12" s="51">
        <f>RTD("cqg.rtd",,"StudyData","HXS","Bar",,"Close","5",AH12,,,,,"T")</f>
        <v>97.364999999999995</v>
      </c>
      <c r="BD12" s="12">
        <f>IF( RTD("cqg.rtd",,"StudyData","AlgOrdBidVol(HXS)",  "Bar",, "Open", "5",AH12,,,,,"T")="",0,RTD("cqg.rtd",,"StudyData","AlgOrdBidVol(HXS)",  "Bar",, "Open", "5",AH12,,,,,"T"))</f>
        <v>0</v>
      </c>
      <c r="BE12" s="12">
        <f>IF( RTD("cqg.rtd",,"StudyData","AlgOrdAskVol(HXS)",  "Bar",, "Open", "5",AH12,,,,,"T")="",0,RTD("cqg.rtd",,"StudyData","AlgOrdAskVol(HXS)",  "Bar",, "Open", "5",AH12,,,,,"T"))</f>
        <v>173</v>
      </c>
      <c r="BF12" s="9">
        <f t="shared" si="3"/>
        <v>-1</v>
      </c>
      <c r="BG12" s="92"/>
      <c r="BJ12" s="1"/>
      <c r="BN12" s="1"/>
    </row>
    <row r="13" spans="2:71" ht="11.1" customHeight="1" x14ac:dyDescent="0.3">
      <c r="B13" s="10">
        <f>RTD("cqg.rtd",,"StudyData","SUBMINUTE((HTS),1,Regular)","FG",,"Time","5",D13,,,,,"T")</f>
        <v>42305.557314814811</v>
      </c>
      <c r="C13" s="100" t="str">
        <f>RTD("cqg.rtd",,"StudyData","SUBMINUTE((HTS),1,Regular)","Bar",,"Close","5",D13,,,,,"T")</f>
        <v/>
      </c>
      <c r="D13" s="101">
        <f t="shared" si="4"/>
        <v>-4</v>
      </c>
      <c r="E13" s="13">
        <f>IF( RTD("cqg.rtd",,"StudyData", "AlgOrdBidVol(SUBMINUTE((HTS),1,Regular),1,0)",  "Bar",, "Open", "5",D13,,,,,"T")="",0,RTD("cqg.rtd",,"StudyData", "AlgOrdBidVol(SUBMINUTE((HTS),1,Regular),1,0)",  "Bar",, "Open", "5",D13,,,,,"T"))</f>
        <v>0</v>
      </c>
      <c r="F13" s="13">
        <f xml:space="preserve"> IF(RTD("cqg.rtd",,"StudyData", "AlgOrdAskVol(SUBMINUTE((HTS),1,Regular),1,0)",  "Bar",, "Open", "5",D13,,,,,"T")="",0,RTD("cqg.rtd",,"StudyData", "AlgOrdAskVol(SUBMINUTE((HTS),1,Regular),1,0)",  "Bar",, "Open", "5",D13,,,,,"T"))</f>
        <v>0</v>
      </c>
      <c r="G13" s="6">
        <f t="shared" si="0"/>
        <v>0</v>
      </c>
      <c r="H13" s="114"/>
      <c r="I13" s="53">
        <f>RTD("cqg.rtd",,"StudyData","SUBMINUTE((HTS),5,Regular)","FG",,"Time","5",D13,,,,,"T")</f>
        <v>42305.557118055549</v>
      </c>
      <c r="J13" s="49" t="str">
        <f>RTD("cqg.rtd",,"StudyData","SUBMINUTE((HTS),5,Regular)","Bar",,"Close","5",D13,,,,,"T")</f>
        <v/>
      </c>
      <c r="K13" s="12">
        <f>IF( RTD("cqg.rtd",,"StudyData","AlgOrdBidVol(SUBMINUTE((HTS),5,Regular),1,0)",  "Bar",, "Open", "5",D13,,,,,"T")="",0,RTD("cqg.rtd",,"StudyData","AlgOrdBidVol(SUBMINUTE((HTS),5,Regular),1,0)",  "Bar",, "Open", "5",D13,,,,,"T"))</f>
        <v>0</v>
      </c>
      <c r="L13" s="12">
        <f>IF( RTD("cqg.rtd",,"StudyData","AlgOrdAskVol(SUBMINUTE((HTS),5,Regular),1,0)",  "Bar",, "Open", "5",D13,,,,,"T")="",0,RTD("cqg.rtd",,"StudyData","AlgOrdAskVol(SUBMINUTE((HTS),5,Regular),1,0)",  "Bar",, "Open", "5",D13,,,,,"T"))</f>
        <v>0</v>
      </c>
      <c r="M13" s="1">
        <f>IF(AND(K13&gt;$K$8,K13&gt;L13),1,IF(AND(L13&gt;$L$8,L13&gt;K13),-1,0))</f>
        <v>0</v>
      </c>
      <c r="N13" s="114"/>
      <c r="O13" s="15">
        <f>RTD("cqg.rtd",,"StudyData","HTS","Bar",,"Time","1",D13,,,,,"T")</f>
        <v>42305.554166666669</v>
      </c>
      <c r="P13" s="50">
        <f>RTD("cqg.rtd",,"StudyData","HTS","Bar",,"Close","1",D13,,,,,"T")</f>
        <v>98.22</v>
      </c>
      <c r="Q13" s="13">
        <f>IF( RTD("cqg.rtd",,"StudyData", "AlgOrdBidVol(HTS)",  "Bar",, "Open", "1",D13,,,,,"T")="",0,RTD("cqg.rtd",,"StudyData", "AlgOrdBidVol(HTS)",  "Bar",, "Open", "1",D13,,,,,"T"))</f>
        <v>0</v>
      </c>
      <c r="R13" s="13">
        <f xml:space="preserve"> IF(RTD("cqg.rtd",,"StudyData", "AlgOrdAskVol(HTS)",  "Bar",, "Open", "1",D13,,,,,"T")="",0,RTD("cqg.rtd",,"StudyData", "AlgOrdAskVol(HTS)",  "Bar",, "Open", "1",D13,,,,,"T"))</f>
        <v>0</v>
      </c>
      <c r="S13" s="60">
        <f>IF(AND(Q13&gt;$Q$8,Q13&gt;R13),1,IF(AND(R13&gt;$R$8,R13&gt;Q13),-1,0))</f>
        <v>0</v>
      </c>
      <c r="T13" s="114"/>
      <c r="U13" s="38">
        <f>RTD("cqg.rtd",,"StudyData","HTS","Bar",,"Time","5",D13,,,,,"T")</f>
        <v>42305.541666666664</v>
      </c>
      <c r="V13" s="14">
        <f>RTD("cqg.rtd",,"StudyData","HTS","Bar",,"Open","5",D13,,,,,"T")</f>
        <v>98.23</v>
      </c>
      <c r="W13" s="11">
        <f>RTD("cqg.rtd",,"StudyData","HTS","Bar",,"High","5",D13,,,,,"T")</f>
        <v>98.24</v>
      </c>
      <c r="X13" s="52">
        <f>RTD("cqg.rtd",,"StudyData","HTS","Bar",,"Low","5",D13,,,,,"T")</f>
        <v>98.22</v>
      </c>
      <c r="Y13" s="51">
        <f>RTD("cqg.rtd",,"StudyData","HTS","FG",,"Close","5",D13,,,,,"T")</f>
        <v>98.23</v>
      </c>
      <c r="Z13" s="12">
        <f>IF( RTD("cqg.rtd",,"StudyData","AlgOrdBidVol(HTS)",  "Bar",, "Open", "5",D13,,,,,"T")="",0,RTD("cqg.rtd",,"StudyData","AlgOrdBidVol(HTS)",  "Bar",, "Open", "5",D13,,,,,"T"))</f>
        <v>5</v>
      </c>
      <c r="AA13" s="12">
        <f>IF( RTD("cqg.rtd",,"StudyData","AlgOrdAskVol(HTS)",  "Bar",, "Open", "5",D13,,,,,"T")="",0,RTD("cqg.rtd",,"StudyData","AlgOrdAskVol(HTS)",  "Bar",, "Open", "5",D13,,,,,"T"))</f>
        <v>108</v>
      </c>
      <c r="AB13" s="9">
        <f t="shared" si="1"/>
        <v>-1</v>
      </c>
      <c r="AC13" s="122"/>
      <c r="AD13" s="119"/>
      <c r="AE13" s="124"/>
      <c r="AF13" s="10">
        <f>RTD("cqg.rtd",,"StudyData","SUBMINUTE((HXS),1,Regular)","FG",,"Time","5",AH13,,,,,"T")</f>
        <v>42305.557314814811</v>
      </c>
      <c r="AG13" s="100" t="str">
        <f>RTD("cqg.rtd",,"StudyData","SUBMINUTE((HXS),1,Regular)","Bar",,"Close","5",AH13,,,,,"T")</f>
        <v/>
      </c>
      <c r="AH13" s="99">
        <f t="shared" si="5"/>
        <v>-4</v>
      </c>
      <c r="AI13" s="13">
        <f>IF( RTD("cqg.rtd",,"StudyData", "AlgOrdBidVol(SUBMINUTE((HXS),1,Regular),1,0)",  "Bar",, "Open", "5",AH13,,,,,"T")="",0,RTD("cqg.rtd",,"StudyData", "AlgOrdBidVol(SUBMINUTE((HXS),1,Regular),1,0)",  "Bar",, "Open", "5",AH13,,,,,"T"))</f>
        <v>0</v>
      </c>
      <c r="AJ13" s="118">
        <f xml:space="preserve"> IF(RTD("cqg.rtd",,"StudyData", "AlgOrdAskVol(SUBMINUTE((HXS),1,Regular),1,0)",  "Bar",, "Open", "5",AH13,,,,,"T")="",0,RTD("cqg.rtd",,"StudyData", "AlgOrdAskVol(SUBMINUTE((HXS),1,Regular),1,0)",  "Bar",, "Open", "5",AH13,,,,,"T"))</f>
        <v>0</v>
      </c>
      <c r="AK13" s="88">
        <f>IF(AND(AI13&gt;$AI$8,AI13&gt;AJ13),1,IF(AND(AJ13&gt;$AJ$8,AJ13&gt;AI13),-1,0))</f>
        <v>0</v>
      </c>
      <c r="AL13" s="115"/>
      <c r="AM13" s="10">
        <f>RTD("cqg.rtd",,"StudyData","SUBMINUTE((HXS),5,Regular)","FG",,"Time","5",AH13,,,,,"T")</f>
        <v>42305.557118055549</v>
      </c>
      <c r="AN13" s="49" t="str">
        <f>RTD("cqg.rtd",,"StudyData","SUBMINUTE((HXS),5,Regular)","Bar",,"Close","5",AH13,,,,,"T")</f>
        <v/>
      </c>
      <c r="AO13" s="12">
        <f>IF( RTD("cqg.rtd",,"StudyData","AlgOrdBidVol(SUBMINUTE((HXS),5,Regular),1,0)",  "Bar",, "Open", "5",AH13,,,,,"T")="",0,RTD("cqg.rtd",,"StudyData","AlgOrdBidVol(SUBMINUTE((HXS),5,Regular),1,0)",  "Bar",, "Open", "5",AH13,,,,,"T"))</f>
        <v>0</v>
      </c>
      <c r="AP13" s="12">
        <f>IF( RTD("cqg.rtd",,"StudyData","AlgOrdAskVol(SUBMINUTE((HXS),5,Regular),1,0)",  "Bar",, "Open", "5",AH13,,,,,"T")="",0,RTD("cqg.rtd",,"StudyData","AlgOrdAskVol(SUBMINUTE((HXS),5,Regular),1,0)",  "Bar",, "Open", "5",AH13,,,,,"T"))</f>
        <v>0</v>
      </c>
      <c r="AQ13" s="9">
        <f>IF(AND(AO13&gt;$AO$8,AO13&gt;AP13),1,IF(AND(AP13&gt;$AP$8,AP13&gt;AO13),-1,0))</f>
        <v>0</v>
      </c>
      <c r="AR13" s="115"/>
      <c r="AS13" s="15">
        <f>RTD("cqg.rtd",,"StudyData","HXS","Bar",,"Time","1",AH13,,,,,"T")</f>
        <v>42305.554166666669</v>
      </c>
      <c r="AT13" s="50">
        <f>RTD("cqg.rtd",,"StudyData","HXS","Bar",,"Close","1",AH13,,,,,"T")</f>
        <v>97.37</v>
      </c>
      <c r="AU13" s="13">
        <f>IF( RTD("cqg.rtd",,"StudyData", "AlgOrdBidVol(HXS)",  "Bar",, "Open", "1",AH13,,,,,"T")="",0,RTD("cqg.rtd",,"StudyData", "AlgOrdBidVol(HXS)",  "Bar",, "Open", "1",AH13,,,,,"T"))</f>
        <v>0</v>
      </c>
      <c r="AV13" s="13">
        <f xml:space="preserve"> IF(RTD("cqg.rtd",,"StudyData", "AlgOrdAskVol(HXS)",  "Bar",, "Open", "1",AH13,,,,,"T")="",0,RTD("cqg.rtd",,"StudyData", "AlgOrdAskVol(HXS)",  "Bar",, "Open", "1",AH13,,,,,"T"))</f>
        <v>0</v>
      </c>
      <c r="AW13" s="91">
        <f t="shared" si="2"/>
        <v>0</v>
      </c>
      <c r="AX13" s="115"/>
      <c r="AY13" s="102">
        <f>RTD("cqg.rtd",,"StudyData","HXS","Bar",,"Time","5",AH13,,,,,"T")</f>
        <v>42305.541666666664</v>
      </c>
      <c r="AZ13" s="14">
        <f>RTD("cqg.rtd",,"StudyData","HXS","FG",,"Close","5",AH13,,,,,"T")</f>
        <v>97.37</v>
      </c>
      <c r="BA13" s="89">
        <f>RTD("cqg.rtd",,"StudyData","HXS","Bar",,"High","5",AH13,,,,,"T")</f>
        <v>97.375</v>
      </c>
      <c r="BB13" s="90">
        <f>RTD("cqg.rtd",,"StudyData","HXS","Bar",,"Low","5",AH13,,,,,"T")</f>
        <v>97.355000000000004</v>
      </c>
      <c r="BC13" s="51">
        <f>RTD("cqg.rtd",,"StudyData","HXS","Bar",,"Close","5",AH13,,,,,"T")</f>
        <v>97.37</v>
      </c>
      <c r="BD13" s="12">
        <f>IF( RTD("cqg.rtd",,"StudyData","AlgOrdBidVol(HXS)",  "Bar",, "Open", "5",AH13,,,,,"T")="",0,RTD("cqg.rtd",,"StudyData","AlgOrdBidVol(HXS)",  "Bar",, "Open", "5",AH13,,,,,"T"))</f>
        <v>326</v>
      </c>
      <c r="BE13" s="12">
        <f>IF( RTD("cqg.rtd",,"StudyData","AlgOrdAskVol(HXS)",  "Bar",, "Open", "5",AH13,,,,,"T")="",0,RTD("cqg.rtd",,"StudyData","AlgOrdAskVol(HXS)",  "Bar",, "Open", "5",AH13,,,,,"T"))</f>
        <v>79</v>
      </c>
      <c r="BF13" s="9">
        <f t="shared" si="3"/>
        <v>1</v>
      </c>
      <c r="BG13" s="92"/>
      <c r="BJ13" s="1"/>
      <c r="BN13" s="1"/>
    </row>
    <row r="14" spans="2:71" ht="11.1" customHeight="1" x14ac:dyDescent="0.3">
      <c r="B14" s="10">
        <f>RTD("cqg.rtd",,"StudyData","SUBMINUTE((HTS),1,Regular)","FG",,"Time","5",D14,,,,,"T")</f>
        <v>42305.557303240734</v>
      </c>
      <c r="C14" s="100" t="str">
        <f>RTD("cqg.rtd",,"StudyData","SUBMINUTE((HTS),1,Regular)","Bar",,"Close","5",D14,,,,,"T")</f>
        <v/>
      </c>
      <c r="D14" s="101">
        <f t="shared" si="4"/>
        <v>-5</v>
      </c>
      <c r="E14" s="13">
        <f>IF( RTD("cqg.rtd",,"StudyData", "AlgOrdBidVol(SUBMINUTE((HTS),1,Regular),1,0)",  "Bar",, "Open", "5",D14,,,,,"T")="",0,RTD("cqg.rtd",,"StudyData", "AlgOrdBidVol(SUBMINUTE((HTS),1,Regular),1,0)",  "Bar",, "Open", "5",D14,,,,,"T"))</f>
        <v>0</v>
      </c>
      <c r="F14" s="13">
        <f xml:space="preserve"> IF(RTD("cqg.rtd",,"StudyData", "AlgOrdAskVol(SUBMINUTE((HTS),1,Regular),1,0)",  "Bar",, "Open", "5",D14,,,,,"T")="",0,RTD("cqg.rtd",,"StudyData", "AlgOrdAskVol(SUBMINUTE((HTS),1,Regular),1,0)",  "Bar",, "Open", "5",D14,,,,,"T"))</f>
        <v>0</v>
      </c>
      <c r="G14" s="6">
        <f t="shared" si="0"/>
        <v>0</v>
      </c>
      <c r="H14" s="114"/>
      <c r="I14" s="53">
        <f>RTD("cqg.rtd",,"StudyData","SUBMINUTE((HTS),5,Regular)","FG",,"Time","5",D14,,,,,"T")</f>
        <v>42305.55706018518</v>
      </c>
      <c r="J14" s="49" t="str">
        <f>RTD("cqg.rtd",,"StudyData","SUBMINUTE((HTS),5,Regular)","Bar",,"Close","5",D14,,,,,"T")</f>
        <v/>
      </c>
      <c r="K14" s="12">
        <f>IF( RTD("cqg.rtd",,"StudyData","AlgOrdBidVol(SUBMINUTE((HTS),5,Regular),1,0)",  "Bar",, "Open", "5",D14,,,,,"T")="",0,RTD("cqg.rtd",,"StudyData","AlgOrdBidVol(SUBMINUTE((HTS),5,Regular),1,0)",  "Bar",, "Open", "5",D14,,,,,"T"))</f>
        <v>0</v>
      </c>
      <c r="L14" s="12">
        <f>IF( RTD("cqg.rtd",,"StudyData","AlgOrdAskVol(SUBMINUTE((HTS),5,Regular),1,0)",  "Bar",, "Open", "5",D14,,,,,"T")="",0,RTD("cqg.rtd",,"StudyData","AlgOrdAskVol(SUBMINUTE((HTS),5,Regular),1,0)",  "Bar",, "Open", "5",D14,,,,,"T"))</f>
        <v>0</v>
      </c>
      <c r="M14" s="1">
        <f>IF(AND(K14&gt;$K$8,K14&gt;L14),1,IF(AND(L14&gt;$L$8,L14&gt;K14),-1,0))</f>
        <v>0</v>
      </c>
      <c r="N14" s="114"/>
      <c r="O14" s="15">
        <f>RTD("cqg.rtd",,"StudyData","HTS","Bar",,"Time","1",D14,,,,,"T")</f>
        <v>42305.553472222222</v>
      </c>
      <c r="P14" s="50" t="str">
        <f>RTD("cqg.rtd",,"StudyData","HTS","Bar",,"Close","1",D14,,,,,"T")</f>
        <v/>
      </c>
      <c r="Q14" s="13">
        <f>IF( RTD("cqg.rtd",,"StudyData", "AlgOrdBidVol(HTS)",  "Bar",, "Open", "1",D14,,,,,"T")="",0,RTD("cqg.rtd",,"StudyData", "AlgOrdBidVol(HTS)",  "Bar",, "Open", "1",D14,,,,,"T"))</f>
        <v>0</v>
      </c>
      <c r="R14" s="13">
        <f xml:space="preserve"> IF(RTD("cqg.rtd",,"StudyData", "AlgOrdAskVol(HTS)",  "Bar",, "Open", "1",D14,,,,,"T")="",0,RTD("cqg.rtd",,"StudyData", "AlgOrdAskVol(HTS)",  "Bar",, "Open", "1",D14,,,,,"T"))</f>
        <v>0</v>
      </c>
      <c r="S14" s="60">
        <f>IF(AND(Q14&gt;$Q$8,Q14&gt;R14),1,IF(AND(R14&gt;$R$8,R14&gt;Q14),-1,0))</f>
        <v>0</v>
      </c>
      <c r="T14" s="114"/>
      <c r="U14" s="38">
        <f>RTD("cqg.rtd",,"StudyData","HTS","Bar",,"Time","5",D14,,,,,"T")</f>
        <v>42305.538194444445</v>
      </c>
      <c r="V14" s="14">
        <f>RTD("cqg.rtd",,"StudyData","HTS","Bar",,"Open","5",D14,,,,,"T")</f>
        <v>98.24</v>
      </c>
      <c r="W14" s="11">
        <f>RTD("cqg.rtd",,"StudyData","HTS","Bar",,"High","5",D14,,,,,"T")</f>
        <v>98.24</v>
      </c>
      <c r="X14" s="52">
        <f>RTD("cqg.rtd",,"StudyData","HTS","Bar",,"Low","5",D14,,,,,"T")</f>
        <v>98.23</v>
      </c>
      <c r="Y14" s="51">
        <f>RTD("cqg.rtd",,"StudyData","HTS","FG",,"Close","5",D14,,,,,"T")</f>
        <v>98.23</v>
      </c>
      <c r="Z14" s="12">
        <f>IF( RTD("cqg.rtd",,"StudyData","AlgOrdBidVol(HTS)",  "Bar",, "Open", "5",D14,,,,,"T")="",0,RTD("cqg.rtd",,"StudyData","AlgOrdBidVol(HTS)",  "Bar",, "Open", "5",D14,,,,,"T"))</f>
        <v>0</v>
      </c>
      <c r="AA14" s="12">
        <f>IF( RTD("cqg.rtd",,"StudyData","AlgOrdAskVol(HTS)",  "Bar",, "Open", "5",D14,,,,,"T")="",0,RTD("cqg.rtd",,"StudyData","AlgOrdAskVol(HTS)",  "Bar",, "Open", "5",D14,,,,,"T"))</f>
        <v>599</v>
      </c>
      <c r="AB14" s="9">
        <f t="shared" si="1"/>
        <v>-1</v>
      </c>
      <c r="AC14" s="122"/>
      <c r="AD14" s="119"/>
      <c r="AE14" s="124"/>
      <c r="AF14" s="10">
        <f>RTD("cqg.rtd",,"StudyData","SUBMINUTE((HXS),1,Regular)","FG",,"Time","5",AH14,,,,,"T")</f>
        <v>42305.557303240734</v>
      </c>
      <c r="AG14" s="100" t="str">
        <f>RTD("cqg.rtd",,"StudyData","SUBMINUTE((HXS),1,Regular)","Bar",,"Close","5",AH14,,,,,"T")</f>
        <v/>
      </c>
      <c r="AH14" s="99">
        <f t="shared" si="5"/>
        <v>-5</v>
      </c>
      <c r="AI14" s="13">
        <f>IF( RTD("cqg.rtd",,"StudyData", "AlgOrdBidVol(SUBMINUTE((HXS),1,Regular),1,0)",  "Bar",, "Open", "5",AH14,,,,,"T")="",0,RTD("cqg.rtd",,"StudyData", "AlgOrdBidVol(SUBMINUTE((HXS),1,Regular),1,0)",  "Bar",, "Open", "5",AH14,,,,,"T"))</f>
        <v>0</v>
      </c>
      <c r="AJ14" s="118">
        <f xml:space="preserve"> IF(RTD("cqg.rtd",,"StudyData", "AlgOrdAskVol(SUBMINUTE((HXS),1,Regular),1,0)",  "Bar",, "Open", "5",AH14,,,,,"T")="",0,RTD("cqg.rtd",,"StudyData", "AlgOrdAskVol(SUBMINUTE((HXS),1,Regular),1,0)",  "Bar",, "Open", "5",AH14,,,,,"T"))</f>
        <v>0</v>
      </c>
      <c r="AK14" s="88">
        <f>IF(AND(AI14&gt;$AI$8,AI14&gt;AJ14),1,IF(AND(AJ14&gt;$AJ$8,AJ14&gt;AI14),-1,0))</f>
        <v>0</v>
      </c>
      <c r="AL14" s="115"/>
      <c r="AM14" s="10">
        <f>RTD("cqg.rtd",,"StudyData","SUBMINUTE((HXS),5,Regular)","FG",,"Time","5",AH14,,,,,"T")</f>
        <v>42305.55706018518</v>
      </c>
      <c r="AN14" s="49" t="str">
        <f>RTD("cqg.rtd",,"StudyData","SUBMINUTE((HXS),5,Regular)","Bar",,"Close","5",AH14,,,,,"T")</f>
        <v/>
      </c>
      <c r="AO14" s="12">
        <f>IF( RTD("cqg.rtd",,"StudyData","AlgOrdBidVol(SUBMINUTE((HXS),5,Regular),1,0)",  "Bar",, "Open", "5",AH14,,,,,"T")="",0,RTD("cqg.rtd",,"StudyData","AlgOrdBidVol(SUBMINUTE((HXS),5,Regular),1,0)",  "Bar",, "Open", "5",AH14,,,,,"T"))</f>
        <v>0</v>
      </c>
      <c r="AP14" s="12">
        <f>IF( RTD("cqg.rtd",,"StudyData","AlgOrdAskVol(SUBMINUTE((HXS),5,Regular),1,0)",  "Bar",, "Open", "5",AH14,,,,,"T")="",0,RTD("cqg.rtd",,"StudyData","AlgOrdAskVol(SUBMINUTE((HXS),5,Regular),1,0)",  "Bar",, "Open", "5",AH14,,,,,"T"))</f>
        <v>0</v>
      </c>
      <c r="AQ14" s="9">
        <f>IF(AND(AO14&gt;$AO$8,AO14&gt;AP14),1,IF(AND(AP14&gt;$AP$8,AP14&gt;AO14),-1,0))</f>
        <v>0</v>
      </c>
      <c r="AR14" s="115"/>
      <c r="AS14" s="15">
        <f>RTD("cqg.rtd",,"StudyData","HXS","Bar",,"Time","1",AH14,,,,,"T")</f>
        <v>42305.553472222222</v>
      </c>
      <c r="AT14" s="50" t="str">
        <f>RTD("cqg.rtd",,"StudyData","HXS","Bar",,"Close","1",AH14,,,,,"T")</f>
        <v/>
      </c>
      <c r="AU14" s="13">
        <f>IF( RTD("cqg.rtd",,"StudyData", "AlgOrdBidVol(HXS)",  "Bar",, "Open", "1",AH14,,,,,"T")="",0,RTD("cqg.rtd",,"StudyData", "AlgOrdBidVol(HXS)",  "Bar",, "Open", "1",AH14,,,,,"T"))</f>
        <v>0</v>
      </c>
      <c r="AV14" s="13">
        <f xml:space="preserve"> IF(RTD("cqg.rtd",,"StudyData", "AlgOrdAskVol(HXS)",  "Bar",, "Open", "1",AH14,,,,,"T")="",0,RTD("cqg.rtd",,"StudyData", "AlgOrdAskVol(HXS)",  "Bar",, "Open", "1",AH14,,,,,"T"))</f>
        <v>0</v>
      </c>
      <c r="AW14" s="91">
        <f t="shared" si="2"/>
        <v>0</v>
      </c>
      <c r="AX14" s="115"/>
      <c r="AY14" s="102">
        <f>RTD("cqg.rtd",,"StudyData","HXS","Bar",,"Time","5",AH14,,,,,"T")</f>
        <v>42305.538194444445</v>
      </c>
      <c r="AZ14" s="14">
        <f>RTD("cqg.rtd",,"StudyData","HXS","FG",,"Close","5",AH14,,,,,"T")</f>
        <v>97.375</v>
      </c>
      <c r="BA14" s="89">
        <f>RTD("cqg.rtd",,"StudyData","HXS","Bar",,"High","5",AH14,,,,,"T")</f>
        <v>97.38</v>
      </c>
      <c r="BB14" s="90">
        <f>RTD("cqg.rtd",,"StudyData","HXS","Bar",,"Low","5",AH14,,,,,"T")</f>
        <v>97.375</v>
      </c>
      <c r="BC14" s="51">
        <f>RTD("cqg.rtd",,"StudyData","HXS","Bar",,"Close","5",AH14,,,,,"T")</f>
        <v>97.375</v>
      </c>
      <c r="BD14" s="12">
        <f>IF( RTD("cqg.rtd",,"StudyData","AlgOrdBidVol(HXS)",  "Bar",, "Open", "5",AH14,,,,,"T")="",0,RTD("cqg.rtd",,"StudyData","AlgOrdBidVol(HXS)",  "Bar",, "Open", "5",AH14,,,,,"T"))</f>
        <v>0</v>
      </c>
      <c r="BE14" s="12">
        <f>IF( RTD("cqg.rtd",,"StudyData","AlgOrdAskVol(HXS)",  "Bar",, "Open", "5",AH14,,,,,"T")="",0,RTD("cqg.rtd",,"StudyData","AlgOrdAskVol(HXS)",  "Bar",, "Open", "5",AH14,,,,,"T"))</f>
        <v>0</v>
      </c>
      <c r="BF14" s="9">
        <f t="shared" si="3"/>
        <v>0</v>
      </c>
      <c r="BG14" s="92"/>
      <c r="BJ14" s="1"/>
      <c r="BN14" s="1"/>
    </row>
    <row r="15" spans="2:71" ht="11.1" customHeight="1" x14ac:dyDescent="0.3">
      <c r="B15" s="10">
        <f>RTD("cqg.rtd",,"StudyData","SUBMINUTE((HTS),1,Regular)","FG",,"Time","5",D15,,,,,"T")</f>
        <v>42305.557291666664</v>
      </c>
      <c r="C15" s="100" t="str">
        <f>RTD("cqg.rtd",,"StudyData","SUBMINUTE((HTS),1,Regular)","Bar",,"Close","5",D15,,,,,"T")</f>
        <v/>
      </c>
      <c r="D15" s="101">
        <f t="shared" si="4"/>
        <v>-6</v>
      </c>
      <c r="E15" s="13">
        <f>IF( RTD("cqg.rtd",,"StudyData", "AlgOrdBidVol(SUBMINUTE((HTS),1,Regular),1,0)",  "Bar",, "Open", "5",D15,,,,,"T")="",0,RTD("cqg.rtd",,"StudyData", "AlgOrdBidVol(SUBMINUTE((HTS),1,Regular),1,0)",  "Bar",, "Open", "5",D15,,,,,"T"))</f>
        <v>0</v>
      </c>
      <c r="F15" s="13">
        <f xml:space="preserve"> IF(RTD("cqg.rtd",,"StudyData", "AlgOrdAskVol(SUBMINUTE((HTS),1,Regular),1,0)",  "Bar",, "Open", "5",D15,,,,,"T")="",0,RTD("cqg.rtd",,"StudyData", "AlgOrdAskVol(SUBMINUTE((HTS),1,Regular),1,0)",  "Bar",, "Open", "5",D15,,,,,"T"))</f>
        <v>0</v>
      </c>
      <c r="G15" s="6">
        <f t="shared" si="0"/>
        <v>0</v>
      </c>
      <c r="H15" s="114"/>
      <c r="I15" s="53">
        <f>RTD("cqg.rtd",,"StudyData","SUBMINUTE((HTS),5,Regular)","FG",,"Time","5",D15,,,,,"T")</f>
        <v>42305.55700231481</v>
      </c>
      <c r="J15" s="49" t="str">
        <f>RTD("cqg.rtd",,"StudyData","SUBMINUTE((HTS),5,Regular)","Bar",,"Close","5",D15,,,,,"T")</f>
        <v/>
      </c>
      <c r="K15" s="12">
        <f>IF( RTD("cqg.rtd",,"StudyData","AlgOrdBidVol(SUBMINUTE((HTS),5,Regular),1,0)",  "Bar",, "Open", "5",D15,,,,,"T")="",0,RTD("cqg.rtd",,"StudyData","AlgOrdBidVol(SUBMINUTE((HTS),5,Regular),1,0)",  "Bar",, "Open", "5",D15,,,,,"T"))</f>
        <v>0</v>
      </c>
      <c r="L15" s="12">
        <f>IF( RTD("cqg.rtd",,"StudyData","AlgOrdAskVol(SUBMINUTE((HTS),5,Regular),1,0)",  "Bar",, "Open", "5",D15,,,,,"T")="",0,RTD("cqg.rtd",,"StudyData","AlgOrdAskVol(SUBMINUTE((HTS),5,Regular),1,0)",  "Bar",, "Open", "5",D15,,,,,"T"))</f>
        <v>0</v>
      </c>
      <c r="M15" s="1">
        <f>IF(AND(K15&gt;$K$8,K15&gt;L15),1,IF(AND(L15&gt;$L$8,L15&gt;K15),-1,0))</f>
        <v>0</v>
      </c>
      <c r="N15" s="114"/>
      <c r="O15" s="15">
        <f>RTD("cqg.rtd",,"StudyData","HTS","Bar",,"Time","1",D15,,,,,"T")</f>
        <v>42305.552777777775</v>
      </c>
      <c r="P15" s="50" t="str">
        <f>RTD("cqg.rtd",,"StudyData","HTS","Bar",,"Close","1",D15,,,,,"T")</f>
        <v/>
      </c>
      <c r="Q15" s="13">
        <f>IF( RTD("cqg.rtd",,"StudyData", "AlgOrdBidVol(HTS)",  "Bar",, "Open", "1",D15,,,,,"T")="",0,RTD("cqg.rtd",,"StudyData", "AlgOrdBidVol(HTS)",  "Bar",, "Open", "1",D15,,,,,"T"))</f>
        <v>0</v>
      </c>
      <c r="R15" s="13">
        <f xml:space="preserve"> IF(RTD("cqg.rtd",,"StudyData", "AlgOrdAskVol(HTS)",  "Bar",, "Open", "1",D15,,,,,"T")="",0,RTD("cqg.rtd",,"StudyData", "AlgOrdAskVol(HTS)",  "Bar",, "Open", "1",D15,,,,,"T"))</f>
        <v>0</v>
      </c>
      <c r="S15" s="60">
        <f>IF(AND(Q15&gt;$Q$8,Q15&gt;R15),1,IF(AND(R15&gt;$R$8,R15&gt;Q15),-1,0))</f>
        <v>0</v>
      </c>
      <c r="T15" s="114"/>
      <c r="U15" s="38">
        <f>RTD("cqg.rtd",,"StudyData","HTS","Bar",,"Time","5",D15,,,,,"T")</f>
        <v>42305.534722222219</v>
      </c>
      <c r="V15" s="14">
        <f>RTD("cqg.rtd",,"StudyData","HTS","Bar",,"Open","5",D15,,,,,"T")</f>
        <v>98.24</v>
      </c>
      <c r="W15" s="11">
        <f>RTD("cqg.rtd",,"StudyData","HTS","Bar",,"High","5",D15,,,,,"T")</f>
        <v>98.24</v>
      </c>
      <c r="X15" s="52">
        <f>RTD("cqg.rtd",,"StudyData","HTS","Bar",,"Low","5",D15,,,,,"T")</f>
        <v>98.24</v>
      </c>
      <c r="Y15" s="51">
        <f>RTD("cqg.rtd",,"StudyData","HTS","FG",,"Close","5",D15,,,,,"T")</f>
        <v>98.24</v>
      </c>
      <c r="Z15" s="12">
        <f>IF( RTD("cqg.rtd",,"StudyData","AlgOrdBidVol(HTS)",  "Bar",, "Open", "5",D15,,,,,"T")="",0,RTD("cqg.rtd",,"StudyData","AlgOrdBidVol(HTS)",  "Bar",, "Open", "5",D15,,,,,"T"))</f>
        <v>0</v>
      </c>
      <c r="AA15" s="12">
        <f>IF( RTD("cqg.rtd",,"StudyData","AlgOrdAskVol(HTS)",  "Bar",, "Open", "5",D15,,,,,"T")="",0,RTD("cqg.rtd",,"StudyData","AlgOrdAskVol(HTS)",  "Bar",, "Open", "5",D15,,,,,"T"))</f>
        <v>0</v>
      </c>
      <c r="AB15" s="9">
        <f t="shared" si="1"/>
        <v>0</v>
      </c>
      <c r="AC15" s="122"/>
      <c r="AD15" s="119"/>
      <c r="AE15" s="124"/>
      <c r="AF15" s="10">
        <f>RTD("cqg.rtd",,"StudyData","SUBMINUTE((HXS),1,Regular)","FG",,"Time","5",AH15,,,,,"T")</f>
        <v>42305.557291666664</v>
      </c>
      <c r="AG15" s="100" t="str">
        <f>RTD("cqg.rtd",,"StudyData","SUBMINUTE((HXS),1,Regular)","Bar",,"Close","5",AH15,,,,,"T")</f>
        <v/>
      </c>
      <c r="AH15" s="99">
        <f t="shared" si="5"/>
        <v>-6</v>
      </c>
      <c r="AI15" s="13">
        <f>IF( RTD("cqg.rtd",,"StudyData", "AlgOrdBidVol(SUBMINUTE((HXS),1,Regular),1,0)",  "Bar",, "Open", "5",AH15,,,,,"T")="",0,RTD("cqg.rtd",,"StudyData", "AlgOrdBidVol(SUBMINUTE((HXS),1,Regular),1,0)",  "Bar",, "Open", "5",AH15,,,,,"T"))</f>
        <v>0</v>
      </c>
      <c r="AJ15" s="118">
        <f xml:space="preserve"> IF(RTD("cqg.rtd",,"StudyData", "AlgOrdAskVol(SUBMINUTE((HXS),1,Regular),1,0)",  "Bar",, "Open", "5",AH15,,,,,"T")="",0,RTD("cqg.rtd",,"StudyData", "AlgOrdAskVol(SUBMINUTE((HXS),1,Regular),1,0)",  "Bar",, "Open", "5",AH15,,,,,"T"))</f>
        <v>0</v>
      </c>
      <c r="AK15" s="88">
        <f>IF(AND(AI15&gt;$AI$8,AI15&gt;AJ15),1,IF(AND(AJ15&gt;$AJ$8,AJ15&gt;AI15),-1,0))</f>
        <v>0</v>
      </c>
      <c r="AL15" s="115"/>
      <c r="AM15" s="10">
        <f>RTD("cqg.rtd",,"StudyData","SUBMINUTE((HXS),5,Regular)","FG",,"Time","5",AH15,,,,,"T")</f>
        <v>42305.55700231481</v>
      </c>
      <c r="AN15" s="49" t="str">
        <f>RTD("cqg.rtd",,"StudyData","SUBMINUTE((HXS),5,Regular)","Bar",,"Close","5",AH15,,,,,"T")</f>
        <v/>
      </c>
      <c r="AO15" s="12">
        <f>IF( RTD("cqg.rtd",,"StudyData","AlgOrdBidVol(SUBMINUTE((HXS),5,Regular),1,0)",  "Bar",, "Open", "5",AH15,,,,,"T")="",0,RTD("cqg.rtd",,"StudyData","AlgOrdBidVol(SUBMINUTE((HXS),5,Regular),1,0)",  "Bar",, "Open", "5",AH15,,,,,"T"))</f>
        <v>0</v>
      </c>
      <c r="AP15" s="12">
        <f>IF( RTD("cqg.rtd",,"StudyData","AlgOrdAskVol(SUBMINUTE((HXS),5,Regular),1,0)",  "Bar",, "Open", "5",AH15,,,,,"T")="",0,RTD("cqg.rtd",,"StudyData","AlgOrdAskVol(SUBMINUTE((HXS),5,Regular),1,0)",  "Bar",, "Open", "5",AH15,,,,,"T"))</f>
        <v>0</v>
      </c>
      <c r="AQ15" s="9">
        <f>IF(AND(AO15&gt;$AO$8,AO15&gt;AP15),1,IF(AND(AP15&gt;$AP$8,AP15&gt;AO15),-1,0))</f>
        <v>0</v>
      </c>
      <c r="AR15" s="115"/>
      <c r="AS15" s="15">
        <f>RTD("cqg.rtd",,"StudyData","HXS","Bar",,"Time","1",AH15,,,,,"T")</f>
        <v>42305.552777777775</v>
      </c>
      <c r="AT15" s="50" t="str">
        <f>RTD("cqg.rtd",,"StudyData","HXS","Bar",,"Close","1",AH15,,,,,"T")</f>
        <v/>
      </c>
      <c r="AU15" s="13">
        <f>IF( RTD("cqg.rtd",,"StudyData", "AlgOrdBidVol(HXS)",  "Bar",, "Open", "1",AH15,,,,,"T")="",0,RTD("cqg.rtd",,"StudyData", "AlgOrdBidVol(HXS)",  "Bar",, "Open", "1",AH15,,,,,"T"))</f>
        <v>0</v>
      </c>
      <c r="AV15" s="13">
        <f xml:space="preserve"> IF(RTD("cqg.rtd",,"StudyData", "AlgOrdAskVol(HXS)",  "Bar",, "Open", "1",AH15,,,,,"T")="",0,RTD("cqg.rtd",,"StudyData", "AlgOrdAskVol(HXS)",  "Bar",, "Open", "1",AH15,,,,,"T"))</f>
        <v>0</v>
      </c>
      <c r="AW15" s="91">
        <f t="shared" si="2"/>
        <v>0</v>
      </c>
      <c r="AX15" s="115"/>
      <c r="AY15" s="102">
        <f>RTD("cqg.rtd",,"StudyData","HXS","Bar",,"Time","5",AH15,,,,,"T")</f>
        <v>42305.534722222219</v>
      </c>
      <c r="AZ15" s="14">
        <f>RTD("cqg.rtd",,"StudyData","HXS","FG",,"Close","5",AH15,,,,,"T")</f>
        <v>97.38</v>
      </c>
      <c r="BA15" s="89">
        <f>RTD("cqg.rtd",,"StudyData","HXS","Bar",,"High","5",AH15,,,,,"T")</f>
        <v>97.38</v>
      </c>
      <c r="BB15" s="90">
        <f>RTD("cqg.rtd",,"StudyData","HXS","Bar",,"Low","5",AH15,,,,,"T")</f>
        <v>97.375</v>
      </c>
      <c r="BC15" s="51">
        <f>RTD("cqg.rtd",,"StudyData","HXS","Bar",,"Close","5",AH15,,,,,"T")</f>
        <v>97.38</v>
      </c>
      <c r="BD15" s="12">
        <f>IF( RTD("cqg.rtd",,"StudyData","AlgOrdBidVol(HXS)",  "Bar",, "Open", "5",AH15,,,,,"T")="",0,RTD("cqg.rtd",,"StudyData","AlgOrdBidVol(HXS)",  "Bar",, "Open", "5",AH15,,,,,"T"))</f>
        <v>0</v>
      </c>
      <c r="BE15" s="12">
        <f>IF( RTD("cqg.rtd",,"StudyData","AlgOrdAskVol(HXS)",  "Bar",, "Open", "5",AH15,,,,,"T")="",0,RTD("cqg.rtd",,"StudyData","AlgOrdAskVol(HXS)",  "Bar",, "Open", "5",AH15,,,,,"T"))</f>
        <v>0</v>
      </c>
      <c r="BF15" s="9">
        <f t="shared" si="3"/>
        <v>0</v>
      </c>
      <c r="BG15" s="92"/>
      <c r="BJ15" s="1"/>
      <c r="BN15" s="1"/>
    </row>
    <row r="16" spans="2:71" ht="11.1" customHeight="1" x14ac:dyDescent="0.3">
      <c r="B16" s="10">
        <f>RTD("cqg.rtd",,"StudyData","SUBMINUTE((HTS),1,Regular)","FG",,"Time","5",D16,,,,,"T")</f>
        <v>42305.557280092587</v>
      </c>
      <c r="C16" s="100" t="str">
        <f>RTD("cqg.rtd",,"StudyData","SUBMINUTE((HTS),1,Regular)","Bar",,"Close","5",D16,,,,,"T")</f>
        <v/>
      </c>
      <c r="D16" s="101">
        <f t="shared" si="4"/>
        <v>-7</v>
      </c>
      <c r="E16" s="13">
        <f>IF( RTD("cqg.rtd",,"StudyData", "AlgOrdBidVol(SUBMINUTE((HTS),1,Regular),1,0)",  "Bar",, "Open", "5",D16,,,,,"T")="",0,RTD("cqg.rtd",,"StudyData", "AlgOrdBidVol(SUBMINUTE((HTS),1,Regular),1,0)",  "Bar",, "Open", "5",D16,,,,,"T"))</f>
        <v>0</v>
      </c>
      <c r="F16" s="13">
        <f xml:space="preserve"> IF(RTD("cqg.rtd",,"StudyData", "AlgOrdAskVol(SUBMINUTE((HTS),1,Regular),1,0)",  "Bar",, "Open", "5",D16,,,,,"T")="",0,RTD("cqg.rtd",,"StudyData", "AlgOrdAskVol(SUBMINUTE((HTS),1,Regular),1,0)",  "Bar",, "Open", "5",D16,,,,,"T"))</f>
        <v>0</v>
      </c>
      <c r="G16" s="6">
        <f t="shared" si="0"/>
        <v>0</v>
      </c>
      <c r="H16" s="114"/>
      <c r="I16" s="53">
        <f>RTD("cqg.rtd",,"StudyData","SUBMINUTE((HTS),5,Regular)","FG",,"Time","5",D16,,,,,"T")</f>
        <v>42305.556944444441</v>
      </c>
      <c r="J16" s="49" t="str">
        <f>RTD("cqg.rtd",,"StudyData","SUBMINUTE((HTS),5,Regular)","Bar",,"Close","5",D16,,,,,"T")</f>
        <v/>
      </c>
      <c r="K16" s="12">
        <f>IF( RTD("cqg.rtd",,"StudyData","AlgOrdBidVol(SUBMINUTE((HTS),5,Regular),1,0)",  "Bar",, "Open", "5",D16,,,,,"T")="",0,RTD("cqg.rtd",,"StudyData","AlgOrdBidVol(SUBMINUTE((HTS),5,Regular),1,0)",  "Bar",, "Open", "5",D16,,,,,"T"))</f>
        <v>0</v>
      </c>
      <c r="L16" s="12">
        <f>IF( RTD("cqg.rtd",,"StudyData","AlgOrdAskVol(SUBMINUTE((HTS),5,Regular),1,0)",  "Bar",, "Open", "5",D16,,,,,"T")="",0,RTD("cqg.rtd",,"StudyData","AlgOrdAskVol(SUBMINUTE((HTS),5,Regular),1,0)",  "Bar",, "Open", "5",D16,,,,,"T"))</f>
        <v>0</v>
      </c>
      <c r="M16" s="1">
        <f>IF(AND(K16&gt;$K$8,K16&gt;L16),1,IF(AND(L16&gt;$L$8,L16&gt;K16),-1,0))</f>
        <v>0</v>
      </c>
      <c r="N16" s="114"/>
      <c r="O16" s="15">
        <f>RTD("cqg.rtd",,"StudyData","HTS","Bar",,"Time","1",D16,,,,,"T")</f>
        <v>42305.552083333336</v>
      </c>
      <c r="P16" s="50" t="str">
        <f>RTD("cqg.rtd",,"StudyData","HTS","Bar",,"Close","1",D16,,,,,"T")</f>
        <v/>
      </c>
      <c r="Q16" s="13">
        <f>IF( RTD("cqg.rtd",,"StudyData", "AlgOrdBidVol(HTS)",  "Bar",, "Open", "1",D16,,,,,"T")="",0,RTD("cqg.rtd",,"StudyData", "AlgOrdBidVol(HTS)",  "Bar",, "Open", "1",D16,,,,,"T"))</f>
        <v>0</v>
      </c>
      <c r="R16" s="13">
        <f xml:space="preserve"> IF(RTD("cqg.rtd",,"StudyData", "AlgOrdAskVol(HTS)",  "Bar",, "Open", "1",D16,,,,,"T")="",0,RTD("cqg.rtd",,"StudyData", "AlgOrdAskVol(HTS)",  "Bar",, "Open", "1",D16,,,,,"T"))</f>
        <v>0</v>
      </c>
      <c r="S16" s="60">
        <f>IF(AND(Q16&gt;$Q$8,Q16&gt;R16),1,IF(AND(R16&gt;$R$8,R16&gt;Q16),-1,0))</f>
        <v>0</v>
      </c>
      <c r="T16" s="114"/>
      <c r="U16" s="38">
        <f>RTD("cqg.rtd",,"StudyData","HTS","Bar",,"Time","5",D16,,,,,"T")</f>
        <v>42305.53125</v>
      </c>
      <c r="V16" s="14">
        <f>RTD("cqg.rtd",,"StudyData","HTS","Bar",,"Open","5",D16,,,,,"T")</f>
        <v>98.24</v>
      </c>
      <c r="W16" s="11">
        <f>RTD("cqg.rtd",,"StudyData","HTS","Bar",,"High","5",D16,,,,,"T")</f>
        <v>98.24</v>
      </c>
      <c r="X16" s="52">
        <f>RTD("cqg.rtd",,"StudyData","HTS","Bar",,"Low","5",D16,,,,,"T")</f>
        <v>98.24</v>
      </c>
      <c r="Y16" s="51">
        <f>RTD("cqg.rtd",,"StudyData","HTS","FG",,"Close","5",D16,,,,,"T")</f>
        <v>98.24</v>
      </c>
      <c r="Z16" s="12">
        <f>IF( RTD("cqg.rtd",,"StudyData","AlgOrdBidVol(HTS)",  "Bar",, "Open", "5",D16,,,,,"T")="",0,RTD("cqg.rtd",,"StudyData","AlgOrdBidVol(HTS)",  "Bar",, "Open", "5",D16,,,,,"T"))</f>
        <v>0</v>
      </c>
      <c r="AA16" s="12">
        <f>IF( RTD("cqg.rtd",,"StudyData","AlgOrdAskVol(HTS)",  "Bar",, "Open", "5",D16,,,,,"T")="",0,RTD("cqg.rtd",,"StudyData","AlgOrdAskVol(HTS)",  "Bar",, "Open", "5",D16,,,,,"T"))</f>
        <v>0</v>
      </c>
      <c r="AB16" s="9">
        <f t="shared" si="1"/>
        <v>0</v>
      </c>
      <c r="AC16" s="122"/>
      <c r="AD16" s="119"/>
      <c r="AE16" s="124"/>
      <c r="AF16" s="10">
        <f>RTD("cqg.rtd",,"StudyData","SUBMINUTE((HXS),1,Regular)","FG",,"Time","5",AH16,,,,,"T")</f>
        <v>42305.557280092587</v>
      </c>
      <c r="AG16" s="100" t="str">
        <f>RTD("cqg.rtd",,"StudyData","SUBMINUTE((HXS),1,Regular)","Bar",,"Close","5",AH16,,,,,"T")</f>
        <v/>
      </c>
      <c r="AH16" s="99">
        <f t="shared" si="5"/>
        <v>-7</v>
      </c>
      <c r="AI16" s="13">
        <f>IF( RTD("cqg.rtd",,"StudyData", "AlgOrdBidVol(SUBMINUTE((HXS),1,Regular),1,0)",  "Bar",, "Open", "5",AH16,,,,,"T")="",0,RTD("cqg.rtd",,"StudyData", "AlgOrdBidVol(SUBMINUTE((HXS),1,Regular),1,0)",  "Bar",, "Open", "5",AH16,,,,,"T"))</f>
        <v>0</v>
      </c>
      <c r="AJ16" s="118">
        <f xml:space="preserve"> IF(RTD("cqg.rtd",,"StudyData", "AlgOrdAskVol(SUBMINUTE((HXS),1,Regular),1,0)",  "Bar",, "Open", "5",AH16,,,,,"T")="",0,RTD("cqg.rtd",,"StudyData", "AlgOrdAskVol(SUBMINUTE((HXS),1,Regular),1,0)",  "Bar",, "Open", "5",AH16,,,,,"T"))</f>
        <v>0</v>
      </c>
      <c r="AK16" s="88">
        <f>IF(AND(AI16&gt;$AI$8,AI16&gt;AJ16),1,IF(AND(AJ16&gt;$AJ$8,AJ16&gt;AI16),-1,0))</f>
        <v>0</v>
      </c>
      <c r="AL16" s="115"/>
      <c r="AM16" s="10">
        <f>RTD("cqg.rtd",,"StudyData","SUBMINUTE((HXS),5,Regular)","FG",,"Time","5",AH16,,,,,"T")</f>
        <v>42305.556944444441</v>
      </c>
      <c r="AN16" s="49" t="str">
        <f>RTD("cqg.rtd",,"StudyData","SUBMINUTE((HXS),5,Regular)","Bar",,"Close","5",AH16,,,,,"T")</f>
        <v/>
      </c>
      <c r="AO16" s="12">
        <f>IF( RTD("cqg.rtd",,"StudyData","AlgOrdBidVol(SUBMINUTE((HXS),5,Regular),1,0)",  "Bar",, "Open", "5",AH16,,,,,"T")="",0,RTD("cqg.rtd",,"StudyData","AlgOrdBidVol(SUBMINUTE((HXS),5,Regular),1,0)",  "Bar",, "Open", "5",AH16,,,,,"T"))</f>
        <v>0</v>
      </c>
      <c r="AP16" s="12">
        <f>IF( RTD("cqg.rtd",,"StudyData","AlgOrdAskVol(SUBMINUTE((HXS),5,Regular),1,0)",  "Bar",, "Open", "5",AH16,,,,,"T")="",0,RTD("cqg.rtd",,"StudyData","AlgOrdAskVol(SUBMINUTE((HXS),5,Regular),1,0)",  "Bar",, "Open", "5",AH16,,,,,"T"))</f>
        <v>0</v>
      </c>
      <c r="AQ16" s="9">
        <f>IF(AND(AO16&gt;$AO$8,AO16&gt;AP16),1,IF(AND(AP16&gt;$AP$8,AP16&gt;AO16),-1,0))</f>
        <v>0</v>
      </c>
      <c r="AR16" s="115"/>
      <c r="AS16" s="15">
        <f>RTD("cqg.rtd",,"StudyData","HXS","Bar",,"Time","1",AH16,,,,,"T")</f>
        <v>42305.552083333336</v>
      </c>
      <c r="AT16" s="50">
        <f>RTD("cqg.rtd",,"StudyData","HXS","Bar",,"Close","1",AH16,,,,,"T")</f>
        <v>97.364999999999995</v>
      </c>
      <c r="AU16" s="13">
        <f>IF( RTD("cqg.rtd",,"StudyData", "AlgOrdBidVol(HXS)",  "Bar",, "Open", "1",AH16,,,,,"T")="",0,RTD("cqg.rtd",,"StudyData", "AlgOrdBidVol(HXS)",  "Bar",, "Open", "1",AH16,,,,,"T"))</f>
        <v>462</v>
      </c>
      <c r="AV16" s="13">
        <f xml:space="preserve"> IF(RTD("cqg.rtd",,"StudyData", "AlgOrdAskVol(HXS)",  "Bar",, "Open", "1",AH16,,,,,"T")="",0,RTD("cqg.rtd",,"StudyData", "AlgOrdAskVol(HXS)",  "Bar",, "Open", "1",AH16,,,,,"T"))</f>
        <v>0</v>
      </c>
      <c r="AW16" s="91">
        <f t="shared" si="2"/>
        <v>1</v>
      </c>
      <c r="AX16" s="115"/>
      <c r="AY16" s="102">
        <f>RTD("cqg.rtd",,"StudyData","HXS","Bar",,"Time","5",AH16,,,,,"T")</f>
        <v>42305.53125</v>
      </c>
      <c r="AZ16" s="14">
        <f>RTD("cqg.rtd",,"StudyData","HXS","FG",,"Close","5",AH16,,,,,"T")</f>
        <v>97.38</v>
      </c>
      <c r="BA16" s="89">
        <f>RTD("cqg.rtd",,"StudyData","HXS","Bar",,"High","5",AH16,,,,,"T")</f>
        <v>97.38</v>
      </c>
      <c r="BB16" s="90">
        <f>RTD("cqg.rtd",,"StudyData","HXS","Bar",,"Low","5",AH16,,,,,"T")</f>
        <v>97.375</v>
      </c>
      <c r="BC16" s="51">
        <f>RTD("cqg.rtd",,"StudyData","HXS","Bar",,"Close","5",AH16,,,,,"T")</f>
        <v>97.38</v>
      </c>
      <c r="BD16" s="12">
        <f>IF( RTD("cqg.rtd",,"StudyData","AlgOrdBidVol(HXS)",  "Bar",, "Open", "5",AH16,,,,,"T")="",0,RTD("cqg.rtd",,"StudyData","AlgOrdBidVol(HXS)",  "Bar",, "Open", "5",AH16,,,,,"T"))</f>
        <v>0</v>
      </c>
      <c r="BE16" s="12">
        <f>IF( RTD("cqg.rtd",,"StudyData","AlgOrdAskVol(HXS)",  "Bar",, "Open", "5",AH16,,,,,"T")="",0,RTD("cqg.rtd",,"StudyData","AlgOrdAskVol(HXS)",  "Bar",, "Open", "5",AH16,,,,,"T"))</f>
        <v>0</v>
      </c>
      <c r="BF16" s="9">
        <f t="shared" si="3"/>
        <v>0</v>
      </c>
      <c r="BG16" s="92"/>
      <c r="BJ16" s="1"/>
      <c r="BN16" s="1"/>
    </row>
    <row r="17" spans="2:66" ht="11.1" customHeight="1" x14ac:dyDescent="0.3">
      <c r="B17" s="10">
        <f>RTD("cqg.rtd",,"StudyData","SUBMINUTE((HTS),1,Regular)","FG",,"Time","5",D17,,,,,"T")</f>
        <v>42305.557268518518</v>
      </c>
      <c r="C17" s="100" t="str">
        <f>RTD("cqg.rtd",,"StudyData","SUBMINUTE((HTS),1,Regular)","Bar",,"Close","5",D17,,,,,"T")</f>
        <v/>
      </c>
      <c r="D17" s="101">
        <f t="shared" si="4"/>
        <v>-8</v>
      </c>
      <c r="E17" s="13">
        <f>IF( RTD("cqg.rtd",,"StudyData", "AlgOrdBidVol(SUBMINUTE((HTS),1,Regular),1,0)",  "Bar",, "Open", "5",D17,,,,,"T")="",0,RTD("cqg.rtd",,"StudyData", "AlgOrdBidVol(SUBMINUTE((HTS),1,Regular),1,0)",  "Bar",, "Open", "5",D17,,,,,"T"))</f>
        <v>0</v>
      </c>
      <c r="F17" s="13">
        <f xml:space="preserve"> IF(RTD("cqg.rtd",,"StudyData", "AlgOrdAskVol(SUBMINUTE((HTS),1,Regular),1,0)",  "Bar",, "Open", "5",D17,,,,,"T")="",0,RTD("cqg.rtd",,"StudyData", "AlgOrdAskVol(SUBMINUTE((HTS),1,Regular),1,0)",  "Bar",, "Open", "5",D17,,,,,"T"))</f>
        <v>0</v>
      </c>
      <c r="G17" s="6">
        <f t="shared" si="0"/>
        <v>0</v>
      </c>
      <c r="H17" s="114"/>
      <c r="I17" s="53">
        <f>RTD("cqg.rtd",,"StudyData","SUBMINUTE((HTS),5,Regular)","FG",,"Time","5",D17,,,,,"T")</f>
        <v>42305.556886574079</v>
      </c>
      <c r="J17" s="49" t="str">
        <f>RTD("cqg.rtd",,"StudyData","SUBMINUTE((HTS),5,Regular)","Bar",,"Close","5",D17,,,,,"T")</f>
        <v/>
      </c>
      <c r="K17" s="12">
        <f>IF( RTD("cqg.rtd",,"StudyData","AlgOrdBidVol(SUBMINUTE((HTS),5,Regular),1,0)",  "Bar",, "Open", "5",D17,,,,,"T")="",0,RTD("cqg.rtd",,"StudyData","AlgOrdBidVol(SUBMINUTE((HTS),5,Regular),1,0)",  "Bar",, "Open", "5",D17,,,,,"T"))</f>
        <v>0</v>
      </c>
      <c r="L17" s="12">
        <f>IF( RTD("cqg.rtd",,"StudyData","AlgOrdAskVol(SUBMINUTE((HTS),5,Regular),1,0)",  "Bar",, "Open", "5",D17,,,,,"T")="",0,RTD("cqg.rtd",,"StudyData","AlgOrdAskVol(SUBMINUTE((HTS),5,Regular),1,0)",  "Bar",, "Open", "5",D17,,,,,"T"))</f>
        <v>0</v>
      </c>
      <c r="M17" s="1">
        <f>IF(AND(K17&gt;$K$8,K17&gt;L17),1,IF(AND(L17&gt;$L$8,L17&gt;K17),-1,0))</f>
        <v>0</v>
      </c>
      <c r="N17" s="114"/>
      <c r="O17" s="15">
        <f>RTD("cqg.rtd",,"StudyData","HTS","Bar",,"Time","1",D17,,,,,"T")</f>
        <v>42305.551388888889</v>
      </c>
      <c r="P17" s="50">
        <f>RTD("cqg.rtd",,"StudyData","HTS","Bar",,"Close","1",D17,,,,,"T")</f>
        <v>98.22</v>
      </c>
      <c r="Q17" s="13">
        <f>IF( RTD("cqg.rtd",,"StudyData", "AlgOrdBidVol(HTS)",  "Bar",, "Open", "1",D17,,,,,"T")="",0,RTD("cqg.rtd",,"StudyData", "AlgOrdBidVol(HTS)",  "Bar",, "Open", "1",D17,,,,,"T"))</f>
        <v>0</v>
      </c>
      <c r="R17" s="13">
        <f xml:space="preserve"> IF(RTD("cqg.rtd",,"StudyData", "AlgOrdAskVol(HTS)",  "Bar",, "Open", "1",D17,,,,,"T")="",0,RTD("cqg.rtd",,"StudyData", "AlgOrdAskVol(HTS)",  "Bar",, "Open", "1",D17,,,,,"T"))</f>
        <v>0</v>
      </c>
      <c r="S17" s="60">
        <f>IF(AND(Q17&gt;$Q$8,Q17&gt;R17),1,IF(AND(R17&gt;$R$8,R17&gt;Q17),-1,0))</f>
        <v>0</v>
      </c>
      <c r="T17" s="114"/>
      <c r="U17" s="38">
        <f>RTD("cqg.rtd",,"StudyData","HTS","Bar",,"Time","5",D17,,,,,"T")</f>
        <v>42305.527777777781</v>
      </c>
      <c r="V17" s="14">
        <f>RTD("cqg.rtd",,"StudyData","HTS","Bar",,"Open","5",D17,,,,,"T")</f>
        <v>98.23</v>
      </c>
      <c r="W17" s="11">
        <f>RTD("cqg.rtd",,"StudyData","HTS","Bar",,"High","5",D17,,,,,"T")</f>
        <v>98.23</v>
      </c>
      <c r="X17" s="52">
        <f>RTD("cqg.rtd",,"StudyData","HTS","Bar",,"Low","5",D17,,,,,"T")</f>
        <v>98.23</v>
      </c>
      <c r="Y17" s="51">
        <f>RTD("cqg.rtd",,"StudyData","HTS","FG",,"Close","5",D17,,,,,"T")</f>
        <v>98.23</v>
      </c>
      <c r="Z17" s="12">
        <f>IF( RTD("cqg.rtd",,"StudyData","AlgOrdBidVol(HTS)",  "Bar",, "Open", "5",D17,,,,,"T")="",0,RTD("cqg.rtd",,"StudyData","AlgOrdBidVol(HTS)",  "Bar",, "Open", "5",D17,,,,,"T"))</f>
        <v>0</v>
      </c>
      <c r="AA17" s="12">
        <f>IF( RTD("cqg.rtd",,"StudyData","AlgOrdAskVol(HTS)",  "Bar",, "Open", "5",D17,,,,,"T")="",0,RTD("cqg.rtd",,"StudyData","AlgOrdAskVol(HTS)",  "Bar",, "Open", "5",D17,,,,,"T"))</f>
        <v>0</v>
      </c>
      <c r="AB17" s="9">
        <f t="shared" si="1"/>
        <v>0</v>
      </c>
      <c r="AC17" s="122"/>
      <c r="AD17" s="119"/>
      <c r="AE17" s="124"/>
      <c r="AF17" s="10">
        <f>RTD("cqg.rtd",,"StudyData","SUBMINUTE((HXS),1,Regular)","FG",,"Time","5",AH17,,,,,"T")</f>
        <v>42305.557268518518</v>
      </c>
      <c r="AG17" s="100" t="str">
        <f>RTD("cqg.rtd",,"StudyData","SUBMINUTE((HXS),1,Regular)","Bar",,"Close","5",AH17,,,,,"T")</f>
        <v/>
      </c>
      <c r="AH17" s="99">
        <f t="shared" si="5"/>
        <v>-8</v>
      </c>
      <c r="AI17" s="13">
        <f>IF( RTD("cqg.rtd",,"StudyData", "AlgOrdBidVol(SUBMINUTE((HXS),1,Regular),1,0)",  "Bar",, "Open", "5",AH17,,,,,"T")="",0,RTD("cqg.rtd",,"StudyData", "AlgOrdBidVol(SUBMINUTE((HXS),1,Regular),1,0)",  "Bar",, "Open", "5",AH17,,,,,"T"))</f>
        <v>0</v>
      </c>
      <c r="AJ17" s="118">
        <f xml:space="preserve"> IF(RTD("cqg.rtd",,"StudyData", "AlgOrdAskVol(SUBMINUTE((HXS),1,Regular),1,0)",  "Bar",, "Open", "5",AH17,,,,,"T")="",0,RTD("cqg.rtd",,"StudyData", "AlgOrdAskVol(SUBMINUTE((HXS),1,Regular),1,0)",  "Bar",, "Open", "5",AH17,,,,,"T"))</f>
        <v>0</v>
      </c>
      <c r="AK17" s="88">
        <f>IF(AND(AI17&gt;$AI$8,AI17&gt;AJ17),1,IF(AND(AJ17&gt;$AJ$8,AJ17&gt;AI17),-1,0))</f>
        <v>0</v>
      </c>
      <c r="AL17" s="115"/>
      <c r="AM17" s="10">
        <f>RTD("cqg.rtd",,"StudyData","SUBMINUTE((HXS),5,Regular)","FG",,"Time","5",AH17,,,,,"T")</f>
        <v>42305.556886574079</v>
      </c>
      <c r="AN17" s="49" t="str">
        <f>RTD("cqg.rtd",,"StudyData","SUBMINUTE((HXS),5,Regular)","Bar",,"Close","5",AH17,,,,,"T")</f>
        <v/>
      </c>
      <c r="AO17" s="12">
        <f>IF( RTD("cqg.rtd",,"StudyData","AlgOrdBidVol(SUBMINUTE((HXS),5,Regular),1,0)",  "Bar",, "Open", "5",AH17,,,,,"T")="",0,RTD("cqg.rtd",,"StudyData","AlgOrdBidVol(SUBMINUTE((HXS),5,Regular),1,0)",  "Bar",, "Open", "5",AH17,,,,,"T"))</f>
        <v>0</v>
      </c>
      <c r="AP17" s="12">
        <f>IF( RTD("cqg.rtd",,"StudyData","AlgOrdAskVol(SUBMINUTE((HXS),5,Regular),1,0)",  "Bar",, "Open", "5",AH17,,,,,"T")="",0,RTD("cqg.rtd",,"StudyData","AlgOrdAskVol(SUBMINUTE((HXS),5,Regular),1,0)",  "Bar",, "Open", "5",AH17,,,,,"T"))</f>
        <v>0</v>
      </c>
      <c r="AQ17" s="9">
        <f>IF(AND(AO17&gt;$AO$8,AO17&gt;AP17),1,IF(AND(AP17&gt;$AP$8,AP17&gt;AO17),-1,0))</f>
        <v>0</v>
      </c>
      <c r="AR17" s="115"/>
      <c r="AS17" s="15">
        <f>RTD("cqg.rtd",,"StudyData","HXS","Bar",,"Time","1",AH17,,,,,"T")</f>
        <v>42305.551388888889</v>
      </c>
      <c r="AT17" s="50">
        <f>RTD("cqg.rtd",,"StudyData","HXS","Bar",,"Close","1",AH17,,,,,"T")</f>
        <v>97.364999999999995</v>
      </c>
      <c r="AU17" s="13">
        <f>IF( RTD("cqg.rtd",,"StudyData", "AlgOrdBidVol(HXS)",  "Bar",, "Open", "1",AH17,,,,,"T")="",0,RTD("cqg.rtd",,"StudyData", "AlgOrdBidVol(HXS)",  "Bar",, "Open", "1",AH17,,,,,"T"))</f>
        <v>0</v>
      </c>
      <c r="AV17" s="13">
        <f xml:space="preserve"> IF(RTD("cqg.rtd",,"StudyData", "AlgOrdAskVol(HXS)",  "Bar",, "Open", "1",AH17,,,,,"T")="",0,RTD("cqg.rtd",,"StudyData", "AlgOrdAskVol(HXS)",  "Bar",, "Open", "1",AH17,,,,,"T"))</f>
        <v>0</v>
      </c>
      <c r="AW17" s="91">
        <f t="shared" si="2"/>
        <v>0</v>
      </c>
      <c r="AX17" s="115"/>
      <c r="AY17" s="102">
        <f>RTD("cqg.rtd",,"StudyData","HXS","Bar",,"Time","5",AH17,,,,,"T")</f>
        <v>42305.527777777781</v>
      </c>
      <c r="AZ17" s="14">
        <f>RTD("cqg.rtd",,"StudyData","HXS","FG",,"Close","5",AH17,,,,,"T")</f>
        <v>97.37</v>
      </c>
      <c r="BA17" s="89">
        <f>RTD("cqg.rtd",,"StudyData","HXS","Bar",,"High","5",AH17,,,,,"T")</f>
        <v>97.375</v>
      </c>
      <c r="BB17" s="90">
        <f>RTD("cqg.rtd",,"StudyData","HXS","Bar",,"Low","5",AH17,,,,,"T")</f>
        <v>97.37</v>
      </c>
      <c r="BC17" s="51">
        <f>RTD("cqg.rtd",,"StudyData","HXS","Bar",,"Close","5",AH17,,,,,"T")</f>
        <v>97.37</v>
      </c>
      <c r="BD17" s="12">
        <f>IF( RTD("cqg.rtd",,"StudyData","AlgOrdBidVol(HXS)",  "Bar",, "Open", "5",AH17,,,,,"T")="",0,RTD("cqg.rtd",,"StudyData","AlgOrdBidVol(HXS)",  "Bar",, "Open", "5",AH17,,,,,"T"))</f>
        <v>0</v>
      </c>
      <c r="BE17" s="12">
        <f>IF( RTD("cqg.rtd",,"StudyData","AlgOrdAskVol(HXS)",  "Bar",, "Open", "5",AH17,,,,,"T")="",0,RTD("cqg.rtd",,"StudyData","AlgOrdAskVol(HXS)",  "Bar",, "Open", "5",AH17,,,,,"T"))</f>
        <v>0</v>
      </c>
      <c r="BF17" s="9">
        <f t="shared" si="3"/>
        <v>0</v>
      </c>
      <c r="BG17" s="92"/>
      <c r="BJ17" s="1"/>
      <c r="BN17" s="1"/>
    </row>
    <row r="18" spans="2:66" ht="11.1" customHeight="1" x14ac:dyDescent="0.3">
      <c r="B18" s="10">
        <f>RTD("cqg.rtd",,"StudyData","SUBMINUTE((HTS),1,Regular)","FG",,"Time","5",D18,,,,,"T")</f>
        <v>42305.557256944441</v>
      </c>
      <c r="C18" s="100" t="str">
        <f>RTD("cqg.rtd",,"StudyData","SUBMINUTE((HTS),1,Regular)","Bar",,"Close","5",D18,,,,,"T")</f>
        <v/>
      </c>
      <c r="D18" s="101">
        <f t="shared" si="4"/>
        <v>-9</v>
      </c>
      <c r="E18" s="13">
        <f>IF( RTD("cqg.rtd",,"StudyData", "AlgOrdBidVol(SUBMINUTE((HTS),1,Regular),1,0)",  "Bar",, "Open", "5",D18,,,,,"T")="",0,RTD("cqg.rtd",,"StudyData", "AlgOrdBidVol(SUBMINUTE((HTS),1,Regular),1,0)",  "Bar",, "Open", "5",D18,,,,,"T"))</f>
        <v>0</v>
      </c>
      <c r="F18" s="13">
        <f xml:space="preserve"> IF(RTD("cqg.rtd",,"StudyData", "AlgOrdAskVol(SUBMINUTE((HTS),1,Regular),1,0)",  "Bar",, "Open", "5",D18,,,,,"T")="",0,RTD("cqg.rtd",,"StudyData", "AlgOrdAskVol(SUBMINUTE((HTS),1,Regular),1,0)",  "Bar",, "Open", "5",D18,,,,,"T"))</f>
        <v>0</v>
      </c>
      <c r="G18" s="6">
        <f t="shared" si="0"/>
        <v>0</v>
      </c>
      <c r="H18" s="114"/>
      <c r="I18" s="53">
        <f>RTD("cqg.rtd",,"StudyData","SUBMINUTE((HTS),5,Regular)","FG",,"Time","5",D18,,,,,"T")</f>
        <v>42305.556828703702</v>
      </c>
      <c r="J18" s="49" t="str">
        <f>RTD("cqg.rtd",,"StudyData","SUBMINUTE((HTS),5,Regular)","Bar",,"Close","5",D18,,,,,"T")</f>
        <v/>
      </c>
      <c r="K18" s="12">
        <f>IF( RTD("cqg.rtd",,"StudyData","AlgOrdBidVol(SUBMINUTE((HTS),5,Regular),1,0)",  "Bar",, "Open", "5",D18,,,,,"T")="",0,RTD("cqg.rtd",,"StudyData","AlgOrdBidVol(SUBMINUTE((HTS),5,Regular),1,0)",  "Bar",, "Open", "5",D18,,,,,"T"))</f>
        <v>0</v>
      </c>
      <c r="L18" s="12">
        <f>IF( RTD("cqg.rtd",,"StudyData","AlgOrdAskVol(SUBMINUTE((HTS),5,Regular),1,0)",  "Bar",, "Open", "5",D18,,,,,"T")="",0,RTD("cqg.rtd",,"StudyData","AlgOrdAskVol(SUBMINUTE((HTS),5,Regular),1,0)",  "Bar",, "Open", "5",D18,,,,,"T"))</f>
        <v>0</v>
      </c>
      <c r="M18" s="1">
        <f>IF(AND(K18&gt;$K$8,K18&gt;L18),1,IF(AND(L18&gt;$L$8,L18&gt;K18),-1,0))</f>
        <v>0</v>
      </c>
      <c r="N18" s="114"/>
      <c r="O18" s="15">
        <f>RTD("cqg.rtd",,"StudyData","HTS","Bar",,"Time","1",D18,,,,,"T")</f>
        <v>42305.550694444442</v>
      </c>
      <c r="P18" s="50" t="str">
        <f>RTD("cqg.rtd",,"StudyData","HTS","Bar",,"Close","1",D18,,,,,"T")</f>
        <v/>
      </c>
      <c r="Q18" s="13">
        <f>IF( RTD("cqg.rtd",,"StudyData", "AlgOrdBidVol(HTS)",  "Bar",, "Open", "1",D18,,,,,"T")="",0,RTD("cqg.rtd",,"StudyData", "AlgOrdBidVol(HTS)",  "Bar",, "Open", "1",D18,,,,,"T"))</f>
        <v>0</v>
      </c>
      <c r="R18" s="13">
        <f xml:space="preserve"> IF(RTD("cqg.rtd",,"StudyData", "AlgOrdAskVol(HTS)",  "Bar",, "Open", "1",D18,,,,,"T")="",0,RTD("cqg.rtd",,"StudyData", "AlgOrdAskVol(HTS)",  "Bar",, "Open", "1",D18,,,,,"T"))</f>
        <v>0</v>
      </c>
      <c r="S18" s="60">
        <f>IF(AND(Q18&gt;$Q$8,Q18&gt;R18),1,IF(AND(R18&gt;$R$8,R18&gt;Q18),-1,0))</f>
        <v>0</v>
      </c>
      <c r="T18" s="114"/>
      <c r="U18" s="38">
        <f>RTD("cqg.rtd",,"StudyData","HTS","Bar",,"Time","5",D18,,,,,"T")</f>
        <v>42305.524305555555</v>
      </c>
      <c r="V18" s="14">
        <f>RTD("cqg.rtd",,"StudyData","HTS","Bar",,"Open","5",D18,,,,,"T")</f>
        <v>98.24</v>
      </c>
      <c r="W18" s="11">
        <f>RTD("cqg.rtd",,"StudyData","HTS","Bar",,"High","5",D18,,,,,"T")</f>
        <v>98.24</v>
      </c>
      <c r="X18" s="52">
        <f>RTD("cqg.rtd",,"StudyData","HTS","Bar",,"Low","5",D18,,,,,"T")</f>
        <v>98.24</v>
      </c>
      <c r="Y18" s="51">
        <f>RTD("cqg.rtd",,"StudyData","HTS","FG",,"Close","5",D18,,,,,"T")</f>
        <v>98.24</v>
      </c>
      <c r="Z18" s="12">
        <f>IF( RTD("cqg.rtd",,"StudyData","AlgOrdBidVol(HTS)",  "Bar",, "Open", "5",D18,,,,,"T")="",0,RTD("cqg.rtd",,"StudyData","AlgOrdBidVol(HTS)",  "Bar",, "Open", "5",D18,,,,,"T"))</f>
        <v>0</v>
      </c>
      <c r="AA18" s="12">
        <f>IF( RTD("cqg.rtd",,"StudyData","AlgOrdAskVol(HTS)",  "Bar",, "Open", "5",D18,,,,,"T")="",0,RTD("cqg.rtd",,"StudyData","AlgOrdAskVol(HTS)",  "Bar",, "Open", "5",D18,,,,,"T"))</f>
        <v>0</v>
      </c>
      <c r="AB18" s="9">
        <f t="shared" si="1"/>
        <v>0</v>
      </c>
      <c r="AC18" s="122"/>
      <c r="AD18" s="119"/>
      <c r="AE18" s="124"/>
      <c r="AF18" s="10">
        <f>RTD("cqg.rtd",,"StudyData","SUBMINUTE((HXS),1,Regular)","FG",,"Time","5",AH18,,,,,"T")</f>
        <v>42305.557256944441</v>
      </c>
      <c r="AG18" s="100" t="str">
        <f>RTD("cqg.rtd",,"StudyData","SUBMINUTE((HXS),1,Regular)","Bar",,"Close","5",AH18,,,,,"T")</f>
        <v/>
      </c>
      <c r="AH18" s="99">
        <f t="shared" si="5"/>
        <v>-9</v>
      </c>
      <c r="AI18" s="13">
        <f>IF( RTD("cqg.rtd",,"StudyData", "AlgOrdBidVol(SUBMINUTE((HXS),1,Regular),1,0)",  "Bar",, "Open", "5",AH18,,,,,"T")="",0,RTD("cqg.rtd",,"StudyData", "AlgOrdBidVol(SUBMINUTE((HXS),1,Regular),1,0)",  "Bar",, "Open", "5",AH18,,,,,"T"))</f>
        <v>0</v>
      </c>
      <c r="AJ18" s="118">
        <f xml:space="preserve"> IF(RTD("cqg.rtd",,"StudyData", "AlgOrdAskVol(SUBMINUTE((HXS),1,Regular),1,0)",  "Bar",, "Open", "5",AH18,,,,,"T")="",0,RTD("cqg.rtd",,"StudyData", "AlgOrdAskVol(SUBMINUTE((HXS),1,Regular),1,0)",  "Bar",, "Open", "5",AH18,,,,,"T"))</f>
        <v>0</v>
      </c>
      <c r="AK18" s="88">
        <f>IF(AND(AI18&gt;$AI$8,AI18&gt;AJ18),1,IF(AND(AJ18&gt;$AJ$8,AJ18&gt;AI18),-1,0))</f>
        <v>0</v>
      </c>
      <c r="AL18" s="115"/>
      <c r="AM18" s="10">
        <f>RTD("cqg.rtd",,"StudyData","SUBMINUTE((HXS),5,Regular)","FG",,"Time","5",AH18,,,,,"T")</f>
        <v>42305.556828703702</v>
      </c>
      <c r="AN18" s="49" t="str">
        <f>RTD("cqg.rtd",,"StudyData","SUBMINUTE((HXS),5,Regular)","Bar",,"Close","5",AH18,,,,,"T")</f>
        <v/>
      </c>
      <c r="AO18" s="12">
        <f>IF( RTD("cqg.rtd",,"StudyData","AlgOrdBidVol(SUBMINUTE((HXS),5,Regular),1,0)",  "Bar",, "Open", "5",AH18,,,,,"T")="",0,RTD("cqg.rtd",,"StudyData","AlgOrdBidVol(SUBMINUTE((HXS),5,Regular),1,0)",  "Bar",, "Open", "5",AH18,,,,,"T"))</f>
        <v>0</v>
      </c>
      <c r="AP18" s="12">
        <f>IF( RTD("cqg.rtd",,"StudyData","AlgOrdAskVol(SUBMINUTE((HXS),5,Regular),1,0)",  "Bar",, "Open", "5",AH18,,,,,"T")="",0,RTD("cqg.rtd",,"StudyData","AlgOrdAskVol(SUBMINUTE((HXS),5,Regular),1,0)",  "Bar",, "Open", "5",AH18,,,,,"T"))</f>
        <v>0</v>
      </c>
      <c r="AQ18" s="9">
        <f>IF(AND(AO18&gt;$AO$8,AO18&gt;AP18),1,IF(AND(AP18&gt;$AP$8,AP18&gt;AO18),-1,0))</f>
        <v>0</v>
      </c>
      <c r="AR18" s="115"/>
      <c r="AS18" s="15">
        <f>RTD("cqg.rtd",,"StudyData","HXS","Bar",,"Time","1",AH18,,,,,"T")</f>
        <v>42305.550694444442</v>
      </c>
      <c r="AT18" s="50">
        <f>RTD("cqg.rtd",,"StudyData","HXS","Bar",,"Close","1",AH18,,,,,"T")</f>
        <v>97.37</v>
      </c>
      <c r="AU18" s="13">
        <f>IF( RTD("cqg.rtd",,"StudyData", "AlgOrdBidVol(HXS)",  "Bar",, "Open", "1",AH18,,,,,"T")="",0,RTD("cqg.rtd",,"StudyData", "AlgOrdBidVol(HXS)",  "Bar",, "Open", "1",AH18,,,,,"T"))</f>
        <v>0</v>
      </c>
      <c r="AV18" s="13">
        <f xml:space="preserve"> IF(RTD("cqg.rtd",,"StudyData", "AlgOrdAskVol(HXS)",  "Bar",, "Open", "1",AH18,,,,,"T")="",0,RTD("cqg.rtd",,"StudyData", "AlgOrdAskVol(HXS)",  "Bar",, "Open", "1",AH18,,,,,"T"))</f>
        <v>117</v>
      </c>
      <c r="AW18" s="91">
        <f>IF(AND(AU18&gt;$AU$8,AU18&gt;AV18),1,IF(AND(AV18&gt;$AV$8,AV18&gt;AU18),-1,0))</f>
        <v>-1</v>
      </c>
      <c r="AX18" s="115"/>
      <c r="AY18" s="102">
        <f>RTD("cqg.rtd",,"StudyData","HXS","Bar",,"Time","5",AH18,,,,,"T")</f>
        <v>42305.524305555555</v>
      </c>
      <c r="AZ18" s="14">
        <f>RTD("cqg.rtd",,"StudyData","HXS","FG",,"Close","5",AH18,,,,,"T")</f>
        <v>97.375</v>
      </c>
      <c r="BA18" s="89">
        <f>RTD("cqg.rtd",,"StudyData","HXS","Bar",,"High","5",AH18,,,,,"T")</f>
        <v>97.38</v>
      </c>
      <c r="BB18" s="90">
        <f>RTD("cqg.rtd",,"StudyData","HXS","Bar",,"Low","5",AH18,,,,,"T")</f>
        <v>97.37</v>
      </c>
      <c r="BC18" s="51">
        <f>RTD("cqg.rtd",,"StudyData","HXS","Bar",,"Close","5",AH18,,,,,"T")</f>
        <v>97.375</v>
      </c>
      <c r="BD18" s="12">
        <f>IF( RTD("cqg.rtd",,"StudyData","AlgOrdBidVol(HXS)",  "Bar",, "Open", "5",AH18,,,,,"T")="",0,RTD("cqg.rtd",,"StudyData","AlgOrdBidVol(HXS)",  "Bar",, "Open", "5",AH18,,,,,"T"))</f>
        <v>4</v>
      </c>
      <c r="BE18" s="12">
        <f>IF( RTD("cqg.rtd",,"StudyData","AlgOrdAskVol(HXS)",  "Bar",, "Open", "5",AH18,,,,,"T")="",0,RTD("cqg.rtd",,"StudyData","AlgOrdAskVol(HXS)",  "Bar",, "Open", "5",AH18,,,,,"T"))</f>
        <v>266</v>
      </c>
      <c r="BF18" s="9">
        <f t="shared" si="3"/>
        <v>-1</v>
      </c>
      <c r="BG18" s="92"/>
      <c r="BJ18" s="1"/>
      <c r="BN18" s="1"/>
    </row>
    <row r="19" spans="2:66" ht="11.1" customHeight="1" x14ac:dyDescent="0.3">
      <c r="B19" s="10">
        <f>RTD("cqg.rtd",,"StudyData","SUBMINUTE((HTS),1,Regular)","FG",,"Time","5",D19,,,,,"T")</f>
        <v>42305.557245370364</v>
      </c>
      <c r="C19" s="100" t="str">
        <f>RTD("cqg.rtd",,"StudyData","SUBMINUTE((HTS),1,Regular)","Bar",,"Close","5",D19,,,,,"T")</f>
        <v/>
      </c>
      <c r="D19" s="101">
        <f t="shared" si="4"/>
        <v>-10</v>
      </c>
      <c r="E19" s="13">
        <f>IF( RTD("cqg.rtd",,"StudyData", "AlgOrdBidVol(SUBMINUTE((HTS),1,Regular),1,0)",  "Bar",, "Open", "5",D19,,,,,"T")="",0,RTD("cqg.rtd",,"StudyData", "AlgOrdBidVol(SUBMINUTE((HTS),1,Regular),1,0)",  "Bar",, "Open", "5",D19,,,,,"T"))</f>
        <v>0</v>
      </c>
      <c r="F19" s="13">
        <f xml:space="preserve"> IF(RTD("cqg.rtd",,"StudyData", "AlgOrdAskVol(SUBMINUTE((HTS),1,Regular),1,0)",  "Bar",, "Open", "5",D19,,,,,"T")="",0,RTD("cqg.rtd",,"StudyData", "AlgOrdAskVol(SUBMINUTE((HTS),1,Regular),1,0)",  "Bar",, "Open", "5",D19,,,,,"T"))</f>
        <v>0</v>
      </c>
      <c r="G19" s="6">
        <f t="shared" si="0"/>
        <v>0</v>
      </c>
      <c r="H19" s="114"/>
      <c r="I19" s="53">
        <f>RTD("cqg.rtd",,"StudyData","SUBMINUTE((HTS),5,Regular)","FG",,"Time","5",D19,,,,,"T")</f>
        <v>42305.556770833333</v>
      </c>
      <c r="J19" s="49" t="str">
        <f>RTD("cqg.rtd",,"StudyData","SUBMINUTE((HTS),5,Regular)","Bar",,"Close","5",D19,,,,,"T")</f>
        <v/>
      </c>
      <c r="K19" s="12">
        <f>IF( RTD("cqg.rtd",,"StudyData","AlgOrdBidVol(SUBMINUTE((HTS),5,Regular),1,0)",  "Bar",, "Open", "5",D19,,,,,"T")="",0,RTD("cqg.rtd",,"StudyData","AlgOrdBidVol(SUBMINUTE((HTS),5,Regular),1,0)",  "Bar",, "Open", "5",D19,,,,,"T"))</f>
        <v>0</v>
      </c>
      <c r="L19" s="12">
        <f>IF( RTD("cqg.rtd",,"StudyData","AlgOrdAskVol(SUBMINUTE((HTS),5,Regular),1,0)",  "Bar",, "Open", "5",D19,,,,,"T")="",0,RTD("cqg.rtd",,"StudyData","AlgOrdAskVol(SUBMINUTE((HTS),5,Regular),1,0)",  "Bar",, "Open", "5",D19,,,,,"T"))</f>
        <v>0</v>
      </c>
      <c r="M19" s="1">
        <f>IF(AND(K19&gt;$K$8,K19&gt;L19),1,IF(AND(L19&gt;$L$8,L19&gt;K19),-1,0))</f>
        <v>0</v>
      </c>
      <c r="N19" s="114"/>
      <c r="O19" s="15">
        <f>RTD("cqg.rtd",,"StudyData","HTS","Bar",,"Time","1",D19,,,,,"T")</f>
        <v>42305.55</v>
      </c>
      <c r="P19" s="50" t="str">
        <f>RTD("cqg.rtd",,"StudyData","HTS","Bar",,"Close","1",D19,,,,,"T")</f>
        <v/>
      </c>
      <c r="Q19" s="13">
        <f>IF( RTD("cqg.rtd",,"StudyData", "AlgOrdBidVol(HTS)",  "Bar",, "Open", "1",D19,,,,,"T")="",0,RTD("cqg.rtd",,"StudyData", "AlgOrdBidVol(HTS)",  "Bar",, "Open", "1",D19,,,,,"T"))</f>
        <v>0</v>
      </c>
      <c r="R19" s="13">
        <f xml:space="preserve"> IF(RTD("cqg.rtd",,"StudyData", "AlgOrdAskVol(HTS)",  "Bar",, "Open", "1",D19,,,,,"T")="",0,RTD("cqg.rtd",,"StudyData", "AlgOrdAskVol(HTS)",  "Bar",, "Open", "1",D19,,,,,"T"))</f>
        <v>0</v>
      </c>
      <c r="S19" s="60">
        <f>IF(AND(Q19&gt;$Q$8,Q19&gt;R19),1,IF(AND(R19&gt;$R$8,R19&gt;Q19),-1,0))</f>
        <v>0</v>
      </c>
      <c r="T19" s="114"/>
      <c r="U19" s="38">
        <f>RTD("cqg.rtd",,"StudyData","HTS","Bar",,"Time","5",D19,,,,,"T")</f>
        <v>42305.520833333336</v>
      </c>
      <c r="V19" s="14" t="str">
        <f>RTD("cqg.rtd",,"StudyData","HTS","Bar",,"Open","5",D19,,,,,"T")</f>
        <v/>
      </c>
      <c r="W19" s="11" t="str">
        <f>RTD("cqg.rtd",,"StudyData","HTS","Bar",,"High","5",D19,,,,,"T")</f>
        <v/>
      </c>
      <c r="X19" s="52" t="str">
        <f>RTD("cqg.rtd",,"StudyData","HTS","Bar",,"Low","5",D19,,,,,"T")</f>
        <v/>
      </c>
      <c r="Y19" s="51">
        <f>RTD("cqg.rtd",,"StudyData","HTS","FG",,"Close","5",D19,,,,,"T")</f>
        <v>98.23</v>
      </c>
      <c r="Z19" s="12">
        <f>IF( RTD("cqg.rtd",,"StudyData","AlgOrdBidVol(HTS)",  "Bar",, "Open", "5",D19,,,,,"T")="",0,RTD("cqg.rtd",,"StudyData","AlgOrdBidVol(HTS)",  "Bar",, "Open", "5",D19,,,,,"T"))</f>
        <v>0</v>
      </c>
      <c r="AA19" s="12">
        <f>IF( RTD("cqg.rtd",,"StudyData","AlgOrdAskVol(HTS)",  "Bar",, "Open", "5",D19,,,,,"T")="",0,RTD("cqg.rtd",,"StudyData","AlgOrdAskVol(HTS)",  "Bar",, "Open", "5",D19,,,,,"T"))</f>
        <v>0</v>
      </c>
      <c r="AB19" s="9">
        <f t="shared" si="1"/>
        <v>0</v>
      </c>
      <c r="AC19" s="122"/>
      <c r="AD19" s="119"/>
      <c r="AE19" s="124"/>
      <c r="AF19" s="10">
        <f>RTD("cqg.rtd",,"StudyData","SUBMINUTE((HXS),1,Regular)","FG",,"Time","5",AH19,,,,,"T")</f>
        <v>42305.557245370364</v>
      </c>
      <c r="AG19" s="100" t="str">
        <f>RTD("cqg.rtd",,"StudyData","SUBMINUTE((HXS),1,Regular)","Bar",,"Close","5",AH19,,,,,"T")</f>
        <v/>
      </c>
      <c r="AH19" s="99">
        <f t="shared" si="5"/>
        <v>-10</v>
      </c>
      <c r="AI19" s="13">
        <f>IF( RTD("cqg.rtd",,"StudyData", "AlgOrdBidVol(SUBMINUTE((HXS),1,Regular),1,0)",  "Bar",, "Open", "5",AH19,,,,,"T")="",0,RTD("cqg.rtd",,"StudyData", "AlgOrdBidVol(SUBMINUTE((HXS),1,Regular),1,0)",  "Bar",, "Open", "5",AH19,,,,,"T"))</f>
        <v>0</v>
      </c>
      <c r="AJ19" s="118">
        <f xml:space="preserve"> IF(RTD("cqg.rtd",,"StudyData", "AlgOrdAskVol(SUBMINUTE((HXS),1,Regular),1,0)",  "Bar",, "Open", "5",AH19,,,,,"T")="",0,RTD("cqg.rtd",,"StudyData", "AlgOrdAskVol(SUBMINUTE((HXS),1,Regular),1,0)",  "Bar",, "Open", "5",AH19,,,,,"T"))</f>
        <v>0</v>
      </c>
      <c r="AK19" s="88">
        <f>IF(AND(AI19&gt;$AI$8,AI19&gt;AJ19),1,IF(AND(AJ19&gt;$AJ$8,AJ19&gt;AI19),-1,0))</f>
        <v>0</v>
      </c>
      <c r="AL19" s="115"/>
      <c r="AM19" s="10">
        <f>RTD("cqg.rtd",,"StudyData","SUBMINUTE((HXS),5,Regular)","FG",,"Time","5",AH19,,,,,"T")</f>
        <v>42305.556770833333</v>
      </c>
      <c r="AN19" s="49" t="str">
        <f>RTD("cqg.rtd",,"StudyData","SUBMINUTE((HXS),5,Regular)","Bar",,"Close","5",AH19,,,,,"T")</f>
        <v/>
      </c>
      <c r="AO19" s="12">
        <f>IF( RTD("cqg.rtd",,"StudyData","AlgOrdBidVol(SUBMINUTE((HXS),5,Regular),1,0)",  "Bar",, "Open", "5",AH19,,,,,"T")="",0,RTD("cqg.rtd",,"StudyData","AlgOrdBidVol(SUBMINUTE((HXS),5,Regular),1,0)",  "Bar",, "Open", "5",AH19,,,,,"T"))</f>
        <v>0</v>
      </c>
      <c r="AP19" s="12">
        <f>IF( RTD("cqg.rtd",,"StudyData","AlgOrdAskVol(SUBMINUTE((HXS),5,Regular),1,0)",  "Bar",, "Open", "5",AH19,,,,,"T")="",0,RTD("cqg.rtd",,"StudyData","AlgOrdAskVol(SUBMINUTE((HXS),5,Regular),1,0)",  "Bar",, "Open", "5",AH19,,,,,"T"))</f>
        <v>0</v>
      </c>
      <c r="AQ19" s="9">
        <f>IF(AND(AO19&gt;$AO$8,AO19&gt;AP19),1,IF(AND(AP19&gt;$AP$8,AP19&gt;AO19),-1,0))</f>
        <v>0</v>
      </c>
      <c r="AR19" s="115"/>
      <c r="AS19" s="15">
        <f>RTD("cqg.rtd",,"StudyData","HXS","Bar",,"Time","1",AH19,,,,,"T")</f>
        <v>42305.55</v>
      </c>
      <c r="AT19" s="50">
        <f>RTD("cqg.rtd",,"StudyData","HXS","Bar",,"Close","1",AH19,,,,,"T")</f>
        <v>97.36</v>
      </c>
      <c r="AU19" s="13">
        <f>IF( RTD("cqg.rtd",,"StudyData", "AlgOrdBidVol(HXS)",  "Bar",, "Open", "1",AH19,,,,,"T")="",0,RTD("cqg.rtd",,"StudyData", "AlgOrdBidVol(HXS)",  "Bar",, "Open", "1",AH19,,,,,"T"))</f>
        <v>0</v>
      </c>
      <c r="AV19" s="13">
        <f xml:space="preserve"> IF(RTD("cqg.rtd",,"StudyData", "AlgOrdAskVol(HXS)",  "Bar",, "Open", "1",AH19,,,,,"T")="",0,RTD("cqg.rtd",,"StudyData", "AlgOrdAskVol(HXS)",  "Bar",, "Open", "1",AH19,,,,,"T"))</f>
        <v>0</v>
      </c>
      <c r="AW19" s="91">
        <f>IF(AND(AU19&gt;$AU$8,AU19&gt;AV19),1,IF(AND(AV19&gt;$AV$8,AV19&gt;AU19),-1,0))</f>
        <v>0</v>
      </c>
      <c r="AX19" s="115"/>
      <c r="AY19" s="102">
        <f>RTD("cqg.rtd",,"StudyData","HXS","Bar",,"Time","5",AH19,,,,,"T")</f>
        <v>42305.520833333336</v>
      </c>
      <c r="AZ19" s="14">
        <f>RTD("cqg.rtd",,"StudyData","HXS","FG",,"Close","5",AH19,,,,,"T")</f>
        <v>97.375</v>
      </c>
      <c r="BA19" s="89">
        <f>RTD("cqg.rtd",,"StudyData","HXS","Bar",,"High","5",AH19,,,,,"T")</f>
        <v>97.38</v>
      </c>
      <c r="BB19" s="90">
        <f>RTD("cqg.rtd",,"StudyData","HXS","Bar",,"Low","5",AH19,,,,,"T")</f>
        <v>97.375</v>
      </c>
      <c r="BC19" s="51">
        <f>RTD("cqg.rtd",,"StudyData","HXS","Bar",,"Close","5",AH19,,,,,"T")</f>
        <v>97.375</v>
      </c>
      <c r="BD19" s="12">
        <f>IF( RTD("cqg.rtd",,"StudyData","AlgOrdBidVol(HXS)",  "Bar",, "Open", "5",AH19,,,,,"T")="",0,RTD("cqg.rtd",,"StudyData","AlgOrdBidVol(HXS)",  "Bar",, "Open", "5",AH19,,,,,"T"))</f>
        <v>0</v>
      </c>
      <c r="BE19" s="12">
        <f>IF( RTD("cqg.rtd",,"StudyData","AlgOrdAskVol(HXS)",  "Bar",, "Open", "5",AH19,,,,,"T")="",0,RTD("cqg.rtd",,"StudyData","AlgOrdAskVol(HXS)",  "Bar",, "Open", "5",AH19,,,,,"T"))</f>
        <v>0</v>
      </c>
      <c r="BF19" s="9">
        <f t="shared" si="3"/>
        <v>0</v>
      </c>
      <c r="BG19" s="92"/>
      <c r="BJ19" s="1"/>
      <c r="BN19" s="1"/>
    </row>
    <row r="20" spans="2:66" ht="11.1" customHeight="1" x14ac:dyDescent="0.3">
      <c r="B20" s="10">
        <f>RTD("cqg.rtd",,"StudyData","SUBMINUTE((HTS),1,Regular)","FG",,"Time","5",D20,,,,,"T")</f>
        <v>42305.557233796295</v>
      </c>
      <c r="C20" s="100" t="str">
        <f>RTD("cqg.rtd",,"StudyData","SUBMINUTE((HTS),1,Regular)","Bar",,"Close","5",D20,,,,,"T")</f>
        <v/>
      </c>
      <c r="D20" s="101">
        <f t="shared" si="4"/>
        <v>-11</v>
      </c>
      <c r="E20" s="13">
        <f>IF( RTD("cqg.rtd",,"StudyData", "AlgOrdBidVol(SUBMINUTE((HTS),1,Regular),1,0)",  "Bar",, "Open", "5",D20,,,,,"T")="",0,RTD("cqg.rtd",,"StudyData", "AlgOrdBidVol(SUBMINUTE((HTS),1,Regular),1,0)",  "Bar",, "Open", "5",D20,,,,,"T"))</f>
        <v>0</v>
      </c>
      <c r="F20" s="13">
        <f xml:space="preserve"> IF(RTD("cqg.rtd",,"StudyData", "AlgOrdAskVol(SUBMINUTE((HTS),1,Regular),1,0)",  "Bar",, "Open", "5",D20,,,,,"T")="",0,RTD("cqg.rtd",,"StudyData", "AlgOrdAskVol(SUBMINUTE((HTS),1,Regular),1,0)",  "Bar",, "Open", "5",D20,,,,,"T"))</f>
        <v>0</v>
      </c>
      <c r="G20" s="6">
        <f t="shared" si="0"/>
        <v>0</v>
      </c>
      <c r="H20" s="114"/>
      <c r="I20" s="53">
        <f>RTD("cqg.rtd",,"StudyData","SUBMINUTE((HTS),5,Regular)","FG",,"Time","5",D20,,,,,"T")</f>
        <v>42305.556712962964</v>
      </c>
      <c r="J20" s="49" t="str">
        <f>RTD("cqg.rtd",,"StudyData","SUBMINUTE((HTS),5,Regular)","Bar",,"Close","5",D20,,,,,"T")</f>
        <v/>
      </c>
      <c r="K20" s="12">
        <f>IF( RTD("cqg.rtd",,"StudyData","AlgOrdBidVol(SUBMINUTE((HTS),5,Regular),1,0)",  "Bar",, "Open", "5",D20,,,,,"T")="",0,RTD("cqg.rtd",,"StudyData","AlgOrdBidVol(SUBMINUTE((HTS),5,Regular),1,0)",  "Bar",, "Open", "5",D20,,,,,"T"))</f>
        <v>0</v>
      </c>
      <c r="L20" s="12">
        <f>IF( RTD("cqg.rtd",,"StudyData","AlgOrdAskVol(SUBMINUTE((HTS),5,Regular),1,0)",  "Bar",, "Open", "5",D20,,,,,"T")="",0,RTD("cqg.rtd",,"StudyData","AlgOrdAskVol(SUBMINUTE((HTS),5,Regular),1,0)",  "Bar",, "Open", "5",D20,,,,,"T"))</f>
        <v>0</v>
      </c>
      <c r="M20" s="1">
        <f>IF(AND(K20&gt;$K$8,K20&gt;L20),1,IF(AND(L20&gt;$L$8,L20&gt;K20),-1,0))</f>
        <v>0</v>
      </c>
      <c r="N20" s="114"/>
      <c r="O20" s="15">
        <f>RTD("cqg.rtd",,"StudyData","HTS","Bar",,"Time","1",D20,,,,,"T")</f>
        <v>42305.549305555556</v>
      </c>
      <c r="P20" s="50" t="str">
        <f>RTD("cqg.rtd",,"StudyData","HTS","Bar",,"Close","1",D20,,,,,"T")</f>
        <v/>
      </c>
      <c r="Q20" s="13">
        <f>IF( RTD("cqg.rtd",,"StudyData", "AlgOrdBidVol(HTS)",  "Bar",, "Open", "1",D20,,,,,"T")="",0,RTD("cqg.rtd",,"StudyData", "AlgOrdBidVol(HTS)",  "Bar",, "Open", "1",D20,,,,,"T"))</f>
        <v>0</v>
      </c>
      <c r="R20" s="13">
        <f xml:space="preserve"> IF(RTD("cqg.rtd",,"StudyData", "AlgOrdAskVol(HTS)",  "Bar",, "Open", "1",D20,,,,,"T")="",0,RTD("cqg.rtd",,"StudyData", "AlgOrdAskVol(HTS)",  "Bar",, "Open", "1",D20,,,,,"T"))</f>
        <v>0</v>
      </c>
      <c r="S20" s="60">
        <f>IF(AND(Q20&gt;$Q$8,Q20&gt;R20),1,IF(AND(R20&gt;$R$8,R20&gt;Q20),-1,0))</f>
        <v>0</v>
      </c>
      <c r="T20" s="114"/>
      <c r="U20" s="38">
        <f>RTD("cqg.rtd",,"StudyData","HTS","Bar",,"Time","5",D20,,,,,"T")</f>
        <v>42305.517361111109</v>
      </c>
      <c r="V20" s="14">
        <f>RTD("cqg.rtd",,"StudyData","HTS","Bar",,"Open","5",D20,,,,,"T")</f>
        <v>98.24</v>
      </c>
      <c r="W20" s="11">
        <f>RTD("cqg.rtd",,"StudyData","HTS","Bar",,"High","5",D20,,,,,"T")</f>
        <v>98.24</v>
      </c>
      <c r="X20" s="52">
        <f>RTD("cqg.rtd",,"StudyData","HTS","Bar",,"Low","5",D20,,,,,"T")</f>
        <v>98.23</v>
      </c>
      <c r="Y20" s="51">
        <f>RTD("cqg.rtd",,"StudyData","HTS","FG",,"Close","5",D20,,,,,"T")</f>
        <v>98.23</v>
      </c>
      <c r="Z20" s="12">
        <f>IF( RTD("cqg.rtd",,"StudyData","AlgOrdBidVol(HTS)",  "Bar",, "Open", "5",D20,,,,,"T")="",0,RTD("cqg.rtd",,"StudyData","AlgOrdBidVol(HTS)",  "Bar",, "Open", "5",D20,,,,,"T"))</f>
        <v>0</v>
      </c>
      <c r="AA20" s="12">
        <f>IF( RTD("cqg.rtd",,"StudyData","AlgOrdAskVol(HTS)",  "Bar",, "Open", "5",D20,,,,,"T")="",0,RTD("cqg.rtd",,"StudyData","AlgOrdAskVol(HTS)",  "Bar",, "Open", "5",D20,,,,,"T"))</f>
        <v>0</v>
      </c>
      <c r="AB20" s="9">
        <f t="shared" si="1"/>
        <v>0</v>
      </c>
      <c r="AC20" s="122"/>
      <c r="AD20" s="119"/>
      <c r="AE20" s="124"/>
      <c r="AF20" s="10">
        <f>RTD("cqg.rtd",,"StudyData","SUBMINUTE((HXS),1,Regular)","FG",,"Time","5",AH20,,,,,"T")</f>
        <v>42305.557233796295</v>
      </c>
      <c r="AG20" s="100" t="str">
        <f>RTD("cqg.rtd",,"StudyData","SUBMINUTE((HXS),1,Regular)","Bar",,"Close","5",AH20,,,,,"T")</f>
        <v/>
      </c>
      <c r="AH20" s="99">
        <f t="shared" si="5"/>
        <v>-11</v>
      </c>
      <c r="AI20" s="13">
        <f>IF( RTD("cqg.rtd",,"StudyData", "AlgOrdBidVol(SUBMINUTE((HXS),1,Regular),1,0)",  "Bar",, "Open", "5",AH20,,,,,"T")="",0,RTD("cqg.rtd",,"StudyData", "AlgOrdBidVol(SUBMINUTE((HXS),1,Regular),1,0)",  "Bar",, "Open", "5",AH20,,,,,"T"))</f>
        <v>0</v>
      </c>
      <c r="AJ20" s="118">
        <f xml:space="preserve"> IF(RTD("cqg.rtd",,"StudyData", "AlgOrdAskVol(SUBMINUTE((HXS),1,Regular),1,0)",  "Bar",, "Open", "5",AH20,,,,,"T")="",0,RTD("cqg.rtd",,"StudyData", "AlgOrdAskVol(SUBMINUTE((HXS),1,Regular),1,0)",  "Bar",, "Open", "5",AH20,,,,,"T"))</f>
        <v>0</v>
      </c>
      <c r="AK20" s="88">
        <f>IF(AND(AI20&gt;$AI$8,AI20&gt;AJ20),1,IF(AND(AJ20&gt;$AJ$8,AJ20&gt;AI20),-1,0))</f>
        <v>0</v>
      </c>
      <c r="AL20" s="115"/>
      <c r="AM20" s="10">
        <f>RTD("cqg.rtd",,"StudyData","SUBMINUTE((HXS),5,Regular)","FG",,"Time","5",AH20,,,,,"T")</f>
        <v>42305.556712962964</v>
      </c>
      <c r="AN20" s="49" t="str">
        <f>RTD("cqg.rtd",,"StudyData","SUBMINUTE((HXS),5,Regular)","Bar",,"Close","5",AH20,,,,,"T")</f>
        <v/>
      </c>
      <c r="AO20" s="12">
        <f>IF( RTD("cqg.rtd",,"StudyData","AlgOrdBidVol(SUBMINUTE((HXS),5,Regular),1,0)",  "Bar",, "Open", "5",AH20,,,,,"T")="",0,RTD("cqg.rtd",,"StudyData","AlgOrdBidVol(SUBMINUTE((HXS),5,Regular),1,0)",  "Bar",, "Open", "5",AH20,,,,,"T"))</f>
        <v>0</v>
      </c>
      <c r="AP20" s="12">
        <f>IF( RTD("cqg.rtd",,"StudyData","AlgOrdAskVol(SUBMINUTE((HXS),5,Regular),1,0)",  "Bar",, "Open", "5",AH20,,,,,"T")="",0,RTD("cqg.rtd",,"StudyData","AlgOrdAskVol(SUBMINUTE((HXS),5,Regular),1,0)",  "Bar",, "Open", "5",AH20,,,,,"T"))</f>
        <v>0</v>
      </c>
      <c r="AQ20" s="9">
        <f>IF(AND(AO20&gt;$AO$8,AO20&gt;AP20),1,IF(AND(AP20&gt;$AP$8,AP20&gt;AO20),-1,0))</f>
        <v>0</v>
      </c>
      <c r="AR20" s="115"/>
      <c r="AS20" s="15">
        <f>RTD("cqg.rtd",,"StudyData","HXS","Bar",,"Time","1",AH20,,,,,"T")</f>
        <v>42305.549305555556</v>
      </c>
      <c r="AT20" s="50" t="str">
        <f>RTD("cqg.rtd",,"StudyData","HXS","Bar",,"Close","1",AH20,,,,,"T")</f>
        <v/>
      </c>
      <c r="AU20" s="13">
        <f>IF( RTD("cqg.rtd",,"StudyData", "AlgOrdBidVol(HXS)",  "Bar",, "Open", "1",AH20,,,,,"T")="",0,RTD("cqg.rtd",,"StudyData", "AlgOrdBidVol(HXS)",  "Bar",, "Open", "1",AH20,,,,,"T"))</f>
        <v>0</v>
      </c>
      <c r="AV20" s="13">
        <f xml:space="preserve"> IF(RTD("cqg.rtd",,"StudyData", "AlgOrdAskVol(HXS)",  "Bar",, "Open", "1",AH20,,,,,"T")="",0,RTD("cqg.rtd",,"StudyData", "AlgOrdAskVol(HXS)",  "Bar",, "Open", "1",AH20,,,,,"T"))</f>
        <v>0</v>
      </c>
      <c r="AW20" s="91">
        <f t="shared" si="2"/>
        <v>0</v>
      </c>
      <c r="AX20" s="115"/>
      <c r="AY20" s="102">
        <f>RTD("cqg.rtd",,"StudyData","HXS","Bar",,"Time","5",AH20,,,,,"T")</f>
        <v>42305.517361111109</v>
      </c>
      <c r="AZ20" s="14">
        <f>RTD("cqg.rtd",,"StudyData","HXS","FG",,"Close","5",AH20,,,,,"T")</f>
        <v>97.375</v>
      </c>
      <c r="BA20" s="89">
        <f>RTD("cqg.rtd",,"StudyData","HXS","Bar",,"High","5",AH20,,,,,"T")</f>
        <v>97.38</v>
      </c>
      <c r="BB20" s="90">
        <f>RTD("cqg.rtd",,"StudyData","HXS","Bar",,"Low","5",AH20,,,,,"T")</f>
        <v>97.375</v>
      </c>
      <c r="BC20" s="51">
        <f>RTD("cqg.rtd",,"StudyData","HXS","Bar",,"Close","5",AH20,,,,,"T")</f>
        <v>97.375</v>
      </c>
      <c r="BD20" s="12">
        <f>IF( RTD("cqg.rtd",,"StudyData","AlgOrdBidVol(HXS)",  "Bar",, "Open", "5",AH20,,,,,"T")="",0,RTD("cqg.rtd",,"StudyData","AlgOrdBidVol(HXS)",  "Bar",, "Open", "5",AH20,,,,,"T"))</f>
        <v>0</v>
      </c>
      <c r="BE20" s="12">
        <f>IF( RTD("cqg.rtd",,"StudyData","AlgOrdAskVol(HXS)",  "Bar",, "Open", "5",AH20,,,,,"T")="",0,RTD("cqg.rtd",,"StudyData","AlgOrdAskVol(HXS)",  "Bar",, "Open", "5",AH20,,,,,"T"))</f>
        <v>0</v>
      </c>
      <c r="BF20" s="9">
        <f t="shared" si="3"/>
        <v>0</v>
      </c>
      <c r="BG20" s="92"/>
      <c r="BJ20" s="1"/>
      <c r="BN20" s="1"/>
    </row>
    <row r="21" spans="2:66" ht="11.1" customHeight="1" x14ac:dyDescent="0.3">
      <c r="B21" s="10">
        <f>RTD("cqg.rtd",,"StudyData","SUBMINUTE((HTS),1,Regular)","FG",,"Time","5",D21,,,,,"T")</f>
        <v>42305.557222222218</v>
      </c>
      <c r="C21" s="100" t="str">
        <f>RTD("cqg.rtd",,"StudyData","SUBMINUTE((HTS),1,Regular)","Bar",,"Close","5",D21,,,,,"T")</f>
        <v/>
      </c>
      <c r="D21" s="101">
        <f t="shared" si="4"/>
        <v>-12</v>
      </c>
      <c r="E21" s="13">
        <f>IF( RTD("cqg.rtd",,"StudyData", "AlgOrdBidVol(SUBMINUTE((HTS),1,Regular),1,0)",  "Bar",, "Open", "5",D21,,,,,"T")="",0,RTD("cqg.rtd",,"StudyData", "AlgOrdBidVol(SUBMINUTE((HTS),1,Regular),1,0)",  "Bar",, "Open", "5",D21,,,,,"T"))</f>
        <v>0</v>
      </c>
      <c r="F21" s="13">
        <f xml:space="preserve"> IF(RTD("cqg.rtd",,"StudyData", "AlgOrdAskVol(SUBMINUTE((HTS),1,Regular),1,0)",  "Bar",, "Open", "5",D21,,,,,"T")="",0,RTD("cqg.rtd",,"StudyData", "AlgOrdAskVol(SUBMINUTE((HTS),1,Regular),1,0)",  "Bar",, "Open", "5",D21,,,,,"T"))</f>
        <v>0</v>
      </c>
      <c r="G21" s="6">
        <f t="shared" si="0"/>
        <v>0</v>
      </c>
      <c r="H21" s="114"/>
      <c r="I21" s="53">
        <f>RTD("cqg.rtd",,"StudyData","SUBMINUTE((HTS),5,Regular)","FG",,"Time","5",D21,,,,,"T")</f>
        <v>42305.556655092594</v>
      </c>
      <c r="J21" s="49" t="str">
        <f>RTD("cqg.rtd",,"StudyData","SUBMINUTE((HTS),5,Regular)","Bar",,"Close","5",D21,,,,,"T")</f>
        <v/>
      </c>
      <c r="K21" s="12">
        <f>IF( RTD("cqg.rtd",,"StudyData","AlgOrdBidVol(SUBMINUTE((HTS),5,Regular),1,0)",  "Bar",, "Open", "5",D21,,,,,"T")="",0,RTD("cqg.rtd",,"StudyData","AlgOrdBidVol(SUBMINUTE((HTS),5,Regular),1,0)",  "Bar",, "Open", "5",D21,,,,,"T"))</f>
        <v>0</v>
      </c>
      <c r="L21" s="12">
        <f>IF( RTD("cqg.rtd",,"StudyData","AlgOrdAskVol(SUBMINUTE((HTS),5,Regular),1,0)",  "Bar",, "Open", "5",D21,,,,,"T")="",0,RTD("cqg.rtd",,"StudyData","AlgOrdAskVol(SUBMINUTE((HTS),5,Regular),1,0)",  "Bar",, "Open", "5",D21,,,,,"T"))</f>
        <v>0</v>
      </c>
      <c r="M21" s="1">
        <f>IF(AND(K21&gt;$K$8,K21&gt;L21),1,IF(AND(L21&gt;$L$8,L21&gt;K21),-1,0))</f>
        <v>0</v>
      </c>
      <c r="N21" s="114"/>
      <c r="O21" s="15">
        <f>RTD("cqg.rtd",,"StudyData","HTS","Bar",,"Time","1",D21,,,,,"T")</f>
        <v>42305.548611111109</v>
      </c>
      <c r="P21" s="50">
        <f>RTD("cqg.rtd",,"StudyData","HTS","Bar",,"Close","1",D21,,,,,"T")</f>
        <v>98.22</v>
      </c>
      <c r="Q21" s="13">
        <f>IF( RTD("cqg.rtd",,"StudyData", "AlgOrdBidVol(HTS)",  "Bar",, "Open", "1",D21,,,,,"T")="",0,RTD("cqg.rtd",,"StudyData", "AlgOrdBidVol(HTS)",  "Bar",, "Open", "1",D21,,,,,"T"))</f>
        <v>0</v>
      </c>
      <c r="R21" s="13">
        <f xml:space="preserve"> IF(RTD("cqg.rtd",,"StudyData", "AlgOrdAskVol(HTS)",  "Bar",, "Open", "1",D21,,,,,"T")="",0,RTD("cqg.rtd",,"StudyData", "AlgOrdAskVol(HTS)",  "Bar",, "Open", "1",D21,,,,,"T"))</f>
        <v>0</v>
      </c>
      <c r="S21" s="60">
        <f>IF(AND(Q21&gt;$Q$8,Q21&gt;R21),1,IF(AND(R21&gt;$R$8,R21&gt;Q21),-1,0))</f>
        <v>0</v>
      </c>
      <c r="T21" s="114"/>
      <c r="U21" s="38">
        <f>RTD("cqg.rtd",,"StudyData","HTS","Bar",,"Time","5",D21,,,,,"T")</f>
        <v>42305.513888888891</v>
      </c>
      <c r="V21" s="14">
        <f>RTD("cqg.rtd",,"StudyData","HTS","Bar",,"Open","5",D21,,,,,"T")</f>
        <v>98.24</v>
      </c>
      <c r="W21" s="11">
        <f>RTD("cqg.rtd",,"StudyData","HTS","Bar",,"High","5",D21,,,,,"T")</f>
        <v>98.24</v>
      </c>
      <c r="X21" s="52">
        <f>RTD("cqg.rtd",,"StudyData","HTS","Bar",,"Low","5",D21,,,,,"T")</f>
        <v>98.24</v>
      </c>
      <c r="Y21" s="51">
        <f>RTD("cqg.rtd",,"StudyData","HTS","FG",,"Close","5",D21,,,,,"T")</f>
        <v>98.24</v>
      </c>
      <c r="Z21" s="12">
        <f>IF( RTD("cqg.rtd",,"StudyData","AlgOrdBidVol(HTS)",  "Bar",, "Open", "5",D21,,,,,"T")="",0,RTD("cqg.rtd",,"StudyData","AlgOrdBidVol(HTS)",  "Bar",, "Open", "5",D21,,,,,"T"))</f>
        <v>0</v>
      </c>
      <c r="AA21" s="12">
        <f>IF( RTD("cqg.rtd",,"StudyData","AlgOrdAskVol(HTS)",  "Bar",, "Open", "5",D21,,,,,"T")="",0,RTD("cqg.rtd",,"StudyData","AlgOrdAskVol(HTS)",  "Bar",, "Open", "5",D21,,,,,"T"))</f>
        <v>0</v>
      </c>
      <c r="AB21" s="9">
        <f t="shared" si="1"/>
        <v>0</v>
      </c>
      <c r="AC21" s="122"/>
      <c r="AD21" s="119"/>
      <c r="AE21" s="124"/>
      <c r="AF21" s="10">
        <f>RTD("cqg.rtd",,"StudyData","SUBMINUTE((HXS),1,Regular)","FG",,"Time","5",AH21,,,,,"T")</f>
        <v>42305.557222222218</v>
      </c>
      <c r="AG21" s="100" t="str">
        <f>RTD("cqg.rtd",,"StudyData","SUBMINUTE((HXS),1,Regular)","Bar",,"Close","5",AH21,,,,,"T")</f>
        <v/>
      </c>
      <c r="AH21" s="99">
        <f t="shared" si="5"/>
        <v>-12</v>
      </c>
      <c r="AI21" s="13">
        <f>IF( RTD("cqg.rtd",,"StudyData", "AlgOrdBidVol(SUBMINUTE((HXS),1,Regular),1,0)",  "Bar",, "Open", "5",AH21,,,,,"T")="",0,RTD("cqg.rtd",,"StudyData", "AlgOrdBidVol(SUBMINUTE((HXS),1,Regular),1,0)",  "Bar",, "Open", "5",AH21,,,,,"T"))</f>
        <v>0</v>
      </c>
      <c r="AJ21" s="118">
        <f xml:space="preserve"> IF(RTD("cqg.rtd",,"StudyData", "AlgOrdAskVol(SUBMINUTE((HXS),1,Regular),1,0)",  "Bar",, "Open", "5",AH21,,,,,"T")="",0,RTD("cqg.rtd",,"StudyData", "AlgOrdAskVol(SUBMINUTE((HXS),1,Regular),1,0)",  "Bar",, "Open", "5",AH21,,,,,"T"))</f>
        <v>0</v>
      </c>
      <c r="AK21" s="88">
        <f>IF(AND(AI21&gt;$AI$8,AI21&gt;AJ21),1,IF(AND(AJ21&gt;$AJ$8,AJ21&gt;AI21),-1,0))</f>
        <v>0</v>
      </c>
      <c r="AL21" s="115"/>
      <c r="AM21" s="10">
        <f>RTD("cqg.rtd",,"StudyData","SUBMINUTE((HXS),5,Regular)","FG",,"Time","5",AH21,,,,,"T")</f>
        <v>42305.556655092594</v>
      </c>
      <c r="AN21" s="49" t="str">
        <f>RTD("cqg.rtd",,"StudyData","SUBMINUTE((HXS),5,Regular)","Bar",,"Close","5",AH21,,,,,"T")</f>
        <v/>
      </c>
      <c r="AO21" s="12">
        <f>IF( RTD("cqg.rtd",,"StudyData","AlgOrdBidVol(SUBMINUTE((HXS),5,Regular),1,0)",  "Bar",, "Open", "5",AH21,,,,,"T")="",0,RTD("cqg.rtd",,"StudyData","AlgOrdBidVol(SUBMINUTE((HXS),5,Regular),1,0)",  "Bar",, "Open", "5",AH21,,,,,"T"))</f>
        <v>0</v>
      </c>
      <c r="AP21" s="12">
        <f>IF( RTD("cqg.rtd",,"StudyData","AlgOrdAskVol(SUBMINUTE((HXS),5,Regular),1,0)",  "Bar",, "Open", "5",AH21,,,,,"T")="",0,RTD("cqg.rtd",,"StudyData","AlgOrdAskVol(SUBMINUTE((HXS),5,Regular),1,0)",  "Bar",, "Open", "5",AH21,,,,,"T"))</f>
        <v>0</v>
      </c>
      <c r="AQ21" s="9">
        <f>IF(AND(AO21&gt;$AO$8,AO21&gt;AP21),1,IF(AND(AP21&gt;$AP$8,AP21&gt;AO21),-1,0))</f>
        <v>0</v>
      </c>
      <c r="AR21" s="115"/>
      <c r="AS21" s="15">
        <f>RTD("cqg.rtd",,"StudyData","HXS","Bar",,"Time","1",AH21,,,,,"T")</f>
        <v>42305.548611111109</v>
      </c>
      <c r="AT21" s="50">
        <f>RTD("cqg.rtd",,"StudyData","HXS","Bar",,"Close","1",AH21,,,,,"T")</f>
        <v>97.36</v>
      </c>
      <c r="AU21" s="13">
        <f>IF( RTD("cqg.rtd",,"StudyData", "AlgOrdBidVol(HXS)",  "Bar",, "Open", "1",AH21,,,,,"T")="",0,RTD("cqg.rtd",,"StudyData", "AlgOrdBidVol(HXS)",  "Bar",, "Open", "1",AH21,,,,,"T"))</f>
        <v>0</v>
      </c>
      <c r="AV21" s="13">
        <f xml:space="preserve"> IF(RTD("cqg.rtd",,"StudyData", "AlgOrdAskVol(HXS)",  "Bar",, "Open", "1",AH21,,,,,"T")="",0,RTD("cqg.rtd",,"StudyData", "AlgOrdAskVol(HXS)",  "Bar",, "Open", "1",AH21,,,,,"T"))</f>
        <v>0</v>
      </c>
      <c r="AW21" s="91">
        <f t="shared" si="2"/>
        <v>0</v>
      </c>
      <c r="AX21" s="115"/>
      <c r="AY21" s="102">
        <f>RTD("cqg.rtd",,"StudyData","HXS","Bar",,"Time","5",AH21,,,,,"T")</f>
        <v>42305.513888888891</v>
      </c>
      <c r="AZ21" s="14">
        <f>RTD("cqg.rtd",,"StudyData","HXS","FG",,"Close","5",AH21,,,,,"T")</f>
        <v>97.38</v>
      </c>
      <c r="BA21" s="89">
        <f>RTD("cqg.rtd",,"StudyData","HXS","Bar",,"High","5",AH21,,,,,"T")</f>
        <v>97.385000000000005</v>
      </c>
      <c r="BB21" s="90">
        <f>RTD("cqg.rtd",,"StudyData","HXS","Bar",,"Low","5",AH21,,,,,"T")</f>
        <v>97.38</v>
      </c>
      <c r="BC21" s="51">
        <f>RTD("cqg.rtd",,"StudyData","HXS","Bar",,"Close","5",AH21,,,,,"T")</f>
        <v>97.38</v>
      </c>
      <c r="BD21" s="12">
        <f>IF( RTD("cqg.rtd",,"StudyData","AlgOrdBidVol(HXS)",  "Bar",, "Open", "5",AH21,,,,,"T")="",0,RTD("cqg.rtd",,"StudyData","AlgOrdBidVol(HXS)",  "Bar",, "Open", "5",AH21,,,,,"T"))</f>
        <v>0</v>
      </c>
      <c r="BE21" s="12">
        <f>IF( RTD("cqg.rtd",,"StudyData","AlgOrdAskVol(HXS)",  "Bar",, "Open", "5",AH21,,,,,"T")="",0,RTD("cqg.rtd",,"StudyData","AlgOrdAskVol(HXS)",  "Bar",, "Open", "5",AH21,,,,,"T"))</f>
        <v>0</v>
      </c>
      <c r="BF21" s="9">
        <f t="shared" si="3"/>
        <v>0</v>
      </c>
      <c r="BG21" s="92"/>
      <c r="BJ21" s="1"/>
      <c r="BN21" s="1"/>
    </row>
    <row r="22" spans="2:66" ht="11.1" customHeight="1" x14ac:dyDescent="0.3">
      <c r="B22" s="10">
        <f>RTD("cqg.rtd",,"StudyData","SUBMINUTE((HTS),1,Regular)","FG",,"Time","5",D22,,,,,"T")</f>
        <v>42305.557210648141</v>
      </c>
      <c r="C22" s="100" t="str">
        <f>RTD("cqg.rtd",,"StudyData","SUBMINUTE((HTS),1,Regular)","Bar",,"Close","5",D22,,,,,"T")</f>
        <v/>
      </c>
      <c r="D22" s="101">
        <f t="shared" si="4"/>
        <v>-13</v>
      </c>
      <c r="E22" s="13">
        <f>IF( RTD("cqg.rtd",,"StudyData", "AlgOrdBidVol(SUBMINUTE((HTS),1,Regular),1,0)",  "Bar",, "Open", "5",D22,,,,,"T")="",0,RTD("cqg.rtd",,"StudyData", "AlgOrdBidVol(SUBMINUTE((HTS),1,Regular),1,0)",  "Bar",, "Open", "5",D22,,,,,"T"))</f>
        <v>0</v>
      </c>
      <c r="F22" s="13">
        <f xml:space="preserve"> IF(RTD("cqg.rtd",,"StudyData", "AlgOrdAskVol(SUBMINUTE((HTS),1,Regular),1,0)",  "Bar",, "Open", "5",D22,,,,,"T")="",0,RTD("cqg.rtd",,"StudyData", "AlgOrdAskVol(SUBMINUTE((HTS),1,Regular),1,0)",  "Bar",, "Open", "5",D22,,,,,"T"))</f>
        <v>0</v>
      </c>
      <c r="G22" s="6">
        <f t="shared" si="0"/>
        <v>0</v>
      </c>
      <c r="H22" s="114"/>
      <c r="I22" s="53">
        <f>RTD("cqg.rtd",,"StudyData","SUBMINUTE((HTS),5,Regular)","FG",,"Time","5",D22,,,,,"T")</f>
        <v>42305.556597222225</v>
      </c>
      <c r="J22" s="49">
        <f>RTD("cqg.rtd",,"StudyData","SUBMINUTE((HTS),5,Regular)","Bar",,"Close","5",D22,,,,,"T")</f>
        <v>98.22</v>
      </c>
      <c r="K22" s="12">
        <f>IF( RTD("cqg.rtd",,"StudyData","AlgOrdBidVol(SUBMINUTE((HTS),5,Regular),1,0)",  "Bar",, "Open", "5",D22,,,,,"T")="",0,RTD("cqg.rtd",,"StudyData","AlgOrdBidVol(SUBMINUTE((HTS),5,Regular),1,0)",  "Bar",, "Open", "5",D22,,,,,"T"))</f>
        <v>0</v>
      </c>
      <c r="L22" s="12">
        <f>IF( RTD("cqg.rtd",,"StudyData","AlgOrdAskVol(SUBMINUTE((HTS),5,Regular),1,0)",  "Bar",, "Open", "5",D22,,,,,"T")="",0,RTD("cqg.rtd",,"StudyData","AlgOrdAskVol(SUBMINUTE((HTS),5,Regular),1,0)",  "Bar",, "Open", "5",D22,,,,,"T"))</f>
        <v>486</v>
      </c>
      <c r="M22" s="1">
        <f>IF(AND(K22&gt;$K$8,K22&gt;L22),1,IF(AND(L22&gt;$L$8,L22&gt;K22),-1,0))</f>
        <v>-1</v>
      </c>
      <c r="N22" s="114"/>
      <c r="O22" s="15">
        <f>RTD("cqg.rtd",,"StudyData","HTS","Bar",,"Time","1",D22,,,,,"T")</f>
        <v>42305.54791666667</v>
      </c>
      <c r="P22" s="50">
        <f>RTD("cqg.rtd",,"StudyData","HTS","Bar",,"Close","1",D22,,,,,"T")</f>
        <v>98.21</v>
      </c>
      <c r="Q22" s="13">
        <f>IF( RTD("cqg.rtd",,"StudyData", "AlgOrdBidVol(HTS)",  "Bar",, "Open", "1",D22,,,,,"T")="",0,RTD("cqg.rtd",,"StudyData", "AlgOrdBidVol(HTS)",  "Bar",, "Open", "1",D22,,,,,"T"))</f>
        <v>0</v>
      </c>
      <c r="R22" s="13">
        <f xml:space="preserve"> IF(RTD("cqg.rtd",,"StudyData", "AlgOrdAskVol(HTS)",  "Bar",, "Open", "1",D22,,,,,"T")="",0,RTD("cqg.rtd",,"StudyData", "AlgOrdAskVol(HTS)",  "Bar",, "Open", "1",D22,,,,,"T"))</f>
        <v>0</v>
      </c>
      <c r="S22" s="60">
        <f>IF(AND(Q22&gt;$Q$8,Q22&gt;R22),1,IF(AND(R22&gt;$R$8,R22&gt;Q22),-1,0))</f>
        <v>0</v>
      </c>
      <c r="T22" s="114"/>
      <c r="U22" s="38">
        <f>RTD("cqg.rtd",,"StudyData","HTS","Bar",,"Time","5",D22,,,,,"T")</f>
        <v>42305.510416666664</v>
      </c>
      <c r="V22" s="14" t="str">
        <f>RTD("cqg.rtd",,"StudyData","HTS","Bar",,"Open","5",D22,,,,,"T")</f>
        <v/>
      </c>
      <c r="W22" s="11" t="str">
        <f>RTD("cqg.rtd",,"StudyData","HTS","Bar",,"High","5",D22,,,,,"T")</f>
        <v/>
      </c>
      <c r="X22" s="52" t="str">
        <f>RTD("cqg.rtd",,"StudyData","HTS","Bar",,"Low","5",D22,,,,,"T")</f>
        <v/>
      </c>
      <c r="Y22" s="51">
        <f>RTD("cqg.rtd",,"StudyData","HTS","FG",,"Close","5",D22,,,,,"T")</f>
        <v>98.24</v>
      </c>
      <c r="Z22" s="12">
        <f>IF( RTD("cqg.rtd",,"StudyData","AlgOrdBidVol(HTS)",  "Bar",, "Open", "5",D22,,,,,"T")="",0,RTD("cqg.rtd",,"StudyData","AlgOrdBidVol(HTS)",  "Bar",, "Open", "5",D22,,,,,"T"))</f>
        <v>0</v>
      </c>
      <c r="AA22" s="12">
        <f>IF( RTD("cqg.rtd",,"StudyData","AlgOrdAskVol(HTS)",  "Bar",, "Open", "5",D22,,,,,"T")="",0,RTD("cqg.rtd",,"StudyData","AlgOrdAskVol(HTS)",  "Bar",, "Open", "5",D22,,,,,"T"))</f>
        <v>0</v>
      </c>
      <c r="AB22" s="9">
        <f t="shared" si="1"/>
        <v>0</v>
      </c>
      <c r="AC22" s="122"/>
      <c r="AD22" s="119"/>
      <c r="AE22" s="124"/>
      <c r="AF22" s="10">
        <f>RTD("cqg.rtd",,"StudyData","SUBMINUTE((HXS),1,Regular)","FG",,"Time","5",AH22,,,,,"T")</f>
        <v>42305.557210648141</v>
      </c>
      <c r="AG22" s="100" t="str">
        <f>RTD("cqg.rtd",,"StudyData","SUBMINUTE((HXS),1,Regular)","Bar",,"Close","5",AH22,,,,,"T")</f>
        <v/>
      </c>
      <c r="AH22" s="99">
        <f t="shared" si="5"/>
        <v>-13</v>
      </c>
      <c r="AI22" s="13">
        <f>IF( RTD("cqg.rtd",,"StudyData", "AlgOrdBidVol(SUBMINUTE((HXS),1,Regular),1,0)",  "Bar",, "Open", "5",AH22,,,,,"T")="",0,RTD("cqg.rtd",,"StudyData", "AlgOrdBidVol(SUBMINUTE((HXS),1,Regular),1,0)",  "Bar",, "Open", "5",AH22,,,,,"T"))</f>
        <v>0</v>
      </c>
      <c r="AJ22" s="118">
        <f xml:space="preserve"> IF(RTD("cqg.rtd",,"StudyData", "AlgOrdAskVol(SUBMINUTE((HXS),1,Regular),1,0)",  "Bar",, "Open", "5",AH22,,,,,"T")="",0,RTD("cqg.rtd",,"StudyData", "AlgOrdAskVol(SUBMINUTE((HXS),1,Regular),1,0)",  "Bar",, "Open", "5",AH22,,,,,"T"))</f>
        <v>0</v>
      </c>
      <c r="AK22" s="88">
        <f>IF(AND(AI22&gt;$AI$8,AI22&gt;AJ22),1,IF(AND(AJ22&gt;$AJ$8,AJ22&gt;AI22),-1,0))</f>
        <v>0</v>
      </c>
      <c r="AL22" s="115"/>
      <c r="AM22" s="10">
        <f>RTD("cqg.rtd",,"StudyData","SUBMINUTE((HXS),5,Regular)","FG",,"Time","5",AH22,,,,,"T")</f>
        <v>42305.556597222225</v>
      </c>
      <c r="AN22" s="49">
        <f>RTD("cqg.rtd",,"StudyData","SUBMINUTE((HXS),5,Regular)","Bar",,"Close","5",AH22,,,,,"T")</f>
        <v>97.375</v>
      </c>
      <c r="AO22" s="12">
        <f>IF( RTD("cqg.rtd",,"StudyData","AlgOrdBidVol(SUBMINUTE((HXS),5,Regular),1,0)",  "Bar",, "Open", "5",AH22,,,,,"T")="",0,RTD("cqg.rtd",,"StudyData","AlgOrdBidVol(SUBMINUTE((HXS),5,Regular),1,0)",  "Bar",, "Open", "5",AH22,,,,,"T"))</f>
        <v>0</v>
      </c>
      <c r="AP22" s="12">
        <f>IF( RTD("cqg.rtd",,"StudyData","AlgOrdAskVol(SUBMINUTE((HXS),5,Regular),1,0)",  "Bar",, "Open", "5",AH22,,,,,"T")="",0,RTD("cqg.rtd",,"StudyData","AlgOrdAskVol(SUBMINUTE((HXS),5,Regular),1,0)",  "Bar",, "Open", "5",AH22,,,,,"T"))</f>
        <v>0</v>
      </c>
      <c r="AQ22" s="9">
        <f>IF(AND(AO22&gt;$AO$8,AO22&gt;AP22),1,IF(AND(AP22&gt;$AP$8,AP22&gt;AO22),-1,0))</f>
        <v>0</v>
      </c>
      <c r="AR22" s="115"/>
      <c r="AS22" s="15">
        <f>RTD("cqg.rtd",,"StudyData","HXS","Bar",,"Time","1",AH22,,,,,"T")</f>
        <v>42305.54791666667</v>
      </c>
      <c r="AT22" s="50">
        <f>RTD("cqg.rtd",,"StudyData","HXS","Bar",,"Close","1",AH22,,,,,"T")</f>
        <v>97.364999999999995</v>
      </c>
      <c r="AU22" s="13">
        <f>IF( RTD("cqg.rtd",,"StudyData", "AlgOrdBidVol(HXS)",  "Bar",, "Open", "1",AH22,,,,,"T")="",0,RTD("cqg.rtd",,"StudyData", "AlgOrdBidVol(HXS)",  "Bar",, "Open", "1",AH22,,,,,"T"))</f>
        <v>0</v>
      </c>
      <c r="AV22" s="13">
        <f xml:space="preserve"> IF(RTD("cqg.rtd",,"StudyData", "AlgOrdAskVol(HXS)",  "Bar",, "Open", "1",AH22,,,,,"T")="",0,RTD("cqg.rtd",,"StudyData", "AlgOrdAskVol(HXS)",  "Bar",, "Open", "1",AH22,,,,,"T"))</f>
        <v>46</v>
      </c>
      <c r="AW22" s="91">
        <f t="shared" si="2"/>
        <v>-1</v>
      </c>
      <c r="AX22" s="115"/>
      <c r="AY22" s="102">
        <f>RTD("cqg.rtd",,"StudyData","HXS","Bar",,"Time","5",AH22,,,,,"T")</f>
        <v>42305.510416666664</v>
      </c>
      <c r="AZ22" s="14">
        <f>RTD("cqg.rtd",,"StudyData","HXS","FG",,"Close","5",AH22,,,,,"T")</f>
        <v>97.385000000000005</v>
      </c>
      <c r="BA22" s="89">
        <f>RTD("cqg.rtd",,"StudyData","HXS","Bar",,"High","5",AH22,,,,,"T")</f>
        <v>97.385000000000005</v>
      </c>
      <c r="BB22" s="90">
        <f>RTD("cqg.rtd",,"StudyData","HXS","Bar",,"Low","5",AH22,,,,,"T")</f>
        <v>97.385000000000005</v>
      </c>
      <c r="BC22" s="51">
        <f>RTD("cqg.rtd",,"StudyData","HXS","Bar",,"Close","5",AH22,,,,,"T")</f>
        <v>97.385000000000005</v>
      </c>
      <c r="BD22" s="12">
        <f>IF( RTD("cqg.rtd",,"StudyData","AlgOrdBidVol(HXS)",  "Bar",, "Open", "5",AH22,,,,,"T")="",0,RTD("cqg.rtd",,"StudyData","AlgOrdBidVol(HXS)",  "Bar",, "Open", "5",AH22,,,,,"T"))</f>
        <v>0</v>
      </c>
      <c r="BE22" s="12">
        <f>IF( RTD("cqg.rtd",,"StudyData","AlgOrdAskVol(HXS)",  "Bar",, "Open", "5",AH22,,,,,"T")="",0,RTD("cqg.rtd",,"StudyData","AlgOrdAskVol(HXS)",  "Bar",, "Open", "5",AH22,,,,,"T"))</f>
        <v>0</v>
      </c>
      <c r="BF22" s="9">
        <f t="shared" si="3"/>
        <v>0</v>
      </c>
      <c r="BG22" s="92"/>
      <c r="BJ22" s="1"/>
      <c r="BN22" s="1"/>
    </row>
    <row r="23" spans="2:66" ht="11.1" customHeight="1" x14ac:dyDescent="0.3">
      <c r="B23" s="10">
        <f>RTD("cqg.rtd",,"StudyData","SUBMINUTE((HTS),1,Regular)","FG",,"Time","5",D23,,,,,"T")</f>
        <v>42305.557199074072</v>
      </c>
      <c r="C23" s="100" t="str">
        <f>RTD("cqg.rtd",,"StudyData","SUBMINUTE((HTS),1,Regular)","Bar",,"Close","5",D23,,,,,"T")</f>
        <v/>
      </c>
      <c r="D23" s="101">
        <f t="shared" ref="D23:D45" si="6">D22-1</f>
        <v>-14</v>
      </c>
      <c r="E23" s="13">
        <f>IF( RTD("cqg.rtd",,"StudyData", "AlgOrdBidVol(SUBMINUTE((HTS),1,Regular),1,0)",  "Bar",, "Open", "5",D23,,,,,"T")="",0,RTD("cqg.rtd",,"StudyData", "AlgOrdBidVol(SUBMINUTE((HTS),1,Regular),1,0)",  "Bar",, "Open", "5",D23,,,,,"T"))</f>
        <v>0</v>
      </c>
      <c r="F23" s="13">
        <f xml:space="preserve"> IF(RTD("cqg.rtd",,"StudyData", "AlgOrdAskVol(SUBMINUTE((HTS),1,Regular),1,0)",  "Bar",, "Open", "5",D23,,,,,"T")="",0,RTD("cqg.rtd",,"StudyData", "AlgOrdAskVol(SUBMINUTE((HTS),1,Regular),1,0)",  "Bar",, "Open", "5",D23,,,,,"T"))</f>
        <v>0</v>
      </c>
      <c r="G23" s="6">
        <f t="shared" si="0"/>
        <v>0</v>
      </c>
      <c r="H23" s="114"/>
      <c r="I23" s="53">
        <f>RTD("cqg.rtd",,"StudyData","SUBMINUTE((HTS),5,Regular)","FG",,"Time","5",D23,,,,,"T")</f>
        <v>42305.556539351855</v>
      </c>
      <c r="J23" s="49">
        <f>RTD("cqg.rtd",,"StudyData","SUBMINUTE((HTS),5,Regular)","Bar",,"Close","5",D23,,,,,"T")</f>
        <v>98.22</v>
      </c>
      <c r="K23" s="12">
        <f>IF( RTD("cqg.rtd",,"StudyData","AlgOrdBidVol(SUBMINUTE((HTS),5,Regular),1,0)",  "Bar",, "Open", "5",D23,,,,,"T")="",0,RTD("cqg.rtd",,"StudyData","AlgOrdBidVol(SUBMINUTE((HTS),5,Regular),1,0)",  "Bar",, "Open", "5",D23,,,,,"T"))</f>
        <v>0</v>
      </c>
      <c r="L23" s="12">
        <f>IF( RTD("cqg.rtd",,"StudyData","AlgOrdAskVol(SUBMINUTE((HTS),5,Regular),1,0)",  "Bar",, "Open", "5",D23,,,,,"T")="",0,RTD("cqg.rtd",,"StudyData","AlgOrdAskVol(SUBMINUTE((HTS),5,Regular),1,0)",  "Bar",, "Open", "5",D23,,,,,"T"))</f>
        <v>0</v>
      </c>
      <c r="M23" s="1">
        <f>IF(AND(K23&gt;$K$8,K23&gt;L23),1,IF(AND(L23&gt;$L$8,L23&gt;K23),-1,0))</f>
        <v>0</v>
      </c>
      <c r="N23" s="114"/>
      <c r="O23" s="15">
        <f>RTD("cqg.rtd",,"StudyData","HTS","Bar",,"Time","1",D23,,,,,"T")</f>
        <v>42305.547222222223</v>
      </c>
      <c r="P23" s="50">
        <f>RTD("cqg.rtd",,"StudyData","HTS","Bar",,"Close","1",D23,,,,,"T")</f>
        <v>98.22</v>
      </c>
      <c r="Q23" s="13">
        <f>IF( RTD("cqg.rtd",,"StudyData", "AlgOrdBidVol(HTS)",  "Bar",, "Open", "1",D23,,,,,"T")="",0,RTD("cqg.rtd",,"StudyData", "AlgOrdBidVol(HTS)",  "Bar",, "Open", "1",D23,,,,,"T"))</f>
        <v>0</v>
      </c>
      <c r="R23" s="13">
        <f xml:space="preserve"> IF(RTD("cqg.rtd",,"StudyData", "AlgOrdAskVol(HTS)",  "Bar",, "Open", "1",D23,,,,,"T")="",0,RTD("cqg.rtd",,"StudyData", "AlgOrdAskVol(HTS)",  "Bar",, "Open", "1",D23,,,,,"T"))</f>
        <v>0</v>
      </c>
      <c r="S23" s="60">
        <f>IF(AND(Q23&gt;$Q$8,Q23&gt;R23),1,IF(AND(R23&gt;$R$8,R23&gt;Q23),-1,0))</f>
        <v>0</v>
      </c>
      <c r="T23" s="114"/>
      <c r="U23" s="38">
        <f>RTD("cqg.rtd",,"StudyData","HTS","Bar",,"Time","5",D23,,,,,"T")</f>
        <v>42305.506944444445</v>
      </c>
      <c r="V23" s="14" t="str">
        <f>RTD("cqg.rtd",,"StudyData","HTS","Bar",,"Open","5",D23,,,,,"T")</f>
        <v/>
      </c>
      <c r="W23" s="11" t="str">
        <f>RTD("cqg.rtd",,"StudyData","HTS","Bar",,"High","5",D23,,,,,"T")</f>
        <v/>
      </c>
      <c r="X23" s="52" t="str">
        <f>RTD("cqg.rtd",,"StudyData","HTS","Bar",,"Low","5",D23,,,,,"T")</f>
        <v/>
      </c>
      <c r="Y23" s="51">
        <f>RTD("cqg.rtd",,"StudyData","HTS","FG",,"Close","5",D23,,,,,"T")</f>
        <v>98.24</v>
      </c>
      <c r="Z23" s="12">
        <f>IF( RTD("cqg.rtd",,"StudyData","AlgOrdBidVol(HTS)",  "Bar",, "Open", "5",D23,,,,,"T")="",0,RTD("cqg.rtd",,"StudyData","AlgOrdBidVol(HTS)",  "Bar",, "Open", "5",D23,,,,,"T"))</f>
        <v>0</v>
      </c>
      <c r="AA23" s="12">
        <f>IF( RTD("cqg.rtd",,"StudyData","AlgOrdAskVol(HTS)",  "Bar",, "Open", "5",D23,,,,,"T")="",0,RTD("cqg.rtd",,"StudyData","AlgOrdAskVol(HTS)",  "Bar",, "Open", "5",D23,,,,,"T"))</f>
        <v>0</v>
      </c>
      <c r="AB23" s="9">
        <f t="shared" si="1"/>
        <v>0</v>
      </c>
      <c r="AC23" s="122"/>
      <c r="AD23" s="119"/>
      <c r="AE23" s="124"/>
      <c r="AF23" s="10">
        <f>RTD("cqg.rtd",,"StudyData","SUBMINUTE((HXS),1,Regular)","FG",,"Time","5",AH23,,,,,"T")</f>
        <v>42305.557199074072</v>
      </c>
      <c r="AG23" s="100" t="str">
        <f>RTD("cqg.rtd",,"StudyData","SUBMINUTE((HXS),1,Regular)","Bar",,"Close","5",AH23,,,,,"T")</f>
        <v/>
      </c>
      <c r="AH23" s="99">
        <f t="shared" si="5"/>
        <v>-14</v>
      </c>
      <c r="AI23" s="13">
        <f>IF( RTD("cqg.rtd",,"StudyData", "AlgOrdBidVol(SUBMINUTE((HXS),1,Regular),1,0)",  "Bar",, "Open", "5",AH23,,,,,"T")="",0,RTD("cqg.rtd",,"StudyData", "AlgOrdBidVol(SUBMINUTE((HXS),1,Regular),1,0)",  "Bar",, "Open", "5",AH23,,,,,"T"))</f>
        <v>0</v>
      </c>
      <c r="AJ23" s="118">
        <f xml:space="preserve"> IF(RTD("cqg.rtd",,"StudyData", "AlgOrdAskVol(SUBMINUTE((HXS),1,Regular),1,0)",  "Bar",, "Open", "5",AH23,,,,,"T")="",0,RTD("cqg.rtd",,"StudyData", "AlgOrdAskVol(SUBMINUTE((HXS),1,Regular),1,0)",  "Bar",, "Open", "5",AH23,,,,,"T"))</f>
        <v>0</v>
      </c>
      <c r="AK23" s="88">
        <f>IF(AND(AI23&gt;$AI$8,AI23&gt;AJ23),1,IF(AND(AJ23&gt;$AJ$8,AJ23&gt;AI23),-1,0))</f>
        <v>0</v>
      </c>
      <c r="AL23" s="115"/>
      <c r="AM23" s="10">
        <f>RTD("cqg.rtd",,"StudyData","SUBMINUTE((HXS),5,Regular)","FG",,"Time","5",AH23,,,,,"T")</f>
        <v>42305.556539351855</v>
      </c>
      <c r="AN23" s="49" t="str">
        <f>RTD("cqg.rtd",,"StudyData","SUBMINUTE((HXS),5,Regular)","Bar",,"Close","5",AH23,,,,,"T")</f>
        <v/>
      </c>
      <c r="AO23" s="12">
        <f>IF( RTD("cqg.rtd",,"StudyData","AlgOrdBidVol(SUBMINUTE((HXS),5,Regular),1,0)",  "Bar",, "Open", "5",AH23,,,,,"T")="",0,RTD("cqg.rtd",,"StudyData","AlgOrdBidVol(SUBMINUTE((HXS),5,Regular),1,0)",  "Bar",, "Open", "5",AH23,,,,,"T"))</f>
        <v>0</v>
      </c>
      <c r="AP23" s="12">
        <f>IF( RTD("cqg.rtd",,"StudyData","AlgOrdAskVol(SUBMINUTE((HXS),5,Regular),1,0)",  "Bar",, "Open", "5",AH23,,,,,"T")="",0,RTD("cqg.rtd",,"StudyData","AlgOrdAskVol(SUBMINUTE((HXS),5,Regular),1,0)",  "Bar",, "Open", "5",AH23,,,,,"T"))</f>
        <v>0</v>
      </c>
      <c r="AQ23" s="9">
        <f>IF(AND(AO23&gt;$AO$8,AO23&gt;AP23),1,IF(AND(AP23&gt;$AP$8,AP23&gt;AO23),-1,0))</f>
        <v>0</v>
      </c>
      <c r="AR23" s="115"/>
      <c r="AS23" s="15">
        <f>RTD("cqg.rtd",,"StudyData","HXS","Bar",,"Time","1",AH23,,,,,"T")</f>
        <v>42305.547222222223</v>
      </c>
      <c r="AT23" s="50">
        <f>RTD("cqg.rtd",,"StudyData","HXS","Bar",,"Close","1",AH23,,,,,"T")</f>
        <v>97.36</v>
      </c>
      <c r="AU23" s="13">
        <f>IF( RTD("cqg.rtd",,"StudyData", "AlgOrdBidVol(HXS)",  "Bar",, "Open", "1",AH23,,,,,"T")="",0,RTD("cqg.rtd",,"StudyData", "AlgOrdBidVol(HXS)",  "Bar",, "Open", "1",AH23,,,,,"T"))</f>
        <v>0</v>
      </c>
      <c r="AV23" s="13">
        <f xml:space="preserve"> IF(RTD("cqg.rtd",,"StudyData", "AlgOrdAskVol(HXS)",  "Bar",, "Open", "1",AH23,,,,,"T")="",0,RTD("cqg.rtd",,"StudyData", "AlgOrdAskVol(HXS)",  "Bar",, "Open", "1",AH23,,,,,"T"))</f>
        <v>0</v>
      </c>
      <c r="AW23" s="91">
        <f t="shared" si="2"/>
        <v>0</v>
      </c>
      <c r="AX23" s="115"/>
      <c r="AY23" s="102">
        <f>RTD("cqg.rtd",,"StudyData","HXS","Bar",,"Time","5",AH23,,,,,"T")</f>
        <v>42305.506944444445</v>
      </c>
      <c r="AZ23" s="14">
        <f>RTD("cqg.rtd",,"StudyData","HXS","FG",,"Close","5",AH23,,,,,"T")</f>
        <v>97.385000000000005</v>
      </c>
      <c r="BA23" s="89">
        <f>RTD("cqg.rtd",,"StudyData","HXS","Bar",,"High","5",AH23,,,,,"T")</f>
        <v>97.385000000000005</v>
      </c>
      <c r="BB23" s="90">
        <f>RTD("cqg.rtd",,"StudyData","HXS","Bar",,"Low","5",AH23,,,,,"T")</f>
        <v>97.385000000000005</v>
      </c>
      <c r="BC23" s="51">
        <f>RTD("cqg.rtd",,"StudyData","HXS","Bar",,"Close","5",AH23,,,,,"T")</f>
        <v>97.385000000000005</v>
      </c>
      <c r="BD23" s="12">
        <f>IF( RTD("cqg.rtd",,"StudyData","AlgOrdBidVol(HXS)",  "Bar",, "Open", "5",AH23,,,,,"T")="",0,RTD("cqg.rtd",,"StudyData","AlgOrdBidVol(HXS)",  "Bar",, "Open", "5",AH23,,,,,"T"))</f>
        <v>0</v>
      </c>
      <c r="BE23" s="12">
        <f>IF( RTD("cqg.rtd",,"StudyData","AlgOrdAskVol(HXS)",  "Bar",, "Open", "5",AH23,,,,,"T")="",0,RTD("cqg.rtd",,"StudyData","AlgOrdAskVol(HXS)",  "Bar",, "Open", "5",AH23,,,,,"T"))</f>
        <v>0</v>
      </c>
      <c r="BF23" s="9">
        <f t="shared" si="3"/>
        <v>0</v>
      </c>
      <c r="BG23" s="92"/>
      <c r="BJ23" s="1"/>
      <c r="BN23" s="1"/>
    </row>
    <row r="24" spans="2:66" ht="11.1" customHeight="1" x14ac:dyDescent="0.3">
      <c r="B24" s="10">
        <f>RTD("cqg.rtd",,"StudyData","SUBMINUTE((HTS),1,Regular)","FG",,"Time","5",D24,,,,,"T")</f>
        <v>42305.557187499995</v>
      </c>
      <c r="C24" s="100" t="str">
        <f>RTD("cqg.rtd",,"StudyData","SUBMINUTE((HTS),1,Regular)","Bar",,"Close","5",D24,,,,,"T")</f>
        <v/>
      </c>
      <c r="D24" s="101">
        <f t="shared" si="6"/>
        <v>-15</v>
      </c>
      <c r="E24" s="13">
        <f>IF( RTD("cqg.rtd",,"StudyData", "AlgOrdBidVol(SUBMINUTE((HTS),1,Regular),1,0)",  "Bar",, "Open", "5",D24,,,,,"T")="",0,RTD("cqg.rtd",,"StudyData", "AlgOrdBidVol(SUBMINUTE((HTS),1,Regular),1,0)",  "Bar",, "Open", "5",D24,,,,,"T"))</f>
        <v>0</v>
      </c>
      <c r="F24" s="13">
        <f xml:space="preserve"> IF(RTD("cqg.rtd",,"StudyData", "AlgOrdAskVol(SUBMINUTE((HTS),1,Regular),1,0)",  "Bar",, "Open", "5",D24,,,,,"T")="",0,RTD("cqg.rtd",,"StudyData", "AlgOrdAskVol(SUBMINUTE((HTS),1,Regular),1,0)",  "Bar",, "Open", "5",D24,,,,,"T"))</f>
        <v>0</v>
      </c>
      <c r="G24" s="6">
        <f t="shared" si="0"/>
        <v>0</v>
      </c>
      <c r="H24" s="114"/>
      <c r="I24" s="53">
        <f>RTD("cqg.rtd",,"StudyData","SUBMINUTE((HTS),5,Regular)","FG",,"Time","5",D24,,,,,"T")</f>
        <v>42305.556481481486</v>
      </c>
      <c r="J24" s="49" t="str">
        <f>RTD("cqg.rtd",,"StudyData","SUBMINUTE((HTS),5,Regular)","Bar",,"Close","5",D24,,,,,"T")</f>
        <v/>
      </c>
      <c r="K24" s="12">
        <f>IF( RTD("cqg.rtd",,"StudyData","AlgOrdBidVol(SUBMINUTE((HTS),5,Regular),1,0)",  "Bar",, "Open", "5",D24,,,,,"T")="",0,RTD("cqg.rtd",,"StudyData","AlgOrdBidVol(SUBMINUTE((HTS),5,Regular),1,0)",  "Bar",, "Open", "5",D24,,,,,"T"))</f>
        <v>0</v>
      </c>
      <c r="L24" s="12">
        <f>IF( RTD("cqg.rtd",,"StudyData","AlgOrdAskVol(SUBMINUTE((HTS),5,Regular),1,0)",  "Bar",, "Open", "5",D24,,,,,"T")="",0,RTD("cqg.rtd",,"StudyData","AlgOrdAskVol(SUBMINUTE((HTS),5,Regular),1,0)",  "Bar",, "Open", "5",D24,,,,,"T"))</f>
        <v>0</v>
      </c>
      <c r="M24" s="1">
        <f>IF(AND(K24&gt;$K$8,K24&gt;L24),1,IF(AND(L24&gt;$L$8,L24&gt;K24),-1,0))</f>
        <v>0</v>
      </c>
      <c r="N24" s="114"/>
      <c r="O24" s="15">
        <f>RTD("cqg.rtd",,"StudyData","HTS","Bar",,"Time","1",D24,,,,,"T")</f>
        <v>42305.546527777777</v>
      </c>
      <c r="P24" s="50" t="str">
        <f>RTD("cqg.rtd",,"StudyData","HTS","Bar",,"Close","1",D24,,,,,"T")</f>
        <v/>
      </c>
      <c r="Q24" s="13">
        <f>IF( RTD("cqg.rtd",,"StudyData", "AlgOrdBidVol(HTS)",  "Bar",, "Open", "1",D24,,,,,"T")="",0,RTD("cqg.rtd",,"StudyData", "AlgOrdBidVol(HTS)",  "Bar",, "Open", "1",D24,,,,,"T"))</f>
        <v>0</v>
      </c>
      <c r="R24" s="13">
        <f xml:space="preserve"> IF(RTD("cqg.rtd",,"StudyData", "AlgOrdAskVol(HTS)",  "Bar",, "Open", "1",D24,,,,,"T")="",0,RTD("cqg.rtd",,"StudyData", "AlgOrdAskVol(HTS)",  "Bar",, "Open", "1",D24,,,,,"T"))</f>
        <v>0</v>
      </c>
      <c r="S24" s="60">
        <f>IF(AND(Q24&gt;$Q$8,Q24&gt;R24),1,IF(AND(R24&gt;$R$8,R24&gt;Q24),-1,0))</f>
        <v>0</v>
      </c>
      <c r="T24" s="114"/>
      <c r="U24" s="38">
        <f>RTD("cqg.rtd",,"StudyData","HTS","Bar",,"Time","5",D24,,,,,"T")</f>
        <v>42305.503472222219</v>
      </c>
      <c r="V24" s="14">
        <f>RTD("cqg.rtd",,"StudyData","HTS","Bar",,"Open","5",D24,,,,,"T")</f>
        <v>98.24</v>
      </c>
      <c r="W24" s="11">
        <f>RTD("cqg.rtd",,"StudyData","HTS","Bar",,"High","5",D24,,,,,"T")</f>
        <v>98.24</v>
      </c>
      <c r="X24" s="52">
        <f>RTD("cqg.rtd",,"StudyData","HTS","Bar",,"Low","5",D24,,,,,"T")</f>
        <v>98.24</v>
      </c>
      <c r="Y24" s="51">
        <f>RTD("cqg.rtd",,"StudyData","HTS","FG",,"Close","5",D24,,,,,"T")</f>
        <v>98.24</v>
      </c>
      <c r="Z24" s="12">
        <f>IF( RTD("cqg.rtd",,"StudyData","AlgOrdBidVol(HTS)",  "Bar",, "Open", "5",D24,,,,,"T")="",0,RTD("cqg.rtd",,"StudyData","AlgOrdBidVol(HTS)",  "Bar",, "Open", "5",D24,,,,,"T"))</f>
        <v>0</v>
      </c>
      <c r="AA24" s="12">
        <f>IF( RTD("cqg.rtd",,"StudyData","AlgOrdAskVol(HTS)",  "Bar",, "Open", "5",D24,,,,,"T")="",0,RTD("cqg.rtd",,"StudyData","AlgOrdAskVol(HTS)",  "Bar",, "Open", "5",D24,,,,,"T"))</f>
        <v>0</v>
      </c>
      <c r="AB24" s="9">
        <f t="shared" si="1"/>
        <v>0</v>
      </c>
      <c r="AC24" s="122"/>
      <c r="AD24" s="119"/>
      <c r="AE24" s="124"/>
      <c r="AF24" s="10">
        <f>RTD("cqg.rtd",,"StudyData","SUBMINUTE((HXS),1,Regular)","FG",,"Time","5",AH24,,,,,"T")</f>
        <v>42305.557187499995</v>
      </c>
      <c r="AG24" s="100" t="str">
        <f>RTD("cqg.rtd",,"StudyData","SUBMINUTE((HXS),1,Regular)","Bar",,"Close","5",AH24,,,,,"T")</f>
        <v/>
      </c>
      <c r="AH24" s="99">
        <f t="shared" si="5"/>
        <v>-15</v>
      </c>
      <c r="AI24" s="13">
        <f>IF( RTD("cqg.rtd",,"StudyData", "AlgOrdBidVol(SUBMINUTE((HXS),1,Regular),1,0)",  "Bar",, "Open", "5",AH24,,,,,"T")="",0,RTD("cqg.rtd",,"StudyData", "AlgOrdBidVol(SUBMINUTE((HXS),1,Regular),1,0)",  "Bar",, "Open", "5",AH24,,,,,"T"))</f>
        <v>0</v>
      </c>
      <c r="AJ24" s="118">
        <f xml:space="preserve"> IF(RTD("cqg.rtd",,"StudyData", "AlgOrdAskVol(SUBMINUTE((HXS),1,Regular),1,0)",  "Bar",, "Open", "5",AH24,,,,,"T")="",0,RTD("cqg.rtd",,"StudyData", "AlgOrdAskVol(SUBMINUTE((HXS),1,Regular),1,0)",  "Bar",, "Open", "5",AH24,,,,,"T"))</f>
        <v>0</v>
      </c>
      <c r="AK24" s="88">
        <f>IF(AND(AI24&gt;$AI$8,AI24&gt;AJ24),1,IF(AND(AJ24&gt;$AJ$8,AJ24&gt;AI24),-1,0))</f>
        <v>0</v>
      </c>
      <c r="AL24" s="115"/>
      <c r="AM24" s="10">
        <f>RTD("cqg.rtd",,"StudyData","SUBMINUTE((HXS),5,Regular)","FG",,"Time","5",AH24,,,,,"T")</f>
        <v>42305.556481481486</v>
      </c>
      <c r="AN24" s="49" t="str">
        <f>RTD("cqg.rtd",,"StudyData","SUBMINUTE((HXS),5,Regular)","Bar",,"Close","5",AH24,,,,,"T")</f>
        <v/>
      </c>
      <c r="AO24" s="12">
        <f>IF( RTD("cqg.rtd",,"StudyData","AlgOrdBidVol(SUBMINUTE((HXS),5,Regular),1,0)",  "Bar",, "Open", "5",AH24,,,,,"T")="",0,RTD("cqg.rtd",,"StudyData","AlgOrdBidVol(SUBMINUTE((HXS),5,Regular),1,0)",  "Bar",, "Open", "5",AH24,,,,,"T"))</f>
        <v>0</v>
      </c>
      <c r="AP24" s="12">
        <f>IF( RTD("cqg.rtd",,"StudyData","AlgOrdAskVol(SUBMINUTE((HXS),5,Regular),1,0)",  "Bar",, "Open", "5",AH24,,,,,"T")="",0,RTD("cqg.rtd",,"StudyData","AlgOrdAskVol(SUBMINUTE((HXS),5,Regular),1,0)",  "Bar",, "Open", "5",AH24,,,,,"T"))</f>
        <v>0</v>
      </c>
      <c r="AQ24" s="9">
        <f>IF(AND(AO24&gt;$AO$8,AO24&gt;AP24),1,IF(AND(AP24&gt;$AP$8,AP24&gt;AO24),-1,0))</f>
        <v>0</v>
      </c>
      <c r="AR24" s="115"/>
      <c r="AS24" s="15">
        <f>RTD("cqg.rtd",,"StudyData","HXS","Bar",,"Time","1",AH24,,,,,"T")</f>
        <v>42305.546527777777</v>
      </c>
      <c r="AT24" s="50">
        <f>RTD("cqg.rtd",,"StudyData","HXS","Bar",,"Close","1",AH24,,,,,"T")</f>
        <v>97.364999999999995</v>
      </c>
      <c r="AU24" s="13">
        <f>IF( RTD("cqg.rtd",,"StudyData", "AlgOrdBidVol(HXS)",  "Bar",, "Open", "1",AH24,,,,,"T")="",0,RTD("cqg.rtd",,"StudyData", "AlgOrdBidVol(HXS)",  "Bar",, "Open", "1",AH24,,,,,"T"))</f>
        <v>0</v>
      </c>
      <c r="AV24" s="13">
        <f xml:space="preserve"> IF(RTD("cqg.rtd",,"StudyData", "AlgOrdAskVol(HXS)",  "Bar",, "Open", "1",AH24,,,,,"T")="",0,RTD("cqg.rtd",,"StudyData", "AlgOrdAskVol(HXS)",  "Bar",, "Open", "1",AH24,,,,,"T"))</f>
        <v>0</v>
      </c>
      <c r="AW24" s="91">
        <f t="shared" si="2"/>
        <v>0</v>
      </c>
      <c r="AX24" s="115"/>
      <c r="AY24" s="102">
        <f>RTD("cqg.rtd",,"StudyData","HXS","Bar",,"Time","5",AH24,,,,,"T")</f>
        <v>42305.503472222219</v>
      </c>
      <c r="AZ24" s="14">
        <f>RTD("cqg.rtd",,"StudyData","HXS","FG",,"Close","5",AH24,,,,,"T")</f>
        <v>97.38</v>
      </c>
      <c r="BA24" s="89">
        <f>RTD("cqg.rtd",,"StudyData","HXS","Bar",,"High","5",AH24,,,,,"T")</f>
        <v>97.38</v>
      </c>
      <c r="BB24" s="90">
        <f>RTD("cqg.rtd",,"StudyData","HXS","Bar",,"Low","5",AH24,,,,,"T")</f>
        <v>97.375</v>
      </c>
      <c r="BC24" s="51">
        <f>RTD("cqg.rtd",,"StudyData","HXS","Bar",,"Close","5",AH24,,,,,"T")</f>
        <v>97.38</v>
      </c>
      <c r="BD24" s="12">
        <f>IF( RTD("cqg.rtd",,"StudyData","AlgOrdBidVol(HXS)",  "Bar",, "Open", "5",AH24,,,,,"T")="",0,RTD("cqg.rtd",,"StudyData","AlgOrdBidVol(HXS)",  "Bar",, "Open", "5",AH24,,,,,"T"))</f>
        <v>80</v>
      </c>
      <c r="BE24" s="12">
        <f>IF( RTD("cqg.rtd",,"StudyData","AlgOrdAskVol(HXS)",  "Bar",, "Open", "5",AH24,,,,,"T")="",0,RTD("cqg.rtd",,"StudyData","AlgOrdAskVol(HXS)",  "Bar",, "Open", "5",AH24,,,,,"T"))</f>
        <v>6</v>
      </c>
      <c r="BF24" s="9">
        <f t="shared" si="3"/>
        <v>1</v>
      </c>
      <c r="BG24" s="92"/>
      <c r="BJ24" s="1"/>
      <c r="BN24" s="1"/>
    </row>
    <row r="25" spans="2:66" ht="11.1" customHeight="1" x14ac:dyDescent="0.3">
      <c r="B25" s="10">
        <f>RTD("cqg.rtd",,"StudyData","SUBMINUTE((HTS),1,Regular)","FG",,"Time","5",D25,,,,,"T")</f>
        <v>42305.557175925926</v>
      </c>
      <c r="C25" s="100" t="str">
        <f>RTD("cqg.rtd",,"StudyData","SUBMINUTE((HTS),1,Regular)","Bar",,"Close","5",D25,,,,,"T")</f>
        <v/>
      </c>
      <c r="D25" s="101">
        <f t="shared" si="6"/>
        <v>-16</v>
      </c>
      <c r="E25" s="13">
        <f>IF( RTD("cqg.rtd",,"StudyData", "AlgOrdBidVol(SUBMINUTE((HTS),1,Regular),1,0)",  "Bar",, "Open", "5",D25,,,,,"T")="",0,RTD("cqg.rtd",,"StudyData", "AlgOrdBidVol(SUBMINUTE((HTS),1,Regular),1,0)",  "Bar",, "Open", "5",D25,,,,,"T"))</f>
        <v>0</v>
      </c>
      <c r="F25" s="13">
        <f xml:space="preserve"> IF(RTD("cqg.rtd",,"StudyData", "AlgOrdAskVol(SUBMINUTE((HTS),1,Regular),1,0)",  "Bar",, "Open", "5",D25,,,,,"T")="",0,RTD("cqg.rtd",,"StudyData", "AlgOrdAskVol(SUBMINUTE((HTS),1,Regular),1,0)",  "Bar",, "Open", "5",D25,,,,,"T"))</f>
        <v>0</v>
      </c>
      <c r="G25" s="6">
        <f t="shared" si="0"/>
        <v>0</v>
      </c>
      <c r="H25" s="114"/>
      <c r="I25" s="53">
        <f>RTD("cqg.rtd",,"StudyData","SUBMINUTE((HTS),5,Regular)","FG",,"Time","5",D25,,,,,"T")</f>
        <v>42305.556423611109</v>
      </c>
      <c r="J25" s="49" t="str">
        <f>RTD("cqg.rtd",,"StudyData","SUBMINUTE((HTS),5,Regular)","Bar",,"Close","5",D25,,,,,"T")</f>
        <v/>
      </c>
      <c r="K25" s="12">
        <f>IF( RTD("cqg.rtd",,"StudyData","AlgOrdBidVol(SUBMINUTE((HTS),5,Regular),1,0)",  "Bar",, "Open", "5",D25,,,,,"T")="",0,RTD("cqg.rtd",,"StudyData","AlgOrdBidVol(SUBMINUTE((HTS),5,Regular),1,0)",  "Bar",, "Open", "5",D25,,,,,"T"))</f>
        <v>0</v>
      </c>
      <c r="L25" s="12">
        <f>IF( RTD("cqg.rtd",,"StudyData","AlgOrdAskVol(SUBMINUTE((HTS),5,Regular),1,0)",  "Bar",, "Open", "5",D25,,,,,"T")="",0,RTD("cqg.rtd",,"StudyData","AlgOrdAskVol(SUBMINUTE((HTS),5,Regular),1,0)",  "Bar",, "Open", "5",D25,,,,,"T"))</f>
        <v>0</v>
      </c>
      <c r="M25" s="1">
        <f>IF(AND(K25&gt;$K$8,K25&gt;L25),1,IF(AND(L25&gt;$L$8,L25&gt;K25),-1,0))</f>
        <v>0</v>
      </c>
      <c r="N25" s="114"/>
      <c r="O25" s="15">
        <f>RTD("cqg.rtd",,"StudyData","HTS","Bar",,"Time","1",D25,,,,,"T")</f>
        <v>42305.54583333333</v>
      </c>
      <c r="P25" s="50">
        <f>RTD("cqg.rtd",,"StudyData","HTS","Bar",,"Close","1",D25,,,,,"T")</f>
        <v>98.22</v>
      </c>
      <c r="Q25" s="13">
        <f>IF( RTD("cqg.rtd",,"StudyData", "AlgOrdBidVol(HTS)",  "Bar",, "Open", "1",D25,,,,,"T")="",0,RTD("cqg.rtd",,"StudyData", "AlgOrdBidVol(HTS)",  "Bar",, "Open", "1",D25,,,,,"T"))</f>
        <v>0</v>
      </c>
      <c r="R25" s="13">
        <f xml:space="preserve"> IF(RTD("cqg.rtd",,"StudyData", "AlgOrdAskVol(HTS)",  "Bar",, "Open", "1",D25,,,,,"T")="",0,RTD("cqg.rtd",,"StudyData", "AlgOrdAskVol(HTS)",  "Bar",, "Open", "1",D25,,,,,"T"))</f>
        <v>12</v>
      </c>
      <c r="S25" s="60">
        <f>IF(AND(Q25&gt;$Q$8,Q25&gt;R25),1,IF(AND(R25&gt;$R$8,R25&gt;Q25),-1,0))</f>
        <v>0</v>
      </c>
      <c r="T25" s="114"/>
      <c r="U25" s="38">
        <f>RTD("cqg.rtd",,"StudyData","HTS","Bar",,"Time","5",D25,,,,,"T")</f>
        <v>42305.5</v>
      </c>
      <c r="V25" s="14">
        <f>RTD("cqg.rtd",,"StudyData","HTS","Bar",,"Open","5",D25,,,,,"T")</f>
        <v>98.25</v>
      </c>
      <c r="W25" s="11">
        <f>RTD("cqg.rtd",,"StudyData","HTS","Bar",,"High","5",D25,,,,,"T")</f>
        <v>98.25</v>
      </c>
      <c r="X25" s="52">
        <f>RTD("cqg.rtd",,"StudyData","HTS","Bar",,"Low","5",D25,,,,,"T")</f>
        <v>98.24</v>
      </c>
      <c r="Y25" s="51">
        <f>RTD("cqg.rtd",,"StudyData","HTS","FG",,"Close","5",D25,,,,,"T")</f>
        <v>98.24</v>
      </c>
      <c r="Z25" s="12">
        <f>IF( RTD("cqg.rtd",,"StudyData","AlgOrdBidVol(HTS)",  "Bar",, "Open", "5",D25,,,,,"T")="",0,RTD("cqg.rtd",,"StudyData","AlgOrdBidVol(HTS)",  "Bar",, "Open", "5",D25,,,,,"T"))</f>
        <v>8</v>
      </c>
      <c r="AA25" s="12">
        <f>IF( RTD("cqg.rtd",,"StudyData","AlgOrdAskVol(HTS)",  "Bar",, "Open", "5",D25,,,,,"T")="",0,RTD("cqg.rtd",,"StudyData","AlgOrdAskVol(HTS)",  "Bar",, "Open", "5",D25,,,,,"T"))</f>
        <v>0</v>
      </c>
      <c r="AB25" s="9">
        <f t="shared" si="1"/>
        <v>0</v>
      </c>
      <c r="AC25" s="122"/>
      <c r="AD25" s="119"/>
      <c r="AE25" s="124"/>
      <c r="AF25" s="10">
        <f>RTD("cqg.rtd",,"StudyData","SUBMINUTE((HXS),1,Regular)","FG",,"Time","5",AH25,,,,,"T")</f>
        <v>42305.557175925926</v>
      </c>
      <c r="AG25" s="100" t="str">
        <f>RTD("cqg.rtd",,"StudyData","SUBMINUTE((HXS),1,Regular)","Bar",,"Close","5",AH25,,,,,"T")</f>
        <v/>
      </c>
      <c r="AH25" s="99">
        <f t="shared" si="5"/>
        <v>-16</v>
      </c>
      <c r="AI25" s="13">
        <f>IF( RTD("cqg.rtd",,"StudyData", "AlgOrdBidVol(SUBMINUTE((HXS),1,Regular),1,0)",  "Bar",, "Open", "5",AH25,,,,,"T")="",0,RTD("cqg.rtd",,"StudyData", "AlgOrdBidVol(SUBMINUTE((HXS),1,Regular),1,0)",  "Bar",, "Open", "5",AH25,,,,,"T"))</f>
        <v>0</v>
      </c>
      <c r="AJ25" s="118">
        <f xml:space="preserve"> IF(RTD("cqg.rtd",,"StudyData", "AlgOrdAskVol(SUBMINUTE((HXS),1,Regular),1,0)",  "Bar",, "Open", "5",AH25,,,,,"T")="",0,RTD("cqg.rtd",,"StudyData", "AlgOrdAskVol(SUBMINUTE((HXS),1,Regular),1,0)",  "Bar",, "Open", "5",AH25,,,,,"T"))</f>
        <v>0</v>
      </c>
      <c r="AK25" s="88">
        <f>IF(AND(AI25&gt;$AI$8,AI25&gt;AJ25),1,IF(AND(AJ25&gt;$AJ$8,AJ25&gt;AI25),-1,0))</f>
        <v>0</v>
      </c>
      <c r="AL25" s="115"/>
      <c r="AM25" s="10">
        <f>RTD("cqg.rtd",,"StudyData","SUBMINUTE((HXS),5,Regular)","FG",,"Time","5",AH25,,,,,"T")</f>
        <v>42305.556423611109</v>
      </c>
      <c r="AN25" s="49" t="str">
        <f>RTD("cqg.rtd",,"StudyData","SUBMINUTE((HXS),5,Regular)","Bar",,"Close","5",AH25,,,,,"T")</f>
        <v/>
      </c>
      <c r="AO25" s="12">
        <f>IF( RTD("cqg.rtd",,"StudyData","AlgOrdBidVol(SUBMINUTE((HXS),5,Regular),1,0)",  "Bar",, "Open", "5",AH25,,,,,"T")="",0,RTD("cqg.rtd",,"StudyData","AlgOrdBidVol(SUBMINUTE((HXS),5,Regular),1,0)",  "Bar",, "Open", "5",AH25,,,,,"T"))</f>
        <v>0</v>
      </c>
      <c r="AP25" s="12">
        <f>IF( RTD("cqg.rtd",,"StudyData","AlgOrdAskVol(SUBMINUTE((HXS),5,Regular),1,0)",  "Bar",, "Open", "5",AH25,,,,,"T")="",0,RTD("cqg.rtd",,"StudyData","AlgOrdAskVol(SUBMINUTE((HXS),5,Regular),1,0)",  "Bar",, "Open", "5",AH25,,,,,"T"))</f>
        <v>0</v>
      </c>
      <c r="AQ25" s="9">
        <f>IF(AND(AO25&gt;$AO$8,AO25&gt;AP25),1,IF(AND(AP25&gt;$AP$8,AP25&gt;AO25),-1,0))</f>
        <v>0</v>
      </c>
      <c r="AR25" s="115"/>
      <c r="AS25" s="15">
        <f>RTD("cqg.rtd",,"StudyData","HXS","Bar",,"Time","1",AH25,,,,,"T")</f>
        <v>42305.54583333333</v>
      </c>
      <c r="AT25" s="50">
        <f>RTD("cqg.rtd",,"StudyData","HXS","Bar",,"Close","1",AH25,,,,,"T")</f>
        <v>97.37</v>
      </c>
      <c r="AU25" s="13">
        <f>IF( RTD("cqg.rtd",,"StudyData", "AlgOrdBidVol(HXS)",  "Bar",, "Open", "1",AH25,,,,,"T")="",0,RTD("cqg.rtd",,"StudyData", "AlgOrdBidVol(HXS)",  "Bar",, "Open", "1",AH25,,,,,"T"))</f>
        <v>0</v>
      </c>
      <c r="AV25" s="13">
        <f xml:space="preserve"> IF(RTD("cqg.rtd",,"StudyData", "AlgOrdAskVol(HXS)",  "Bar",, "Open", "1",AH25,,,,,"T")="",0,RTD("cqg.rtd",,"StudyData", "AlgOrdAskVol(HXS)",  "Bar",, "Open", "1",AH25,,,,,"T"))</f>
        <v>127</v>
      </c>
      <c r="AW25" s="91">
        <f t="shared" si="2"/>
        <v>-1</v>
      </c>
      <c r="AX25" s="115"/>
      <c r="AY25" s="102">
        <f>RTD("cqg.rtd",,"StudyData","HXS","Bar",,"Time","5",AH25,,,,,"T")</f>
        <v>42305.5</v>
      </c>
      <c r="AZ25" s="14">
        <f>RTD("cqg.rtd",,"StudyData","HXS","FG",,"Close","5",AH25,,,,,"T")</f>
        <v>97.38</v>
      </c>
      <c r="BA25" s="89">
        <f>RTD("cqg.rtd",,"StudyData","HXS","Bar",,"High","5",AH25,,,,,"T")</f>
        <v>97.39</v>
      </c>
      <c r="BB25" s="90">
        <f>RTD("cqg.rtd",,"StudyData","HXS","Bar",,"Low","5",AH25,,,,,"T")</f>
        <v>97.38</v>
      </c>
      <c r="BC25" s="51">
        <f>RTD("cqg.rtd",,"StudyData","HXS","Bar",,"Close","5",AH25,,,,,"T")</f>
        <v>97.38</v>
      </c>
      <c r="BD25" s="12">
        <f>IF( RTD("cqg.rtd",,"StudyData","AlgOrdBidVol(HXS)",  "Bar",, "Open", "5",AH25,,,,,"T")="",0,RTD("cqg.rtd",,"StudyData","AlgOrdBidVol(HXS)",  "Bar",, "Open", "5",AH25,,,,,"T"))</f>
        <v>24</v>
      </c>
      <c r="BE25" s="12">
        <f>IF( RTD("cqg.rtd",,"StudyData","AlgOrdAskVol(HXS)",  "Bar",, "Open", "5",AH25,,,,,"T")="",0,RTD("cqg.rtd",,"StudyData","AlgOrdAskVol(HXS)",  "Bar",, "Open", "5",AH25,,,,,"T"))</f>
        <v>4</v>
      </c>
      <c r="BF25" s="9">
        <f t="shared" si="3"/>
        <v>0</v>
      </c>
      <c r="BG25" s="92"/>
      <c r="BJ25" s="1"/>
      <c r="BN25" s="1"/>
    </row>
    <row r="26" spans="2:66" ht="11.1" customHeight="1" x14ac:dyDescent="0.3">
      <c r="B26" s="10">
        <f>RTD("cqg.rtd",,"StudyData","SUBMINUTE((HTS),1,Regular)","FG",,"Time","5",D26,,,,,"T")</f>
        <v>42305.557164351849</v>
      </c>
      <c r="C26" s="100" t="str">
        <f>RTD("cqg.rtd",,"StudyData","SUBMINUTE((HTS),1,Regular)","Bar",,"Close","5",D26,,,,,"T")</f>
        <v/>
      </c>
      <c r="D26" s="101">
        <f t="shared" si="6"/>
        <v>-17</v>
      </c>
      <c r="E26" s="13">
        <f>IF( RTD("cqg.rtd",,"StudyData", "AlgOrdBidVol(SUBMINUTE((HTS),1,Regular),1,0)",  "Bar",, "Open", "5",D26,,,,,"T")="",0,RTD("cqg.rtd",,"StudyData", "AlgOrdBidVol(SUBMINUTE((HTS),1,Regular),1,0)",  "Bar",, "Open", "5",D26,,,,,"T"))</f>
        <v>0</v>
      </c>
      <c r="F26" s="13">
        <f xml:space="preserve"> IF(RTD("cqg.rtd",,"StudyData", "AlgOrdAskVol(SUBMINUTE((HTS),1,Regular),1,0)",  "Bar",, "Open", "5",D26,,,,,"T")="",0,RTD("cqg.rtd",,"StudyData", "AlgOrdAskVol(SUBMINUTE((HTS),1,Regular),1,0)",  "Bar",, "Open", "5",D26,,,,,"T"))</f>
        <v>0</v>
      </c>
      <c r="G26" s="6">
        <f t="shared" si="0"/>
        <v>0</v>
      </c>
      <c r="H26" s="114"/>
      <c r="I26" s="53">
        <f>RTD("cqg.rtd",,"StudyData","SUBMINUTE((HTS),5,Regular)","FG",,"Time","5",D26,,,,,"T")</f>
        <v>42305.55636574074</v>
      </c>
      <c r="J26" s="49">
        <f>RTD("cqg.rtd",,"StudyData","SUBMINUTE((HTS),5,Regular)","Bar",,"Close","5",D26,,,,,"T")</f>
        <v>98.22</v>
      </c>
      <c r="K26" s="12">
        <f>IF( RTD("cqg.rtd",,"StudyData","AlgOrdBidVol(SUBMINUTE((HTS),5,Regular),1,0)",  "Bar",, "Open", "5",D26,,,,,"T")="",0,RTD("cqg.rtd",,"StudyData","AlgOrdBidVol(SUBMINUTE((HTS),5,Regular),1,0)",  "Bar",, "Open", "5",D26,,,,,"T"))</f>
        <v>0</v>
      </c>
      <c r="L26" s="12">
        <f>IF( RTD("cqg.rtd",,"StudyData","AlgOrdAskVol(SUBMINUTE((HTS),5,Regular),1,0)",  "Bar",, "Open", "5",D26,,,,,"T")="",0,RTD("cqg.rtd",,"StudyData","AlgOrdAskVol(SUBMINUTE((HTS),5,Regular),1,0)",  "Bar",, "Open", "5",D26,,,,,"T"))</f>
        <v>0</v>
      </c>
      <c r="M26" s="1">
        <f>IF(AND(K26&gt;$K$8,K26&gt;L26),1,IF(AND(L26&gt;$L$8,L26&gt;K26),-1,0))</f>
        <v>0</v>
      </c>
      <c r="N26" s="114"/>
      <c r="O26" s="15">
        <f>RTD("cqg.rtd",,"StudyData","HTS","Bar",,"Time","1",D26,,,,,"T")</f>
        <v>42305.545138888891</v>
      </c>
      <c r="P26" s="50">
        <f>RTD("cqg.rtd",,"StudyData","HTS","Bar",,"Close","1",D26,,,,,"T")</f>
        <v>98.23</v>
      </c>
      <c r="Q26" s="13">
        <f>IF( RTD("cqg.rtd",,"StudyData", "AlgOrdBidVol(HTS)",  "Bar",, "Open", "1",D26,,,,,"T")="",0,RTD("cqg.rtd",,"StudyData", "AlgOrdBidVol(HTS)",  "Bar",, "Open", "1",D26,,,,,"T"))</f>
        <v>0</v>
      </c>
      <c r="R26" s="13">
        <f xml:space="preserve"> IF(RTD("cqg.rtd",,"StudyData", "AlgOrdAskVol(HTS)",  "Bar",, "Open", "1",D26,,,,,"T")="",0,RTD("cqg.rtd",,"StudyData", "AlgOrdAskVol(HTS)",  "Bar",, "Open", "1",D26,,,,,"T"))</f>
        <v>0</v>
      </c>
      <c r="S26" s="60">
        <f>IF(AND(Q26&gt;$Q$8,Q26&gt;R26),1,IF(AND(R26&gt;$R$8,R26&gt;Q26),-1,0))</f>
        <v>0</v>
      </c>
      <c r="T26" s="114"/>
      <c r="U26" s="38">
        <f>RTD("cqg.rtd",,"StudyData","HTS","Bar",,"Time","5",D26,,,,,"T")</f>
        <v>42305.496527777781</v>
      </c>
      <c r="V26" s="14" t="str">
        <f>RTD("cqg.rtd",,"StudyData","HTS","Bar",,"Open","5",D26,,,,,"T")</f>
        <v/>
      </c>
      <c r="W26" s="11" t="str">
        <f>RTD("cqg.rtd",,"StudyData","HTS","Bar",,"High","5",D26,,,,,"T")</f>
        <v/>
      </c>
      <c r="X26" s="52" t="str">
        <f>RTD("cqg.rtd",,"StudyData","HTS","Bar",,"Low","5",D26,,,,,"T")</f>
        <v/>
      </c>
      <c r="Y26" s="51">
        <f>RTD("cqg.rtd",,"StudyData","HTS","FG",,"Close","5",D26,,,,,"T")</f>
        <v>98.24</v>
      </c>
      <c r="Z26" s="12">
        <f>IF( RTD("cqg.rtd",,"StudyData","AlgOrdBidVol(HTS)",  "Bar",, "Open", "5",D26,,,,,"T")="",0,RTD("cqg.rtd",,"StudyData","AlgOrdBidVol(HTS)",  "Bar",, "Open", "5",D26,,,,,"T"))</f>
        <v>0</v>
      </c>
      <c r="AA26" s="12">
        <f>IF( RTD("cqg.rtd",,"StudyData","AlgOrdAskVol(HTS)",  "Bar",, "Open", "5",D26,,,,,"T")="",0,RTD("cqg.rtd",,"StudyData","AlgOrdAskVol(HTS)",  "Bar",, "Open", "5",D26,,,,,"T"))</f>
        <v>0</v>
      </c>
      <c r="AB26" s="9">
        <f t="shared" si="1"/>
        <v>0</v>
      </c>
      <c r="AC26" s="122"/>
      <c r="AD26" s="119"/>
      <c r="AE26" s="124"/>
      <c r="AF26" s="10">
        <f>RTD("cqg.rtd",,"StudyData","SUBMINUTE((HXS),1,Regular)","FG",,"Time","5",AH26,,,,,"T")</f>
        <v>42305.557164351849</v>
      </c>
      <c r="AG26" s="100" t="str">
        <f>RTD("cqg.rtd",,"StudyData","SUBMINUTE((HXS),1,Regular)","Bar",,"Close","5",AH26,,,,,"T")</f>
        <v/>
      </c>
      <c r="AH26" s="99">
        <f t="shared" si="5"/>
        <v>-17</v>
      </c>
      <c r="AI26" s="13">
        <f>IF( RTD("cqg.rtd",,"StudyData", "AlgOrdBidVol(SUBMINUTE((HXS),1,Regular),1,0)",  "Bar",, "Open", "5",AH26,,,,,"T")="",0,RTD("cqg.rtd",,"StudyData", "AlgOrdBidVol(SUBMINUTE((HXS),1,Regular),1,0)",  "Bar",, "Open", "5",AH26,,,,,"T"))</f>
        <v>0</v>
      </c>
      <c r="AJ26" s="118">
        <f xml:space="preserve"> IF(RTD("cqg.rtd",,"StudyData", "AlgOrdAskVol(SUBMINUTE((HXS),1,Regular),1,0)",  "Bar",, "Open", "5",AH26,,,,,"T")="",0,RTD("cqg.rtd",,"StudyData", "AlgOrdAskVol(SUBMINUTE((HXS),1,Regular),1,0)",  "Bar",, "Open", "5",AH26,,,,,"T"))</f>
        <v>0</v>
      </c>
      <c r="AK26" s="88">
        <f>IF(AND(AI26&gt;$AI$8,AI26&gt;AJ26),1,IF(AND(AJ26&gt;$AJ$8,AJ26&gt;AI26),-1,0))</f>
        <v>0</v>
      </c>
      <c r="AL26" s="115"/>
      <c r="AM26" s="10">
        <f>RTD("cqg.rtd",,"StudyData","SUBMINUTE((HXS),5,Regular)","FG",,"Time","5",AH26,,,,,"T")</f>
        <v>42305.55636574074</v>
      </c>
      <c r="AN26" s="49">
        <f>RTD("cqg.rtd",,"StudyData","SUBMINUTE((HXS),5,Regular)","Bar",,"Close","5",AH26,,,,,"T")</f>
        <v>97.37</v>
      </c>
      <c r="AO26" s="12">
        <f>IF( RTD("cqg.rtd",,"StudyData","AlgOrdBidVol(SUBMINUTE((HXS),5,Regular),1,0)",  "Bar",, "Open", "5",AH26,,,,,"T")="",0,RTD("cqg.rtd",,"StudyData","AlgOrdBidVol(SUBMINUTE((HXS),5,Regular),1,0)",  "Bar",, "Open", "5",AH26,,,,,"T"))</f>
        <v>0</v>
      </c>
      <c r="AP26" s="12">
        <f>IF( RTD("cqg.rtd",,"StudyData","AlgOrdAskVol(SUBMINUTE((HXS),5,Regular),1,0)",  "Bar",, "Open", "5",AH26,,,,,"T")="",0,RTD("cqg.rtd",,"StudyData","AlgOrdAskVol(SUBMINUTE((HXS),5,Regular),1,0)",  "Bar",, "Open", "5",AH26,,,,,"T"))</f>
        <v>0</v>
      </c>
      <c r="AQ26" s="9">
        <f>IF(AND(AO26&gt;$AO$8,AO26&gt;AP26),1,IF(AND(AP26&gt;$AP$8,AP26&gt;AO26),-1,0))</f>
        <v>0</v>
      </c>
      <c r="AR26" s="115"/>
      <c r="AS26" s="15">
        <f>RTD("cqg.rtd",,"StudyData","HXS","Bar",,"Time","1",AH26,,,,,"T")</f>
        <v>42305.545138888891</v>
      </c>
      <c r="AT26" s="50">
        <f>RTD("cqg.rtd",,"StudyData","HXS","Bar",,"Close","1",AH26,,,,,"T")</f>
        <v>97.37</v>
      </c>
      <c r="AU26" s="13">
        <f>IF( RTD("cqg.rtd",,"StudyData", "AlgOrdBidVol(HXS)",  "Bar",, "Open", "1",AH26,,,,,"T")="",0,RTD("cqg.rtd",,"StudyData", "AlgOrdBidVol(HXS)",  "Bar",, "Open", "1",AH26,,,,,"T"))</f>
        <v>0</v>
      </c>
      <c r="AV26" s="13">
        <f xml:space="preserve"> IF(RTD("cqg.rtd",,"StudyData", "AlgOrdAskVol(HXS)",  "Bar",, "Open", "1",AH26,,,,,"T")="",0,RTD("cqg.rtd",,"StudyData", "AlgOrdAskVol(HXS)",  "Bar",, "Open", "1",AH26,,,,,"T"))</f>
        <v>0</v>
      </c>
      <c r="AW26" s="91">
        <f t="shared" si="2"/>
        <v>0</v>
      </c>
      <c r="AX26" s="115"/>
      <c r="AY26" s="102">
        <f>RTD("cqg.rtd",,"StudyData","HXS","Bar",,"Time","5",AH26,,,,,"T")</f>
        <v>42305.496527777781</v>
      </c>
      <c r="AZ26" s="14">
        <f>RTD("cqg.rtd",,"StudyData","HXS","FG",,"Close","5",AH26,,,,,"T")</f>
        <v>97.385000000000005</v>
      </c>
      <c r="BA26" s="89">
        <f>RTD("cqg.rtd",,"StudyData","HXS","Bar",,"High","5",AH26,,,,,"T")</f>
        <v>97.385000000000005</v>
      </c>
      <c r="BB26" s="90">
        <f>RTD("cqg.rtd",,"StudyData","HXS","Bar",,"Low","5",AH26,,,,,"T")</f>
        <v>97.385000000000005</v>
      </c>
      <c r="BC26" s="51">
        <f>RTD("cqg.rtd",,"StudyData","HXS","Bar",,"Close","5",AH26,,,,,"T")</f>
        <v>97.385000000000005</v>
      </c>
      <c r="BD26" s="12">
        <f>IF( RTD("cqg.rtd",,"StudyData","AlgOrdBidVol(HXS)",  "Bar",, "Open", "5",AH26,,,,,"T")="",0,RTD("cqg.rtd",,"StudyData","AlgOrdBidVol(HXS)",  "Bar",, "Open", "5",AH26,,,,,"T"))</f>
        <v>9</v>
      </c>
      <c r="BE26" s="12">
        <f>IF( RTD("cqg.rtd",,"StudyData","AlgOrdAskVol(HXS)",  "Bar",, "Open", "5",AH26,,,,,"T")="",0,RTD("cqg.rtd",,"StudyData","AlgOrdAskVol(HXS)",  "Bar",, "Open", "5",AH26,,,,,"T"))</f>
        <v>108</v>
      </c>
      <c r="BF26" s="9">
        <f t="shared" si="3"/>
        <v>-1</v>
      </c>
      <c r="BG26" s="92"/>
      <c r="BJ26" s="1"/>
      <c r="BN26" s="1"/>
    </row>
    <row r="27" spans="2:66" ht="11.1" customHeight="1" x14ac:dyDescent="0.3">
      <c r="B27" s="10">
        <f>RTD("cqg.rtd",,"StudyData","SUBMINUTE((HTS),1,Regular)","FG",,"Time","5",D27,,,,,"T")</f>
        <v>42305.557152777772</v>
      </c>
      <c r="C27" s="100" t="str">
        <f>RTD("cqg.rtd",,"StudyData","SUBMINUTE((HTS),1,Regular)","Bar",,"Close","5",D27,,,,,"T")</f>
        <v/>
      </c>
      <c r="D27" s="101">
        <f t="shared" si="6"/>
        <v>-18</v>
      </c>
      <c r="E27" s="13">
        <f>IF( RTD("cqg.rtd",,"StudyData", "AlgOrdBidVol(SUBMINUTE((HTS),1,Regular),1,0)",  "Bar",, "Open", "5",D27,,,,,"T")="",0,RTD("cqg.rtd",,"StudyData", "AlgOrdBidVol(SUBMINUTE((HTS),1,Regular),1,0)",  "Bar",, "Open", "5",D27,,,,,"T"))</f>
        <v>0</v>
      </c>
      <c r="F27" s="13">
        <f xml:space="preserve"> IF(RTD("cqg.rtd",,"StudyData", "AlgOrdAskVol(SUBMINUTE((HTS),1,Regular),1,0)",  "Bar",, "Open", "5",D27,,,,,"T")="",0,RTD("cqg.rtd",,"StudyData", "AlgOrdAskVol(SUBMINUTE((HTS),1,Regular),1,0)",  "Bar",, "Open", "5",D27,,,,,"T"))</f>
        <v>0</v>
      </c>
      <c r="G27" s="6">
        <f t="shared" si="0"/>
        <v>0</v>
      </c>
      <c r="H27" s="114"/>
      <c r="I27" s="53">
        <f>RTD("cqg.rtd",,"StudyData","SUBMINUTE((HTS),5,Regular)","FG",,"Time","5",D27,,,,,"T")</f>
        <v>42305.556307870371</v>
      </c>
      <c r="J27" s="49" t="str">
        <f>RTD("cqg.rtd",,"StudyData","SUBMINUTE((HTS),5,Regular)","Bar",,"Close","5",D27,,,,,"T")</f>
        <v/>
      </c>
      <c r="K27" s="12">
        <f>IF( RTD("cqg.rtd",,"StudyData","AlgOrdBidVol(SUBMINUTE((HTS),5,Regular),1,0)",  "Bar",, "Open", "5",D27,,,,,"T")="",0,RTD("cqg.rtd",,"StudyData","AlgOrdBidVol(SUBMINUTE((HTS),5,Regular),1,0)",  "Bar",, "Open", "5",D27,,,,,"T"))</f>
        <v>0</v>
      </c>
      <c r="L27" s="12">
        <f>IF( RTD("cqg.rtd",,"StudyData","AlgOrdAskVol(SUBMINUTE((HTS),5,Regular),1,0)",  "Bar",, "Open", "5",D27,,,,,"T")="",0,RTD("cqg.rtd",,"StudyData","AlgOrdAskVol(SUBMINUTE((HTS),5,Regular),1,0)",  "Bar",, "Open", "5",D27,,,,,"T"))</f>
        <v>0</v>
      </c>
      <c r="M27" s="1">
        <f>IF(AND(K27&gt;$K$8,K27&gt;L27),1,IF(AND(L27&gt;$L$8,L27&gt;K27),-1,0))</f>
        <v>0</v>
      </c>
      <c r="N27" s="114"/>
      <c r="O27" s="15">
        <f>RTD("cqg.rtd",,"StudyData","HTS","Bar",,"Time","1",D27,,,,,"T")</f>
        <v>42305.544444444444</v>
      </c>
      <c r="P27" s="50">
        <f>RTD("cqg.rtd",,"StudyData","HTS","Bar",,"Close","1",D27,,,,,"T")</f>
        <v>98.23</v>
      </c>
      <c r="Q27" s="13">
        <f>IF( RTD("cqg.rtd",,"StudyData", "AlgOrdBidVol(HTS)",  "Bar",, "Open", "1",D27,,,,,"T")="",0,RTD("cqg.rtd",,"StudyData", "AlgOrdBidVol(HTS)",  "Bar",, "Open", "1",D27,,,,,"T"))</f>
        <v>0</v>
      </c>
      <c r="R27" s="13">
        <f xml:space="preserve"> IF(RTD("cqg.rtd",,"StudyData", "AlgOrdAskVol(HTS)",  "Bar",, "Open", "1",D27,,,,,"T")="",0,RTD("cqg.rtd",,"StudyData", "AlgOrdAskVol(HTS)",  "Bar",, "Open", "1",D27,,,,,"T"))</f>
        <v>108</v>
      </c>
      <c r="S27" s="60">
        <f>IF(AND(Q27&gt;$Q$8,Q27&gt;R27),1,IF(AND(R27&gt;$R$8,R27&gt;Q27),-1,0))</f>
        <v>-1</v>
      </c>
      <c r="T27" s="114"/>
      <c r="U27" s="38">
        <f>RTD("cqg.rtd",,"StudyData","HTS","Bar",,"Time","5",D27,,,,,"T")</f>
        <v>42305.493055555555</v>
      </c>
      <c r="V27" s="14" t="str">
        <f>RTD("cqg.rtd",,"StudyData","HTS","Bar",,"Open","5",D27,,,,,"T")</f>
        <v/>
      </c>
      <c r="W27" s="11" t="str">
        <f>RTD("cqg.rtd",,"StudyData","HTS","Bar",,"High","5",D27,,,,,"T")</f>
        <v/>
      </c>
      <c r="X27" s="52" t="str">
        <f>RTD("cqg.rtd",,"StudyData","HTS","Bar",,"Low","5",D27,,,,,"T")</f>
        <v/>
      </c>
      <c r="Y27" s="51">
        <f>RTD("cqg.rtd",,"StudyData","HTS","FG",,"Close","5",D27,,,,,"T")</f>
        <v>98.24</v>
      </c>
      <c r="Z27" s="12">
        <f>IF( RTD("cqg.rtd",,"StudyData","AlgOrdBidVol(HTS)",  "Bar",, "Open", "5",D27,,,,,"T")="",0,RTD("cqg.rtd",,"StudyData","AlgOrdBidVol(HTS)",  "Bar",, "Open", "5",D27,,,,,"T"))</f>
        <v>0</v>
      </c>
      <c r="AA27" s="12">
        <f>IF( RTD("cqg.rtd",,"StudyData","AlgOrdAskVol(HTS)",  "Bar",, "Open", "5",D27,,,,,"T")="",0,RTD("cqg.rtd",,"StudyData","AlgOrdAskVol(HTS)",  "Bar",, "Open", "5",D27,,,,,"T"))</f>
        <v>0</v>
      </c>
      <c r="AB27" s="9">
        <f t="shared" si="1"/>
        <v>0</v>
      </c>
      <c r="AC27" s="122"/>
      <c r="AD27" s="119"/>
      <c r="AE27" s="124"/>
      <c r="AF27" s="10">
        <f>RTD("cqg.rtd",,"StudyData","SUBMINUTE((HXS),1,Regular)","FG",,"Time","5",AH27,,,,,"T")</f>
        <v>42305.557152777772</v>
      </c>
      <c r="AG27" s="100" t="str">
        <f>RTD("cqg.rtd",,"StudyData","SUBMINUTE((HXS),1,Regular)","Bar",,"Close","5",AH27,,,,,"T")</f>
        <v/>
      </c>
      <c r="AH27" s="99">
        <f t="shared" si="5"/>
        <v>-18</v>
      </c>
      <c r="AI27" s="13">
        <f>IF( RTD("cqg.rtd",,"StudyData", "AlgOrdBidVol(SUBMINUTE((HXS),1,Regular),1,0)",  "Bar",, "Open", "5",AH27,,,,,"T")="",0,RTD("cqg.rtd",,"StudyData", "AlgOrdBidVol(SUBMINUTE((HXS),1,Regular),1,0)",  "Bar",, "Open", "5",AH27,,,,,"T"))</f>
        <v>0</v>
      </c>
      <c r="AJ27" s="118">
        <f xml:space="preserve"> IF(RTD("cqg.rtd",,"StudyData", "AlgOrdAskVol(SUBMINUTE((HXS),1,Regular),1,0)",  "Bar",, "Open", "5",AH27,,,,,"T")="",0,RTD("cqg.rtd",,"StudyData", "AlgOrdAskVol(SUBMINUTE((HXS),1,Regular),1,0)",  "Bar",, "Open", "5",AH27,,,,,"T"))</f>
        <v>0</v>
      </c>
      <c r="AK27" s="88">
        <f>IF(AND(AI27&gt;$AI$8,AI27&gt;AJ27),1,IF(AND(AJ27&gt;$AJ$8,AJ27&gt;AI27),-1,0))</f>
        <v>0</v>
      </c>
      <c r="AL27" s="115"/>
      <c r="AM27" s="10">
        <f>RTD("cqg.rtd",,"StudyData","SUBMINUTE((HXS),5,Regular)","FG",,"Time","5",AH27,,,,,"T")</f>
        <v>42305.556307870371</v>
      </c>
      <c r="AN27" s="49" t="str">
        <f>RTD("cqg.rtd",,"StudyData","SUBMINUTE((HXS),5,Regular)","Bar",,"Close","5",AH27,,,,,"T")</f>
        <v/>
      </c>
      <c r="AO27" s="12">
        <f>IF( RTD("cqg.rtd",,"StudyData","AlgOrdBidVol(SUBMINUTE((HXS),5,Regular),1,0)",  "Bar",, "Open", "5",AH27,,,,,"T")="",0,RTD("cqg.rtd",,"StudyData","AlgOrdBidVol(SUBMINUTE((HXS),5,Regular),1,0)",  "Bar",, "Open", "5",AH27,,,,,"T"))</f>
        <v>0</v>
      </c>
      <c r="AP27" s="12">
        <f>IF( RTD("cqg.rtd",,"StudyData","AlgOrdAskVol(SUBMINUTE((HXS),5,Regular),1,0)",  "Bar",, "Open", "5",AH27,,,,,"T")="",0,RTD("cqg.rtd",,"StudyData","AlgOrdAskVol(SUBMINUTE((HXS),5,Regular),1,0)",  "Bar",, "Open", "5",AH27,,,,,"T"))</f>
        <v>0</v>
      </c>
      <c r="AQ27" s="9">
        <f>IF(AND(AO27&gt;$AO$8,AO27&gt;AP27),1,IF(AND(AP27&gt;$AP$8,AP27&gt;AO27),-1,0))</f>
        <v>0</v>
      </c>
      <c r="AR27" s="115"/>
      <c r="AS27" s="15">
        <f>RTD("cqg.rtd",,"StudyData","HXS","Bar",,"Time","1",AH27,,,,,"T")</f>
        <v>42305.544444444444</v>
      </c>
      <c r="AT27" s="50">
        <f>RTD("cqg.rtd",,"StudyData","HXS","Bar",,"Close","1",AH27,,,,,"T")</f>
        <v>97.37</v>
      </c>
      <c r="AU27" s="13">
        <f>IF( RTD("cqg.rtd",,"StudyData", "AlgOrdBidVol(HXS)",  "Bar",, "Open", "1",AH27,,,,,"T")="",0,RTD("cqg.rtd",,"StudyData", "AlgOrdBidVol(HXS)",  "Bar",, "Open", "1",AH27,,,,,"T"))</f>
        <v>0</v>
      </c>
      <c r="AV27" s="13">
        <f xml:space="preserve"> IF(RTD("cqg.rtd",,"StudyData", "AlgOrdAskVol(HXS)",  "Bar",, "Open", "1",AH27,,,,,"T")="",0,RTD("cqg.rtd",,"StudyData", "AlgOrdAskVol(HXS)",  "Bar",, "Open", "1",AH27,,,,,"T"))</f>
        <v>0</v>
      </c>
      <c r="AW27" s="91">
        <f t="shared" si="2"/>
        <v>0</v>
      </c>
      <c r="AX27" s="115"/>
      <c r="AY27" s="102">
        <f>RTD("cqg.rtd",,"StudyData","HXS","Bar",,"Time","5",AH27,,,,,"T")</f>
        <v>42305.493055555555</v>
      </c>
      <c r="AZ27" s="14">
        <f>RTD("cqg.rtd",,"StudyData","HXS","FG",,"Close","5",AH27,,,,,"T")</f>
        <v>97.385000000000005</v>
      </c>
      <c r="BA27" s="89">
        <f>RTD("cqg.rtd",,"StudyData","HXS","Bar",,"High","5",AH27,,,,,"T")</f>
        <v>97.385000000000005</v>
      </c>
      <c r="BB27" s="90">
        <f>RTD("cqg.rtd",,"StudyData","HXS","Bar",,"Low","5",AH27,,,,,"T")</f>
        <v>97.385000000000005</v>
      </c>
      <c r="BC27" s="51">
        <f>RTD("cqg.rtd",,"StudyData","HXS","Bar",,"Close","5",AH27,,,,,"T")</f>
        <v>97.385000000000005</v>
      </c>
      <c r="BD27" s="12">
        <f>IF( RTD("cqg.rtd",,"StudyData","AlgOrdBidVol(HXS)",  "Bar",, "Open", "5",AH27,,,,,"T")="",0,RTD("cqg.rtd",,"StudyData","AlgOrdBidVol(HXS)",  "Bar",, "Open", "5",AH27,,,,,"T"))</f>
        <v>0</v>
      </c>
      <c r="BE27" s="12">
        <f>IF( RTD("cqg.rtd",,"StudyData","AlgOrdAskVol(HXS)",  "Bar",, "Open", "5",AH27,,,,,"T")="",0,RTD("cqg.rtd",,"StudyData","AlgOrdAskVol(HXS)",  "Bar",, "Open", "5",AH27,,,,,"T"))</f>
        <v>0</v>
      </c>
      <c r="BF27" s="9">
        <f t="shared" si="3"/>
        <v>0</v>
      </c>
      <c r="BG27" s="92"/>
      <c r="BJ27" s="1"/>
      <c r="BN27" s="1"/>
    </row>
    <row r="28" spans="2:66" ht="11.1" customHeight="1" x14ac:dyDescent="0.3">
      <c r="B28" s="10">
        <f>RTD("cqg.rtd",,"StudyData","SUBMINUTE((HTS),1,Regular)","FG",,"Time","5",D28,,,,,"T")</f>
        <v>42305.557141203702</v>
      </c>
      <c r="C28" s="100" t="str">
        <f>RTD("cqg.rtd",,"StudyData","SUBMINUTE((HTS),1,Regular)","Bar",,"Close","5",D28,,,,,"T")</f>
        <v/>
      </c>
      <c r="D28" s="101">
        <f t="shared" si="6"/>
        <v>-19</v>
      </c>
      <c r="E28" s="13">
        <f>IF( RTD("cqg.rtd",,"StudyData", "AlgOrdBidVol(SUBMINUTE((HTS),1,Regular),1,0)",  "Bar",, "Open", "5",D28,,,,,"T")="",0,RTD("cqg.rtd",,"StudyData", "AlgOrdBidVol(SUBMINUTE((HTS),1,Regular),1,0)",  "Bar",, "Open", "5",D28,,,,,"T"))</f>
        <v>0</v>
      </c>
      <c r="F28" s="13">
        <f xml:space="preserve"> IF(RTD("cqg.rtd",,"StudyData", "AlgOrdAskVol(SUBMINUTE((HTS),1,Regular),1,0)",  "Bar",, "Open", "5",D28,,,,,"T")="",0,RTD("cqg.rtd",,"StudyData", "AlgOrdAskVol(SUBMINUTE((HTS),1,Regular),1,0)",  "Bar",, "Open", "5",D28,,,,,"T"))</f>
        <v>0</v>
      </c>
      <c r="G28" s="6">
        <f t="shared" si="0"/>
        <v>0</v>
      </c>
      <c r="H28" s="114"/>
      <c r="I28" s="53">
        <f>RTD("cqg.rtd",,"StudyData","SUBMINUTE((HTS),5,Regular)","FG",,"Time","5",D28,,,,,"T")</f>
        <v>42305.556250000001</v>
      </c>
      <c r="J28" s="49" t="str">
        <f>RTD("cqg.rtd",,"StudyData","SUBMINUTE((HTS),5,Regular)","Bar",,"Close","5",D28,,,,,"T")</f>
        <v/>
      </c>
      <c r="K28" s="12">
        <f>IF( RTD("cqg.rtd",,"StudyData","AlgOrdBidVol(SUBMINUTE((HTS),5,Regular),1,0)",  "Bar",, "Open", "5",D28,,,,,"T")="",0,RTD("cqg.rtd",,"StudyData","AlgOrdBidVol(SUBMINUTE((HTS),5,Regular),1,0)",  "Bar",, "Open", "5",D28,,,,,"T"))</f>
        <v>0</v>
      </c>
      <c r="L28" s="12">
        <f>IF( RTD("cqg.rtd",,"StudyData","AlgOrdAskVol(SUBMINUTE((HTS),5,Regular),1,0)",  "Bar",, "Open", "5",D28,,,,,"T")="",0,RTD("cqg.rtd",,"StudyData","AlgOrdAskVol(SUBMINUTE((HTS),5,Regular),1,0)",  "Bar",, "Open", "5",D28,,,,,"T"))</f>
        <v>0</v>
      </c>
      <c r="M28" s="1">
        <f>IF(AND(K28&gt;$K$8,K28&gt;L28),1,IF(AND(L28&gt;$L$8,L28&gt;K28),-1,0))</f>
        <v>0</v>
      </c>
      <c r="N28" s="114"/>
      <c r="O28" s="15">
        <f>RTD("cqg.rtd",,"StudyData","HTS","Bar",,"Time","1",D28,,,,,"T")</f>
        <v>42305.543749999997</v>
      </c>
      <c r="P28" s="50">
        <f>RTD("cqg.rtd",,"StudyData","HTS","Bar",,"Close","1",D28,,,,,"T")</f>
        <v>98.23</v>
      </c>
      <c r="Q28" s="13">
        <f>IF( RTD("cqg.rtd",,"StudyData", "AlgOrdBidVol(HTS)",  "Bar",, "Open", "1",D28,,,,,"T")="",0,RTD("cqg.rtd",,"StudyData", "AlgOrdBidVol(HTS)",  "Bar",, "Open", "1",D28,,,,,"T"))</f>
        <v>0</v>
      </c>
      <c r="R28" s="13">
        <f xml:space="preserve"> IF(RTD("cqg.rtd",,"StudyData", "AlgOrdAskVol(HTS)",  "Bar",, "Open", "1",D28,,,,,"T")="",0,RTD("cqg.rtd",,"StudyData", "AlgOrdAskVol(HTS)",  "Bar",, "Open", "1",D28,,,,,"T"))</f>
        <v>0</v>
      </c>
      <c r="S28" s="60">
        <f>IF(AND(Q28&gt;$Q$8,Q28&gt;R28),1,IF(AND(R28&gt;$R$8,R28&gt;Q28),-1,0))</f>
        <v>0</v>
      </c>
      <c r="T28" s="114"/>
      <c r="U28" s="38">
        <f>RTD("cqg.rtd",,"StudyData","HTS","Bar",,"Time","5",D28,,,,,"T")</f>
        <v>42305.489583333336</v>
      </c>
      <c r="V28" s="14" t="str">
        <f>RTD("cqg.rtd",,"StudyData","HTS","Bar",,"Open","5",D28,,,,,"T")</f>
        <v/>
      </c>
      <c r="W28" s="11" t="str">
        <f>RTD("cqg.rtd",,"StudyData","HTS","Bar",,"High","5",D28,,,,,"T")</f>
        <v/>
      </c>
      <c r="X28" s="52" t="str">
        <f>RTD("cqg.rtd",,"StudyData","HTS","Bar",,"Low","5",D28,,,,,"T")</f>
        <v/>
      </c>
      <c r="Y28" s="51">
        <f>RTD("cqg.rtd",,"StudyData","HTS","FG",,"Close","5",D28,,,,,"T")</f>
        <v>98.24</v>
      </c>
      <c r="Z28" s="12">
        <f>IF( RTD("cqg.rtd",,"StudyData","AlgOrdBidVol(HTS)",  "Bar",, "Open", "5",D28,,,,,"T")="",0,RTD("cqg.rtd",,"StudyData","AlgOrdBidVol(HTS)",  "Bar",, "Open", "5",D28,,,,,"T"))</f>
        <v>0</v>
      </c>
      <c r="AA28" s="12">
        <f>IF( RTD("cqg.rtd",,"StudyData","AlgOrdAskVol(HTS)",  "Bar",, "Open", "5",D28,,,,,"T")="",0,RTD("cqg.rtd",,"StudyData","AlgOrdAskVol(HTS)",  "Bar",, "Open", "5",D28,,,,,"T"))</f>
        <v>0</v>
      </c>
      <c r="AB28" s="9">
        <f t="shared" si="1"/>
        <v>0</v>
      </c>
      <c r="AC28" s="122"/>
      <c r="AD28" s="119"/>
      <c r="AE28" s="124"/>
      <c r="AF28" s="10">
        <f>RTD("cqg.rtd",,"StudyData","SUBMINUTE((HXS),1,Regular)","FG",,"Time","5",AH28,,,,,"T")</f>
        <v>42305.557141203702</v>
      </c>
      <c r="AG28" s="100" t="str">
        <f>RTD("cqg.rtd",,"StudyData","SUBMINUTE((HXS),1,Regular)","Bar",,"Close","5",AH28,,,,,"T")</f>
        <v/>
      </c>
      <c r="AH28" s="99">
        <f t="shared" si="5"/>
        <v>-19</v>
      </c>
      <c r="AI28" s="13">
        <f>IF( RTD("cqg.rtd",,"StudyData", "AlgOrdBidVol(SUBMINUTE((HXS),1,Regular),1,0)",  "Bar",, "Open", "5",AH28,,,,,"T")="",0,RTD("cqg.rtd",,"StudyData", "AlgOrdBidVol(SUBMINUTE((HXS),1,Regular),1,0)",  "Bar",, "Open", "5",AH28,,,,,"T"))</f>
        <v>0</v>
      </c>
      <c r="AJ28" s="118">
        <f xml:space="preserve"> IF(RTD("cqg.rtd",,"StudyData", "AlgOrdAskVol(SUBMINUTE((HXS),1,Regular),1,0)",  "Bar",, "Open", "5",AH28,,,,,"T")="",0,RTD("cqg.rtd",,"StudyData", "AlgOrdAskVol(SUBMINUTE((HXS),1,Regular),1,0)",  "Bar",, "Open", "5",AH28,,,,,"T"))</f>
        <v>0</v>
      </c>
      <c r="AK28" s="88">
        <f>IF(AND(AI28&gt;$AI$8,AI28&gt;AJ28),1,IF(AND(AJ28&gt;$AJ$8,AJ28&gt;AI28),-1,0))</f>
        <v>0</v>
      </c>
      <c r="AL28" s="115"/>
      <c r="AM28" s="10">
        <f>RTD("cqg.rtd",,"StudyData","SUBMINUTE((HXS),5,Regular)","FG",,"Time","5",AH28,,,,,"T")</f>
        <v>42305.556250000001</v>
      </c>
      <c r="AN28" s="49" t="str">
        <f>RTD("cqg.rtd",,"StudyData","SUBMINUTE((HXS),5,Regular)","Bar",,"Close","5",AH28,,,,,"T")</f>
        <v/>
      </c>
      <c r="AO28" s="12">
        <f>IF( RTD("cqg.rtd",,"StudyData","AlgOrdBidVol(SUBMINUTE((HXS),5,Regular),1,0)",  "Bar",, "Open", "5",AH28,,,,,"T")="",0,RTD("cqg.rtd",,"StudyData","AlgOrdBidVol(SUBMINUTE((HXS),5,Regular),1,0)",  "Bar",, "Open", "5",AH28,,,,,"T"))</f>
        <v>0</v>
      </c>
      <c r="AP28" s="12">
        <f>IF( RTD("cqg.rtd",,"StudyData","AlgOrdAskVol(SUBMINUTE((HXS),5,Regular),1,0)",  "Bar",, "Open", "5",AH28,,,,,"T")="",0,RTD("cqg.rtd",,"StudyData","AlgOrdAskVol(SUBMINUTE((HXS),5,Regular),1,0)",  "Bar",, "Open", "5",AH28,,,,,"T"))</f>
        <v>0</v>
      </c>
      <c r="AQ28" s="9">
        <f>IF(AND(AO28&gt;$AO$8,AO28&gt;AP28),1,IF(AND(AP28&gt;$AP$8,AP28&gt;AO28),-1,0))</f>
        <v>0</v>
      </c>
      <c r="AR28" s="115"/>
      <c r="AS28" s="15">
        <f>RTD("cqg.rtd",,"StudyData","HXS","Bar",,"Time","1",AH28,,,,,"T")</f>
        <v>42305.543749999997</v>
      </c>
      <c r="AT28" s="50">
        <f>RTD("cqg.rtd",,"StudyData","HXS","Bar",,"Close","1",AH28,,,,,"T")</f>
        <v>97.36</v>
      </c>
      <c r="AU28" s="13">
        <f>IF( RTD("cqg.rtd",,"StudyData", "AlgOrdBidVol(HXS)",  "Bar",, "Open", "1",AH28,,,,,"T")="",0,RTD("cqg.rtd",,"StudyData", "AlgOrdBidVol(HXS)",  "Bar",, "Open", "1",AH28,,,,,"T"))</f>
        <v>0</v>
      </c>
      <c r="AV28" s="13">
        <f xml:space="preserve"> IF(RTD("cqg.rtd",,"StudyData", "AlgOrdAskVol(HXS)",  "Bar",, "Open", "1",AH28,,,,,"T")="",0,RTD("cqg.rtd",,"StudyData", "AlgOrdAskVol(HXS)",  "Bar",, "Open", "1",AH28,,,,,"T"))</f>
        <v>20</v>
      </c>
      <c r="AW28" s="91">
        <f t="shared" si="2"/>
        <v>0</v>
      </c>
      <c r="AX28" s="115"/>
      <c r="AY28" s="102">
        <f>RTD("cqg.rtd",,"StudyData","HXS","Bar",,"Time","5",AH28,,,,,"T")</f>
        <v>42305.489583333336</v>
      </c>
      <c r="AZ28" s="14">
        <f>RTD("cqg.rtd",,"StudyData","HXS","FG",,"Close","5",AH28,,,,,"T")</f>
        <v>97.38</v>
      </c>
      <c r="BA28" s="89">
        <f>RTD("cqg.rtd",,"StudyData","HXS","Bar",,"High","5",AH28,,,,,"T")</f>
        <v>97.38</v>
      </c>
      <c r="BB28" s="90">
        <f>RTD("cqg.rtd",,"StudyData","HXS","Bar",,"Low","5",AH28,,,,,"T")</f>
        <v>97.38</v>
      </c>
      <c r="BC28" s="51">
        <f>RTD("cqg.rtd",,"StudyData","HXS","Bar",,"Close","5",AH28,,,,,"T")</f>
        <v>97.38</v>
      </c>
      <c r="BD28" s="12">
        <f>IF( RTD("cqg.rtd",,"StudyData","AlgOrdBidVol(HXS)",  "Bar",, "Open", "5",AH28,,,,,"T")="",0,RTD("cqg.rtd",,"StudyData","AlgOrdBidVol(HXS)",  "Bar",, "Open", "5",AH28,,,,,"T"))</f>
        <v>0</v>
      </c>
      <c r="BE28" s="12">
        <f>IF( RTD("cqg.rtd",,"StudyData","AlgOrdAskVol(HXS)",  "Bar",, "Open", "5",AH28,,,,,"T")="",0,RTD("cqg.rtd",,"StudyData","AlgOrdAskVol(HXS)",  "Bar",, "Open", "5",AH28,,,,,"T"))</f>
        <v>0</v>
      </c>
      <c r="BF28" s="9">
        <f t="shared" si="3"/>
        <v>0</v>
      </c>
      <c r="BG28" s="92"/>
      <c r="BJ28" s="1"/>
      <c r="BN28" s="1"/>
    </row>
    <row r="29" spans="2:66" ht="11.1" customHeight="1" x14ac:dyDescent="0.3">
      <c r="B29" s="10">
        <f>RTD("cqg.rtd",,"StudyData","SUBMINUTE((HTS),1,Regular)","FG",,"Time","5",D29,,,,,"T")</f>
        <v>42305.557129629626</v>
      </c>
      <c r="C29" s="100" t="str">
        <f>RTD("cqg.rtd",,"StudyData","SUBMINUTE((HTS),1,Regular)","Bar",,"Close","5",D29,,,,,"T")</f>
        <v/>
      </c>
      <c r="D29" s="101">
        <f t="shared" si="6"/>
        <v>-20</v>
      </c>
      <c r="E29" s="13">
        <f>IF( RTD("cqg.rtd",,"StudyData", "AlgOrdBidVol(SUBMINUTE((HTS),1,Regular),1,0)",  "Bar",, "Open", "5",D29,,,,,"T")="",0,RTD("cqg.rtd",,"StudyData", "AlgOrdBidVol(SUBMINUTE((HTS),1,Regular),1,0)",  "Bar",, "Open", "5",D29,,,,,"T"))</f>
        <v>0</v>
      </c>
      <c r="F29" s="13">
        <f xml:space="preserve"> IF(RTD("cqg.rtd",,"StudyData", "AlgOrdAskVol(SUBMINUTE((HTS),1,Regular),1,0)",  "Bar",, "Open", "5",D29,,,,,"T")="",0,RTD("cqg.rtd",,"StudyData", "AlgOrdAskVol(SUBMINUTE((HTS),1,Regular),1,0)",  "Bar",, "Open", "5",D29,,,,,"T"))</f>
        <v>0</v>
      </c>
      <c r="G29" s="6">
        <f t="shared" si="0"/>
        <v>0</v>
      </c>
      <c r="H29" s="114"/>
      <c r="I29" s="53">
        <f>RTD("cqg.rtd",,"StudyData","SUBMINUTE((HTS),5,Regular)","FG",,"Time","5",D29,,,,,"T")</f>
        <v>42305.556192129632</v>
      </c>
      <c r="J29" s="49" t="str">
        <f>RTD("cqg.rtd",,"StudyData","SUBMINUTE((HTS),5,Regular)","Bar",,"Close","5",D29,,,,,"T")</f>
        <v/>
      </c>
      <c r="K29" s="12">
        <f>IF( RTD("cqg.rtd",,"StudyData","AlgOrdBidVol(SUBMINUTE((HTS),5,Regular),1,0)",  "Bar",, "Open", "5",D29,,,,,"T")="",0,RTD("cqg.rtd",,"StudyData","AlgOrdBidVol(SUBMINUTE((HTS),5,Regular),1,0)",  "Bar",, "Open", "5",D29,,,,,"T"))</f>
        <v>0</v>
      </c>
      <c r="L29" s="12">
        <f>IF( RTD("cqg.rtd",,"StudyData","AlgOrdAskVol(SUBMINUTE((HTS),5,Regular),1,0)",  "Bar",, "Open", "5",D29,,,,,"T")="",0,RTD("cqg.rtd",,"StudyData","AlgOrdAskVol(SUBMINUTE((HTS),5,Regular),1,0)",  "Bar",, "Open", "5",D29,,,,,"T"))</f>
        <v>0</v>
      </c>
      <c r="M29" s="1">
        <f>IF(AND(K29&gt;$K$8,K29&gt;L29),1,IF(AND(L29&gt;$L$8,L29&gt;K29),-1,0))</f>
        <v>0</v>
      </c>
      <c r="N29" s="114"/>
      <c r="O29" s="15">
        <f>RTD("cqg.rtd",,"StudyData","HTS","Bar",,"Time","1",D29,,,,,"T")</f>
        <v>42305.543055555558</v>
      </c>
      <c r="P29" s="50">
        <f>RTD("cqg.rtd",,"StudyData","HTS","Bar",,"Close","1",D29,,,,,"T")</f>
        <v>98.23</v>
      </c>
      <c r="Q29" s="13">
        <f>IF( RTD("cqg.rtd",,"StudyData", "AlgOrdBidVol(HTS)",  "Bar",, "Open", "1",D29,,,,,"T")="",0,RTD("cqg.rtd",,"StudyData", "AlgOrdBidVol(HTS)",  "Bar",, "Open", "1",D29,,,,,"T"))</f>
        <v>0</v>
      </c>
      <c r="R29" s="13">
        <f xml:space="preserve"> IF(RTD("cqg.rtd",,"StudyData", "AlgOrdAskVol(HTS)",  "Bar",, "Open", "1",D29,,,,,"T")="",0,RTD("cqg.rtd",,"StudyData", "AlgOrdAskVol(HTS)",  "Bar",, "Open", "1",D29,,,,,"T"))</f>
        <v>0</v>
      </c>
      <c r="S29" s="60">
        <f>IF(AND(Q29&gt;$Q$8,Q29&gt;R29),1,IF(AND(R29&gt;$R$8,R29&gt;Q29),-1,0))</f>
        <v>0</v>
      </c>
      <c r="T29" s="114"/>
      <c r="U29" s="38">
        <f>RTD("cqg.rtd",,"StudyData","HTS","Bar",,"Time","5",D29,,,,,"T")</f>
        <v>42305.486111111109</v>
      </c>
      <c r="V29" s="14" t="str">
        <f>RTD("cqg.rtd",,"StudyData","HTS","Bar",,"Open","5",D29,,,,,"T")</f>
        <v/>
      </c>
      <c r="W29" s="11" t="str">
        <f>RTD("cqg.rtd",,"StudyData","HTS","Bar",,"High","5",D29,,,,,"T")</f>
        <v/>
      </c>
      <c r="X29" s="52" t="str">
        <f>RTD("cqg.rtd",,"StudyData","HTS","Bar",,"Low","5",D29,,,,,"T")</f>
        <v/>
      </c>
      <c r="Y29" s="51">
        <f>RTD("cqg.rtd",,"StudyData","HTS","FG",,"Close","5",D29,,,,,"T")</f>
        <v>98.24</v>
      </c>
      <c r="Z29" s="12">
        <f>IF( RTD("cqg.rtd",,"StudyData","AlgOrdBidVol(HTS)",  "Bar",, "Open", "5",D29,,,,,"T")="",0,RTD("cqg.rtd",,"StudyData","AlgOrdBidVol(HTS)",  "Bar",, "Open", "5",D29,,,,,"T"))</f>
        <v>0</v>
      </c>
      <c r="AA29" s="12">
        <f>IF( RTD("cqg.rtd",,"StudyData","AlgOrdAskVol(HTS)",  "Bar",, "Open", "5",D29,,,,,"T")="",0,RTD("cqg.rtd",,"StudyData","AlgOrdAskVol(HTS)",  "Bar",, "Open", "5",D29,,,,,"T"))</f>
        <v>0</v>
      </c>
      <c r="AB29" s="9">
        <f t="shared" si="1"/>
        <v>0</v>
      </c>
      <c r="AC29" s="122"/>
      <c r="AD29" s="119"/>
      <c r="AE29" s="124"/>
      <c r="AF29" s="10">
        <f>RTD("cqg.rtd",,"StudyData","SUBMINUTE((HXS),1,Regular)","FG",,"Time","5",AH29,,,,,"T")</f>
        <v>42305.557129629626</v>
      </c>
      <c r="AG29" s="100" t="str">
        <f>RTD("cqg.rtd",,"StudyData","SUBMINUTE((HXS),1,Regular)","Bar",,"Close","5",AH29,,,,,"T")</f>
        <v/>
      </c>
      <c r="AH29" s="99">
        <f t="shared" si="5"/>
        <v>-20</v>
      </c>
      <c r="AI29" s="13">
        <f>IF( RTD("cqg.rtd",,"StudyData", "AlgOrdBidVol(SUBMINUTE((HXS),1,Regular),1,0)",  "Bar",, "Open", "5",AH29,,,,,"T")="",0,RTD("cqg.rtd",,"StudyData", "AlgOrdBidVol(SUBMINUTE((HXS),1,Regular),1,0)",  "Bar",, "Open", "5",AH29,,,,,"T"))</f>
        <v>0</v>
      </c>
      <c r="AJ29" s="118">
        <f xml:space="preserve"> IF(RTD("cqg.rtd",,"StudyData", "AlgOrdAskVol(SUBMINUTE((HXS),1,Regular),1,0)",  "Bar",, "Open", "5",AH29,,,,,"T")="",0,RTD("cqg.rtd",,"StudyData", "AlgOrdAskVol(SUBMINUTE((HXS),1,Regular),1,0)",  "Bar",, "Open", "5",AH29,,,,,"T"))</f>
        <v>0</v>
      </c>
      <c r="AK29" s="88">
        <f>IF(AND(AI29&gt;$AI$8,AI29&gt;AJ29),1,IF(AND(AJ29&gt;$AJ$8,AJ29&gt;AI29),-1,0))</f>
        <v>0</v>
      </c>
      <c r="AL29" s="115"/>
      <c r="AM29" s="10">
        <f>RTD("cqg.rtd",,"StudyData","SUBMINUTE((HXS),5,Regular)","FG",,"Time","5",AH29,,,,,"T")</f>
        <v>42305.556192129632</v>
      </c>
      <c r="AN29" s="49" t="str">
        <f>RTD("cqg.rtd",,"StudyData","SUBMINUTE((HXS),5,Regular)","Bar",,"Close","5",AH29,,,,,"T")</f>
        <v/>
      </c>
      <c r="AO29" s="12">
        <f>IF( RTD("cqg.rtd",,"StudyData","AlgOrdBidVol(SUBMINUTE((HXS),5,Regular),1,0)",  "Bar",, "Open", "5",AH29,,,,,"T")="",0,RTD("cqg.rtd",,"StudyData","AlgOrdBidVol(SUBMINUTE((HXS),5,Regular),1,0)",  "Bar",, "Open", "5",AH29,,,,,"T"))</f>
        <v>0</v>
      </c>
      <c r="AP29" s="12">
        <f>IF( RTD("cqg.rtd",,"StudyData","AlgOrdAskVol(SUBMINUTE((HXS),5,Regular),1,0)",  "Bar",, "Open", "5",AH29,,,,,"T")="",0,RTD("cqg.rtd",,"StudyData","AlgOrdAskVol(SUBMINUTE((HXS),5,Regular),1,0)",  "Bar",, "Open", "5",AH29,,,,,"T"))</f>
        <v>0</v>
      </c>
      <c r="AQ29" s="9">
        <f>IF(AND(AO29&gt;$AO$8,AO29&gt;AP29),1,IF(AND(AP29&gt;$AP$8,AP29&gt;AO29),-1,0))</f>
        <v>0</v>
      </c>
      <c r="AR29" s="115"/>
      <c r="AS29" s="15">
        <f>RTD("cqg.rtd",,"StudyData","HXS","Bar",,"Time","1",AH29,,,,,"T")</f>
        <v>42305.543055555558</v>
      </c>
      <c r="AT29" s="50">
        <f>RTD("cqg.rtd",,"StudyData","HXS","Bar",,"Close","1",AH29,,,,,"T")</f>
        <v>97.364999999999995</v>
      </c>
      <c r="AU29" s="13">
        <f>IF( RTD("cqg.rtd",,"StudyData", "AlgOrdBidVol(HXS)",  "Bar",, "Open", "1",AH29,,,,,"T")="",0,RTD("cqg.rtd",,"StudyData", "AlgOrdBidVol(HXS)",  "Bar",, "Open", "1",AH29,,,,,"T"))</f>
        <v>0</v>
      </c>
      <c r="AV29" s="13">
        <f xml:space="preserve"> IF(RTD("cqg.rtd",,"StudyData", "AlgOrdAskVol(HXS)",  "Bar",, "Open", "1",AH29,,,,,"T")="",0,RTD("cqg.rtd",,"StudyData", "AlgOrdAskVol(HXS)",  "Bar",, "Open", "1",AH29,,,,,"T"))</f>
        <v>0</v>
      </c>
      <c r="AW29" s="91">
        <f t="shared" si="2"/>
        <v>0</v>
      </c>
      <c r="AX29" s="115"/>
      <c r="AY29" s="102">
        <f>RTD("cqg.rtd",,"StudyData","HXS","Bar",,"Time","5",AH29,,,,,"T")</f>
        <v>42305.486111111109</v>
      </c>
      <c r="AZ29" s="14">
        <f>RTD("cqg.rtd",,"StudyData","HXS","FG",,"Close","5",AH29,,,,,"T")</f>
        <v>97.385000000000005</v>
      </c>
      <c r="BA29" s="89">
        <f>RTD("cqg.rtd",,"StudyData","HXS","Bar",,"High","5",AH29,,,,,"T")</f>
        <v>97.385000000000005</v>
      </c>
      <c r="BB29" s="90">
        <f>RTD("cqg.rtd",,"StudyData","HXS","Bar",,"Low","5",AH29,,,,,"T")</f>
        <v>97.385000000000005</v>
      </c>
      <c r="BC29" s="51">
        <f>RTD("cqg.rtd",,"StudyData","HXS","Bar",,"Close","5",AH29,,,,,"T")</f>
        <v>97.385000000000005</v>
      </c>
      <c r="BD29" s="12">
        <f>IF( RTD("cqg.rtd",,"StudyData","AlgOrdBidVol(HXS)",  "Bar",, "Open", "5",AH29,,,,,"T")="",0,RTD("cqg.rtd",,"StudyData","AlgOrdBidVol(HXS)",  "Bar",, "Open", "5",AH29,,,,,"T"))</f>
        <v>0</v>
      </c>
      <c r="BE29" s="12">
        <f>IF( RTD("cqg.rtd",,"StudyData","AlgOrdAskVol(HXS)",  "Bar",, "Open", "5",AH29,,,,,"T")="",0,RTD("cqg.rtd",,"StudyData","AlgOrdAskVol(HXS)",  "Bar",, "Open", "5",AH29,,,,,"T"))</f>
        <v>0</v>
      </c>
      <c r="BF29" s="9">
        <f t="shared" si="3"/>
        <v>0</v>
      </c>
      <c r="BG29" s="92"/>
      <c r="BJ29" s="1"/>
      <c r="BN29" s="1"/>
    </row>
    <row r="30" spans="2:66" ht="11.1" customHeight="1" x14ac:dyDescent="0.3">
      <c r="B30" s="10">
        <f>RTD("cqg.rtd",,"StudyData","SUBMINUTE((HTS),1,Regular)","FG",,"Time","5",D30,,,,,"T")</f>
        <v>42305.557118055549</v>
      </c>
      <c r="C30" s="100" t="str">
        <f>RTD("cqg.rtd",,"StudyData","SUBMINUTE((HTS),1,Regular)","Bar",,"Close","5",D30,,,,,"T")</f>
        <v/>
      </c>
      <c r="D30" s="101">
        <f t="shared" si="6"/>
        <v>-21</v>
      </c>
      <c r="E30" s="13">
        <f>IF( RTD("cqg.rtd",,"StudyData", "AlgOrdBidVol(SUBMINUTE((HTS),1,Regular),1,0)",  "Bar",, "Open", "5",D30,,,,,"T")="",0,RTD("cqg.rtd",,"StudyData", "AlgOrdBidVol(SUBMINUTE((HTS),1,Regular),1,0)",  "Bar",, "Open", "5",D30,,,,,"T"))</f>
        <v>0</v>
      </c>
      <c r="F30" s="13">
        <f xml:space="preserve"> IF(RTD("cqg.rtd",,"StudyData", "AlgOrdAskVol(SUBMINUTE((HTS),1,Regular),1,0)",  "Bar",, "Open", "5",D30,,,,,"T")="",0,RTD("cqg.rtd",,"StudyData", "AlgOrdAskVol(SUBMINUTE((HTS),1,Regular),1,0)",  "Bar",, "Open", "5",D30,,,,,"T"))</f>
        <v>0</v>
      </c>
      <c r="G30" s="6">
        <f t="shared" si="0"/>
        <v>0</v>
      </c>
      <c r="H30" s="114"/>
      <c r="I30" s="53">
        <f>RTD("cqg.rtd",,"StudyData","SUBMINUTE((HTS),5,Regular)","FG",,"Time","5",D30,,,,,"T")</f>
        <v>42305.556134259255</v>
      </c>
      <c r="J30" s="49" t="str">
        <f>RTD("cqg.rtd",,"StudyData","SUBMINUTE((HTS),5,Regular)","Bar",,"Close","5",D30,,,,,"T")</f>
        <v/>
      </c>
      <c r="K30" s="12">
        <f>IF( RTD("cqg.rtd",,"StudyData","AlgOrdBidVol(SUBMINUTE((HTS),5,Regular),1,0)",  "Bar",, "Open", "5",D30,,,,,"T")="",0,RTD("cqg.rtd",,"StudyData","AlgOrdBidVol(SUBMINUTE((HTS),5,Regular),1,0)",  "Bar",, "Open", "5",D30,,,,,"T"))</f>
        <v>0</v>
      </c>
      <c r="L30" s="12">
        <f>IF( RTD("cqg.rtd",,"StudyData","AlgOrdAskVol(SUBMINUTE((HTS),5,Regular),1,0)",  "Bar",, "Open", "5",D30,,,,,"T")="",0,RTD("cqg.rtd",,"StudyData","AlgOrdAskVol(SUBMINUTE((HTS),5,Regular),1,0)",  "Bar",, "Open", "5",D30,,,,,"T"))</f>
        <v>0</v>
      </c>
      <c r="M30" s="1">
        <f>IF(AND(K30&gt;$K$8,K30&gt;L30),1,IF(AND(L30&gt;$L$8,L30&gt;K30),-1,0))</f>
        <v>0</v>
      </c>
      <c r="N30" s="114"/>
      <c r="O30" s="15">
        <f>RTD("cqg.rtd",,"StudyData","HTS","Bar",,"Time","1",D30,,,,,"T")</f>
        <v>42305.542361111111</v>
      </c>
      <c r="P30" s="50">
        <f>RTD("cqg.rtd",,"StudyData","HTS","Bar",,"Close","1",D30,,,,,"T")</f>
        <v>98.23</v>
      </c>
      <c r="Q30" s="13">
        <f>IF( RTD("cqg.rtd",,"StudyData", "AlgOrdBidVol(HTS)",  "Bar",, "Open", "1",D30,,,,,"T")="",0,RTD("cqg.rtd",,"StudyData", "AlgOrdBidVol(HTS)",  "Bar",, "Open", "1",D30,,,,,"T"))</f>
        <v>4</v>
      </c>
      <c r="R30" s="13">
        <f xml:space="preserve"> IF(RTD("cqg.rtd",,"StudyData", "AlgOrdAskVol(HTS)",  "Bar",, "Open", "1",D30,,,,,"T")="",0,RTD("cqg.rtd",,"StudyData", "AlgOrdAskVol(HTS)",  "Bar",, "Open", "1",D30,,,,,"T"))</f>
        <v>0</v>
      </c>
      <c r="S30" s="60">
        <f>IF(AND(Q30&gt;$Q$8,Q30&gt;R30),1,IF(AND(R30&gt;$R$8,R30&gt;Q30),-1,0))</f>
        <v>0</v>
      </c>
      <c r="T30" s="114"/>
      <c r="U30" s="38">
        <f>RTD("cqg.rtd",,"StudyData","HTS","Bar",,"Time","5",D30,,,,,"T")</f>
        <v>42305.482638888891</v>
      </c>
      <c r="V30" s="14">
        <f>RTD("cqg.rtd",,"StudyData","HTS","Bar",,"Open","5",D30,,,,,"T")</f>
        <v>98.24</v>
      </c>
      <c r="W30" s="11">
        <f>RTD("cqg.rtd",,"StudyData","HTS","Bar",,"High","5",D30,,,,,"T")</f>
        <v>98.24</v>
      </c>
      <c r="X30" s="52">
        <f>RTD("cqg.rtd",,"StudyData","HTS","Bar",,"Low","5",D30,,,,,"T")</f>
        <v>98.24</v>
      </c>
      <c r="Y30" s="51">
        <f>RTD("cqg.rtd",,"StudyData","HTS","FG",,"Close","5",D30,,,,,"T")</f>
        <v>98.24</v>
      </c>
      <c r="Z30" s="12">
        <f>IF( RTD("cqg.rtd",,"StudyData","AlgOrdBidVol(HTS)",  "Bar",, "Open", "5",D30,,,,,"T")="",0,RTD("cqg.rtd",,"StudyData","AlgOrdBidVol(HTS)",  "Bar",, "Open", "5",D30,,,,,"T"))</f>
        <v>0</v>
      </c>
      <c r="AA30" s="12">
        <f>IF( RTD("cqg.rtd",,"StudyData","AlgOrdAskVol(HTS)",  "Bar",, "Open", "5",D30,,,,,"T")="",0,RTD("cqg.rtd",,"StudyData","AlgOrdAskVol(HTS)",  "Bar",, "Open", "5",D30,,,,,"T"))</f>
        <v>0</v>
      </c>
      <c r="AB30" s="9">
        <f t="shared" si="1"/>
        <v>0</v>
      </c>
      <c r="AC30" s="122"/>
      <c r="AD30" s="119"/>
      <c r="AE30" s="124"/>
      <c r="AF30" s="10">
        <f>RTD("cqg.rtd",,"StudyData","SUBMINUTE((HXS),1,Regular)","FG",,"Time","5",AH30,,,,,"T")</f>
        <v>42305.557118055549</v>
      </c>
      <c r="AG30" s="100" t="str">
        <f>RTD("cqg.rtd",,"StudyData","SUBMINUTE((HXS),1,Regular)","Bar",,"Close","5",AH30,,,,,"T")</f>
        <v/>
      </c>
      <c r="AH30" s="99">
        <f t="shared" si="5"/>
        <v>-21</v>
      </c>
      <c r="AI30" s="13">
        <f>IF( RTD("cqg.rtd",,"StudyData", "AlgOrdBidVol(SUBMINUTE((HXS),1,Regular),1,0)",  "Bar",, "Open", "5",AH30,,,,,"T")="",0,RTD("cqg.rtd",,"StudyData", "AlgOrdBidVol(SUBMINUTE((HXS),1,Regular),1,0)",  "Bar",, "Open", "5",AH30,,,,,"T"))</f>
        <v>0</v>
      </c>
      <c r="AJ30" s="118">
        <f xml:space="preserve"> IF(RTD("cqg.rtd",,"StudyData", "AlgOrdAskVol(SUBMINUTE((HXS),1,Regular),1,0)",  "Bar",, "Open", "5",AH30,,,,,"T")="",0,RTD("cqg.rtd",,"StudyData", "AlgOrdAskVol(SUBMINUTE((HXS),1,Regular),1,0)",  "Bar",, "Open", "5",AH30,,,,,"T"))</f>
        <v>0</v>
      </c>
      <c r="AK30" s="88">
        <f>IF(AND(AI30&gt;$AI$8,AI30&gt;AJ30),1,IF(AND(AJ30&gt;$AJ$8,AJ30&gt;AI30),-1,0))</f>
        <v>0</v>
      </c>
      <c r="AL30" s="115"/>
      <c r="AM30" s="10">
        <f>RTD("cqg.rtd",,"StudyData","SUBMINUTE((HXS),5,Regular)","FG",,"Time","5",AH30,,,,,"T")</f>
        <v>42305.556134259255</v>
      </c>
      <c r="AN30" s="49" t="str">
        <f>RTD("cqg.rtd",,"StudyData","SUBMINUTE((HXS),5,Regular)","Bar",,"Close","5",AH30,,,,,"T")</f>
        <v/>
      </c>
      <c r="AO30" s="12">
        <f>IF( RTD("cqg.rtd",,"StudyData","AlgOrdBidVol(SUBMINUTE((HXS),5,Regular),1,0)",  "Bar",, "Open", "5",AH30,,,,,"T")="",0,RTD("cqg.rtd",,"StudyData","AlgOrdBidVol(SUBMINUTE((HXS),5,Regular),1,0)",  "Bar",, "Open", "5",AH30,,,,,"T"))</f>
        <v>0</v>
      </c>
      <c r="AP30" s="12">
        <f>IF( RTD("cqg.rtd",,"StudyData","AlgOrdAskVol(SUBMINUTE((HXS),5,Regular),1,0)",  "Bar",, "Open", "5",AH30,,,,,"T")="",0,RTD("cqg.rtd",,"StudyData","AlgOrdAskVol(SUBMINUTE((HXS),5,Regular),1,0)",  "Bar",, "Open", "5",AH30,,,,,"T"))</f>
        <v>0</v>
      </c>
      <c r="AQ30" s="9">
        <f>IF(AND(AO30&gt;$AO$8,AO30&gt;AP30),1,IF(AND(AP30&gt;$AP$8,AP30&gt;AO30),-1,0))</f>
        <v>0</v>
      </c>
      <c r="AR30" s="115"/>
      <c r="AS30" s="15">
        <f>RTD("cqg.rtd",,"StudyData","HXS","Bar",,"Time","1",AH30,,,,,"T")</f>
        <v>42305.542361111111</v>
      </c>
      <c r="AT30" s="50">
        <f>RTD("cqg.rtd",,"StudyData","HXS","Bar",,"Close","1",AH30,,,,,"T")</f>
        <v>97.37</v>
      </c>
      <c r="AU30" s="13">
        <f>IF( RTD("cqg.rtd",,"StudyData", "AlgOrdBidVol(HXS)",  "Bar",, "Open", "1",AH30,,,,,"T")="",0,RTD("cqg.rtd",,"StudyData", "AlgOrdBidVol(HXS)",  "Bar",, "Open", "1",AH30,,,,,"T"))</f>
        <v>21</v>
      </c>
      <c r="AV30" s="13">
        <f xml:space="preserve"> IF(RTD("cqg.rtd",,"StudyData", "AlgOrdAskVol(HXS)",  "Bar",, "Open", "1",AH30,,,,,"T")="",0,RTD("cqg.rtd",,"StudyData", "AlgOrdAskVol(HXS)",  "Bar",, "Open", "1",AH30,,,,,"T"))</f>
        <v>0</v>
      </c>
      <c r="AW30" s="91">
        <f t="shared" si="2"/>
        <v>0</v>
      </c>
      <c r="AX30" s="115"/>
      <c r="AY30" s="102">
        <f>RTD("cqg.rtd",,"StudyData","HXS","Bar",,"Time","5",AH30,,,,,"T")</f>
        <v>42305.482638888891</v>
      </c>
      <c r="AZ30" s="14">
        <f>RTD("cqg.rtd",,"StudyData","HXS","FG",,"Close","5",AH30,,,,,"T")</f>
        <v>97.38</v>
      </c>
      <c r="BA30" s="89">
        <f>RTD("cqg.rtd",,"StudyData","HXS","Bar",,"High","5",AH30,,,,,"T")</f>
        <v>97.385000000000005</v>
      </c>
      <c r="BB30" s="90">
        <f>RTD("cqg.rtd",,"StudyData","HXS","Bar",,"Low","5",AH30,,,,,"T")</f>
        <v>97.38</v>
      </c>
      <c r="BC30" s="51">
        <f>RTD("cqg.rtd",,"StudyData","HXS","Bar",,"Close","5",AH30,,,,,"T")</f>
        <v>97.38</v>
      </c>
      <c r="BD30" s="12">
        <f>IF( RTD("cqg.rtd",,"StudyData","AlgOrdBidVol(HXS)",  "Bar",, "Open", "5",AH30,,,,,"T")="",0,RTD("cqg.rtd",,"StudyData","AlgOrdBidVol(HXS)",  "Bar",, "Open", "5",AH30,,,,,"T"))</f>
        <v>0</v>
      </c>
      <c r="BE30" s="12">
        <f>IF( RTD("cqg.rtd",,"StudyData","AlgOrdAskVol(HXS)",  "Bar",, "Open", "5",AH30,,,,,"T")="",0,RTD("cqg.rtd",,"StudyData","AlgOrdAskVol(HXS)",  "Bar",, "Open", "5",AH30,,,,,"T"))</f>
        <v>0</v>
      </c>
      <c r="BF30" s="9">
        <f t="shared" si="3"/>
        <v>0</v>
      </c>
      <c r="BG30" s="92"/>
      <c r="BJ30" s="1"/>
      <c r="BN30" s="1"/>
    </row>
    <row r="31" spans="2:66" ht="11.1" customHeight="1" x14ac:dyDescent="0.3">
      <c r="B31" s="10">
        <f>RTD("cqg.rtd",,"StudyData","SUBMINUTE((HTS),1,Regular)","FG",,"Time","5",D31,,,,,"T")</f>
        <v>42305.557106481479</v>
      </c>
      <c r="C31" s="100" t="str">
        <f>RTD("cqg.rtd",,"StudyData","SUBMINUTE((HTS),1,Regular)","Bar",,"Close","5",D31,,,,,"T")</f>
        <v/>
      </c>
      <c r="D31" s="101">
        <f t="shared" si="6"/>
        <v>-22</v>
      </c>
      <c r="E31" s="13">
        <f>IF( RTD("cqg.rtd",,"StudyData", "AlgOrdBidVol(SUBMINUTE((HTS),1,Regular),1,0)",  "Bar",, "Open", "5",D31,,,,,"T")="",0,RTD("cqg.rtd",,"StudyData", "AlgOrdBidVol(SUBMINUTE((HTS),1,Regular),1,0)",  "Bar",, "Open", "5",D31,,,,,"T"))</f>
        <v>0</v>
      </c>
      <c r="F31" s="13">
        <f xml:space="preserve"> IF(RTD("cqg.rtd",,"StudyData", "AlgOrdAskVol(SUBMINUTE((HTS),1,Regular),1,0)",  "Bar",, "Open", "5",D31,,,,,"T")="",0,RTD("cqg.rtd",,"StudyData", "AlgOrdAskVol(SUBMINUTE((HTS),1,Regular),1,0)",  "Bar",, "Open", "5",D31,,,,,"T"))</f>
        <v>0</v>
      </c>
      <c r="G31" s="6">
        <f t="shared" si="0"/>
        <v>0</v>
      </c>
      <c r="H31" s="114"/>
      <c r="I31" s="53">
        <f>RTD("cqg.rtd",,"StudyData","SUBMINUTE((HTS),5,Regular)","FG",,"Time","5",D31,,,,,"T")</f>
        <v>42305.556076388886</v>
      </c>
      <c r="J31" s="49" t="str">
        <f>RTD("cqg.rtd",,"StudyData","SUBMINUTE((HTS),5,Regular)","Bar",,"Close","5",D31,,,,,"T")</f>
        <v/>
      </c>
      <c r="K31" s="12">
        <f>IF( RTD("cqg.rtd",,"StudyData","AlgOrdBidVol(SUBMINUTE((HTS),5,Regular),1,0)",  "Bar",, "Open", "5",D31,,,,,"T")="",0,RTD("cqg.rtd",,"StudyData","AlgOrdBidVol(SUBMINUTE((HTS),5,Regular),1,0)",  "Bar",, "Open", "5",D31,,,,,"T"))</f>
        <v>0</v>
      </c>
      <c r="L31" s="12">
        <f>IF( RTD("cqg.rtd",,"StudyData","AlgOrdAskVol(SUBMINUTE((HTS),5,Regular),1,0)",  "Bar",, "Open", "5",D31,,,,,"T")="",0,RTD("cqg.rtd",,"StudyData","AlgOrdAskVol(SUBMINUTE((HTS),5,Regular),1,0)",  "Bar",, "Open", "5",D31,,,,,"T"))</f>
        <v>0</v>
      </c>
      <c r="M31" s="1">
        <f>IF(AND(K31&gt;$K$8,K31&gt;L31),1,IF(AND(L31&gt;$L$8,L31&gt;K31),-1,0))</f>
        <v>0</v>
      </c>
      <c r="N31" s="114"/>
      <c r="O31" s="15">
        <f>RTD("cqg.rtd",,"StudyData","HTS","Bar",,"Time","1",D31,,,,,"T")</f>
        <v>42305.541666666664</v>
      </c>
      <c r="P31" s="50">
        <f>RTD("cqg.rtd",,"StudyData","HTS","Bar",,"Close","1",D31,,,,,"T")</f>
        <v>98.23</v>
      </c>
      <c r="Q31" s="13">
        <f>IF( RTD("cqg.rtd",,"StudyData", "AlgOrdBidVol(HTS)",  "Bar",, "Open", "1",D31,,,,,"T")="",0,RTD("cqg.rtd",,"StudyData", "AlgOrdBidVol(HTS)",  "Bar",, "Open", "1",D31,,,,,"T"))</f>
        <v>1</v>
      </c>
      <c r="R31" s="13">
        <f xml:space="preserve"> IF(RTD("cqg.rtd",,"StudyData", "AlgOrdAskVol(HTS)",  "Bar",, "Open", "1",D31,,,,,"T")="",0,RTD("cqg.rtd",,"StudyData", "AlgOrdAskVol(HTS)",  "Bar",, "Open", "1",D31,,,,,"T"))</f>
        <v>0</v>
      </c>
      <c r="S31" s="60">
        <f>IF(AND(Q31&gt;$Q$8,Q31&gt;R31),1,IF(AND(R31&gt;$R$8,R31&gt;Q31),-1,0))</f>
        <v>0</v>
      </c>
      <c r="T31" s="114"/>
      <c r="U31" s="38">
        <f>RTD("cqg.rtd",,"StudyData","HTS","Bar",,"Time","5",D31,,,,,"T")</f>
        <v>42305.479166666664</v>
      </c>
      <c r="V31" s="14" t="str">
        <f>RTD("cqg.rtd",,"StudyData","HTS","Bar",,"Open","5",D31,,,,,"T")</f>
        <v/>
      </c>
      <c r="W31" s="11" t="str">
        <f>RTD("cqg.rtd",,"StudyData","HTS","Bar",,"High","5",D31,,,,,"T")</f>
        <v/>
      </c>
      <c r="X31" s="52" t="str">
        <f>RTD("cqg.rtd",,"StudyData","HTS","Bar",,"Low","5",D31,,,,,"T")</f>
        <v/>
      </c>
      <c r="Y31" s="51">
        <f>RTD("cqg.rtd",,"StudyData","HTS","FG",,"Close","5",D31,,,,,"T")</f>
        <v>98.24</v>
      </c>
      <c r="Z31" s="12">
        <f>IF( RTD("cqg.rtd",,"StudyData","AlgOrdBidVol(HTS)",  "Bar",, "Open", "5",D31,,,,,"T")="",0,RTD("cqg.rtd",,"StudyData","AlgOrdBidVol(HTS)",  "Bar",, "Open", "5",D31,,,,,"T"))</f>
        <v>0</v>
      </c>
      <c r="AA31" s="12">
        <f>IF( RTD("cqg.rtd",,"StudyData","AlgOrdAskVol(HTS)",  "Bar",, "Open", "5",D31,,,,,"T")="",0,RTD("cqg.rtd",,"StudyData","AlgOrdAskVol(HTS)",  "Bar",, "Open", "5",D31,,,,,"T"))</f>
        <v>0</v>
      </c>
      <c r="AB31" s="9">
        <f t="shared" si="1"/>
        <v>0</v>
      </c>
      <c r="AC31" s="122"/>
      <c r="AD31" s="119"/>
      <c r="AE31" s="124"/>
      <c r="AF31" s="10">
        <f>RTD("cqg.rtd",,"StudyData","SUBMINUTE((HXS),1,Regular)","FG",,"Time","5",AH31,,,,,"T")</f>
        <v>42305.557106481479</v>
      </c>
      <c r="AG31" s="100" t="str">
        <f>RTD("cqg.rtd",,"StudyData","SUBMINUTE((HXS),1,Regular)","Bar",,"Close","5",AH31,,,,,"T")</f>
        <v/>
      </c>
      <c r="AH31" s="99">
        <f t="shared" si="5"/>
        <v>-22</v>
      </c>
      <c r="AI31" s="13">
        <f>IF( RTD("cqg.rtd",,"StudyData", "AlgOrdBidVol(SUBMINUTE((HXS),1,Regular),1,0)",  "Bar",, "Open", "5",AH31,,,,,"T")="",0,RTD("cqg.rtd",,"StudyData", "AlgOrdBidVol(SUBMINUTE((HXS),1,Regular),1,0)",  "Bar",, "Open", "5",AH31,,,,,"T"))</f>
        <v>0</v>
      </c>
      <c r="AJ31" s="118">
        <f xml:space="preserve"> IF(RTD("cqg.rtd",,"StudyData", "AlgOrdAskVol(SUBMINUTE((HXS),1,Regular),1,0)",  "Bar",, "Open", "5",AH31,,,,,"T")="",0,RTD("cqg.rtd",,"StudyData", "AlgOrdAskVol(SUBMINUTE((HXS),1,Regular),1,0)",  "Bar",, "Open", "5",AH31,,,,,"T"))</f>
        <v>0</v>
      </c>
      <c r="AK31" s="88">
        <f>IF(AND(AI31&gt;$AI$8,AI31&gt;AJ31),1,IF(AND(AJ31&gt;$AJ$8,AJ31&gt;AI31),-1,0))</f>
        <v>0</v>
      </c>
      <c r="AL31" s="115"/>
      <c r="AM31" s="10">
        <f>RTD("cqg.rtd",,"StudyData","SUBMINUTE((HXS),5,Regular)","FG",,"Time","5",AH31,,,,,"T")</f>
        <v>42305.556076388886</v>
      </c>
      <c r="AN31" s="49" t="str">
        <f>RTD("cqg.rtd",,"StudyData","SUBMINUTE((HXS),5,Regular)","Bar",,"Close","5",AH31,,,,,"T")</f>
        <v/>
      </c>
      <c r="AO31" s="12">
        <f>IF( RTD("cqg.rtd",,"StudyData","AlgOrdBidVol(SUBMINUTE((HXS),5,Regular),1,0)",  "Bar",, "Open", "5",AH31,,,,,"T")="",0,RTD("cqg.rtd",,"StudyData","AlgOrdBidVol(SUBMINUTE((HXS),5,Regular),1,0)",  "Bar",, "Open", "5",AH31,,,,,"T"))</f>
        <v>0</v>
      </c>
      <c r="AP31" s="12">
        <f>IF( RTD("cqg.rtd",,"StudyData","AlgOrdAskVol(SUBMINUTE((HXS),5,Regular),1,0)",  "Bar",, "Open", "5",AH31,,,,,"T")="",0,RTD("cqg.rtd",,"StudyData","AlgOrdAskVol(SUBMINUTE((HXS),5,Regular),1,0)",  "Bar",, "Open", "5",AH31,,,,,"T"))</f>
        <v>0</v>
      </c>
      <c r="AQ31" s="9">
        <f>IF(AND(AO31&gt;$AO$8,AO31&gt;AP31),1,IF(AND(AP31&gt;$AP$8,AP31&gt;AO31),-1,0))</f>
        <v>0</v>
      </c>
      <c r="AR31" s="115"/>
      <c r="AS31" s="15">
        <f>RTD("cqg.rtd",,"StudyData","HXS","Bar",,"Time","1",AH31,,,,,"T")</f>
        <v>42305.541666666664</v>
      </c>
      <c r="AT31" s="50">
        <f>RTD("cqg.rtd",,"StudyData","HXS","Bar",,"Close","1",AH31,,,,,"T")</f>
        <v>97.37</v>
      </c>
      <c r="AU31" s="13">
        <f>IF( RTD("cqg.rtd",,"StudyData", "AlgOrdBidVol(HXS)",  "Bar",, "Open", "1",AH31,,,,,"T")="",0,RTD("cqg.rtd",,"StudyData", "AlgOrdBidVol(HXS)",  "Bar",, "Open", "1",AH31,,,,,"T"))</f>
        <v>305</v>
      </c>
      <c r="AV31" s="13">
        <f xml:space="preserve"> IF(RTD("cqg.rtd",,"StudyData", "AlgOrdAskVol(HXS)",  "Bar",, "Open", "1",AH31,,,,,"T")="",0,RTD("cqg.rtd",,"StudyData", "AlgOrdAskVol(HXS)",  "Bar",, "Open", "1",AH31,,,,,"T"))</f>
        <v>59</v>
      </c>
      <c r="AW31" s="91">
        <f t="shared" si="2"/>
        <v>1</v>
      </c>
      <c r="AX31" s="115"/>
      <c r="AY31" s="102">
        <f>RTD("cqg.rtd",,"StudyData","HXS","Bar",,"Time","5",AH31,,,,,"T")</f>
        <v>42305.479166666664</v>
      </c>
      <c r="AZ31" s="14">
        <f>RTD("cqg.rtd",,"StudyData","HXS","FG",,"Close","5",AH31,,,,,"T")</f>
        <v>97.385000000000005</v>
      </c>
      <c r="BA31" s="89">
        <f>RTD("cqg.rtd",,"StudyData","HXS","Bar",,"High","5",AH31,,,,,"T")</f>
        <v>97.385000000000005</v>
      </c>
      <c r="BB31" s="90">
        <f>RTD("cqg.rtd",,"StudyData","HXS","Bar",,"Low","5",AH31,,,,,"T")</f>
        <v>97.38</v>
      </c>
      <c r="BC31" s="51">
        <f>RTD("cqg.rtd",,"StudyData","HXS","Bar",,"Close","5",AH31,,,,,"T")</f>
        <v>97.385000000000005</v>
      </c>
      <c r="BD31" s="12">
        <f>IF( RTD("cqg.rtd",,"StudyData","AlgOrdBidVol(HXS)",  "Bar",, "Open", "5",AH31,,,,,"T")="",0,RTD("cqg.rtd",,"StudyData","AlgOrdBidVol(HXS)",  "Bar",, "Open", "5",AH31,,,,,"T"))</f>
        <v>23</v>
      </c>
      <c r="BE31" s="12">
        <f>IF( RTD("cqg.rtd",,"StudyData","AlgOrdAskVol(HXS)",  "Bar",, "Open", "5",AH31,,,,,"T")="",0,RTD("cqg.rtd",,"StudyData","AlgOrdAskVol(HXS)",  "Bar",, "Open", "5",AH31,,,,,"T"))</f>
        <v>0</v>
      </c>
      <c r="BF31" s="9">
        <f t="shared" si="3"/>
        <v>0</v>
      </c>
      <c r="BG31" s="92"/>
      <c r="BJ31" s="1"/>
      <c r="BN31" s="1"/>
    </row>
    <row r="32" spans="2:66" ht="11.1" customHeight="1" x14ac:dyDescent="0.3">
      <c r="B32" s="10">
        <f>RTD("cqg.rtd",,"StudyData","SUBMINUTE((HTS),1,Regular)","FG",,"Time","5",D32,,,,,"T")</f>
        <v>42305.557094907403</v>
      </c>
      <c r="C32" s="100" t="str">
        <f>RTD("cqg.rtd",,"StudyData","SUBMINUTE((HTS),1,Regular)","Bar",,"Close","5",D32,,,,,"T")</f>
        <v/>
      </c>
      <c r="D32" s="101">
        <f t="shared" si="6"/>
        <v>-23</v>
      </c>
      <c r="E32" s="13">
        <f>IF( RTD("cqg.rtd",,"StudyData", "AlgOrdBidVol(SUBMINUTE((HTS),1,Regular),1,0)",  "Bar",, "Open", "5",D32,,,,,"T")="",0,RTD("cqg.rtd",,"StudyData", "AlgOrdBidVol(SUBMINUTE((HTS),1,Regular),1,0)",  "Bar",, "Open", "5",D32,,,,,"T"))</f>
        <v>0</v>
      </c>
      <c r="F32" s="13">
        <f xml:space="preserve"> IF(RTD("cqg.rtd",,"StudyData", "AlgOrdAskVol(SUBMINUTE((HTS),1,Regular),1,0)",  "Bar",, "Open", "5",D32,,,,,"T")="",0,RTD("cqg.rtd",,"StudyData", "AlgOrdAskVol(SUBMINUTE((HTS),1,Regular),1,0)",  "Bar",, "Open", "5",D32,,,,,"T"))</f>
        <v>0</v>
      </c>
      <c r="G32" s="6">
        <f t="shared" si="0"/>
        <v>0</v>
      </c>
      <c r="H32" s="114"/>
      <c r="I32" s="53">
        <f>RTD("cqg.rtd",,"StudyData","SUBMINUTE((HTS),5,Regular)","FG",,"Time","5",D32,,,,,"T")</f>
        <v>42305.556018518517</v>
      </c>
      <c r="J32" s="49" t="str">
        <f>RTD("cqg.rtd",,"StudyData","SUBMINUTE((HTS),5,Regular)","Bar",,"Close","5",D32,,,,,"T")</f>
        <v/>
      </c>
      <c r="K32" s="12">
        <f>IF( RTD("cqg.rtd",,"StudyData","AlgOrdBidVol(SUBMINUTE((HTS),5,Regular),1,0)",  "Bar",, "Open", "5",D32,,,,,"T")="",0,RTD("cqg.rtd",,"StudyData","AlgOrdBidVol(SUBMINUTE((HTS),5,Regular),1,0)",  "Bar",, "Open", "5",D32,,,,,"T"))</f>
        <v>0</v>
      </c>
      <c r="L32" s="12">
        <f>IF( RTD("cqg.rtd",,"StudyData","AlgOrdAskVol(SUBMINUTE((HTS),5,Regular),1,0)",  "Bar",, "Open", "5",D32,,,,,"T")="",0,RTD("cqg.rtd",,"StudyData","AlgOrdAskVol(SUBMINUTE((HTS),5,Regular),1,0)",  "Bar",, "Open", "5",D32,,,,,"T"))</f>
        <v>0</v>
      </c>
      <c r="M32" s="1">
        <f>IF(AND(K32&gt;$K$8,K32&gt;L32),1,IF(AND(L32&gt;$L$8,L32&gt;K32),-1,0))</f>
        <v>0</v>
      </c>
      <c r="N32" s="114"/>
      <c r="O32" s="15">
        <f>RTD("cqg.rtd",,"StudyData","HTS","Bar",,"Time","1",D32,,,,,"T")</f>
        <v>42305.540972222225</v>
      </c>
      <c r="P32" s="50">
        <f>RTD("cqg.rtd",,"StudyData","HTS","Bar",,"Close","1",D32,,,,,"T")</f>
        <v>98.23</v>
      </c>
      <c r="Q32" s="13">
        <f>IF( RTD("cqg.rtd",,"StudyData", "AlgOrdBidVol(HTS)",  "Bar",, "Open", "1",D32,,,,,"T")="",0,RTD("cqg.rtd",,"StudyData", "AlgOrdBidVol(HTS)",  "Bar",, "Open", "1",D32,,,,,"T"))</f>
        <v>0</v>
      </c>
      <c r="R32" s="13">
        <f xml:space="preserve"> IF(RTD("cqg.rtd",,"StudyData", "AlgOrdAskVol(HTS)",  "Bar",, "Open", "1",D32,,,,,"T")="",0,RTD("cqg.rtd",,"StudyData", "AlgOrdAskVol(HTS)",  "Bar",, "Open", "1",D32,,,,,"T"))</f>
        <v>0</v>
      </c>
      <c r="S32" s="60">
        <f>IF(AND(Q32&gt;$Q$8,Q32&gt;R32),1,IF(AND(R32&gt;$R$8,R32&gt;Q32),-1,0))</f>
        <v>0</v>
      </c>
      <c r="T32" s="114"/>
      <c r="U32" s="38">
        <f>RTD("cqg.rtd",,"StudyData","HTS","Bar",,"Time","5",D32,,,,,"T")</f>
        <v>42305.475694444445</v>
      </c>
      <c r="V32" s="14" t="str">
        <f>RTD("cqg.rtd",,"StudyData","HTS","Bar",,"Open","5",D32,,,,,"T")</f>
        <v/>
      </c>
      <c r="W32" s="11" t="str">
        <f>RTD("cqg.rtd",,"StudyData","HTS","Bar",,"High","5",D32,,,,,"T")</f>
        <v/>
      </c>
      <c r="X32" s="52" t="str">
        <f>RTD("cqg.rtd",,"StudyData","HTS","Bar",,"Low","5",D32,,,,,"T")</f>
        <v/>
      </c>
      <c r="Y32" s="51">
        <f>RTD("cqg.rtd",,"StudyData","HTS","FG",,"Close","5",D32,,,,,"T")</f>
        <v>98.24</v>
      </c>
      <c r="Z32" s="12">
        <f>IF( RTD("cqg.rtd",,"StudyData","AlgOrdBidVol(HTS)",  "Bar",, "Open", "5",D32,,,,,"T")="",0,RTD("cqg.rtd",,"StudyData","AlgOrdBidVol(HTS)",  "Bar",, "Open", "5",D32,,,,,"T"))</f>
        <v>0</v>
      </c>
      <c r="AA32" s="12">
        <f>IF( RTD("cqg.rtd",,"StudyData","AlgOrdAskVol(HTS)",  "Bar",, "Open", "5",D32,,,,,"T")="",0,RTD("cqg.rtd",,"StudyData","AlgOrdAskVol(HTS)",  "Bar",, "Open", "5",D32,,,,,"T"))</f>
        <v>0</v>
      </c>
      <c r="AB32" s="9">
        <f t="shared" si="1"/>
        <v>0</v>
      </c>
      <c r="AC32" s="122"/>
      <c r="AD32" s="119"/>
      <c r="AE32" s="124"/>
      <c r="AF32" s="10">
        <f>RTD("cqg.rtd",,"StudyData","SUBMINUTE((HXS),1,Regular)","FG",,"Time","5",AH32,,,,,"T")</f>
        <v>42305.557094907403</v>
      </c>
      <c r="AG32" s="100" t="str">
        <f>RTD("cqg.rtd",,"StudyData","SUBMINUTE((HXS),1,Regular)","Bar",,"Close","5",AH32,,,,,"T")</f>
        <v/>
      </c>
      <c r="AH32" s="99">
        <f t="shared" si="5"/>
        <v>-23</v>
      </c>
      <c r="AI32" s="13">
        <f>IF( RTD("cqg.rtd",,"StudyData", "AlgOrdBidVol(SUBMINUTE((HXS),1,Regular),1,0)",  "Bar",, "Open", "5",AH32,,,,,"T")="",0,RTD("cqg.rtd",,"StudyData", "AlgOrdBidVol(SUBMINUTE((HXS),1,Regular),1,0)",  "Bar",, "Open", "5",AH32,,,,,"T"))</f>
        <v>0</v>
      </c>
      <c r="AJ32" s="118">
        <f xml:space="preserve"> IF(RTD("cqg.rtd",,"StudyData", "AlgOrdAskVol(SUBMINUTE((HXS),1,Regular),1,0)",  "Bar",, "Open", "5",AH32,,,,,"T")="",0,RTD("cqg.rtd",,"StudyData", "AlgOrdAskVol(SUBMINUTE((HXS),1,Regular),1,0)",  "Bar",, "Open", "5",AH32,,,,,"T"))</f>
        <v>0</v>
      </c>
      <c r="AK32" s="88">
        <f>IF(AND(AI32&gt;$AI$8,AI32&gt;AJ32),1,IF(AND(AJ32&gt;$AJ$8,AJ32&gt;AI32),-1,0))</f>
        <v>0</v>
      </c>
      <c r="AL32" s="115"/>
      <c r="AM32" s="10">
        <f>RTD("cqg.rtd",,"StudyData","SUBMINUTE((HXS),5,Regular)","FG",,"Time","5",AH32,,,,,"T")</f>
        <v>42305.556018518517</v>
      </c>
      <c r="AN32" s="49">
        <f>RTD("cqg.rtd",,"StudyData","SUBMINUTE((HXS),5,Regular)","Bar",,"Close","5",AH32,,,,,"T")</f>
        <v>97.37</v>
      </c>
      <c r="AO32" s="12">
        <f>IF( RTD("cqg.rtd",,"StudyData","AlgOrdBidVol(SUBMINUTE((HXS),5,Regular),1,0)",  "Bar",, "Open", "5",AH32,,,,,"T")="",0,RTD("cqg.rtd",,"StudyData","AlgOrdBidVol(SUBMINUTE((HXS),5,Regular),1,0)",  "Bar",, "Open", "5",AH32,,,,,"T"))</f>
        <v>0</v>
      </c>
      <c r="AP32" s="12">
        <f>IF( RTD("cqg.rtd",,"StudyData","AlgOrdAskVol(SUBMINUTE((HXS),5,Regular),1,0)",  "Bar",, "Open", "5",AH32,,,,,"T")="",0,RTD("cqg.rtd",,"StudyData","AlgOrdAskVol(SUBMINUTE((HXS),5,Regular),1,0)",  "Bar",, "Open", "5",AH32,,,,,"T"))</f>
        <v>0</v>
      </c>
      <c r="AQ32" s="9">
        <f>IF(AND(AO32&gt;$AO$8,AO32&gt;AP32),1,IF(AND(AP32&gt;$AP$8,AP32&gt;AO32),-1,0))</f>
        <v>0</v>
      </c>
      <c r="AR32" s="115"/>
      <c r="AS32" s="15">
        <f>RTD("cqg.rtd",,"StudyData","HXS","Bar",,"Time","1",AH32,,,,,"T")</f>
        <v>42305.540972222225</v>
      </c>
      <c r="AT32" s="50">
        <f>RTD("cqg.rtd",,"StudyData","HXS","Bar",,"Close","1",AH32,,,,,"T")</f>
        <v>97.375</v>
      </c>
      <c r="AU32" s="13">
        <f>IF( RTD("cqg.rtd",,"StudyData", "AlgOrdBidVol(HXS)",  "Bar",, "Open", "1",AH32,,,,,"T")="",0,RTD("cqg.rtd",,"StudyData", "AlgOrdBidVol(HXS)",  "Bar",, "Open", "1",AH32,,,,,"T"))</f>
        <v>0</v>
      </c>
      <c r="AV32" s="13">
        <f xml:space="preserve"> IF(RTD("cqg.rtd",,"StudyData", "AlgOrdAskVol(HXS)",  "Bar",, "Open", "1",AH32,,,,,"T")="",0,RTD("cqg.rtd",,"StudyData", "AlgOrdAskVol(HXS)",  "Bar",, "Open", "1",AH32,,,,,"T"))</f>
        <v>0</v>
      </c>
      <c r="AW32" s="91">
        <f t="shared" si="2"/>
        <v>0</v>
      </c>
      <c r="AX32" s="115"/>
      <c r="AY32" s="102">
        <f>RTD("cqg.rtd",,"StudyData","HXS","Bar",,"Time","5",AH32,,,,,"T")</f>
        <v>42305.475694444445</v>
      </c>
      <c r="AZ32" s="14">
        <f>RTD("cqg.rtd",,"StudyData","HXS","FG",,"Close","5",AH32,,,,,"T")</f>
        <v>97.385000000000005</v>
      </c>
      <c r="BA32" s="89">
        <f>RTD("cqg.rtd",,"StudyData","HXS","Bar",,"High","5",AH32,,,,,"T")</f>
        <v>97.385000000000005</v>
      </c>
      <c r="BB32" s="90">
        <f>RTD("cqg.rtd",,"StudyData","HXS","Bar",,"Low","5",AH32,,,,,"T")</f>
        <v>97.385000000000005</v>
      </c>
      <c r="BC32" s="51">
        <f>RTD("cqg.rtd",,"StudyData","HXS","Bar",,"Close","5",AH32,,,,,"T")</f>
        <v>97.385000000000005</v>
      </c>
      <c r="BD32" s="12">
        <f>IF( RTD("cqg.rtd",,"StudyData","AlgOrdBidVol(HXS)",  "Bar",, "Open", "5",AH32,,,,,"T")="",0,RTD("cqg.rtd",,"StudyData","AlgOrdBidVol(HXS)",  "Bar",, "Open", "5",AH32,,,,,"T"))</f>
        <v>0</v>
      </c>
      <c r="BE32" s="12">
        <f>IF( RTD("cqg.rtd",,"StudyData","AlgOrdAskVol(HXS)",  "Bar",, "Open", "5",AH32,,,,,"T")="",0,RTD("cqg.rtd",,"StudyData","AlgOrdAskVol(HXS)",  "Bar",, "Open", "5",AH32,,,,,"T"))</f>
        <v>0</v>
      </c>
      <c r="BF32" s="9">
        <f t="shared" si="3"/>
        <v>0</v>
      </c>
      <c r="BG32" s="92"/>
      <c r="BJ32" s="1"/>
      <c r="BN32" s="1"/>
    </row>
    <row r="33" spans="2:66" ht="11.1" customHeight="1" x14ac:dyDescent="0.3">
      <c r="B33" s="10">
        <f>RTD("cqg.rtd",,"StudyData","SUBMINUTE((HTS),1,Regular)","FG",,"Time","5",D33,,,,,"T")</f>
        <v>42305.557083333333</v>
      </c>
      <c r="C33" s="100" t="str">
        <f>RTD("cqg.rtd",,"StudyData","SUBMINUTE((HTS),1,Regular)","Bar",,"Close","5",D33,,,,,"T")</f>
        <v/>
      </c>
      <c r="D33" s="101">
        <f t="shared" si="6"/>
        <v>-24</v>
      </c>
      <c r="E33" s="13">
        <f>IF( RTD("cqg.rtd",,"StudyData", "AlgOrdBidVol(SUBMINUTE((HTS),1,Regular),1,0)",  "Bar",, "Open", "5",D33,,,,,"T")="",0,RTD("cqg.rtd",,"StudyData", "AlgOrdBidVol(SUBMINUTE((HTS),1,Regular),1,0)",  "Bar",, "Open", "5",D33,,,,,"T"))</f>
        <v>0</v>
      </c>
      <c r="F33" s="13">
        <f xml:space="preserve"> IF(RTD("cqg.rtd",,"StudyData", "AlgOrdAskVol(SUBMINUTE((HTS),1,Regular),1,0)",  "Bar",, "Open", "5",D33,,,,,"T")="",0,RTD("cqg.rtd",,"StudyData", "AlgOrdAskVol(SUBMINUTE((HTS),1,Regular),1,0)",  "Bar",, "Open", "5",D33,,,,,"T"))</f>
        <v>0</v>
      </c>
      <c r="G33" s="6">
        <f t="shared" si="0"/>
        <v>0</v>
      </c>
      <c r="H33" s="114"/>
      <c r="I33" s="53">
        <f>RTD("cqg.rtd",,"StudyData","SUBMINUTE((HTS),5,Regular)","FG",,"Time","5",D33,,,,,"T")</f>
        <v>42305.555960648147</v>
      </c>
      <c r="J33" s="49" t="str">
        <f>RTD("cqg.rtd",,"StudyData","SUBMINUTE((HTS),5,Regular)","Bar",,"Close","5",D33,,,,,"T")</f>
        <v/>
      </c>
      <c r="K33" s="12">
        <f>IF( RTD("cqg.rtd",,"StudyData","AlgOrdBidVol(SUBMINUTE((HTS),5,Regular),1,0)",  "Bar",, "Open", "5",D33,,,,,"T")="",0,RTD("cqg.rtd",,"StudyData","AlgOrdBidVol(SUBMINUTE((HTS),5,Regular),1,0)",  "Bar",, "Open", "5",D33,,,,,"T"))</f>
        <v>0</v>
      </c>
      <c r="L33" s="12">
        <f>IF( RTD("cqg.rtd",,"StudyData","AlgOrdAskVol(SUBMINUTE((HTS),5,Regular),1,0)",  "Bar",, "Open", "5",D33,,,,,"T")="",0,RTD("cqg.rtd",,"StudyData","AlgOrdAskVol(SUBMINUTE((HTS),5,Regular),1,0)",  "Bar",, "Open", "5",D33,,,,,"T"))</f>
        <v>0</v>
      </c>
      <c r="M33" s="1">
        <f>IF(AND(K33&gt;$K$8,K33&gt;L33),1,IF(AND(L33&gt;$L$8,L33&gt;K33),-1,0))</f>
        <v>0</v>
      </c>
      <c r="N33" s="114"/>
      <c r="O33" s="15">
        <f>RTD("cqg.rtd",,"StudyData","HTS","Bar",,"Time","1",D33,,,,,"T")</f>
        <v>42305.540277777778</v>
      </c>
      <c r="P33" s="50" t="str">
        <f>RTD("cqg.rtd",,"StudyData","HTS","Bar",,"Close","1",D33,,,,,"T")</f>
        <v/>
      </c>
      <c r="Q33" s="13">
        <f>IF( RTD("cqg.rtd",,"StudyData", "AlgOrdBidVol(HTS)",  "Bar",, "Open", "1",D33,,,,,"T")="",0,RTD("cqg.rtd",,"StudyData", "AlgOrdBidVol(HTS)",  "Bar",, "Open", "1",D33,,,,,"T"))</f>
        <v>0</v>
      </c>
      <c r="R33" s="13">
        <f xml:space="preserve"> IF(RTD("cqg.rtd",,"StudyData", "AlgOrdAskVol(HTS)",  "Bar",, "Open", "1",D33,,,,,"T")="",0,RTD("cqg.rtd",,"StudyData", "AlgOrdAskVol(HTS)",  "Bar",, "Open", "1",D33,,,,,"T"))</f>
        <v>0</v>
      </c>
      <c r="S33" s="60">
        <f>IF(AND(Q33&gt;$Q$8,Q33&gt;R33),1,IF(AND(R33&gt;$R$8,R33&gt;Q33),-1,0))</f>
        <v>0</v>
      </c>
      <c r="T33" s="114"/>
      <c r="U33" s="38">
        <f>RTD("cqg.rtd",,"StudyData","HTS","Bar",,"Time","5",D33,,,,,"T")</f>
        <v>42305.472222222219</v>
      </c>
      <c r="V33" s="14" t="str">
        <f>RTD("cqg.rtd",,"StudyData","HTS","Bar",,"Open","5",D33,,,,,"T")</f>
        <v/>
      </c>
      <c r="W33" s="11" t="str">
        <f>RTD("cqg.rtd",,"StudyData","HTS","Bar",,"High","5",D33,,,,,"T")</f>
        <v/>
      </c>
      <c r="X33" s="52" t="str">
        <f>RTD("cqg.rtd",,"StudyData","HTS","Bar",,"Low","5",D33,,,,,"T")</f>
        <v/>
      </c>
      <c r="Y33" s="51">
        <f>RTD("cqg.rtd",,"StudyData","HTS","FG",,"Close","5",D33,,,,,"T")</f>
        <v>98.24</v>
      </c>
      <c r="Z33" s="12">
        <f>IF( RTD("cqg.rtd",,"StudyData","AlgOrdBidVol(HTS)",  "Bar",, "Open", "5",D33,,,,,"T")="",0,RTD("cqg.rtd",,"StudyData","AlgOrdBidVol(HTS)",  "Bar",, "Open", "5",D33,,,,,"T"))</f>
        <v>0</v>
      </c>
      <c r="AA33" s="12">
        <f>IF( RTD("cqg.rtd",,"StudyData","AlgOrdAskVol(HTS)",  "Bar",, "Open", "5",D33,,,,,"T")="",0,RTD("cqg.rtd",,"StudyData","AlgOrdAskVol(HTS)",  "Bar",, "Open", "5",D33,,,,,"T"))</f>
        <v>0</v>
      </c>
      <c r="AB33" s="9">
        <f t="shared" si="1"/>
        <v>0</v>
      </c>
      <c r="AC33" s="122"/>
      <c r="AD33" s="119"/>
      <c r="AE33" s="124"/>
      <c r="AF33" s="10">
        <f>RTD("cqg.rtd",,"StudyData","SUBMINUTE((HXS),1,Regular)","FG",,"Time","5",AH33,,,,,"T")</f>
        <v>42305.557083333333</v>
      </c>
      <c r="AG33" s="100" t="str">
        <f>RTD("cqg.rtd",,"StudyData","SUBMINUTE((HXS),1,Regular)","Bar",,"Close","5",AH33,,,,,"T")</f>
        <v/>
      </c>
      <c r="AH33" s="99">
        <f t="shared" si="5"/>
        <v>-24</v>
      </c>
      <c r="AI33" s="13">
        <f>IF( RTD("cqg.rtd",,"StudyData", "AlgOrdBidVol(SUBMINUTE((HXS),1,Regular),1,0)",  "Bar",, "Open", "5",AH33,,,,,"T")="",0,RTD("cqg.rtd",,"StudyData", "AlgOrdBidVol(SUBMINUTE((HXS),1,Regular),1,0)",  "Bar",, "Open", "5",AH33,,,,,"T"))</f>
        <v>0</v>
      </c>
      <c r="AJ33" s="118">
        <f xml:space="preserve"> IF(RTD("cqg.rtd",,"StudyData", "AlgOrdAskVol(SUBMINUTE((HXS),1,Regular),1,0)",  "Bar",, "Open", "5",AH33,,,,,"T")="",0,RTD("cqg.rtd",,"StudyData", "AlgOrdAskVol(SUBMINUTE((HXS),1,Regular),1,0)",  "Bar",, "Open", "5",AH33,,,,,"T"))</f>
        <v>0</v>
      </c>
      <c r="AK33" s="88">
        <f>IF(AND(AI33&gt;$AI$8,AI33&gt;AJ33),1,IF(AND(AJ33&gt;$AJ$8,AJ33&gt;AI33),-1,0))</f>
        <v>0</v>
      </c>
      <c r="AL33" s="115"/>
      <c r="AM33" s="10">
        <f>RTD("cqg.rtd",,"StudyData","SUBMINUTE((HXS),5,Regular)","FG",,"Time","5",AH33,,,,,"T")</f>
        <v>42305.555960648147</v>
      </c>
      <c r="AN33" s="49">
        <f>RTD("cqg.rtd",,"StudyData","SUBMINUTE((HXS),5,Regular)","Bar",,"Close","5",AH33,,,,,"T")</f>
        <v>97.37</v>
      </c>
      <c r="AO33" s="12">
        <f>IF( RTD("cqg.rtd",,"StudyData","AlgOrdBidVol(SUBMINUTE((HXS),5,Regular),1,0)",  "Bar",, "Open", "5",AH33,,,,,"T")="",0,RTD("cqg.rtd",,"StudyData","AlgOrdBidVol(SUBMINUTE((HXS),5,Regular),1,0)",  "Bar",, "Open", "5",AH33,,,,,"T"))</f>
        <v>0</v>
      </c>
      <c r="AP33" s="12">
        <f>IF( RTD("cqg.rtd",,"StudyData","AlgOrdAskVol(SUBMINUTE((HXS),5,Regular),1,0)",  "Bar",, "Open", "5",AH33,,,,,"T")="",0,RTD("cqg.rtd",,"StudyData","AlgOrdAskVol(SUBMINUTE((HXS),5,Regular),1,0)",  "Bar",, "Open", "5",AH33,,,,,"T"))</f>
        <v>0</v>
      </c>
      <c r="AQ33" s="9">
        <f>IF(AND(AO33&gt;$AO$8,AO33&gt;AP33),1,IF(AND(AP33&gt;$AP$8,AP33&gt;AO33),-1,0))</f>
        <v>0</v>
      </c>
      <c r="AR33" s="115"/>
      <c r="AS33" s="15">
        <f>RTD("cqg.rtd",,"StudyData","HXS","Bar",,"Time","1",AH33,,,,,"T")</f>
        <v>42305.540277777778</v>
      </c>
      <c r="AT33" s="50" t="str">
        <f>RTD("cqg.rtd",,"StudyData","HXS","Bar",,"Close","1",AH33,,,,,"T")</f>
        <v/>
      </c>
      <c r="AU33" s="13">
        <f>IF( RTD("cqg.rtd",,"StudyData", "AlgOrdBidVol(HXS)",  "Bar",, "Open", "1",AH33,,,,,"T")="",0,RTD("cqg.rtd",,"StudyData", "AlgOrdBidVol(HXS)",  "Bar",, "Open", "1",AH33,,,,,"T"))</f>
        <v>0</v>
      </c>
      <c r="AV33" s="13">
        <f xml:space="preserve"> IF(RTD("cqg.rtd",,"StudyData", "AlgOrdAskVol(HXS)",  "Bar",, "Open", "1",AH33,,,,,"T")="",0,RTD("cqg.rtd",,"StudyData", "AlgOrdAskVol(HXS)",  "Bar",, "Open", "1",AH33,,,,,"T"))</f>
        <v>0</v>
      </c>
      <c r="AW33" s="91">
        <f t="shared" si="2"/>
        <v>0</v>
      </c>
      <c r="AX33" s="115"/>
      <c r="AY33" s="102">
        <f>RTD("cqg.rtd",,"StudyData","HXS","Bar",,"Time","5",AH33,,,,,"T")</f>
        <v>42305.472222222219</v>
      </c>
      <c r="AZ33" s="14">
        <f>RTD("cqg.rtd",,"StudyData","HXS","FG",,"Close","5",AH33,,,,,"T")</f>
        <v>97.385000000000005</v>
      </c>
      <c r="BA33" s="89">
        <f>RTD("cqg.rtd",,"StudyData","HXS","Bar",,"High","5",AH33,,,,,"T")</f>
        <v>97.385000000000005</v>
      </c>
      <c r="BB33" s="90">
        <f>RTD("cqg.rtd",,"StudyData","HXS","Bar",,"Low","5",AH33,,,,,"T")</f>
        <v>97.385000000000005</v>
      </c>
      <c r="BC33" s="51">
        <f>RTD("cqg.rtd",,"StudyData","HXS","Bar",,"Close","5",AH33,,,,,"T")</f>
        <v>97.385000000000005</v>
      </c>
      <c r="BD33" s="12">
        <f>IF( RTD("cqg.rtd",,"StudyData","AlgOrdBidVol(HXS)",  "Bar",, "Open", "5",AH33,,,,,"T")="",0,RTD("cqg.rtd",,"StudyData","AlgOrdBidVol(HXS)",  "Bar",, "Open", "5",AH33,,,,,"T"))</f>
        <v>0</v>
      </c>
      <c r="BE33" s="12">
        <f>IF( RTD("cqg.rtd",,"StudyData","AlgOrdAskVol(HXS)",  "Bar",, "Open", "5",AH33,,,,,"T")="",0,RTD("cqg.rtd",,"StudyData","AlgOrdAskVol(HXS)",  "Bar",, "Open", "5",AH33,,,,,"T"))</f>
        <v>88</v>
      </c>
      <c r="BF33" s="9">
        <f t="shared" si="3"/>
        <v>-1</v>
      </c>
      <c r="BG33" s="92"/>
      <c r="BJ33" s="1"/>
      <c r="BN33" s="1"/>
    </row>
    <row r="34" spans="2:66" ht="11.1" customHeight="1" x14ac:dyDescent="0.3">
      <c r="B34" s="10">
        <f>RTD("cqg.rtd",,"StudyData","SUBMINUTE((HTS),1,Regular)","FG",,"Time","5",D34,,,,,"T")</f>
        <v>42305.557071759256</v>
      </c>
      <c r="C34" s="100" t="str">
        <f>RTD("cqg.rtd",,"StudyData","SUBMINUTE((HTS),1,Regular)","Bar",,"Close","5",D34,,,,,"T")</f>
        <v/>
      </c>
      <c r="D34" s="101">
        <f t="shared" si="6"/>
        <v>-25</v>
      </c>
      <c r="E34" s="13">
        <f>IF( RTD("cqg.rtd",,"StudyData", "AlgOrdBidVol(SUBMINUTE((HTS),1,Regular),1,0)",  "Bar",, "Open", "5",D34,,,,,"T")="",0,RTD("cqg.rtd",,"StudyData", "AlgOrdBidVol(SUBMINUTE((HTS),1,Regular),1,0)",  "Bar",, "Open", "5",D34,,,,,"T"))</f>
        <v>0</v>
      </c>
      <c r="F34" s="13">
        <f xml:space="preserve"> IF(RTD("cqg.rtd",,"StudyData", "AlgOrdAskVol(SUBMINUTE((HTS),1,Regular),1,0)",  "Bar",, "Open", "5",D34,,,,,"T")="",0,RTD("cqg.rtd",,"StudyData", "AlgOrdAskVol(SUBMINUTE((HTS),1,Regular),1,0)",  "Bar",, "Open", "5",D34,,,,,"T"))</f>
        <v>0</v>
      </c>
      <c r="G34" s="6">
        <f t="shared" si="0"/>
        <v>0</v>
      </c>
      <c r="H34" s="114"/>
      <c r="I34" s="53">
        <f>RTD("cqg.rtd",,"StudyData","SUBMINUTE((HTS),5,Regular)","FG",,"Time","5",D34,,,,,"T")</f>
        <v>42305.555902777778</v>
      </c>
      <c r="J34" s="49" t="str">
        <f>RTD("cqg.rtd",,"StudyData","SUBMINUTE((HTS),5,Regular)","Bar",,"Close","5",D34,,,,,"T")</f>
        <v/>
      </c>
      <c r="K34" s="12">
        <f>IF( RTD("cqg.rtd",,"StudyData","AlgOrdBidVol(SUBMINUTE((HTS),5,Regular),1,0)",  "Bar",, "Open", "5",D34,,,,,"T")="",0,RTD("cqg.rtd",,"StudyData","AlgOrdBidVol(SUBMINUTE((HTS),5,Regular),1,0)",  "Bar",, "Open", "5",D34,,,,,"T"))</f>
        <v>0</v>
      </c>
      <c r="L34" s="12">
        <f>IF( RTD("cqg.rtd",,"StudyData","AlgOrdAskVol(SUBMINUTE((HTS),5,Regular),1,0)",  "Bar",, "Open", "5",D34,,,,,"T")="",0,RTD("cqg.rtd",,"StudyData","AlgOrdAskVol(SUBMINUTE((HTS),5,Regular),1,0)",  "Bar",, "Open", "5",D34,,,,,"T"))</f>
        <v>0</v>
      </c>
      <c r="M34" s="1">
        <f>IF(AND(K34&gt;$K$8,K34&gt;L34),1,IF(AND(L34&gt;$L$8,L34&gt;K34),-1,0))</f>
        <v>0</v>
      </c>
      <c r="N34" s="114"/>
      <c r="O34" s="15">
        <f>RTD("cqg.rtd",,"StudyData","HTS","Bar",,"Time","1",D34,,,,,"T")</f>
        <v>42305.539583333331</v>
      </c>
      <c r="P34" s="50" t="str">
        <f>RTD("cqg.rtd",,"StudyData","HTS","Bar",,"Close","1",D34,,,,,"T")</f>
        <v/>
      </c>
      <c r="Q34" s="13">
        <f>IF( RTD("cqg.rtd",,"StudyData", "AlgOrdBidVol(HTS)",  "Bar",, "Open", "1",D34,,,,,"T")="",0,RTD("cqg.rtd",,"StudyData", "AlgOrdBidVol(HTS)",  "Bar",, "Open", "1",D34,,,,,"T"))</f>
        <v>0</v>
      </c>
      <c r="R34" s="13">
        <f xml:space="preserve"> IF(RTD("cqg.rtd",,"StudyData", "AlgOrdAskVol(HTS)",  "Bar",, "Open", "1",D34,,,,,"T")="",0,RTD("cqg.rtd",,"StudyData", "AlgOrdAskVol(HTS)",  "Bar",, "Open", "1",D34,,,,,"T"))</f>
        <v>0</v>
      </c>
      <c r="S34" s="60">
        <f>IF(AND(Q34&gt;$Q$8,Q34&gt;R34),1,IF(AND(R34&gt;$R$8,R34&gt;Q34),-1,0))</f>
        <v>0</v>
      </c>
      <c r="T34" s="114"/>
      <c r="U34" s="38">
        <f>RTD("cqg.rtd",,"StudyData","HTS","Bar",,"Time","5",D34,,,,,"T")</f>
        <v>42305.46875</v>
      </c>
      <c r="V34" s="14">
        <f>RTD("cqg.rtd",,"StudyData","HTS","Bar",,"Open","5",D34,,,,,"T")</f>
        <v>98.24</v>
      </c>
      <c r="W34" s="11">
        <f>RTD("cqg.rtd",,"StudyData","HTS","Bar",,"High","5",D34,,,,,"T")</f>
        <v>98.24</v>
      </c>
      <c r="X34" s="52">
        <f>RTD("cqg.rtd",,"StudyData","HTS","Bar",,"Low","5",D34,,,,,"T")</f>
        <v>98.24</v>
      </c>
      <c r="Y34" s="51">
        <f>RTD("cqg.rtd",,"StudyData","HTS","FG",,"Close","5",D34,,,,,"T")</f>
        <v>98.24</v>
      </c>
      <c r="Z34" s="12">
        <f>IF( RTD("cqg.rtd",,"StudyData","AlgOrdBidVol(HTS)",  "Bar",, "Open", "5",D34,,,,,"T")="",0,RTD("cqg.rtd",,"StudyData","AlgOrdBidVol(HTS)",  "Bar",, "Open", "5",D34,,,,,"T"))</f>
        <v>0</v>
      </c>
      <c r="AA34" s="12">
        <f>IF( RTD("cqg.rtd",,"StudyData","AlgOrdAskVol(HTS)",  "Bar",, "Open", "5",D34,,,,,"T")="",0,RTD("cqg.rtd",,"StudyData","AlgOrdAskVol(HTS)",  "Bar",, "Open", "5",D34,,,,,"T"))</f>
        <v>0</v>
      </c>
      <c r="AB34" s="9">
        <f t="shared" si="1"/>
        <v>0</v>
      </c>
      <c r="AC34" s="122"/>
      <c r="AD34" s="119"/>
      <c r="AE34" s="124"/>
      <c r="AF34" s="10">
        <f>RTD("cqg.rtd",,"StudyData","SUBMINUTE((HXS),1,Regular)","FG",,"Time","5",AH34,,,,,"T")</f>
        <v>42305.557071759256</v>
      </c>
      <c r="AG34" s="100" t="str">
        <f>RTD("cqg.rtd",,"StudyData","SUBMINUTE((HXS),1,Regular)","Bar",,"Close","5",AH34,,,,,"T")</f>
        <v/>
      </c>
      <c r="AH34" s="99">
        <f t="shared" si="5"/>
        <v>-25</v>
      </c>
      <c r="AI34" s="13">
        <f>IF( RTD("cqg.rtd",,"StudyData", "AlgOrdBidVol(SUBMINUTE((HXS),1,Regular),1,0)",  "Bar",, "Open", "5",AH34,,,,,"T")="",0,RTD("cqg.rtd",,"StudyData", "AlgOrdBidVol(SUBMINUTE((HXS),1,Regular),1,0)",  "Bar",, "Open", "5",AH34,,,,,"T"))</f>
        <v>0</v>
      </c>
      <c r="AJ34" s="118">
        <f xml:space="preserve"> IF(RTD("cqg.rtd",,"StudyData", "AlgOrdAskVol(SUBMINUTE((HXS),1,Regular),1,0)",  "Bar",, "Open", "5",AH34,,,,,"T")="",0,RTD("cqg.rtd",,"StudyData", "AlgOrdAskVol(SUBMINUTE((HXS),1,Regular),1,0)",  "Bar",, "Open", "5",AH34,,,,,"T"))</f>
        <v>0</v>
      </c>
      <c r="AK34" s="88">
        <f>IF(AND(AI34&gt;$AI$8,AI34&gt;AJ34),1,IF(AND(AJ34&gt;$AJ$8,AJ34&gt;AI34),-1,0))</f>
        <v>0</v>
      </c>
      <c r="AL34" s="115"/>
      <c r="AM34" s="10">
        <f>RTD("cqg.rtd",,"StudyData","SUBMINUTE((HXS),5,Regular)","FG",,"Time","5",AH34,,,,,"T")</f>
        <v>42305.555902777778</v>
      </c>
      <c r="AN34" s="49">
        <f>RTD("cqg.rtd",,"StudyData","SUBMINUTE((HXS),5,Regular)","Bar",,"Close","5",AH34,,,,,"T")</f>
        <v>97.37</v>
      </c>
      <c r="AO34" s="12">
        <f>IF( RTD("cqg.rtd",,"StudyData","AlgOrdBidVol(SUBMINUTE((HXS),5,Regular),1,0)",  "Bar",, "Open", "5",AH34,,,,,"T")="",0,RTD("cqg.rtd",,"StudyData","AlgOrdBidVol(SUBMINUTE((HXS),5,Regular),1,0)",  "Bar",, "Open", "5",AH34,,,,,"T"))</f>
        <v>13</v>
      </c>
      <c r="AP34" s="12">
        <f>IF( RTD("cqg.rtd",,"StudyData","AlgOrdAskVol(SUBMINUTE((HXS),5,Regular),1,0)",  "Bar",, "Open", "5",AH34,,,,,"T")="",0,RTD("cqg.rtd",,"StudyData","AlgOrdAskVol(SUBMINUTE((HXS),5,Regular),1,0)",  "Bar",, "Open", "5",AH34,,,,,"T"))</f>
        <v>0</v>
      </c>
      <c r="AQ34" s="9">
        <f>IF(AND(AO34&gt;$AO$8,AO34&gt;AP34),1,IF(AND(AP34&gt;$AP$8,AP34&gt;AO34),-1,0))</f>
        <v>1</v>
      </c>
      <c r="AR34" s="115"/>
      <c r="AS34" s="15">
        <f>RTD("cqg.rtd",,"StudyData","HXS","Bar",,"Time","1",AH34,,,,,"T")</f>
        <v>42305.539583333331</v>
      </c>
      <c r="AT34" s="50" t="str">
        <f>RTD("cqg.rtd",,"StudyData","HXS","Bar",,"Close","1",AH34,,,,,"T")</f>
        <v/>
      </c>
      <c r="AU34" s="13">
        <f>IF( RTD("cqg.rtd",,"StudyData", "AlgOrdBidVol(HXS)",  "Bar",, "Open", "1",AH34,,,,,"T")="",0,RTD("cqg.rtd",,"StudyData", "AlgOrdBidVol(HXS)",  "Bar",, "Open", "1",AH34,,,,,"T"))</f>
        <v>0</v>
      </c>
      <c r="AV34" s="13">
        <f xml:space="preserve"> IF(RTD("cqg.rtd",,"StudyData", "AlgOrdAskVol(HXS)",  "Bar",, "Open", "1",AH34,,,,,"T")="",0,RTD("cqg.rtd",,"StudyData", "AlgOrdAskVol(HXS)",  "Bar",, "Open", "1",AH34,,,,,"T"))</f>
        <v>0</v>
      </c>
      <c r="AW34" s="91">
        <f t="shared" si="2"/>
        <v>0</v>
      </c>
      <c r="AX34" s="115"/>
      <c r="AY34" s="102">
        <f>RTD("cqg.rtd",,"StudyData","HXS","Bar",,"Time","5",AH34,,,,,"T")</f>
        <v>42305.46875</v>
      </c>
      <c r="AZ34" s="14">
        <f>RTD("cqg.rtd",,"StudyData","HXS","FG",,"Close","5",AH34,,,,,"T")</f>
        <v>97.385000000000005</v>
      </c>
      <c r="BA34" s="89">
        <f>RTD("cqg.rtd",,"StudyData","HXS","Bar",,"High","5",AH34,,,,,"T")</f>
        <v>97.385000000000005</v>
      </c>
      <c r="BB34" s="90">
        <f>RTD("cqg.rtd",,"StudyData","HXS","Bar",,"Low","5",AH34,,,,,"T")</f>
        <v>97.385000000000005</v>
      </c>
      <c r="BC34" s="51">
        <f>RTD("cqg.rtd",,"StudyData","HXS","Bar",,"Close","5",AH34,,,,,"T")</f>
        <v>97.385000000000005</v>
      </c>
      <c r="BD34" s="12">
        <f>IF( RTD("cqg.rtd",,"StudyData","AlgOrdBidVol(HXS)",  "Bar",, "Open", "5",AH34,,,,,"T")="",0,RTD("cqg.rtd",,"StudyData","AlgOrdBidVol(HXS)",  "Bar",, "Open", "5",AH34,,,,,"T"))</f>
        <v>0</v>
      </c>
      <c r="BE34" s="12">
        <f>IF( RTD("cqg.rtd",,"StudyData","AlgOrdAskVol(HXS)",  "Bar",, "Open", "5",AH34,,,,,"T")="",0,RTD("cqg.rtd",,"StudyData","AlgOrdAskVol(HXS)",  "Bar",, "Open", "5",AH34,,,,,"T"))</f>
        <v>0</v>
      </c>
      <c r="BF34" s="9">
        <f t="shared" si="3"/>
        <v>0</v>
      </c>
      <c r="BG34" s="92"/>
      <c r="BJ34" s="1"/>
      <c r="BN34" s="1"/>
    </row>
    <row r="35" spans="2:66" ht="11.1" customHeight="1" x14ac:dyDescent="0.3">
      <c r="B35" s="10">
        <f>RTD("cqg.rtd",,"StudyData","SUBMINUTE((HTS),1,Regular)","FG",,"Time","5",D35,,,,,"T")</f>
        <v>42305.55706018518</v>
      </c>
      <c r="C35" s="100" t="str">
        <f>RTD("cqg.rtd",,"StudyData","SUBMINUTE((HTS),1,Regular)","Bar",,"Close","5",D35,,,,,"T")</f>
        <v/>
      </c>
      <c r="D35" s="101">
        <f t="shared" si="6"/>
        <v>-26</v>
      </c>
      <c r="E35" s="13">
        <f>IF( RTD("cqg.rtd",,"StudyData", "AlgOrdBidVol(SUBMINUTE((HTS),1,Regular),1,0)",  "Bar",, "Open", "5",D35,,,,,"T")="",0,RTD("cqg.rtd",,"StudyData", "AlgOrdBidVol(SUBMINUTE((HTS),1,Regular),1,0)",  "Bar",, "Open", "5",D35,,,,,"T"))</f>
        <v>0</v>
      </c>
      <c r="F35" s="13">
        <f xml:space="preserve"> IF(RTD("cqg.rtd",,"StudyData", "AlgOrdAskVol(SUBMINUTE((HTS),1,Regular),1,0)",  "Bar",, "Open", "5",D35,,,,,"T")="",0,RTD("cqg.rtd",,"StudyData", "AlgOrdAskVol(SUBMINUTE((HTS),1,Regular),1,0)",  "Bar",, "Open", "5",D35,,,,,"T"))</f>
        <v>0</v>
      </c>
      <c r="G35" s="6">
        <f t="shared" si="0"/>
        <v>0</v>
      </c>
      <c r="H35" s="114"/>
      <c r="I35" s="53">
        <f>RTD("cqg.rtd",,"StudyData","SUBMINUTE((HTS),5,Regular)","FG",,"Time","5",D35,,,,,"T")</f>
        <v>42305.555844907409</v>
      </c>
      <c r="J35" s="49" t="str">
        <f>RTD("cqg.rtd",,"StudyData","SUBMINUTE((HTS),5,Regular)","Bar",,"Close","5",D35,,,,,"T")</f>
        <v/>
      </c>
      <c r="K35" s="12">
        <f>IF( RTD("cqg.rtd",,"StudyData","AlgOrdBidVol(SUBMINUTE((HTS),5,Regular),1,0)",  "Bar",, "Open", "5",D35,,,,,"T")="",0,RTD("cqg.rtd",,"StudyData","AlgOrdBidVol(SUBMINUTE((HTS),5,Regular),1,0)",  "Bar",, "Open", "5",D35,,,,,"T"))</f>
        <v>0</v>
      </c>
      <c r="L35" s="12">
        <f>IF( RTD("cqg.rtd",,"StudyData","AlgOrdAskVol(SUBMINUTE((HTS),5,Regular),1,0)",  "Bar",, "Open", "5",D35,,,,,"T")="",0,RTD("cqg.rtd",,"StudyData","AlgOrdAskVol(SUBMINUTE((HTS),5,Regular),1,0)",  "Bar",, "Open", "5",D35,,,,,"T"))</f>
        <v>0</v>
      </c>
      <c r="M35" s="1">
        <f>IF(AND(K35&gt;$K$8,K35&gt;L35),1,IF(AND(L35&gt;$L$8,L35&gt;K35),-1,0))</f>
        <v>0</v>
      </c>
      <c r="N35" s="114"/>
      <c r="O35" s="15">
        <f>RTD("cqg.rtd",,"StudyData","HTS","Bar",,"Time","1",D35,,,,,"T")</f>
        <v>42305.538888888892</v>
      </c>
      <c r="P35" s="50" t="str">
        <f>RTD("cqg.rtd",,"StudyData","HTS","Bar",,"Close","1",D35,,,,,"T")</f>
        <v/>
      </c>
      <c r="Q35" s="13">
        <f>IF( RTD("cqg.rtd",,"StudyData", "AlgOrdBidVol(HTS)",  "Bar",, "Open", "1",D35,,,,,"T")="",0,RTD("cqg.rtd",,"StudyData", "AlgOrdBidVol(HTS)",  "Bar",, "Open", "1",D35,,,,,"T"))</f>
        <v>0</v>
      </c>
      <c r="R35" s="13">
        <f xml:space="preserve"> IF(RTD("cqg.rtd",,"StudyData", "AlgOrdAskVol(HTS)",  "Bar",, "Open", "1",D35,,,,,"T")="",0,RTD("cqg.rtd",,"StudyData", "AlgOrdAskVol(HTS)",  "Bar",, "Open", "1",D35,,,,,"T"))</f>
        <v>0</v>
      </c>
      <c r="S35" s="60">
        <f>IF(AND(Q35&gt;$Q$8,Q35&gt;R35),1,IF(AND(R35&gt;$R$8,R35&gt;Q35),-1,0))</f>
        <v>0</v>
      </c>
      <c r="T35" s="114"/>
      <c r="U35" s="38">
        <f>RTD("cqg.rtd",,"StudyData","HTS","Bar",,"Time","5",D35,,,,,"T")</f>
        <v>42305.465277777781</v>
      </c>
      <c r="V35" s="14">
        <f>RTD("cqg.rtd",,"StudyData","HTS","Bar",,"Open","5",D35,,,,,"T")</f>
        <v>98.24</v>
      </c>
      <c r="W35" s="11">
        <f>RTD("cqg.rtd",,"StudyData","HTS","Bar",,"High","5",D35,,,,,"T")</f>
        <v>98.24</v>
      </c>
      <c r="X35" s="52">
        <f>RTD("cqg.rtd",,"StudyData","HTS","Bar",,"Low","5",D35,,,,,"T")</f>
        <v>98.24</v>
      </c>
      <c r="Y35" s="51">
        <f>RTD("cqg.rtd",,"StudyData","HTS","FG",,"Close","5",D35,,,,,"T")</f>
        <v>98.24</v>
      </c>
      <c r="Z35" s="12">
        <f>IF( RTD("cqg.rtd",,"StudyData","AlgOrdBidVol(HTS)",  "Bar",, "Open", "5",D35,,,,,"T")="",0,RTD("cqg.rtd",,"StudyData","AlgOrdBidVol(HTS)",  "Bar",, "Open", "5",D35,,,,,"T"))</f>
        <v>0</v>
      </c>
      <c r="AA35" s="12">
        <f>IF( RTD("cqg.rtd",,"StudyData","AlgOrdAskVol(HTS)",  "Bar",, "Open", "5",D35,,,,,"T")="",0,RTD("cqg.rtd",,"StudyData","AlgOrdAskVol(HTS)",  "Bar",, "Open", "5",D35,,,,,"T"))</f>
        <v>628</v>
      </c>
      <c r="AB35" s="9">
        <f t="shared" si="1"/>
        <v>-1</v>
      </c>
      <c r="AC35" s="122"/>
      <c r="AD35" s="119"/>
      <c r="AE35" s="124"/>
      <c r="AF35" s="10">
        <f>RTD("cqg.rtd",,"StudyData","SUBMINUTE((HXS),1,Regular)","FG",,"Time","5",AH35,,,,,"T")</f>
        <v>42305.55706018518</v>
      </c>
      <c r="AG35" s="100" t="str">
        <f>RTD("cqg.rtd",,"StudyData","SUBMINUTE((HXS),1,Regular)","Bar",,"Close","5",AH35,,,,,"T")</f>
        <v/>
      </c>
      <c r="AH35" s="99">
        <f t="shared" si="5"/>
        <v>-26</v>
      </c>
      <c r="AI35" s="13">
        <f>IF( RTD("cqg.rtd",,"StudyData", "AlgOrdBidVol(SUBMINUTE((HXS),1,Regular),1,0)",  "Bar",, "Open", "5",AH35,,,,,"T")="",0,RTD("cqg.rtd",,"StudyData", "AlgOrdBidVol(SUBMINUTE((HXS),1,Regular),1,0)",  "Bar",, "Open", "5",AH35,,,,,"T"))</f>
        <v>0</v>
      </c>
      <c r="AJ35" s="118">
        <f xml:space="preserve"> IF(RTD("cqg.rtd",,"StudyData", "AlgOrdAskVol(SUBMINUTE((HXS),1,Regular),1,0)",  "Bar",, "Open", "5",AH35,,,,,"T")="",0,RTD("cqg.rtd",,"StudyData", "AlgOrdAskVol(SUBMINUTE((HXS),1,Regular),1,0)",  "Bar",, "Open", "5",AH35,,,,,"T"))</f>
        <v>0</v>
      </c>
      <c r="AK35" s="88">
        <f>IF(AND(AI35&gt;$AI$8,AI35&gt;AJ35),1,IF(AND(AJ35&gt;$AJ$8,AJ35&gt;AI35),-1,0))</f>
        <v>0</v>
      </c>
      <c r="AL35" s="115"/>
      <c r="AM35" s="10">
        <f>RTD("cqg.rtd",,"StudyData","SUBMINUTE((HXS),5,Regular)","FG",,"Time","5",AH35,,,,,"T")</f>
        <v>42305.555844907409</v>
      </c>
      <c r="AN35" s="49">
        <f>RTD("cqg.rtd",,"StudyData","SUBMINUTE((HXS),5,Regular)","Bar",,"Close","5",AH35,,,,,"T")</f>
        <v>97.37</v>
      </c>
      <c r="AO35" s="12">
        <f>IF( RTD("cqg.rtd",,"StudyData","AlgOrdBidVol(SUBMINUTE((HXS),5,Regular),1,0)",  "Bar",, "Open", "5",AH35,,,,,"T")="",0,RTD("cqg.rtd",,"StudyData","AlgOrdBidVol(SUBMINUTE((HXS),5,Regular),1,0)",  "Bar",, "Open", "5",AH35,,,,,"T"))</f>
        <v>0</v>
      </c>
      <c r="AP35" s="12">
        <f>IF( RTD("cqg.rtd",,"StudyData","AlgOrdAskVol(SUBMINUTE((HXS),5,Regular),1,0)",  "Bar",, "Open", "5",AH35,,,,,"T")="",0,RTD("cqg.rtd",,"StudyData","AlgOrdAskVol(SUBMINUTE((HXS),5,Regular),1,0)",  "Bar",, "Open", "5",AH35,,,,,"T"))</f>
        <v>0</v>
      </c>
      <c r="AQ35" s="9">
        <f>IF(AND(AO35&gt;$AO$8,AO35&gt;AP35),1,IF(AND(AP35&gt;$AP$8,AP35&gt;AO35),-1,0))</f>
        <v>0</v>
      </c>
      <c r="AR35" s="115"/>
      <c r="AS35" s="15">
        <f>RTD("cqg.rtd",,"StudyData","HXS","Bar",,"Time","1",AH35,,,,,"T")</f>
        <v>42305.538888888892</v>
      </c>
      <c r="AT35" s="50" t="str">
        <f>RTD("cqg.rtd",,"StudyData","HXS","Bar",,"Close","1",AH35,,,,,"T")</f>
        <v/>
      </c>
      <c r="AU35" s="13">
        <f>IF( RTD("cqg.rtd",,"StudyData", "AlgOrdBidVol(HXS)",  "Bar",, "Open", "1",AH35,,,,,"T")="",0,RTD("cqg.rtd",,"StudyData", "AlgOrdBidVol(HXS)",  "Bar",, "Open", "1",AH35,,,,,"T"))</f>
        <v>0</v>
      </c>
      <c r="AV35" s="13">
        <f xml:space="preserve"> IF(RTD("cqg.rtd",,"StudyData", "AlgOrdAskVol(HXS)",  "Bar",, "Open", "1",AH35,,,,,"T")="",0,RTD("cqg.rtd",,"StudyData", "AlgOrdAskVol(HXS)",  "Bar",, "Open", "1",AH35,,,,,"T"))</f>
        <v>0</v>
      </c>
      <c r="AW35" s="91">
        <f t="shared" si="2"/>
        <v>0</v>
      </c>
      <c r="AX35" s="115"/>
      <c r="AY35" s="102">
        <f>RTD("cqg.rtd",,"StudyData","HXS","Bar",,"Time","5",AH35,,,,,"T")</f>
        <v>42305.465277777781</v>
      </c>
      <c r="AZ35" s="14">
        <f>RTD("cqg.rtd",,"StudyData","HXS","FG",,"Close","5",AH35,,,,,"T")</f>
        <v>97.385000000000005</v>
      </c>
      <c r="BA35" s="89">
        <f>RTD("cqg.rtd",,"StudyData","HXS","Bar",,"High","5",AH35,,,,,"T")</f>
        <v>97.385000000000005</v>
      </c>
      <c r="BB35" s="90">
        <f>RTD("cqg.rtd",,"StudyData","HXS","Bar",,"Low","5",AH35,,,,,"T")</f>
        <v>97.385000000000005</v>
      </c>
      <c r="BC35" s="51">
        <f>RTD("cqg.rtd",,"StudyData","HXS","Bar",,"Close","5",AH35,,,,,"T")</f>
        <v>97.385000000000005</v>
      </c>
      <c r="BD35" s="12">
        <f>IF( RTD("cqg.rtd",,"StudyData","AlgOrdBidVol(HXS)",  "Bar",, "Open", "5",AH35,,,,,"T")="",0,RTD("cqg.rtd",,"StudyData","AlgOrdBidVol(HXS)",  "Bar",, "Open", "5",AH35,,,,,"T"))</f>
        <v>0</v>
      </c>
      <c r="BE35" s="12">
        <f>IF( RTD("cqg.rtd",,"StudyData","AlgOrdAskVol(HXS)",  "Bar",, "Open", "5",AH35,,,,,"T")="",0,RTD("cqg.rtd",,"StudyData","AlgOrdAskVol(HXS)",  "Bar",, "Open", "5",AH35,,,,,"T"))</f>
        <v>0</v>
      </c>
      <c r="BF35" s="9">
        <f t="shared" si="3"/>
        <v>0</v>
      </c>
      <c r="BG35" s="92"/>
      <c r="BJ35" s="1"/>
      <c r="BN35" s="1"/>
    </row>
    <row r="36" spans="2:66" ht="11.1" customHeight="1" x14ac:dyDescent="0.3">
      <c r="B36" s="10">
        <f>RTD("cqg.rtd",,"StudyData","SUBMINUTE((HTS),1,Regular)","FG",,"Time","5",D36,,,,,"T")</f>
        <v>42305.55704861111</v>
      </c>
      <c r="C36" s="100" t="str">
        <f>RTD("cqg.rtd",,"StudyData","SUBMINUTE((HTS),1,Regular)","Bar",,"Close","5",D36,,,,,"T")</f>
        <v/>
      </c>
      <c r="D36" s="101">
        <f t="shared" si="6"/>
        <v>-27</v>
      </c>
      <c r="E36" s="13">
        <f>IF( RTD("cqg.rtd",,"StudyData", "AlgOrdBidVol(SUBMINUTE((HTS),1,Regular),1,0)",  "Bar",, "Open", "5",D36,,,,,"T")="",0,RTD("cqg.rtd",,"StudyData", "AlgOrdBidVol(SUBMINUTE((HTS),1,Regular),1,0)",  "Bar",, "Open", "5",D36,,,,,"T"))</f>
        <v>0</v>
      </c>
      <c r="F36" s="13">
        <f xml:space="preserve"> IF(RTD("cqg.rtd",,"StudyData", "AlgOrdAskVol(SUBMINUTE((HTS),1,Regular),1,0)",  "Bar",, "Open", "5",D36,,,,,"T")="",0,RTD("cqg.rtd",,"StudyData", "AlgOrdAskVol(SUBMINUTE((HTS),1,Regular),1,0)",  "Bar",, "Open", "5",D36,,,,,"T"))</f>
        <v>0</v>
      </c>
      <c r="G36" s="6">
        <f t="shared" si="0"/>
        <v>0</v>
      </c>
      <c r="H36" s="114"/>
      <c r="I36" s="53">
        <f>RTD("cqg.rtd",,"StudyData","SUBMINUTE((HTS),5,Regular)","FG",,"Time","5",D36,,,,,"T")</f>
        <v>42305.555787037039</v>
      </c>
      <c r="J36" s="49" t="str">
        <f>RTD("cqg.rtd",,"StudyData","SUBMINUTE((HTS),5,Regular)","Bar",,"Close","5",D36,,,,,"T")</f>
        <v/>
      </c>
      <c r="K36" s="12">
        <f>IF( RTD("cqg.rtd",,"StudyData","AlgOrdBidVol(SUBMINUTE((HTS),5,Regular),1,0)",  "Bar",, "Open", "5",D36,,,,,"T")="",0,RTD("cqg.rtd",,"StudyData","AlgOrdBidVol(SUBMINUTE((HTS),5,Regular),1,0)",  "Bar",, "Open", "5",D36,,,,,"T"))</f>
        <v>0</v>
      </c>
      <c r="L36" s="12">
        <f>IF( RTD("cqg.rtd",,"StudyData","AlgOrdAskVol(SUBMINUTE((HTS),5,Regular),1,0)",  "Bar",, "Open", "5",D36,,,,,"T")="",0,RTD("cqg.rtd",,"StudyData","AlgOrdAskVol(SUBMINUTE((HTS),5,Regular),1,0)",  "Bar",, "Open", "5",D36,,,,,"T"))</f>
        <v>0</v>
      </c>
      <c r="M36" s="1">
        <f>IF(AND(K36&gt;$K$8,K36&gt;L36),1,IF(AND(L36&gt;$L$8,L36&gt;K36),-1,0))</f>
        <v>0</v>
      </c>
      <c r="N36" s="114"/>
      <c r="O36" s="15">
        <f>RTD("cqg.rtd",,"StudyData","HTS","Bar",,"Time","1",D36,,,,,"T")</f>
        <v>42305.538194444445</v>
      </c>
      <c r="P36" s="50">
        <f>RTD("cqg.rtd",,"StudyData","HTS","Bar",,"Close","1",D36,,,,,"T")</f>
        <v>98.24</v>
      </c>
      <c r="Q36" s="13">
        <f>IF( RTD("cqg.rtd",,"StudyData", "AlgOrdBidVol(HTS)",  "Bar",, "Open", "1",D36,,,,,"T")="",0,RTD("cqg.rtd",,"StudyData", "AlgOrdBidVol(HTS)",  "Bar",, "Open", "1",D36,,,,,"T"))</f>
        <v>0</v>
      </c>
      <c r="R36" s="13">
        <f xml:space="preserve"> IF(RTD("cqg.rtd",,"StudyData", "AlgOrdAskVol(HTS)",  "Bar",, "Open", "1",D36,,,,,"T")="",0,RTD("cqg.rtd",,"StudyData", "AlgOrdAskVol(HTS)",  "Bar",, "Open", "1",D36,,,,,"T"))</f>
        <v>599</v>
      </c>
      <c r="S36" s="60">
        <f>IF(AND(Q36&gt;$Q$8,Q36&gt;R36),1,IF(AND(R36&gt;$R$8,R36&gt;Q36),-1,0))</f>
        <v>-1</v>
      </c>
      <c r="T36" s="114"/>
      <c r="U36" s="38">
        <f>RTD("cqg.rtd",,"StudyData","HTS","Bar",,"Time","5",D36,,,,,"T")</f>
        <v>42305.461805555555</v>
      </c>
      <c r="V36" s="14">
        <f>RTD("cqg.rtd",,"StudyData","HTS","Bar",,"Open","5",D36,,,,,"T")</f>
        <v>98.24</v>
      </c>
      <c r="W36" s="11">
        <f>RTD("cqg.rtd",,"StudyData","HTS","Bar",,"High","5",D36,,,,,"T")</f>
        <v>98.24</v>
      </c>
      <c r="X36" s="52">
        <f>RTD("cqg.rtd",,"StudyData","HTS","Bar",,"Low","5",D36,,,,,"T")</f>
        <v>98.24</v>
      </c>
      <c r="Y36" s="51">
        <f>RTD("cqg.rtd",,"StudyData","HTS","FG",,"Close","5",D36,,,,,"T")</f>
        <v>98.24</v>
      </c>
      <c r="Z36" s="12">
        <f>IF( RTD("cqg.rtd",,"StudyData","AlgOrdBidVol(HTS)",  "Bar",, "Open", "5",D36,,,,,"T")="",0,RTD("cqg.rtd",,"StudyData","AlgOrdBidVol(HTS)",  "Bar",, "Open", "5",D36,,,,,"T"))</f>
        <v>0</v>
      </c>
      <c r="AA36" s="12">
        <f>IF( RTD("cqg.rtd",,"StudyData","AlgOrdAskVol(HTS)",  "Bar",, "Open", "5",D36,,,,,"T")="",0,RTD("cqg.rtd",,"StudyData","AlgOrdAskVol(HTS)",  "Bar",, "Open", "5",D36,,,,,"T"))</f>
        <v>0</v>
      </c>
      <c r="AB36" s="9">
        <f t="shared" si="1"/>
        <v>0</v>
      </c>
      <c r="AC36" s="122"/>
      <c r="AD36" s="119"/>
      <c r="AE36" s="124"/>
      <c r="AF36" s="10">
        <f>RTD("cqg.rtd",,"StudyData","SUBMINUTE((HXS),1,Regular)","FG",,"Time","5",AH36,,,,,"T")</f>
        <v>42305.55704861111</v>
      </c>
      <c r="AG36" s="100" t="str">
        <f>RTD("cqg.rtd",,"StudyData","SUBMINUTE((HXS),1,Regular)","Bar",,"Close","5",AH36,,,,,"T")</f>
        <v/>
      </c>
      <c r="AH36" s="99">
        <f t="shared" si="5"/>
        <v>-27</v>
      </c>
      <c r="AI36" s="13">
        <f>IF( RTD("cqg.rtd",,"StudyData", "AlgOrdBidVol(SUBMINUTE((HXS),1,Regular),1,0)",  "Bar",, "Open", "5",AH36,,,,,"T")="",0,RTD("cqg.rtd",,"StudyData", "AlgOrdBidVol(SUBMINUTE((HXS),1,Regular),1,0)",  "Bar",, "Open", "5",AH36,,,,,"T"))</f>
        <v>0</v>
      </c>
      <c r="AJ36" s="118">
        <f xml:space="preserve"> IF(RTD("cqg.rtd",,"StudyData", "AlgOrdAskVol(SUBMINUTE((HXS),1,Regular),1,0)",  "Bar",, "Open", "5",AH36,,,,,"T")="",0,RTD("cqg.rtd",,"StudyData", "AlgOrdAskVol(SUBMINUTE((HXS),1,Regular),1,0)",  "Bar",, "Open", "5",AH36,,,,,"T"))</f>
        <v>0</v>
      </c>
      <c r="AK36" s="88">
        <f>IF(AND(AI36&gt;$AI$8,AI36&gt;AJ36),1,IF(AND(AJ36&gt;$AJ$8,AJ36&gt;AI36),-1,0))</f>
        <v>0</v>
      </c>
      <c r="AL36" s="115"/>
      <c r="AM36" s="10">
        <f>RTD("cqg.rtd",,"StudyData","SUBMINUTE((HXS),5,Regular)","FG",,"Time","5",AH36,,,,,"T")</f>
        <v>42305.555787037039</v>
      </c>
      <c r="AN36" s="49" t="str">
        <f>RTD("cqg.rtd",,"StudyData","SUBMINUTE((HXS),5,Regular)","Bar",,"Close","5",AH36,,,,,"T")</f>
        <v/>
      </c>
      <c r="AO36" s="12">
        <f>IF( RTD("cqg.rtd",,"StudyData","AlgOrdBidVol(SUBMINUTE((HXS),5,Regular),1,0)",  "Bar",, "Open", "5",AH36,,,,,"T")="",0,RTD("cqg.rtd",,"StudyData","AlgOrdBidVol(SUBMINUTE((HXS),5,Regular),1,0)",  "Bar",, "Open", "5",AH36,,,,,"T"))</f>
        <v>0</v>
      </c>
      <c r="AP36" s="12">
        <f>IF( RTD("cqg.rtd",,"StudyData","AlgOrdAskVol(SUBMINUTE((HXS),5,Regular),1,0)",  "Bar",, "Open", "5",AH36,,,,,"T")="",0,RTD("cqg.rtd",,"StudyData","AlgOrdAskVol(SUBMINUTE((HXS),5,Regular),1,0)",  "Bar",, "Open", "5",AH36,,,,,"T"))</f>
        <v>0</v>
      </c>
      <c r="AQ36" s="9">
        <f>IF(AND(AO36&gt;$AO$8,AO36&gt;AP36),1,IF(AND(AP36&gt;$AP$8,AP36&gt;AO36),-1,0))</f>
        <v>0</v>
      </c>
      <c r="AR36" s="115"/>
      <c r="AS36" s="15">
        <f>RTD("cqg.rtd",,"StudyData","HXS","Bar",,"Time","1",AH36,,,,,"T")</f>
        <v>42305.538194444445</v>
      </c>
      <c r="AT36" s="50" t="str">
        <f>RTD("cqg.rtd",,"StudyData","HXS","Bar",,"Close","1",AH36,,,,,"T")</f>
        <v/>
      </c>
      <c r="AU36" s="13">
        <f>IF( RTD("cqg.rtd",,"StudyData", "AlgOrdBidVol(HXS)",  "Bar",, "Open", "1",AH36,,,,,"T")="",0,RTD("cqg.rtd",,"StudyData", "AlgOrdBidVol(HXS)",  "Bar",, "Open", "1",AH36,,,,,"T"))</f>
        <v>0</v>
      </c>
      <c r="AV36" s="13">
        <f xml:space="preserve"> IF(RTD("cqg.rtd",,"StudyData", "AlgOrdAskVol(HXS)",  "Bar",, "Open", "1",AH36,,,,,"T")="",0,RTD("cqg.rtd",,"StudyData", "AlgOrdAskVol(HXS)",  "Bar",, "Open", "1",AH36,,,,,"T"))</f>
        <v>0</v>
      </c>
      <c r="AW36" s="91">
        <f t="shared" si="2"/>
        <v>0</v>
      </c>
      <c r="AX36" s="115"/>
      <c r="AY36" s="102">
        <f>RTD("cqg.rtd",,"StudyData","HXS","Bar",,"Time","5",AH36,,,,,"T")</f>
        <v>42305.461805555555</v>
      </c>
      <c r="AZ36" s="14">
        <f>RTD("cqg.rtd",,"StudyData","HXS","FG",,"Close","5",AH36,,,,,"T")</f>
        <v>97.385000000000005</v>
      </c>
      <c r="BA36" s="89">
        <f>RTD("cqg.rtd",,"StudyData","HXS","Bar",,"High","5",AH36,,,,,"T")</f>
        <v>97.385000000000005</v>
      </c>
      <c r="BB36" s="90">
        <f>RTD("cqg.rtd",,"StudyData","HXS","Bar",,"Low","5",AH36,,,,,"T")</f>
        <v>97.385000000000005</v>
      </c>
      <c r="BC36" s="51">
        <f>RTD("cqg.rtd",,"StudyData","HXS","Bar",,"Close","5",AH36,,,,,"T")</f>
        <v>97.385000000000005</v>
      </c>
      <c r="BD36" s="12">
        <f>IF( RTD("cqg.rtd",,"StudyData","AlgOrdBidVol(HXS)",  "Bar",, "Open", "5",AH36,,,,,"T")="",0,RTD("cqg.rtd",,"StudyData","AlgOrdBidVol(HXS)",  "Bar",, "Open", "5",AH36,,,,,"T"))</f>
        <v>0</v>
      </c>
      <c r="BE36" s="12">
        <f>IF( RTD("cqg.rtd",,"StudyData","AlgOrdAskVol(HXS)",  "Bar",, "Open", "5",AH36,,,,,"T")="",0,RTD("cqg.rtd",,"StudyData","AlgOrdAskVol(HXS)",  "Bar",, "Open", "5",AH36,,,,,"T"))</f>
        <v>0</v>
      </c>
      <c r="BF36" s="9">
        <f t="shared" si="3"/>
        <v>0</v>
      </c>
      <c r="BG36" s="92"/>
      <c r="BJ36" s="1"/>
      <c r="BN36" s="1"/>
    </row>
    <row r="37" spans="2:66" ht="11.1" customHeight="1" x14ac:dyDescent="0.3">
      <c r="B37" s="10">
        <f>RTD("cqg.rtd",,"StudyData","SUBMINUTE((HTS),1,Regular)","FG",,"Time","5",D37,,,,,"T")</f>
        <v>42305.557037037033</v>
      </c>
      <c r="C37" s="100" t="str">
        <f>RTD("cqg.rtd",,"StudyData","SUBMINUTE((HTS),1,Regular)","Bar",,"Close","5",D37,,,,,"T")</f>
        <v/>
      </c>
      <c r="D37" s="101">
        <f t="shared" si="6"/>
        <v>-28</v>
      </c>
      <c r="E37" s="13">
        <f>IF( RTD("cqg.rtd",,"StudyData", "AlgOrdBidVol(SUBMINUTE((HTS),1,Regular),1,0)",  "Bar",, "Open", "5",D37,,,,,"T")="",0,RTD("cqg.rtd",,"StudyData", "AlgOrdBidVol(SUBMINUTE((HTS),1,Regular),1,0)",  "Bar",, "Open", "5",D37,,,,,"T"))</f>
        <v>0</v>
      </c>
      <c r="F37" s="13">
        <f xml:space="preserve"> IF(RTD("cqg.rtd",,"StudyData", "AlgOrdAskVol(SUBMINUTE((HTS),1,Regular),1,0)",  "Bar",, "Open", "5",D37,,,,,"T")="",0,RTD("cqg.rtd",,"StudyData", "AlgOrdAskVol(SUBMINUTE((HTS),1,Regular),1,0)",  "Bar",, "Open", "5",D37,,,,,"T"))</f>
        <v>0</v>
      </c>
      <c r="G37" s="6">
        <f t="shared" si="0"/>
        <v>0</v>
      </c>
      <c r="H37" s="114"/>
      <c r="I37" s="53">
        <f>RTD("cqg.rtd",,"StudyData","SUBMINUTE((HTS),5,Regular)","FG",,"Time","5",D37,,,,,"T")</f>
        <v>42305.555729166663</v>
      </c>
      <c r="J37" s="49" t="str">
        <f>RTD("cqg.rtd",,"StudyData","SUBMINUTE((HTS),5,Regular)","Bar",,"Close","5",D37,,,,,"T")</f>
        <v/>
      </c>
      <c r="K37" s="12">
        <f>IF( RTD("cqg.rtd",,"StudyData","AlgOrdBidVol(SUBMINUTE((HTS),5,Regular),1,0)",  "Bar",, "Open", "5",D37,,,,,"T")="",0,RTD("cqg.rtd",,"StudyData","AlgOrdBidVol(SUBMINUTE((HTS),5,Regular),1,0)",  "Bar",, "Open", "5",D37,,,,,"T"))</f>
        <v>0</v>
      </c>
      <c r="L37" s="12">
        <f>IF( RTD("cqg.rtd",,"StudyData","AlgOrdAskVol(SUBMINUTE((HTS),5,Regular),1,0)",  "Bar",, "Open", "5",D37,,,,,"T")="",0,RTD("cqg.rtd",,"StudyData","AlgOrdAskVol(SUBMINUTE((HTS),5,Regular),1,0)",  "Bar",, "Open", "5",D37,,,,,"T"))</f>
        <v>0</v>
      </c>
      <c r="M37" s="1">
        <f>IF(AND(K37&gt;$K$8,K37&gt;L37),1,IF(AND(L37&gt;$L$8,L37&gt;K37),-1,0))</f>
        <v>0</v>
      </c>
      <c r="N37" s="114"/>
      <c r="O37" s="15">
        <f>RTD("cqg.rtd",,"StudyData","HTS","Bar",,"Time","1",D37,,,,,"T")</f>
        <v>42305.537499999999</v>
      </c>
      <c r="P37" s="50" t="str">
        <f>RTD("cqg.rtd",,"StudyData","HTS","Bar",,"Close","1",D37,,,,,"T")</f>
        <v/>
      </c>
      <c r="Q37" s="13">
        <f>IF( RTD("cqg.rtd",,"StudyData", "AlgOrdBidVol(HTS)",  "Bar",, "Open", "1",D37,,,,,"T")="",0,RTD("cqg.rtd",,"StudyData", "AlgOrdBidVol(HTS)",  "Bar",, "Open", "1",D37,,,,,"T"))</f>
        <v>0</v>
      </c>
      <c r="R37" s="13">
        <f xml:space="preserve"> IF(RTD("cqg.rtd",,"StudyData", "AlgOrdAskVol(HTS)",  "Bar",, "Open", "1",D37,,,,,"T")="",0,RTD("cqg.rtd",,"StudyData", "AlgOrdAskVol(HTS)",  "Bar",, "Open", "1",D37,,,,,"T"))</f>
        <v>0</v>
      </c>
      <c r="S37" s="60">
        <f>IF(AND(Q37&gt;$Q$8,Q37&gt;R37),1,IF(AND(R37&gt;$R$8,R37&gt;Q37),-1,0))</f>
        <v>0</v>
      </c>
      <c r="T37" s="114"/>
      <c r="U37" s="38">
        <f>RTD("cqg.rtd",,"StudyData","HTS","Bar",,"Time","5",D37,,,,,"T")</f>
        <v>42305.458333333336</v>
      </c>
      <c r="V37" s="14" t="str">
        <f>RTD("cqg.rtd",,"StudyData","HTS","Bar",,"Open","5",D37,,,,,"T")</f>
        <v/>
      </c>
      <c r="W37" s="11" t="str">
        <f>RTD("cqg.rtd",,"StudyData","HTS","Bar",,"High","5",D37,,,,,"T")</f>
        <v/>
      </c>
      <c r="X37" s="52" t="str">
        <f>RTD("cqg.rtd",,"StudyData","HTS","Bar",,"Low","5",D37,,,,,"T")</f>
        <v/>
      </c>
      <c r="Y37" s="51">
        <f>RTD("cqg.rtd",,"StudyData","HTS","FG",,"Close","5",D37,,,,,"T")</f>
        <v>98.24</v>
      </c>
      <c r="Z37" s="12">
        <f>IF( RTD("cqg.rtd",,"StudyData","AlgOrdBidVol(HTS)",  "Bar",, "Open", "5",D37,,,,,"T")="",0,RTD("cqg.rtd",,"StudyData","AlgOrdBidVol(HTS)",  "Bar",, "Open", "5",D37,,,,,"T"))</f>
        <v>0</v>
      </c>
      <c r="AA37" s="12">
        <f>IF( RTD("cqg.rtd",,"StudyData","AlgOrdAskVol(HTS)",  "Bar",, "Open", "5",D37,,,,,"T")="",0,RTD("cqg.rtd",,"StudyData","AlgOrdAskVol(HTS)",  "Bar",, "Open", "5",D37,,,,,"T"))</f>
        <v>0</v>
      </c>
      <c r="AB37" s="9">
        <f t="shared" si="1"/>
        <v>0</v>
      </c>
      <c r="AC37" s="122"/>
      <c r="AD37" s="119"/>
      <c r="AE37" s="124"/>
      <c r="AF37" s="10">
        <f>RTD("cqg.rtd",,"StudyData","SUBMINUTE((HXS),1,Regular)","FG",,"Time","5",AH37,,,,,"T")</f>
        <v>42305.557037037033</v>
      </c>
      <c r="AG37" s="100" t="str">
        <f>RTD("cqg.rtd",,"StudyData","SUBMINUTE((HXS),1,Regular)","Bar",,"Close","5",AH37,,,,,"T")</f>
        <v/>
      </c>
      <c r="AH37" s="99">
        <f t="shared" si="5"/>
        <v>-28</v>
      </c>
      <c r="AI37" s="13">
        <f>IF( RTD("cqg.rtd",,"StudyData", "AlgOrdBidVol(SUBMINUTE((HXS),1,Regular),1,0)",  "Bar",, "Open", "5",AH37,,,,,"T")="",0,RTD("cqg.rtd",,"StudyData", "AlgOrdBidVol(SUBMINUTE((HXS),1,Regular),1,0)",  "Bar",, "Open", "5",AH37,,,,,"T"))</f>
        <v>0</v>
      </c>
      <c r="AJ37" s="118">
        <f xml:space="preserve"> IF(RTD("cqg.rtd",,"StudyData", "AlgOrdAskVol(SUBMINUTE((HXS),1,Regular),1,0)",  "Bar",, "Open", "5",AH37,,,,,"T")="",0,RTD("cqg.rtd",,"StudyData", "AlgOrdAskVol(SUBMINUTE((HXS),1,Regular),1,0)",  "Bar",, "Open", "5",AH37,,,,,"T"))</f>
        <v>0</v>
      </c>
      <c r="AK37" s="88">
        <f>IF(AND(AI37&gt;$AI$8,AI37&gt;AJ37),1,IF(AND(AJ37&gt;$AJ$8,AJ37&gt;AI37),-1,0))</f>
        <v>0</v>
      </c>
      <c r="AL37" s="115"/>
      <c r="AM37" s="10">
        <f>RTD("cqg.rtd",,"StudyData","SUBMINUTE((HXS),5,Regular)","FG",,"Time","5",AH37,,,,,"T")</f>
        <v>42305.555729166663</v>
      </c>
      <c r="AN37" s="49" t="str">
        <f>RTD("cqg.rtd",,"StudyData","SUBMINUTE((HXS),5,Regular)","Bar",,"Close","5",AH37,,,,,"T")</f>
        <v/>
      </c>
      <c r="AO37" s="12">
        <f>IF( RTD("cqg.rtd",,"StudyData","AlgOrdBidVol(SUBMINUTE((HXS),5,Regular),1,0)",  "Bar",, "Open", "5",AH37,,,,,"T")="",0,RTD("cqg.rtd",,"StudyData","AlgOrdBidVol(SUBMINUTE((HXS),5,Regular),1,0)",  "Bar",, "Open", "5",AH37,,,,,"T"))</f>
        <v>0</v>
      </c>
      <c r="AP37" s="12">
        <f>IF( RTD("cqg.rtd",,"StudyData","AlgOrdAskVol(SUBMINUTE((HXS),5,Regular),1,0)",  "Bar",, "Open", "5",AH37,,,,,"T")="",0,RTD("cqg.rtd",,"StudyData","AlgOrdAskVol(SUBMINUTE((HXS),5,Regular),1,0)",  "Bar",, "Open", "5",AH37,,,,,"T"))</f>
        <v>0</v>
      </c>
      <c r="AQ37" s="9">
        <f>IF(AND(AO37&gt;$AO$8,AO37&gt;AP37),1,IF(AND(AP37&gt;$AP$8,AP37&gt;AO37),-1,0))</f>
        <v>0</v>
      </c>
      <c r="AR37" s="115"/>
      <c r="AS37" s="15">
        <f>RTD("cqg.rtd",,"StudyData","HXS","Bar",,"Time","1",AH37,,,,,"T")</f>
        <v>42305.537499999999</v>
      </c>
      <c r="AT37" s="50" t="str">
        <f>RTD("cqg.rtd",,"StudyData","HXS","Bar",,"Close","1",AH37,,,,,"T")</f>
        <v/>
      </c>
      <c r="AU37" s="13">
        <f>IF( RTD("cqg.rtd",,"StudyData", "AlgOrdBidVol(HXS)",  "Bar",, "Open", "1",AH37,,,,,"T")="",0,RTD("cqg.rtd",,"StudyData", "AlgOrdBidVol(HXS)",  "Bar",, "Open", "1",AH37,,,,,"T"))</f>
        <v>0</v>
      </c>
      <c r="AV37" s="13">
        <f xml:space="preserve"> IF(RTD("cqg.rtd",,"StudyData", "AlgOrdAskVol(HXS)",  "Bar",, "Open", "1",AH37,,,,,"T")="",0,RTD("cqg.rtd",,"StudyData", "AlgOrdAskVol(HXS)",  "Bar",, "Open", "1",AH37,,,,,"T"))</f>
        <v>0</v>
      </c>
      <c r="AW37" s="91">
        <f t="shared" si="2"/>
        <v>0</v>
      </c>
      <c r="AX37" s="115"/>
      <c r="AY37" s="102">
        <f>RTD("cqg.rtd",,"StudyData","HXS","Bar",,"Time","5",AH37,,,,,"T")</f>
        <v>42305.458333333336</v>
      </c>
      <c r="AZ37" s="14">
        <f>RTD("cqg.rtd",,"StudyData","HXS","FG",,"Close","5",AH37,,,,,"T")</f>
        <v>97.385000000000005</v>
      </c>
      <c r="BA37" s="89">
        <f>RTD("cqg.rtd",,"StudyData","HXS","Bar",,"High","5",AH37,,,,,"T")</f>
        <v>97.385000000000005</v>
      </c>
      <c r="BB37" s="90">
        <f>RTD("cqg.rtd",,"StudyData","HXS","Bar",,"Low","5",AH37,,,,,"T")</f>
        <v>97.38</v>
      </c>
      <c r="BC37" s="51">
        <f>RTD("cqg.rtd",,"StudyData","HXS","Bar",,"Close","5",AH37,,,,,"T")</f>
        <v>97.385000000000005</v>
      </c>
      <c r="BD37" s="12">
        <f>IF( RTD("cqg.rtd",,"StudyData","AlgOrdBidVol(HXS)",  "Bar",, "Open", "5",AH37,,,,,"T")="",0,RTD("cqg.rtd",,"StudyData","AlgOrdBidVol(HXS)",  "Bar",, "Open", "5",AH37,,,,,"T"))</f>
        <v>0</v>
      </c>
      <c r="BE37" s="12">
        <f>IF( RTD("cqg.rtd",,"StudyData","AlgOrdAskVol(HXS)",  "Bar",, "Open", "5",AH37,,,,,"T")="",0,RTD("cqg.rtd",,"StudyData","AlgOrdAskVol(HXS)",  "Bar",, "Open", "5",AH37,,,,,"T"))</f>
        <v>0</v>
      </c>
      <c r="BF37" s="9">
        <f t="shared" si="3"/>
        <v>0</v>
      </c>
      <c r="BG37" s="92"/>
      <c r="BJ37" s="1"/>
      <c r="BN37" s="1"/>
    </row>
    <row r="38" spans="2:66" ht="11.1" customHeight="1" x14ac:dyDescent="0.3">
      <c r="B38" s="10">
        <f>RTD("cqg.rtd",,"StudyData","SUBMINUTE((HTS),1,Regular)","FG",,"Time","5",D38,,,,,"T")</f>
        <v>42305.557025462957</v>
      </c>
      <c r="C38" s="100" t="str">
        <f>RTD("cqg.rtd",,"StudyData","SUBMINUTE((HTS),1,Regular)","Bar",,"Close","5",D38,,,,,"T")</f>
        <v/>
      </c>
      <c r="D38" s="101">
        <f t="shared" si="6"/>
        <v>-29</v>
      </c>
      <c r="E38" s="13">
        <f>IF( RTD("cqg.rtd",,"StudyData", "AlgOrdBidVol(SUBMINUTE((HTS),1,Regular),1,0)",  "Bar",, "Open", "5",D38,,,,,"T")="",0,RTD("cqg.rtd",,"StudyData", "AlgOrdBidVol(SUBMINUTE((HTS),1,Regular),1,0)",  "Bar",, "Open", "5",D38,,,,,"T"))</f>
        <v>0</v>
      </c>
      <c r="F38" s="13">
        <f xml:space="preserve"> IF(RTD("cqg.rtd",,"StudyData", "AlgOrdAskVol(SUBMINUTE((HTS),1,Regular),1,0)",  "Bar",, "Open", "5",D38,,,,,"T")="",0,RTD("cqg.rtd",,"StudyData", "AlgOrdAskVol(SUBMINUTE((HTS),1,Regular),1,0)",  "Bar",, "Open", "5",D38,,,,,"T"))</f>
        <v>0</v>
      </c>
      <c r="G38" s="6">
        <f t="shared" si="0"/>
        <v>0</v>
      </c>
      <c r="H38" s="114"/>
      <c r="I38" s="53">
        <f>RTD("cqg.rtd",,"StudyData","SUBMINUTE((HTS),5,Regular)","FG",,"Time","5",D38,,,,,"T")</f>
        <v>42305.555671296293</v>
      </c>
      <c r="J38" s="49" t="str">
        <f>RTD("cqg.rtd",,"StudyData","SUBMINUTE((HTS),5,Regular)","Bar",,"Close","5",D38,,,,,"T")</f>
        <v/>
      </c>
      <c r="K38" s="12">
        <f>IF( RTD("cqg.rtd",,"StudyData","AlgOrdBidVol(SUBMINUTE((HTS),5,Regular),1,0)",  "Bar",, "Open", "5",D38,,,,,"T")="",0,RTD("cqg.rtd",,"StudyData","AlgOrdBidVol(SUBMINUTE((HTS),5,Regular),1,0)",  "Bar",, "Open", "5",D38,,,,,"T"))</f>
        <v>0</v>
      </c>
      <c r="L38" s="12">
        <f>IF( RTD("cqg.rtd",,"StudyData","AlgOrdAskVol(SUBMINUTE((HTS),5,Regular),1,0)",  "Bar",, "Open", "5",D38,,,,,"T")="",0,RTD("cqg.rtd",,"StudyData","AlgOrdAskVol(SUBMINUTE((HTS),5,Regular),1,0)",  "Bar",, "Open", "5",D38,,,,,"T"))</f>
        <v>0</v>
      </c>
      <c r="M38" s="1">
        <f>IF(AND(K38&gt;$K$8,K38&gt;L38),1,IF(AND(L38&gt;$L$8,L38&gt;K38),-1,0))</f>
        <v>0</v>
      </c>
      <c r="N38" s="114"/>
      <c r="O38" s="15">
        <f>RTD("cqg.rtd",,"StudyData","HTS","Bar",,"Time","1",D38,,,,,"T")</f>
        <v>42305.536805555559</v>
      </c>
      <c r="P38" s="50" t="str">
        <f>RTD("cqg.rtd",,"StudyData","HTS","Bar",,"Close","1",D38,,,,,"T")</f>
        <v/>
      </c>
      <c r="Q38" s="13">
        <f>IF( RTD("cqg.rtd",,"StudyData", "AlgOrdBidVol(HTS)",  "Bar",, "Open", "1",D38,,,,,"T")="",0,RTD("cqg.rtd",,"StudyData", "AlgOrdBidVol(HTS)",  "Bar",, "Open", "1",D38,,,,,"T"))</f>
        <v>0</v>
      </c>
      <c r="R38" s="13">
        <f xml:space="preserve"> IF(RTD("cqg.rtd",,"StudyData", "AlgOrdAskVol(HTS)",  "Bar",, "Open", "1",D38,,,,,"T")="",0,RTD("cqg.rtd",,"StudyData", "AlgOrdAskVol(HTS)",  "Bar",, "Open", "1",D38,,,,,"T"))</f>
        <v>0</v>
      </c>
      <c r="S38" s="60">
        <f>IF(AND(Q38&gt;$Q$8,Q38&gt;R38),1,IF(AND(R38&gt;$R$8,R38&gt;Q38),-1,0))</f>
        <v>0</v>
      </c>
      <c r="T38" s="114"/>
      <c r="U38" s="38">
        <f>RTD("cqg.rtd",,"StudyData","HTS","Bar",,"Time","5",D38,,,,,"T")</f>
        <v>42305.454861111109</v>
      </c>
      <c r="V38" s="14">
        <f>RTD("cqg.rtd",,"StudyData","HTS","Bar",,"Open","5",D38,,,,,"T")</f>
        <v>98.24</v>
      </c>
      <c r="W38" s="11">
        <f>RTD("cqg.rtd",,"StudyData","HTS","Bar",,"High","5",D38,,,,,"T")</f>
        <v>98.24</v>
      </c>
      <c r="X38" s="52">
        <f>RTD("cqg.rtd",,"StudyData","HTS","Bar",,"Low","5",D38,,,,,"T")</f>
        <v>98.24</v>
      </c>
      <c r="Y38" s="51">
        <f>RTD("cqg.rtd",,"StudyData","HTS","FG",,"Close","5",D38,,,,,"T")</f>
        <v>98.24</v>
      </c>
      <c r="Z38" s="12">
        <f>IF( RTD("cqg.rtd",,"StudyData","AlgOrdBidVol(HTS)",  "Bar",, "Open", "5",D38,,,,,"T")="",0,RTD("cqg.rtd",,"StudyData","AlgOrdBidVol(HTS)",  "Bar",, "Open", "5",D38,,,,,"T"))</f>
        <v>0</v>
      </c>
      <c r="AA38" s="12">
        <f>IF( RTD("cqg.rtd",,"StudyData","AlgOrdAskVol(HTS)",  "Bar",, "Open", "5",D38,,,,,"T")="",0,RTD("cqg.rtd",,"StudyData","AlgOrdAskVol(HTS)",  "Bar",, "Open", "5",D38,,,,,"T"))</f>
        <v>0</v>
      </c>
      <c r="AB38" s="9">
        <f t="shared" si="1"/>
        <v>0</v>
      </c>
      <c r="AC38" s="122"/>
      <c r="AD38" s="119"/>
      <c r="AE38" s="124"/>
      <c r="AF38" s="10">
        <f>RTD("cqg.rtd",,"StudyData","SUBMINUTE((HXS),1,Regular)","FG",,"Time","5",AH38,,,,,"T")</f>
        <v>42305.557025462957</v>
      </c>
      <c r="AG38" s="100" t="str">
        <f>RTD("cqg.rtd",,"StudyData","SUBMINUTE((HXS),1,Regular)","Bar",,"Close","5",AH38,,,,,"T")</f>
        <v/>
      </c>
      <c r="AH38" s="99">
        <f t="shared" si="5"/>
        <v>-29</v>
      </c>
      <c r="AI38" s="13">
        <f>IF( RTD("cqg.rtd",,"StudyData", "AlgOrdBidVol(SUBMINUTE((HXS),1,Regular),1,0)",  "Bar",, "Open", "5",AH38,,,,,"T")="",0,RTD("cqg.rtd",,"StudyData", "AlgOrdBidVol(SUBMINUTE((HXS),1,Regular),1,0)",  "Bar",, "Open", "5",AH38,,,,,"T"))</f>
        <v>0</v>
      </c>
      <c r="AJ38" s="118">
        <f xml:space="preserve"> IF(RTD("cqg.rtd",,"StudyData", "AlgOrdAskVol(SUBMINUTE((HXS),1,Regular),1,0)",  "Bar",, "Open", "5",AH38,,,,,"T")="",0,RTD("cqg.rtd",,"StudyData", "AlgOrdAskVol(SUBMINUTE((HXS),1,Regular),1,0)",  "Bar",, "Open", "5",AH38,,,,,"T"))</f>
        <v>0</v>
      </c>
      <c r="AK38" s="88">
        <f>IF(AND(AI38&gt;$AI$8,AI38&gt;AJ38),1,IF(AND(AJ38&gt;$AJ$8,AJ38&gt;AI38),-1,0))</f>
        <v>0</v>
      </c>
      <c r="AL38" s="115"/>
      <c r="AM38" s="10">
        <f>RTD("cqg.rtd",,"StudyData","SUBMINUTE((HXS),5,Regular)","FG",,"Time","5",AH38,,,,,"T")</f>
        <v>42305.555671296293</v>
      </c>
      <c r="AN38" s="49" t="str">
        <f>RTD("cqg.rtd",,"StudyData","SUBMINUTE((HXS),5,Regular)","Bar",,"Close","5",AH38,,,,,"T")</f>
        <v/>
      </c>
      <c r="AO38" s="12">
        <f>IF( RTD("cqg.rtd",,"StudyData","AlgOrdBidVol(SUBMINUTE((HXS),5,Regular),1,0)",  "Bar",, "Open", "5",AH38,,,,,"T")="",0,RTD("cqg.rtd",,"StudyData","AlgOrdBidVol(SUBMINUTE((HXS),5,Regular),1,0)",  "Bar",, "Open", "5",AH38,,,,,"T"))</f>
        <v>0</v>
      </c>
      <c r="AP38" s="12">
        <f>IF( RTD("cqg.rtd",,"StudyData","AlgOrdAskVol(SUBMINUTE((HXS),5,Regular),1,0)",  "Bar",, "Open", "5",AH38,,,,,"T")="",0,RTD("cqg.rtd",,"StudyData","AlgOrdAskVol(SUBMINUTE((HXS),5,Regular),1,0)",  "Bar",, "Open", "5",AH38,,,,,"T"))</f>
        <v>0</v>
      </c>
      <c r="AQ38" s="9">
        <f>IF(AND(AO38&gt;$AO$8,AO38&gt;AP38),1,IF(AND(AP38&gt;$AP$8,AP38&gt;AO38),-1,0))</f>
        <v>0</v>
      </c>
      <c r="AR38" s="115"/>
      <c r="AS38" s="15">
        <f>RTD("cqg.rtd",,"StudyData","HXS","Bar",,"Time","1",AH38,,,,,"T")</f>
        <v>42305.536805555559</v>
      </c>
      <c r="AT38" s="50">
        <f>RTD("cqg.rtd",,"StudyData","HXS","Bar",,"Close","1",AH38,,,,,"T")</f>
        <v>97.38</v>
      </c>
      <c r="AU38" s="13">
        <f>IF( RTD("cqg.rtd",,"StudyData", "AlgOrdBidVol(HXS)",  "Bar",, "Open", "1",AH38,,,,,"T")="",0,RTD("cqg.rtd",,"StudyData", "AlgOrdBidVol(HXS)",  "Bar",, "Open", "1",AH38,,,,,"T"))</f>
        <v>0</v>
      </c>
      <c r="AV38" s="13">
        <f xml:space="preserve"> IF(RTD("cqg.rtd",,"StudyData", "AlgOrdAskVol(HXS)",  "Bar",, "Open", "1",AH38,,,,,"T")="",0,RTD("cqg.rtd",,"StudyData", "AlgOrdAskVol(HXS)",  "Bar",, "Open", "1",AH38,,,,,"T"))</f>
        <v>0</v>
      </c>
      <c r="AW38" s="91">
        <f t="shared" si="2"/>
        <v>0</v>
      </c>
      <c r="AX38" s="115"/>
      <c r="AY38" s="102">
        <f>RTD("cqg.rtd",,"StudyData","HXS","Bar",,"Time","5",AH38,,,,,"T")</f>
        <v>42305.454861111109</v>
      </c>
      <c r="AZ38" s="14">
        <f>RTD("cqg.rtd",,"StudyData","HXS","FG",,"Close","5",AH38,,,,,"T")</f>
        <v>97.385000000000005</v>
      </c>
      <c r="BA38" s="89">
        <f>RTD("cqg.rtd",,"StudyData","HXS","Bar",,"High","5",AH38,,,,,"T")</f>
        <v>97.385000000000005</v>
      </c>
      <c r="BB38" s="90">
        <f>RTD("cqg.rtd",,"StudyData","HXS","Bar",,"Low","5",AH38,,,,,"T")</f>
        <v>97.38</v>
      </c>
      <c r="BC38" s="51">
        <f>RTD("cqg.rtd",,"StudyData","HXS","Bar",,"Close","5",AH38,,,,,"T")</f>
        <v>97.385000000000005</v>
      </c>
      <c r="BD38" s="12">
        <f>IF( RTD("cqg.rtd",,"StudyData","AlgOrdBidVol(HXS)",  "Bar",, "Open", "5",AH38,,,,,"T")="",0,RTD("cqg.rtd",,"StudyData","AlgOrdBidVol(HXS)",  "Bar",, "Open", "5",AH38,,,,,"T"))</f>
        <v>0</v>
      </c>
      <c r="BE38" s="12">
        <f>IF( RTD("cqg.rtd",,"StudyData","AlgOrdAskVol(HXS)",  "Bar",, "Open", "5",AH38,,,,,"T")="",0,RTD("cqg.rtd",,"StudyData","AlgOrdAskVol(HXS)",  "Bar",, "Open", "5",AH38,,,,,"T"))</f>
        <v>0</v>
      </c>
      <c r="BF38" s="9">
        <f t="shared" si="3"/>
        <v>0</v>
      </c>
      <c r="BG38" s="92"/>
      <c r="BJ38" s="1"/>
      <c r="BN38" s="1"/>
    </row>
    <row r="39" spans="2:66" ht="11.1" customHeight="1" x14ac:dyDescent="0.3">
      <c r="B39" s="10">
        <f>RTD("cqg.rtd",,"StudyData","SUBMINUTE((HTS),1,Regular)","FG",,"Time","5",D39,,,,,"T")</f>
        <v>42305.557013888887</v>
      </c>
      <c r="C39" s="100" t="str">
        <f>RTD("cqg.rtd",,"StudyData","SUBMINUTE((HTS),1,Regular)","Bar",,"Close","5",D39,,,,,"T")</f>
        <v/>
      </c>
      <c r="D39" s="101">
        <f t="shared" si="6"/>
        <v>-30</v>
      </c>
      <c r="E39" s="13">
        <f>IF( RTD("cqg.rtd",,"StudyData", "AlgOrdBidVol(SUBMINUTE((HTS),1,Regular),1,0)",  "Bar",, "Open", "5",D39,,,,,"T")="",0,RTD("cqg.rtd",,"StudyData", "AlgOrdBidVol(SUBMINUTE((HTS),1,Regular),1,0)",  "Bar",, "Open", "5",D39,,,,,"T"))</f>
        <v>0</v>
      </c>
      <c r="F39" s="13">
        <f xml:space="preserve"> IF(RTD("cqg.rtd",,"StudyData", "AlgOrdAskVol(SUBMINUTE((HTS),1,Regular),1,0)",  "Bar",, "Open", "5",D39,,,,,"T")="",0,RTD("cqg.rtd",,"StudyData", "AlgOrdAskVol(SUBMINUTE((HTS),1,Regular),1,0)",  "Bar",, "Open", "5",D39,,,,,"T"))</f>
        <v>0</v>
      </c>
      <c r="G39" s="6">
        <f t="shared" si="0"/>
        <v>0</v>
      </c>
      <c r="H39" s="114"/>
      <c r="I39" s="18">
        <f>RTD("cqg.rtd",,"StudyData","SUBMINUTE((HTS),5,Regular)","FG",,"Time","5",D39,,,,,"T")</f>
        <v>42305.555613425924</v>
      </c>
      <c r="J39" s="49" t="str">
        <f>RTD("cqg.rtd",,"StudyData","SUBMINUTE((HTS),5,Regular)","Bar",,"Close","5",D39,,,,,"T")</f>
        <v/>
      </c>
      <c r="K39" s="12">
        <f>IF( RTD("cqg.rtd",,"StudyData","AlgOrdBidVol(SUBMINUTE((HTS),5,Regular),1,0)",  "Bar",, "Open", "5",D39,,,,,"T")="",0,RTD("cqg.rtd",,"StudyData","AlgOrdBidVol(SUBMINUTE((HTS),5,Regular),1,0)",  "Bar",, "Open", "5",D39,,,,,"T"))</f>
        <v>0</v>
      </c>
      <c r="L39" s="12">
        <f>IF( RTD("cqg.rtd",,"StudyData","AlgOrdAskVol(SUBMINUTE((HTS),5,Regular),1,0)",  "Bar",, "Open", "5",D39,,,,,"T")="",0,RTD("cqg.rtd",,"StudyData","AlgOrdAskVol(SUBMINUTE((HTS),5,Regular),1,0)",  "Bar",, "Open", "5",D39,,,,,"T"))</f>
        <v>0</v>
      </c>
      <c r="M39" s="1">
        <f>IF(AND(K39&gt;$K$8,K39&gt;L39),1,IF(AND(L39&gt;$L$8,L39&gt;K39),-1,0))</f>
        <v>0</v>
      </c>
      <c r="N39" s="114"/>
      <c r="O39" s="15">
        <f>RTD("cqg.rtd",,"StudyData","HTS","Bar",,"Time","1",D39,,,,,"T")</f>
        <v>42305.536111111112</v>
      </c>
      <c r="P39" s="50">
        <f>RTD("cqg.rtd",,"StudyData","HTS","Bar",,"Close","1",D39,,,,,"T")</f>
        <v>98.24</v>
      </c>
      <c r="Q39" s="13">
        <f>IF( RTD("cqg.rtd",,"StudyData", "AlgOrdBidVol(HTS)",  "Bar",, "Open", "1",D39,,,,,"T")="",0,RTD("cqg.rtd",,"StudyData", "AlgOrdBidVol(HTS)",  "Bar",, "Open", "1",D39,,,,,"T"))</f>
        <v>0</v>
      </c>
      <c r="R39" s="13">
        <f xml:space="preserve"> IF(RTD("cqg.rtd",,"StudyData", "AlgOrdAskVol(HTS)",  "Bar",, "Open", "1",D39,,,,,"T")="",0,RTD("cqg.rtd",,"StudyData", "AlgOrdAskVol(HTS)",  "Bar",, "Open", "1",D39,,,,,"T"))</f>
        <v>0</v>
      </c>
      <c r="S39" s="60">
        <f>IF(AND(Q39&gt;$Q$8,Q39&gt;R39),1,IF(AND(R39&gt;$R$8,R39&gt;Q39),-1,0))</f>
        <v>0</v>
      </c>
      <c r="T39" s="114"/>
      <c r="U39" s="38">
        <f>RTD("cqg.rtd",,"StudyData","HTS","Bar",,"Time","5",D39,,,,,"T")</f>
        <v>42305.451388888891</v>
      </c>
      <c r="V39" s="14" t="str">
        <f>RTD("cqg.rtd",,"StudyData","HTS","Bar",,"Open","5",D39,,,,,"T")</f>
        <v/>
      </c>
      <c r="W39" s="11" t="str">
        <f>RTD("cqg.rtd",,"StudyData","HTS","Bar",,"High","5",D39,,,,,"T")</f>
        <v/>
      </c>
      <c r="X39" s="52" t="str">
        <f>RTD("cqg.rtd",,"StudyData","HTS","Bar",,"Low","5",D39,,,,,"T")</f>
        <v/>
      </c>
      <c r="Y39" s="51">
        <f>RTD("cqg.rtd",,"StudyData","HTS","FG",,"Close","5",D39,,,,,"T")</f>
        <v>98.23</v>
      </c>
      <c r="Z39" s="12">
        <f>IF( RTD("cqg.rtd",,"StudyData","AlgOrdBidVol(HTS)",  "Bar",, "Open", "5",D39,,,,,"T")="",0,RTD("cqg.rtd",,"StudyData","AlgOrdBidVol(HTS)",  "Bar",, "Open", "5",D39,,,,,"T"))</f>
        <v>0</v>
      </c>
      <c r="AA39" s="12">
        <f>IF( RTD("cqg.rtd",,"StudyData","AlgOrdAskVol(HTS)",  "Bar",, "Open", "5",D39,,,,,"T")="",0,RTD("cqg.rtd",,"StudyData","AlgOrdAskVol(HTS)",  "Bar",, "Open", "5",D39,,,,,"T"))</f>
        <v>0</v>
      </c>
      <c r="AB39" s="9">
        <f t="shared" si="1"/>
        <v>0</v>
      </c>
      <c r="AC39" s="122"/>
      <c r="AD39" s="119"/>
      <c r="AE39" s="124"/>
      <c r="AF39" s="10">
        <f>RTD("cqg.rtd",,"StudyData","SUBMINUTE((HXS),1,Regular)","FG",,"Time","5",AH39,,,,,"T")</f>
        <v>42305.557013888887</v>
      </c>
      <c r="AG39" s="100" t="str">
        <f>RTD("cqg.rtd",,"StudyData","SUBMINUTE((HXS),1,Regular)","Bar",,"Close","5",AH39,,,,,"T")</f>
        <v/>
      </c>
      <c r="AH39" s="99">
        <f t="shared" si="5"/>
        <v>-30</v>
      </c>
      <c r="AI39" s="13">
        <f>IF( RTD("cqg.rtd",,"StudyData", "AlgOrdBidVol(SUBMINUTE((HXS),1,Regular),1,0)",  "Bar",, "Open", "5",AH39,,,,,"T")="",0,RTD("cqg.rtd",,"StudyData", "AlgOrdBidVol(SUBMINUTE((HXS),1,Regular),1,0)",  "Bar",, "Open", "5",AH39,,,,,"T"))</f>
        <v>0</v>
      </c>
      <c r="AJ39" s="118">
        <f xml:space="preserve"> IF(RTD("cqg.rtd",,"StudyData", "AlgOrdAskVol(SUBMINUTE((HXS),1,Regular),1,0)",  "Bar",, "Open", "5",AH39,,,,,"T")="",0,RTD("cqg.rtd",,"StudyData", "AlgOrdAskVol(SUBMINUTE((HXS),1,Regular),1,0)",  "Bar",, "Open", "5",AH39,,,,,"T"))</f>
        <v>0</v>
      </c>
      <c r="AK39" s="88">
        <f>IF(AND(AI39&gt;$AI$8,AI39&gt;AJ39),1,IF(AND(AJ39&gt;$AJ$8,AJ39&gt;AI39),-1,0))</f>
        <v>0</v>
      </c>
      <c r="AL39" s="115"/>
      <c r="AM39" s="10">
        <f>RTD("cqg.rtd",,"StudyData","SUBMINUTE((HXS),5,Regular)","FG",,"Time","5",AH39,,,,,"T")</f>
        <v>42305.555613425924</v>
      </c>
      <c r="AN39" s="49" t="str">
        <f>RTD("cqg.rtd",,"StudyData","SUBMINUTE((HXS),5,Regular)","Bar",,"Close","5",AH39,,,,,"T")</f>
        <v/>
      </c>
      <c r="AO39" s="12">
        <f>IF( RTD("cqg.rtd",,"StudyData","AlgOrdBidVol(SUBMINUTE((HXS),5,Regular),1,0)",  "Bar",, "Open", "5",AH39,,,,,"T")="",0,RTD("cqg.rtd",,"StudyData","AlgOrdBidVol(SUBMINUTE((HXS),5,Regular),1,0)",  "Bar",, "Open", "5",AH39,,,,,"T"))</f>
        <v>0</v>
      </c>
      <c r="AP39" s="12">
        <f>IF( RTD("cqg.rtd",,"StudyData","AlgOrdAskVol(SUBMINUTE((HXS),5,Regular),1,0)",  "Bar",, "Open", "5",AH39,,,,,"T")="",0,RTD("cqg.rtd",,"StudyData","AlgOrdAskVol(SUBMINUTE((HXS),5,Regular),1,0)",  "Bar",, "Open", "5",AH39,,,,,"T"))</f>
        <v>0</v>
      </c>
      <c r="AQ39" s="9">
        <f>IF(AND(AO39&gt;$AO$8,AO39&gt;AP39),1,IF(AND(AP39&gt;$AP$8,AP39&gt;AO39),-1,0))</f>
        <v>0</v>
      </c>
      <c r="AR39" s="115"/>
      <c r="AS39" s="15">
        <f>RTD("cqg.rtd",,"StudyData","HXS","Bar",,"Time","1",AH39,,,,,"T")</f>
        <v>42305.536111111112</v>
      </c>
      <c r="AT39" s="50">
        <f>RTD("cqg.rtd",,"StudyData","HXS","Bar",,"Close","1",AH39,,,,,"T")</f>
        <v>97.375</v>
      </c>
      <c r="AU39" s="13">
        <f>IF( RTD("cqg.rtd",,"StudyData", "AlgOrdBidVol(HXS)",  "Bar",, "Open", "1",AH39,,,,,"T")="",0,RTD("cqg.rtd",,"StudyData", "AlgOrdBidVol(HXS)",  "Bar",, "Open", "1",AH39,,,,,"T"))</f>
        <v>0</v>
      </c>
      <c r="AV39" s="13">
        <f xml:space="preserve"> IF(RTD("cqg.rtd",,"StudyData", "AlgOrdAskVol(HXS)",  "Bar",, "Open", "1",AH39,,,,,"T")="",0,RTD("cqg.rtd",,"StudyData", "AlgOrdAskVol(HXS)",  "Bar",, "Open", "1",AH39,,,,,"T"))</f>
        <v>0</v>
      </c>
      <c r="AW39" s="91">
        <f t="shared" si="2"/>
        <v>0</v>
      </c>
      <c r="AX39" s="115"/>
      <c r="AY39" s="102">
        <f>RTD("cqg.rtd",,"StudyData","HXS","Bar",,"Time","5",AH39,,,,,"T")</f>
        <v>42305.451388888891</v>
      </c>
      <c r="AZ39" s="14">
        <f>RTD("cqg.rtd",,"StudyData","HXS","FG",,"Close","5",AH39,,,,,"T")</f>
        <v>97.385000000000005</v>
      </c>
      <c r="BA39" s="89">
        <f>RTD("cqg.rtd",,"StudyData","HXS","Bar",,"High","5",AH39,,,,,"T")</f>
        <v>97.385000000000005</v>
      </c>
      <c r="BB39" s="90">
        <f>RTD("cqg.rtd",,"StudyData","HXS","Bar",,"Low","5",AH39,,,,,"T")</f>
        <v>97.38</v>
      </c>
      <c r="BC39" s="51">
        <f>RTD("cqg.rtd",,"StudyData","HXS","Bar",,"Close","5",AH39,,,,,"T")</f>
        <v>97.385000000000005</v>
      </c>
      <c r="BD39" s="12">
        <f>IF( RTD("cqg.rtd",,"StudyData","AlgOrdBidVol(HXS)",  "Bar",, "Open", "5",AH39,,,,,"T")="",0,RTD("cqg.rtd",,"StudyData","AlgOrdBidVol(HXS)",  "Bar",, "Open", "5",AH39,,,,,"T"))</f>
        <v>216</v>
      </c>
      <c r="BE39" s="12">
        <f>IF( RTD("cqg.rtd",,"StudyData","AlgOrdAskVol(HXS)",  "Bar",, "Open", "5",AH39,,,,,"T")="",0,RTD("cqg.rtd",,"StudyData","AlgOrdAskVol(HXS)",  "Bar",, "Open", "5",AH39,,,,,"T"))</f>
        <v>18</v>
      </c>
      <c r="BF39" s="9">
        <f t="shared" si="3"/>
        <v>1</v>
      </c>
      <c r="BG39" s="92"/>
      <c r="BJ39" s="1"/>
      <c r="BN39" s="1"/>
    </row>
    <row r="40" spans="2:66" ht="11.1" customHeight="1" x14ac:dyDescent="0.3">
      <c r="B40" s="10">
        <f>RTD("cqg.rtd",,"StudyData","SUBMINUTE((HTS),1,Regular)","FG",,"Time","5",D40,,,,,"T")</f>
        <v>42305.55700231481</v>
      </c>
      <c r="C40" s="100" t="str">
        <f>RTD("cqg.rtd",,"StudyData","SUBMINUTE((HTS),1,Regular)","Bar",,"Close","5",D40,,,,,"T")</f>
        <v/>
      </c>
      <c r="D40" s="101">
        <f t="shared" si="6"/>
        <v>-31</v>
      </c>
      <c r="E40" s="13">
        <f>IF( RTD("cqg.rtd",,"StudyData", "AlgOrdBidVol(SUBMINUTE((HTS),1,Regular),1,0)",  "Bar",, "Open", "5",D40,,,,,"T")="",0,RTD("cqg.rtd",,"StudyData", "AlgOrdBidVol(SUBMINUTE((HTS),1,Regular),1,0)",  "Bar",, "Open", "5",D40,,,,,"T"))</f>
        <v>0</v>
      </c>
      <c r="F40" s="13">
        <f xml:space="preserve"> IF(RTD("cqg.rtd",,"StudyData", "AlgOrdAskVol(SUBMINUTE((HTS),1,Regular),1,0)",  "Bar",, "Open", "5",D40,,,,,"T")="",0,RTD("cqg.rtd",,"StudyData", "AlgOrdAskVol(SUBMINUTE((HTS),1,Regular),1,0)",  "Bar",, "Open", "5",D40,,,,,"T"))</f>
        <v>0</v>
      </c>
      <c r="G40" s="6">
        <f t="shared" si="0"/>
        <v>0</v>
      </c>
      <c r="H40" s="114"/>
      <c r="I40" s="18">
        <f>RTD("cqg.rtd",,"StudyData","SUBMINUTE((HTS),5,Regular)","FG",,"Time","5",D40,,,,,"T")</f>
        <v>42305.555555555555</v>
      </c>
      <c r="J40" s="49" t="str">
        <f>RTD("cqg.rtd",,"StudyData","SUBMINUTE((HTS),5,Regular)","Bar",,"Close","5",D40,,,,,"T")</f>
        <v/>
      </c>
      <c r="K40" s="12">
        <f>IF( RTD("cqg.rtd",,"StudyData","AlgOrdBidVol(SUBMINUTE((HTS),5,Regular),1,0)",  "Bar",, "Open", "5",D40,,,,,"T")="",0,RTD("cqg.rtd",,"StudyData","AlgOrdBidVol(SUBMINUTE((HTS),5,Regular),1,0)",  "Bar",, "Open", "5",D40,,,,,"T"))</f>
        <v>0</v>
      </c>
      <c r="L40" s="12">
        <f>IF( RTD("cqg.rtd",,"StudyData","AlgOrdAskVol(SUBMINUTE((HTS),5,Regular),1,0)",  "Bar",, "Open", "5",D40,,,,,"T")="",0,RTD("cqg.rtd",,"StudyData","AlgOrdAskVol(SUBMINUTE((HTS),5,Regular),1,0)",  "Bar",, "Open", "5",D40,,,,,"T"))</f>
        <v>0</v>
      </c>
      <c r="M40" s="1">
        <f>IF(AND(K40&gt;$K$8,K40&gt;L40),1,IF(AND(L40&gt;$L$8,L40&gt;K40),-1,0))</f>
        <v>0</v>
      </c>
      <c r="N40" s="114"/>
      <c r="O40" s="15">
        <f>RTD("cqg.rtd",,"StudyData","HTS","Bar",,"Time","1",D40,,,,,"T")</f>
        <v>42305.535416666666</v>
      </c>
      <c r="P40" s="50" t="str">
        <f>RTD("cqg.rtd",,"StudyData","HTS","Bar",,"Close","1",D40,,,,,"T")</f>
        <v/>
      </c>
      <c r="Q40" s="13">
        <f>IF( RTD("cqg.rtd",,"StudyData", "AlgOrdBidVol(HTS)",  "Bar",, "Open", "1",D40,,,,,"T")="",0,RTD("cqg.rtd",,"StudyData", "AlgOrdBidVol(HTS)",  "Bar",, "Open", "1",D40,,,,,"T"))</f>
        <v>0</v>
      </c>
      <c r="R40" s="13">
        <f xml:space="preserve"> IF(RTD("cqg.rtd",,"StudyData", "AlgOrdAskVol(HTS)",  "Bar",, "Open", "1",D40,,,,,"T")="",0,RTD("cqg.rtd",,"StudyData", "AlgOrdAskVol(HTS)",  "Bar",, "Open", "1",D40,,,,,"T"))</f>
        <v>0</v>
      </c>
      <c r="S40" s="60">
        <f>IF(AND(Q40&gt;$Q$8,Q40&gt;R40),1,IF(AND(R40&gt;$R$8,R40&gt;Q40),-1,0))</f>
        <v>0</v>
      </c>
      <c r="T40" s="114"/>
      <c r="U40" s="38">
        <f>RTD("cqg.rtd",,"StudyData","HTS","Bar",,"Time","5",D40,,,,,"T")</f>
        <v>42305.447916666664</v>
      </c>
      <c r="V40" s="14" t="str">
        <f>RTD("cqg.rtd",,"StudyData","HTS","Bar",,"Open","5",D40,,,,,"T")</f>
        <v/>
      </c>
      <c r="W40" s="11" t="str">
        <f>RTD("cqg.rtd",,"StudyData","HTS","Bar",,"High","5",D40,,,,,"T")</f>
        <v/>
      </c>
      <c r="X40" s="52" t="str">
        <f>RTD("cqg.rtd",,"StudyData","HTS","Bar",,"Low","5",D40,,,,,"T")</f>
        <v/>
      </c>
      <c r="Y40" s="51">
        <f>RTD("cqg.rtd",,"StudyData","HTS","FG",,"Close","5",D40,,,,,"T")</f>
        <v>98.23</v>
      </c>
      <c r="Z40" s="12">
        <f>IF( RTD("cqg.rtd",,"StudyData","AlgOrdBidVol(HTS)",  "Bar",, "Open", "5",D40,,,,,"T")="",0,RTD("cqg.rtd",,"StudyData","AlgOrdBidVol(HTS)",  "Bar",, "Open", "5",D40,,,,,"T"))</f>
        <v>0</v>
      </c>
      <c r="AA40" s="12">
        <f>IF( RTD("cqg.rtd",,"StudyData","AlgOrdAskVol(HTS)",  "Bar",, "Open", "5",D40,,,,,"T")="",0,RTD("cqg.rtd",,"StudyData","AlgOrdAskVol(HTS)",  "Bar",, "Open", "5",D40,,,,,"T"))</f>
        <v>0</v>
      </c>
      <c r="AB40" s="9">
        <f t="shared" si="1"/>
        <v>0</v>
      </c>
      <c r="AC40" s="122"/>
      <c r="AD40" s="119"/>
      <c r="AE40" s="124"/>
      <c r="AF40" s="10">
        <f>RTD("cqg.rtd",,"StudyData","SUBMINUTE((HXS),1,Regular)","FG",,"Time","5",AH40,,,,,"T")</f>
        <v>42305.55700231481</v>
      </c>
      <c r="AG40" s="100" t="str">
        <f>RTD("cqg.rtd",,"StudyData","SUBMINUTE((HXS),1,Regular)","Bar",,"Close","5",AH40,,,,,"T")</f>
        <v/>
      </c>
      <c r="AH40" s="99">
        <f t="shared" si="5"/>
        <v>-31</v>
      </c>
      <c r="AI40" s="13">
        <f>IF( RTD("cqg.rtd",,"StudyData", "AlgOrdBidVol(SUBMINUTE((HXS),1,Regular),1,0)",  "Bar",, "Open", "5",AH40,,,,,"T")="",0,RTD("cqg.rtd",,"StudyData", "AlgOrdBidVol(SUBMINUTE((HXS),1,Regular),1,0)",  "Bar",, "Open", "5",AH40,,,,,"T"))</f>
        <v>0</v>
      </c>
      <c r="AJ40" s="118">
        <f xml:space="preserve"> IF(RTD("cqg.rtd",,"StudyData", "AlgOrdAskVol(SUBMINUTE((HXS),1,Regular),1,0)",  "Bar",, "Open", "5",AH40,,,,,"T")="",0,RTD("cqg.rtd",,"StudyData", "AlgOrdAskVol(SUBMINUTE((HXS),1,Regular),1,0)",  "Bar",, "Open", "5",AH40,,,,,"T"))</f>
        <v>0</v>
      </c>
      <c r="AK40" s="88">
        <f>IF(AND(AI40&gt;$AI$8,AI40&gt;AJ40),1,IF(AND(AJ40&gt;$AJ$8,AJ40&gt;AI40),-1,0))</f>
        <v>0</v>
      </c>
      <c r="AL40" s="115"/>
      <c r="AM40" s="10">
        <f>RTD("cqg.rtd",,"StudyData","SUBMINUTE((HXS),5,Regular)","FG",,"Time","5",AH40,,,,,"T")</f>
        <v>42305.555555555555</v>
      </c>
      <c r="AN40" s="49" t="str">
        <f>RTD("cqg.rtd",,"StudyData","SUBMINUTE((HXS),5,Regular)","Bar",,"Close","5",AH40,,,,,"T")</f>
        <v/>
      </c>
      <c r="AO40" s="12">
        <f>IF( RTD("cqg.rtd",,"StudyData","AlgOrdBidVol(SUBMINUTE((HXS),5,Regular),1,0)",  "Bar",, "Open", "5",AH40,,,,,"T")="",0,RTD("cqg.rtd",,"StudyData","AlgOrdBidVol(SUBMINUTE((HXS),5,Regular),1,0)",  "Bar",, "Open", "5",AH40,,,,,"T"))</f>
        <v>0</v>
      </c>
      <c r="AP40" s="12">
        <f>IF( RTD("cqg.rtd",,"StudyData","AlgOrdAskVol(SUBMINUTE((HXS),5,Regular),1,0)",  "Bar",, "Open", "5",AH40,,,,,"T")="",0,RTD("cqg.rtd",,"StudyData","AlgOrdAskVol(SUBMINUTE((HXS),5,Regular),1,0)",  "Bar",, "Open", "5",AH40,,,,,"T"))</f>
        <v>0</v>
      </c>
      <c r="AQ40" s="9">
        <f>IF(AND(AO40&gt;$AO$8,AO40&gt;AP40),1,IF(AND(AP40&gt;$AP$8,AP40&gt;AO40),-1,0))</f>
        <v>0</v>
      </c>
      <c r="AR40" s="115"/>
      <c r="AS40" s="15">
        <f>RTD("cqg.rtd",,"StudyData","HXS","Bar",,"Time","1",AH40,,,,,"T")</f>
        <v>42305.535416666666</v>
      </c>
      <c r="AT40" s="50">
        <f>RTD("cqg.rtd",,"StudyData","HXS","Bar",,"Close","1",AH40,,,,,"T")</f>
        <v>97.375</v>
      </c>
      <c r="AU40" s="13">
        <f>IF( RTD("cqg.rtd",,"StudyData", "AlgOrdBidVol(HXS)",  "Bar",, "Open", "1",AH40,,,,,"T")="",0,RTD("cqg.rtd",,"StudyData", "AlgOrdBidVol(HXS)",  "Bar",, "Open", "1",AH40,,,,,"T"))</f>
        <v>0</v>
      </c>
      <c r="AV40" s="13">
        <f xml:space="preserve"> IF(RTD("cqg.rtd",,"StudyData", "AlgOrdAskVol(HXS)",  "Bar",, "Open", "1",AH40,,,,,"T")="",0,RTD("cqg.rtd",,"StudyData", "AlgOrdAskVol(HXS)",  "Bar",, "Open", "1",AH40,,,,,"T"))</f>
        <v>0</v>
      </c>
      <c r="AW40" s="91">
        <f t="shared" si="2"/>
        <v>0</v>
      </c>
      <c r="AX40" s="115"/>
      <c r="AY40" s="102">
        <f>RTD("cqg.rtd",,"StudyData","HXS","Bar",,"Time","5",AH40,,,,,"T")</f>
        <v>42305.447916666664</v>
      </c>
      <c r="AZ40" s="14">
        <f>RTD("cqg.rtd",,"StudyData","HXS","FG",,"Close","5",AH40,,,,,"T")</f>
        <v>97.385000000000005</v>
      </c>
      <c r="BA40" s="89">
        <f>RTD("cqg.rtd",,"StudyData","HXS","Bar",,"High","5",AH40,,,,,"T")</f>
        <v>97.385000000000005</v>
      </c>
      <c r="BB40" s="90">
        <f>RTD("cqg.rtd",,"StudyData","HXS","Bar",,"Low","5",AH40,,,,,"T")</f>
        <v>97.38</v>
      </c>
      <c r="BC40" s="51">
        <f>RTD("cqg.rtd",,"StudyData","HXS","Bar",,"Close","5",AH40,,,,,"T")</f>
        <v>97.385000000000005</v>
      </c>
      <c r="BD40" s="12">
        <f>IF( RTD("cqg.rtd",,"StudyData","AlgOrdBidVol(HXS)",  "Bar",, "Open", "5",AH40,,,,,"T")="",0,RTD("cqg.rtd",,"StudyData","AlgOrdBidVol(HXS)",  "Bar",, "Open", "5",AH40,,,,,"T"))</f>
        <v>0</v>
      </c>
      <c r="BE40" s="12">
        <f>IF( RTD("cqg.rtd",,"StudyData","AlgOrdAskVol(HXS)",  "Bar",, "Open", "5",AH40,,,,,"T")="",0,RTD("cqg.rtd",,"StudyData","AlgOrdAskVol(HXS)",  "Bar",, "Open", "5",AH40,,,,,"T"))</f>
        <v>0</v>
      </c>
      <c r="BF40" s="9">
        <f t="shared" si="3"/>
        <v>0</v>
      </c>
      <c r="BG40" s="92"/>
      <c r="BJ40" s="1"/>
      <c r="BN40" s="1"/>
    </row>
    <row r="41" spans="2:66" ht="11.1" customHeight="1" x14ac:dyDescent="0.3">
      <c r="B41" s="10">
        <f>RTD("cqg.rtd",,"StudyData","SUBMINUTE((HTS),1,Regular)","FG",,"Time","5",D41,,,,,"T")</f>
        <v>42305.556990740741</v>
      </c>
      <c r="C41" s="100" t="str">
        <f>RTD("cqg.rtd",,"StudyData","SUBMINUTE((HTS),1,Regular)","Bar",,"Close","5",D41,,,,,"T")</f>
        <v/>
      </c>
      <c r="D41" s="101">
        <f t="shared" si="6"/>
        <v>-32</v>
      </c>
      <c r="E41" s="13">
        <f>IF( RTD("cqg.rtd",,"StudyData", "AlgOrdBidVol(SUBMINUTE((HTS),1,Regular),1,0)",  "Bar",, "Open", "5",D41,,,,,"T")="",0,RTD("cqg.rtd",,"StudyData", "AlgOrdBidVol(SUBMINUTE((HTS),1,Regular),1,0)",  "Bar",, "Open", "5",D41,,,,,"T"))</f>
        <v>0</v>
      </c>
      <c r="F41" s="13">
        <f xml:space="preserve"> IF(RTD("cqg.rtd",,"StudyData", "AlgOrdAskVol(SUBMINUTE((HTS),1,Regular),1,0)",  "Bar",, "Open", "5",D41,,,,,"T")="",0,RTD("cqg.rtd",,"StudyData", "AlgOrdAskVol(SUBMINUTE((HTS),1,Regular),1,0)",  "Bar",, "Open", "5",D41,,,,,"T"))</f>
        <v>0</v>
      </c>
      <c r="G41" s="6">
        <f t="shared" ref="G41:G69" si="7">IF(AND(E41&gt;$E$8,E41&gt;F41),1,IF(AND(F41&gt;$F$8,F41&gt;E41),-1,0))</f>
        <v>0</v>
      </c>
      <c r="H41" s="114"/>
      <c r="I41" s="18">
        <f>RTD("cqg.rtd",,"StudyData","SUBMINUTE((HTS),5,Regular)","FG",,"Time","5",D41,,,,,"T")</f>
        <v>42305.555497685185</v>
      </c>
      <c r="J41" s="49" t="str">
        <f>RTD("cqg.rtd",,"StudyData","SUBMINUTE((HTS),5,Regular)","Bar",,"Close","5",D41,,,,,"T")</f>
        <v/>
      </c>
      <c r="K41" s="12">
        <f>IF( RTD("cqg.rtd",,"StudyData","AlgOrdBidVol(SUBMINUTE((HTS),5,Regular),1,0)",  "Bar",, "Open", "5",D41,,,,,"T")="",0,RTD("cqg.rtd",,"StudyData","AlgOrdBidVol(SUBMINUTE((HTS),5,Regular),1,0)",  "Bar",, "Open", "5",D41,,,,,"T"))</f>
        <v>0</v>
      </c>
      <c r="L41" s="12">
        <f>IF( RTD("cqg.rtd",,"StudyData","AlgOrdAskVol(SUBMINUTE((HTS),5,Regular),1,0)",  "Bar",, "Open", "5",D41,,,,,"T")="",0,RTD("cqg.rtd",,"StudyData","AlgOrdAskVol(SUBMINUTE((HTS),5,Regular),1,0)",  "Bar",, "Open", "5",D41,,,,,"T"))</f>
        <v>0</v>
      </c>
      <c r="M41" s="1">
        <f t="shared" ref="M41:M69" si="8">IF(AND(K41&gt;$K$8,K41&gt;L41),1,IF(AND(L41&gt;$L$8,L41&gt;K41),-1,0))</f>
        <v>0</v>
      </c>
      <c r="N41" s="114"/>
      <c r="O41" s="15">
        <f>RTD("cqg.rtd",,"StudyData","HTS","Bar",,"Time","1",D41,,,,,"T")</f>
        <v>42305.534722222219</v>
      </c>
      <c r="P41" s="50" t="str">
        <f>RTD("cqg.rtd",,"StudyData","HTS","Bar",,"Close","1",D41,,,,,"T")</f>
        <v/>
      </c>
      <c r="Q41" s="13">
        <f>IF( RTD("cqg.rtd",,"StudyData", "AlgOrdBidVol(HTS)",  "Bar",, "Open", "1",D41,,,,,"T")="",0,RTD("cqg.rtd",,"StudyData", "AlgOrdBidVol(HTS)",  "Bar",, "Open", "1",D41,,,,,"T"))</f>
        <v>0</v>
      </c>
      <c r="R41" s="13">
        <f xml:space="preserve"> IF(RTD("cqg.rtd",,"StudyData", "AlgOrdAskVol(HTS)",  "Bar",, "Open", "1",D41,,,,,"T")="",0,RTD("cqg.rtd",,"StudyData", "AlgOrdAskVol(HTS)",  "Bar",, "Open", "1",D41,,,,,"T"))</f>
        <v>0</v>
      </c>
      <c r="S41" s="60">
        <f>IF(AND(Q41&gt;$Q$8,Q41&gt;R41),1,IF(AND(R41&gt;$R$8,R41&gt;Q41),-1,0))</f>
        <v>0</v>
      </c>
      <c r="T41" s="114"/>
      <c r="U41" s="38">
        <f>RTD("cqg.rtd",,"StudyData","HTS","Bar",,"Time","5",D41,,,,,"T")</f>
        <v>42305.444444444445</v>
      </c>
      <c r="V41" s="14">
        <f>RTD("cqg.rtd",,"StudyData","HTS","Bar",,"Open","5",D41,,,,,"T")</f>
        <v>98.23</v>
      </c>
      <c r="W41" s="11">
        <f>RTD("cqg.rtd",,"StudyData","HTS","Bar",,"High","5",D41,,,,,"T")</f>
        <v>98.23</v>
      </c>
      <c r="X41" s="52">
        <f>RTD("cqg.rtd",,"StudyData","HTS","Bar",,"Low","5",D41,,,,,"T")</f>
        <v>98.23</v>
      </c>
      <c r="Y41" s="51">
        <f>RTD("cqg.rtd",,"StudyData","HTS","FG",,"Close","5",D41,,,,,"T")</f>
        <v>98.23</v>
      </c>
      <c r="Z41" s="12">
        <f>IF( RTD("cqg.rtd",,"StudyData","AlgOrdBidVol(HTS)",  "Bar",, "Open", "5",D41,,,,,"T")="",0,RTD("cqg.rtd",,"StudyData","AlgOrdBidVol(HTS)",  "Bar",, "Open", "5",D41,,,,,"T"))</f>
        <v>0</v>
      </c>
      <c r="AA41" s="12">
        <f>IF( RTD("cqg.rtd",,"StudyData","AlgOrdAskVol(HTS)",  "Bar",, "Open", "5",D41,,,,,"T")="",0,RTD("cqg.rtd",,"StudyData","AlgOrdAskVol(HTS)",  "Bar",, "Open", "5",D41,,,,,"T"))</f>
        <v>0</v>
      </c>
      <c r="AB41" s="9">
        <f t="shared" si="1"/>
        <v>0</v>
      </c>
      <c r="AC41" s="122"/>
      <c r="AD41" s="119"/>
      <c r="AE41" s="124"/>
      <c r="AF41" s="10">
        <f>RTD("cqg.rtd",,"StudyData","SUBMINUTE((HXS),1,Regular)","FG",,"Time","5",AH41,,,,,"T")</f>
        <v>42305.556990740741</v>
      </c>
      <c r="AG41" s="100" t="str">
        <f>RTD("cqg.rtd",,"StudyData","SUBMINUTE((HXS),1,Regular)","Bar",,"Close","5",AH41,,,,,"T")</f>
        <v/>
      </c>
      <c r="AH41" s="99">
        <f t="shared" si="5"/>
        <v>-32</v>
      </c>
      <c r="AI41" s="13">
        <f>IF( RTD("cqg.rtd",,"StudyData", "AlgOrdBidVol(SUBMINUTE((HXS),1,Regular),1,0)",  "Bar",, "Open", "5",AH41,,,,,"T")="",0,RTD("cqg.rtd",,"StudyData", "AlgOrdBidVol(SUBMINUTE((HXS),1,Regular),1,0)",  "Bar",, "Open", "5",AH41,,,,,"T"))</f>
        <v>0</v>
      </c>
      <c r="AJ41" s="118">
        <f xml:space="preserve"> IF(RTD("cqg.rtd",,"StudyData", "AlgOrdAskVol(SUBMINUTE((HXS),1,Regular),1,0)",  "Bar",, "Open", "5",AH41,,,,,"T")="",0,RTD("cqg.rtd",,"StudyData", "AlgOrdAskVol(SUBMINUTE((HXS),1,Regular),1,0)",  "Bar",, "Open", "5",AH41,,,,,"T"))</f>
        <v>0</v>
      </c>
      <c r="AK41" s="88">
        <f>IF(AND(AI41&gt;$AI$8,AI41&gt;AJ41),1,IF(AND(AJ41&gt;$AJ$8,AJ41&gt;AI41),-1,0))</f>
        <v>0</v>
      </c>
      <c r="AL41" s="115"/>
      <c r="AM41" s="10">
        <f>RTD("cqg.rtd",,"StudyData","SUBMINUTE((HXS),5,Regular)","FG",,"Time","5",AH41,,,,,"T")</f>
        <v>42305.555497685185</v>
      </c>
      <c r="AN41" s="49" t="str">
        <f>RTD("cqg.rtd",,"StudyData","SUBMINUTE((HXS),5,Regular)","Bar",,"Close","5",AH41,,,,,"T")</f>
        <v/>
      </c>
      <c r="AO41" s="12">
        <f>IF( RTD("cqg.rtd",,"StudyData","AlgOrdBidVol(SUBMINUTE((HXS),5,Regular),1,0)",  "Bar",, "Open", "5",AH41,,,,,"T")="",0,RTD("cqg.rtd",,"StudyData","AlgOrdBidVol(SUBMINUTE((HXS),5,Regular),1,0)",  "Bar",, "Open", "5",AH41,,,,,"T"))</f>
        <v>0</v>
      </c>
      <c r="AP41" s="12">
        <f>IF( RTD("cqg.rtd",,"StudyData","AlgOrdAskVol(SUBMINUTE((HXS),5,Regular),1,0)",  "Bar",, "Open", "5",AH41,,,,,"T")="",0,RTD("cqg.rtd",,"StudyData","AlgOrdAskVol(SUBMINUTE((HXS),5,Regular),1,0)",  "Bar",, "Open", "5",AH41,,,,,"T"))</f>
        <v>0</v>
      </c>
      <c r="AQ41" s="9">
        <f>IF(AND(AO41&gt;$AO$8,AO41&gt;AP41),1,IF(AND(AP41&gt;$AP$8,AP41&gt;AO41),-1,0))</f>
        <v>0</v>
      </c>
      <c r="AR41" s="115"/>
      <c r="AS41" s="15">
        <f>RTD("cqg.rtd",,"StudyData","HXS","Bar",,"Time","1",AH41,,,,,"T")</f>
        <v>42305.534722222219</v>
      </c>
      <c r="AT41" s="50">
        <f>RTD("cqg.rtd",,"StudyData","HXS","Bar",,"Close","1",AH41,,,,,"T")</f>
        <v>97.38</v>
      </c>
      <c r="AU41" s="13">
        <f>IF( RTD("cqg.rtd",,"StudyData", "AlgOrdBidVol(HXS)",  "Bar",, "Open", "1",AH41,,,,,"T")="",0,RTD("cqg.rtd",,"StudyData", "AlgOrdBidVol(HXS)",  "Bar",, "Open", "1",AH41,,,,,"T"))</f>
        <v>0</v>
      </c>
      <c r="AV41" s="13">
        <f xml:space="preserve"> IF(RTD("cqg.rtd",,"StudyData", "AlgOrdAskVol(HXS)",  "Bar",, "Open", "1",AH41,,,,,"T")="",0,RTD("cqg.rtd",,"StudyData", "AlgOrdAskVol(HXS)",  "Bar",, "Open", "1",AH41,,,,,"T"))</f>
        <v>0</v>
      </c>
      <c r="AW41" s="91">
        <f t="shared" si="2"/>
        <v>0</v>
      </c>
      <c r="AX41" s="115"/>
      <c r="AY41" s="102">
        <f>RTD("cqg.rtd",,"StudyData","HXS","Bar",,"Time","5",AH41,,,,,"T")</f>
        <v>42305.444444444445</v>
      </c>
      <c r="AZ41" s="14">
        <f>RTD("cqg.rtd",,"StudyData","HXS","FG",,"Close","5",AH41,,,,,"T")</f>
        <v>97.385000000000005</v>
      </c>
      <c r="BA41" s="89">
        <f>RTD("cqg.rtd",,"StudyData","HXS","Bar",,"High","5",AH41,,,,,"T")</f>
        <v>97.385000000000005</v>
      </c>
      <c r="BB41" s="90">
        <f>RTD("cqg.rtd",,"StudyData","HXS","Bar",,"Low","5",AH41,,,,,"T")</f>
        <v>97.38</v>
      </c>
      <c r="BC41" s="51">
        <f>RTD("cqg.rtd",,"StudyData","HXS","Bar",,"Close","5",AH41,,,,,"T")</f>
        <v>97.385000000000005</v>
      </c>
      <c r="BD41" s="12">
        <f>IF( RTD("cqg.rtd",,"StudyData","AlgOrdBidVol(HXS)",  "Bar",, "Open", "5",AH41,,,,,"T")="",0,RTD("cqg.rtd",,"StudyData","AlgOrdBidVol(HXS)",  "Bar",, "Open", "5",AH41,,,,,"T"))</f>
        <v>11</v>
      </c>
      <c r="BE41" s="12">
        <f>IF( RTD("cqg.rtd",,"StudyData","AlgOrdAskVol(HXS)",  "Bar",, "Open", "5",AH41,,,,,"T")="",0,RTD("cqg.rtd",,"StudyData","AlgOrdAskVol(HXS)",  "Bar",, "Open", "5",AH41,,,,,"T"))</f>
        <v>0</v>
      </c>
      <c r="BF41" s="9">
        <f t="shared" si="3"/>
        <v>0</v>
      </c>
      <c r="BG41" s="92"/>
      <c r="BJ41" s="1"/>
      <c r="BN41" s="1"/>
    </row>
    <row r="42" spans="2:66" ht="11.1" customHeight="1" x14ac:dyDescent="0.3">
      <c r="B42" s="10">
        <f>RTD("cqg.rtd",,"StudyData","SUBMINUTE((HTS),1,Regular)","FG",,"Time","5",D42,,,,,"T")</f>
        <v>42305.556979166664</v>
      </c>
      <c r="C42" s="100" t="str">
        <f>RTD("cqg.rtd",,"StudyData","SUBMINUTE((HTS),1,Regular)","Bar",,"Close","5",D42,,,,,"T")</f>
        <v/>
      </c>
      <c r="D42" s="101">
        <f t="shared" si="6"/>
        <v>-33</v>
      </c>
      <c r="E42" s="13">
        <f>IF( RTD("cqg.rtd",,"StudyData", "AlgOrdBidVol(SUBMINUTE((HTS),1,Regular),1,0)",  "Bar",, "Open", "5",D42,,,,,"T")="",0,RTD("cqg.rtd",,"StudyData", "AlgOrdBidVol(SUBMINUTE((HTS),1,Regular),1,0)",  "Bar",, "Open", "5",D42,,,,,"T"))</f>
        <v>0</v>
      </c>
      <c r="F42" s="13">
        <f xml:space="preserve"> IF(RTD("cqg.rtd",,"StudyData", "AlgOrdAskVol(SUBMINUTE((HTS),1,Regular),1,0)",  "Bar",, "Open", "5",D42,,,,,"T")="",0,RTD("cqg.rtd",,"StudyData", "AlgOrdAskVol(SUBMINUTE((HTS),1,Regular),1,0)",  "Bar",, "Open", "5",D42,,,,,"T"))</f>
        <v>0</v>
      </c>
      <c r="G42" s="6">
        <f t="shared" si="7"/>
        <v>0</v>
      </c>
      <c r="H42" s="114"/>
      <c r="I42" s="18">
        <f>RTD("cqg.rtd",,"StudyData","SUBMINUTE((HTS),5,Regular)","FG",,"Time","5",D42,,,,,"T")</f>
        <v>42305.555439814809</v>
      </c>
      <c r="J42" s="49" t="str">
        <f>RTD("cqg.rtd",,"StudyData","SUBMINUTE((HTS),5,Regular)","Bar",,"Close","5",D42,,,,,"T")</f>
        <v/>
      </c>
      <c r="K42" s="12">
        <f>IF( RTD("cqg.rtd",,"StudyData","AlgOrdBidVol(SUBMINUTE((HTS),5,Regular),1,0)",  "Bar",, "Open", "5",D42,,,,,"T")="",0,RTD("cqg.rtd",,"StudyData","AlgOrdBidVol(SUBMINUTE((HTS),5,Regular),1,0)",  "Bar",, "Open", "5",D42,,,,,"T"))</f>
        <v>0</v>
      </c>
      <c r="L42" s="12">
        <f>IF( RTD("cqg.rtd",,"StudyData","AlgOrdAskVol(SUBMINUTE((HTS),5,Regular),1,0)",  "Bar",, "Open", "5",D42,,,,,"T")="",0,RTD("cqg.rtd",,"StudyData","AlgOrdAskVol(SUBMINUTE((HTS),5,Regular),1,0)",  "Bar",, "Open", "5",D42,,,,,"T"))</f>
        <v>0</v>
      </c>
      <c r="M42" s="1">
        <f t="shared" si="8"/>
        <v>0</v>
      </c>
      <c r="N42" s="114"/>
      <c r="O42" s="15">
        <f>RTD("cqg.rtd",,"StudyData","HTS","Bar",,"Time","1",D42,,,,,"T")</f>
        <v>42305.53402777778</v>
      </c>
      <c r="P42" s="50" t="str">
        <f>RTD("cqg.rtd",,"StudyData","HTS","Bar",,"Close","1",D42,,,,,"T")</f>
        <v/>
      </c>
      <c r="Q42" s="13">
        <f>IF( RTD("cqg.rtd",,"StudyData", "AlgOrdBidVol(HTS)",  "Bar",, "Open", "1",D42,,,,,"T")="",0,RTD("cqg.rtd",,"StudyData", "AlgOrdBidVol(HTS)",  "Bar",, "Open", "1",D42,,,,,"T"))</f>
        <v>0</v>
      </c>
      <c r="R42" s="13">
        <f xml:space="preserve"> IF(RTD("cqg.rtd",,"StudyData", "AlgOrdAskVol(HTS)",  "Bar",, "Open", "1",D42,,,,,"T")="",0,RTD("cqg.rtd",,"StudyData", "AlgOrdAskVol(HTS)",  "Bar",, "Open", "1",D42,,,,,"T"))</f>
        <v>0</v>
      </c>
      <c r="S42" s="60">
        <f>IF(AND(Q42&gt;$Q$8,Q42&gt;R42),1,IF(AND(R42&gt;$R$8,R42&gt;Q42),-1,0))</f>
        <v>0</v>
      </c>
      <c r="T42" s="114"/>
      <c r="U42" s="38">
        <f>RTD("cqg.rtd",,"StudyData","HTS","Bar",,"Time","5",D42,,,,,"T")</f>
        <v>42305.440972222219</v>
      </c>
      <c r="V42" s="14" t="str">
        <f>RTD("cqg.rtd",,"StudyData","HTS","Bar",,"Open","5",D42,,,,,"T")</f>
        <v/>
      </c>
      <c r="W42" s="11" t="str">
        <f>RTD("cqg.rtd",,"StudyData","HTS","Bar",,"High","5",D42,,,,,"T")</f>
        <v/>
      </c>
      <c r="X42" s="52" t="str">
        <f>RTD("cqg.rtd",,"StudyData","HTS","Bar",,"Low","5",D42,,,,,"T")</f>
        <v/>
      </c>
      <c r="Y42" s="51">
        <f>RTD("cqg.rtd",,"StudyData","HTS","FG",,"Close","5",D42,,,,,"T")</f>
        <v>98.24</v>
      </c>
      <c r="Z42" s="12">
        <f>IF( RTD("cqg.rtd",,"StudyData","AlgOrdBidVol(HTS)",  "Bar",, "Open", "5",D42,,,,,"T")="",0,RTD("cqg.rtd",,"StudyData","AlgOrdBidVol(HTS)",  "Bar",, "Open", "5",D42,,,,,"T"))</f>
        <v>0</v>
      </c>
      <c r="AA42" s="12">
        <f>IF( RTD("cqg.rtd",,"StudyData","AlgOrdAskVol(HTS)",  "Bar",, "Open", "5",D42,,,,,"T")="",0,RTD("cqg.rtd",,"StudyData","AlgOrdAskVol(HTS)",  "Bar",, "Open", "5",D42,,,,,"T"))</f>
        <v>0</v>
      </c>
      <c r="AB42" s="9">
        <f t="shared" si="1"/>
        <v>0</v>
      </c>
      <c r="AC42" s="122"/>
      <c r="AD42" s="119"/>
      <c r="AE42" s="124"/>
      <c r="AF42" s="10">
        <f>RTD("cqg.rtd",,"StudyData","SUBMINUTE((HXS),1,Regular)","FG",,"Time","5",AH42,,,,,"T")</f>
        <v>42305.556979166664</v>
      </c>
      <c r="AG42" s="100" t="str">
        <f>RTD("cqg.rtd",,"StudyData","SUBMINUTE((HXS),1,Regular)","Bar",,"Close","5",AH42,,,,,"T")</f>
        <v/>
      </c>
      <c r="AH42" s="99">
        <f t="shared" si="5"/>
        <v>-33</v>
      </c>
      <c r="AI42" s="13">
        <f>IF( RTD("cqg.rtd",,"StudyData", "AlgOrdBidVol(SUBMINUTE((HXS),1,Regular),1,0)",  "Bar",, "Open", "5",AH42,,,,,"T")="",0,RTD("cqg.rtd",,"StudyData", "AlgOrdBidVol(SUBMINUTE((HXS),1,Regular),1,0)",  "Bar",, "Open", "5",AH42,,,,,"T"))</f>
        <v>0</v>
      </c>
      <c r="AJ42" s="118">
        <f xml:space="preserve"> IF(RTD("cqg.rtd",,"StudyData", "AlgOrdAskVol(SUBMINUTE((HXS),1,Regular),1,0)",  "Bar",, "Open", "5",AH42,,,,,"T")="",0,RTD("cqg.rtd",,"StudyData", "AlgOrdAskVol(SUBMINUTE((HXS),1,Regular),1,0)",  "Bar",, "Open", "5",AH42,,,,,"T"))</f>
        <v>0</v>
      </c>
      <c r="AK42" s="88">
        <f>IF(AND(AI42&gt;$AI$8,AI42&gt;AJ42),1,IF(AND(AJ42&gt;$AJ$8,AJ42&gt;AI42),-1,0))</f>
        <v>0</v>
      </c>
      <c r="AL42" s="115"/>
      <c r="AM42" s="10">
        <f>RTD("cqg.rtd",,"StudyData","SUBMINUTE((HXS),5,Regular)","FG",,"Time","5",AH42,,,,,"T")</f>
        <v>42305.555439814809</v>
      </c>
      <c r="AN42" s="49" t="str">
        <f>RTD("cqg.rtd",,"StudyData","SUBMINUTE((HXS),5,Regular)","Bar",,"Close","5",AH42,,,,,"T")</f>
        <v/>
      </c>
      <c r="AO42" s="12">
        <f>IF( RTD("cqg.rtd",,"StudyData","AlgOrdBidVol(SUBMINUTE((HXS),5,Regular),1,0)",  "Bar",, "Open", "5",AH42,,,,,"T")="",0,RTD("cqg.rtd",,"StudyData","AlgOrdBidVol(SUBMINUTE((HXS),5,Regular),1,0)",  "Bar",, "Open", "5",AH42,,,,,"T"))</f>
        <v>0</v>
      </c>
      <c r="AP42" s="12">
        <f>IF( RTD("cqg.rtd",,"StudyData","AlgOrdAskVol(SUBMINUTE((HXS),5,Regular),1,0)",  "Bar",, "Open", "5",AH42,,,,,"T")="",0,RTD("cqg.rtd",,"StudyData","AlgOrdAskVol(SUBMINUTE((HXS),5,Regular),1,0)",  "Bar",, "Open", "5",AH42,,,,,"T"))</f>
        <v>0</v>
      </c>
      <c r="AQ42" s="9">
        <f>IF(AND(AO42&gt;$AO$8,AO42&gt;AP42),1,IF(AND(AP42&gt;$AP$8,AP42&gt;AO42),-1,0))</f>
        <v>0</v>
      </c>
      <c r="AR42" s="115"/>
      <c r="AS42" s="15">
        <f>RTD("cqg.rtd",,"StudyData","HXS","Bar",,"Time","1",AH42,,,,,"T")</f>
        <v>42305.53402777778</v>
      </c>
      <c r="AT42" s="50">
        <f>RTD("cqg.rtd",,"StudyData","HXS","Bar",,"Close","1",AH42,,,,,"T")</f>
        <v>97.38</v>
      </c>
      <c r="AU42" s="13">
        <f>IF( RTD("cqg.rtd",,"StudyData", "AlgOrdBidVol(HXS)",  "Bar",, "Open", "1",AH42,,,,,"T")="",0,RTD("cqg.rtd",,"StudyData", "AlgOrdBidVol(HXS)",  "Bar",, "Open", "1",AH42,,,,,"T"))</f>
        <v>0</v>
      </c>
      <c r="AV42" s="13">
        <f xml:space="preserve"> IF(RTD("cqg.rtd",,"StudyData", "AlgOrdAskVol(HXS)",  "Bar",, "Open", "1",AH42,,,,,"T")="",0,RTD("cqg.rtd",,"StudyData", "AlgOrdAskVol(HXS)",  "Bar",, "Open", "1",AH42,,,,,"T"))</f>
        <v>0</v>
      </c>
      <c r="AW42" s="91">
        <f t="shared" si="2"/>
        <v>0</v>
      </c>
      <c r="AX42" s="115"/>
      <c r="AY42" s="102">
        <f>RTD("cqg.rtd",,"StudyData","HXS","Bar",,"Time","5",AH42,,,,,"T")</f>
        <v>42305.440972222219</v>
      </c>
      <c r="AZ42" s="14">
        <f>RTD("cqg.rtd",,"StudyData","HXS","FG",,"Close","5",AH42,,,,,"T")</f>
        <v>97.385000000000005</v>
      </c>
      <c r="BA42" s="89">
        <f>RTD("cqg.rtd",,"StudyData","HXS","Bar",,"High","5",AH42,,,,,"T")</f>
        <v>97.385000000000005</v>
      </c>
      <c r="BB42" s="90">
        <f>RTD("cqg.rtd",,"StudyData","HXS","Bar",,"Low","5",AH42,,,,,"T")</f>
        <v>97.38</v>
      </c>
      <c r="BC42" s="51">
        <f>RTD("cqg.rtd",,"StudyData","HXS","Bar",,"Close","5",AH42,,,,,"T")</f>
        <v>97.385000000000005</v>
      </c>
      <c r="BD42" s="12">
        <f>IF( RTD("cqg.rtd",,"StudyData","AlgOrdBidVol(HXS)",  "Bar",, "Open", "5",AH42,,,,,"T")="",0,RTD("cqg.rtd",,"StudyData","AlgOrdBidVol(HXS)",  "Bar",, "Open", "5",AH42,,,,,"T"))</f>
        <v>7</v>
      </c>
      <c r="BE42" s="12">
        <f>IF( RTD("cqg.rtd",,"StudyData","AlgOrdAskVol(HXS)",  "Bar",, "Open", "5",AH42,,,,,"T")="",0,RTD("cqg.rtd",,"StudyData","AlgOrdAskVol(HXS)",  "Bar",, "Open", "5",AH42,,,,,"T"))</f>
        <v>0</v>
      </c>
      <c r="BF42" s="9">
        <f t="shared" si="3"/>
        <v>0</v>
      </c>
      <c r="BG42" s="92"/>
      <c r="BJ42" s="1"/>
      <c r="BN42" s="1"/>
    </row>
    <row r="43" spans="2:66" ht="11.1" customHeight="1" x14ac:dyDescent="0.3">
      <c r="B43" s="10">
        <f>RTD("cqg.rtd",,"StudyData","SUBMINUTE((HTS),1,Regular)","FG",,"Time","5",D43,,,,,"T")</f>
        <v>42305.556967592587</v>
      </c>
      <c r="C43" s="100" t="str">
        <f>RTD("cqg.rtd",,"StudyData","SUBMINUTE((HTS),1,Regular)","Bar",,"Close","5",D43,,,,,"T")</f>
        <v/>
      </c>
      <c r="D43" s="101">
        <f t="shared" si="6"/>
        <v>-34</v>
      </c>
      <c r="E43" s="13">
        <f>IF( RTD("cqg.rtd",,"StudyData", "AlgOrdBidVol(SUBMINUTE((HTS),1,Regular),1,0)",  "Bar",, "Open", "5",D43,,,,,"T")="",0,RTD("cqg.rtd",,"StudyData", "AlgOrdBidVol(SUBMINUTE((HTS),1,Regular),1,0)",  "Bar",, "Open", "5",D43,,,,,"T"))</f>
        <v>0</v>
      </c>
      <c r="F43" s="13">
        <f xml:space="preserve"> IF(RTD("cqg.rtd",,"StudyData", "AlgOrdAskVol(SUBMINUTE((HTS),1,Regular),1,0)",  "Bar",, "Open", "5",D43,,,,,"T")="",0,RTD("cqg.rtd",,"StudyData", "AlgOrdAskVol(SUBMINUTE((HTS),1,Regular),1,0)",  "Bar",, "Open", "5",D43,,,,,"T"))</f>
        <v>0</v>
      </c>
      <c r="G43" s="6">
        <f t="shared" si="7"/>
        <v>0</v>
      </c>
      <c r="H43" s="114"/>
      <c r="I43" s="18">
        <f>RTD("cqg.rtd",,"StudyData","SUBMINUTE((HTS),5,Regular)","FG",,"Time","5",D43,,,,,"T")</f>
        <v>42305.555381944439</v>
      </c>
      <c r="J43" s="49">
        <f>RTD("cqg.rtd",,"StudyData","SUBMINUTE((HTS),5,Regular)","Bar",,"Close","5",D43,,,,,"T")</f>
        <v>98.22</v>
      </c>
      <c r="K43" s="12">
        <f>IF( RTD("cqg.rtd",,"StudyData","AlgOrdBidVol(SUBMINUTE((HTS),5,Regular),1,0)",  "Bar",, "Open", "5",D43,,,,,"T")="",0,RTD("cqg.rtd",,"StudyData","AlgOrdBidVol(SUBMINUTE((HTS),5,Regular),1,0)",  "Bar",, "Open", "5",D43,,,,,"T"))</f>
        <v>0</v>
      </c>
      <c r="L43" s="12">
        <f>IF( RTD("cqg.rtd",,"StudyData","AlgOrdAskVol(SUBMINUTE((HTS),5,Regular),1,0)",  "Bar",, "Open", "5",D43,,,,,"T")="",0,RTD("cqg.rtd",,"StudyData","AlgOrdAskVol(SUBMINUTE((HTS),5,Regular),1,0)",  "Bar",, "Open", "5",D43,,,,,"T"))</f>
        <v>0</v>
      </c>
      <c r="M43" s="1">
        <f t="shared" si="8"/>
        <v>0</v>
      </c>
      <c r="N43" s="114"/>
      <c r="O43" s="15">
        <f>RTD("cqg.rtd",,"StudyData","HTS","Bar",,"Time","1",D43,,,,,"T")</f>
        <v>42305.533333333333</v>
      </c>
      <c r="P43" s="50" t="str">
        <f>RTD("cqg.rtd",,"StudyData","HTS","Bar",,"Close","1",D43,,,,,"T")</f>
        <v/>
      </c>
      <c r="Q43" s="13">
        <f>IF( RTD("cqg.rtd",,"StudyData", "AlgOrdBidVol(HTS)",  "Bar",, "Open", "1",D43,,,,,"T")="",0,RTD("cqg.rtd",,"StudyData", "AlgOrdBidVol(HTS)",  "Bar",, "Open", "1",D43,,,,,"T"))</f>
        <v>0</v>
      </c>
      <c r="R43" s="13">
        <f xml:space="preserve"> IF(RTD("cqg.rtd",,"StudyData", "AlgOrdAskVol(HTS)",  "Bar",, "Open", "1",D43,,,,,"T")="",0,RTD("cqg.rtd",,"StudyData", "AlgOrdAskVol(HTS)",  "Bar",, "Open", "1",D43,,,,,"T"))</f>
        <v>0</v>
      </c>
      <c r="S43" s="60">
        <f>IF(AND(Q43&gt;$Q$8,Q43&gt;R43),1,IF(AND(R43&gt;$R$8,R43&gt;Q43),-1,0))</f>
        <v>0</v>
      </c>
      <c r="T43" s="114"/>
      <c r="U43" s="38">
        <f>RTD("cqg.rtd",,"StudyData","HTS","Bar",,"Time","5",D43,,,,,"T")</f>
        <v>42305.4375</v>
      </c>
      <c r="V43" s="14" t="str">
        <f>RTD("cqg.rtd",,"StudyData","HTS","Bar",,"Open","5",D43,,,,,"T")</f>
        <v/>
      </c>
      <c r="W43" s="11" t="str">
        <f>RTD("cqg.rtd",,"StudyData","HTS","Bar",,"High","5",D43,,,,,"T")</f>
        <v/>
      </c>
      <c r="X43" s="52" t="str">
        <f>RTD("cqg.rtd",,"StudyData","HTS","Bar",,"Low","5",D43,,,,,"T")</f>
        <v/>
      </c>
      <c r="Y43" s="51">
        <f>RTD("cqg.rtd",,"StudyData","HTS","FG",,"Close","5",D43,,,,,"T")</f>
        <v>98.24</v>
      </c>
      <c r="Z43" s="12">
        <f>IF( RTD("cqg.rtd",,"StudyData","AlgOrdBidVol(HTS)",  "Bar",, "Open", "5",D43,,,,,"T")="",0,RTD("cqg.rtd",,"StudyData","AlgOrdBidVol(HTS)",  "Bar",, "Open", "5",D43,,,,,"T"))</f>
        <v>0</v>
      </c>
      <c r="AA43" s="12">
        <f>IF( RTD("cqg.rtd",,"StudyData","AlgOrdAskVol(HTS)",  "Bar",, "Open", "5",D43,,,,,"T")="",0,RTD("cqg.rtd",,"StudyData","AlgOrdAskVol(HTS)",  "Bar",, "Open", "5",D43,,,,,"T"))</f>
        <v>0</v>
      </c>
      <c r="AB43" s="9">
        <f t="shared" si="1"/>
        <v>0</v>
      </c>
      <c r="AC43" s="122"/>
      <c r="AD43" s="119"/>
      <c r="AE43" s="124"/>
      <c r="AF43" s="10">
        <f>RTD("cqg.rtd",,"StudyData","SUBMINUTE((HXS),1,Regular)","FG",,"Time","5",AH43,,,,,"T")</f>
        <v>42305.556967592587</v>
      </c>
      <c r="AG43" s="100" t="str">
        <f>RTD("cqg.rtd",,"StudyData","SUBMINUTE((HXS),1,Regular)","Bar",,"Close","5",AH43,,,,,"T")</f>
        <v/>
      </c>
      <c r="AH43" s="99">
        <f t="shared" si="5"/>
        <v>-34</v>
      </c>
      <c r="AI43" s="13">
        <f>IF( RTD("cqg.rtd",,"StudyData", "AlgOrdBidVol(SUBMINUTE((HXS),1,Regular),1,0)",  "Bar",, "Open", "5",AH43,,,,,"T")="",0,RTD("cqg.rtd",,"StudyData", "AlgOrdBidVol(SUBMINUTE((HXS),1,Regular),1,0)",  "Bar",, "Open", "5",AH43,,,,,"T"))</f>
        <v>0</v>
      </c>
      <c r="AJ43" s="118">
        <f xml:space="preserve"> IF(RTD("cqg.rtd",,"StudyData", "AlgOrdAskVol(SUBMINUTE((HXS),1,Regular),1,0)",  "Bar",, "Open", "5",AH43,,,,,"T")="",0,RTD("cqg.rtd",,"StudyData", "AlgOrdAskVol(SUBMINUTE((HXS),1,Regular),1,0)",  "Bar",, "Open", "5",AH43,,,,,"T"))</f>
        <v>0</v>
      </c>
      <c r="AK43" s="88">
        <f>IF(AND(AI43&gt;$AI$8,AI43&gt;AJ43),1,IF(AND(AJ43&gt;$AJ$8,AJ43&gt;AI43),-1,0))</f>
        <v>0</v>
      </c>
      <c r="AL43" s="115"/>
      <c r="AM43" s="10">
        <f>RTD("cqg.rtd",,"StudyData","SUBMINUTE((HXS),5,Regular)","FG",,"Time","5",AH43,,,,,"T")</f>
        <v>42305.555381944439</v>
      </c>
      <c r="AN43" s="49">
        <f>RTD("cqg.rtd",,"StudyData","SUBMINUTE((HXS),5,Regular)","Bar",,"Close","5",AH43,,,,,"T")</f>
        <v>97.37</v>
      </c>
      <c r="AO43" s="12">
        <f>IF( RTD("cqg.rtd",,"StudyData","AlgOrdBidVol(SUBMINUTE((HXS),5,Regular),1,0)",  "Bar",, "Open", "5",AH43,,,,,"T")="",0,RTD("cqg.rtd",,"StudyData","AlgOrdBidVol(SUBMINUTE((HXS),5,Regular),1,0)",  "Bar",, "Open", "5",AH43,,,,,"T"))</f>
        <v>0</v>
      </c>
      <c r="AP43" s="12">
        <f>IF( RTD("cqg.rtd",,"StudyData","AlgOrdAskVol(SUBMINUTE((HXS),5,Regular),1,0)",  "Bar",, "Open", "5",AH43,,,,,"T")="",0,RTD("cqg.rtd",,"StudyData","AlgOrdAskVol(SUBMINUTE((HXS),5,Regular),1,0)",  "Bar",, "Open", "5",AH43,,,,,"T"))</f>
        <v>0</v>
      </c>
      <c r="AQ43" s="9">
        <f>IF(AND(AO43&gt;$AO$8,AO43&gt;AP43),1,IF(AND(AP43&gt;$AP$8,AP43&gt;AO43),-1,0))</f>
        <v>0</v>
      </c>
      <c r="AR43" s="115"/>
      <c r="AS43" s="15">
        <f>RTD("cqg.rtd",,"StudyData","HXS","Bar",,"Time","1",AH43,,,,,"T")</f>
        <v>42305.533333333333</v>
      </c>
      <c r="AT43" s="50">
        <f>RTD("cqg.rtd",,"StudyData","HXS","Bar",,"Close","1",AH43,,,,,"T")</f>
        <v>97.375</v>
      </c>
      <c r="AU43" s="13">
        <f>IF( RTD("cqg.rtd",,"StudyData", "AlgOrdBidVol(HXS)",  "Bar",, "Open", "1",AH43,,,,,"T")="",0,RTD("cqg.rtd",,"StudyData", "AlgOrdBidVol(HXS)",  "Bar",, "Open", "1",AH43,,,,,"T"))</f>
        <v>0</v>
      </c>
      <c r="AV43" s="13">
        <f xml:space="preserve"> IF(RTD("cqg.rtd",,"StudyData", "AlgOrdAskVol(HXS)",  "Bar",, "Open", "1",AH43,,,,,"T")="",0,RTD("cqg.rtd",,"StudyData", "AlgOrdAskVol(HXS)",  "Bar",, "Open", "1",AH43,,,,,"T"))</f>
        <v>0</v>
      </c>
      <c r="AW43" s="91">
        <f t="shared" si="2"/>
        <v>0</v>
      </c>
      <c r="AX43" s="115"/>
      <c r="AY43" s="102">
        <f>RTD("cqg.rtd",,"StudyData","HXS","Bar",,"Time","5",AH43,,,,,"T")</f>
        <v>42305.4375</v>
      </c>
      <c r="AZ43" s="14">
        <f>RTD("cqg.rtd",,"StudyData","HXS","FG",,"Close","5",AH43,,,,,"T")</f>
        <v>97.385000000000005</v>
      </c>
      <c r="BA43" s="89">
        <f>RTD("cqg.rtd",,"StudyData","HXS","Bar",,"High","5",AH43,,,,,"T")</f>
        <v>97.385000000000005</v>
      </c>
      <c r="BB43" s="90">
        <f>RTD("cqg.rtd",,"StudyData","HXS","Bar",,"Low","5",AH43,,,,,"T")</f>
        <v>97.375</v>
      </c>
      <c r="BC43" s="51">
        <f>RTD("cqg.rtd",,"StudyData","HXS","Bar",,"Close","5",AH43,,,,,"T")</f>
        <v>97.385000000000005</v>
      </c>
      <c r="BD43" s="12">
        <f>IF( RTD("cqg.rtd",,"StudyData","AlgOrdBidVol(HXS)",  "Bar",, "Open", "5",AH43,,,,,"T")="",0,RTD("cqg.rtd",,"StudyData","AlgOrdBidVol(HXS)",  "Bar",, "Open", "5",AH43,,,,,"T"))</f>
        <v>0</v>
      </c>
      <c r="BE43" s="12">
        <f>IF( RTD("cqg.rtd",,"StudyData","AlgOrdAskVol(HXS)",  "Bar",, "Open", "5",AH43,,,,,"T")="",0,RTD("cqg.rtd",,"StudyData","AlgOrdAskVol(HXS)",  "Bar",, "Open", "5",AH43,,,,,"T"))</f>
        <v>126</v>
      </c>
      <c r="BF43" s="9">
        <f t="shared" si="3"/>
        <v>-1</v>
      </c>
      <c r="BG43" s="92"/>
      <c r="BJ43" s="1"/>
      <c r="BN43" s="1"/>
    </row>
    <row r="44" spans="2:66" ht="11.1" customHeight="1" x14ac:dyDescent="0.3">
      <c r="B44" s="10">
        <f>RTD("cqg.rtd",,"StudyData","SUBMINUTE((HTS),1,Regular)","FG",,"Time","5",D44,,,,,"T")</f>
        <v>42305.556956018518</v>
      </c>
      <c r="C44" s="100" t="str">
        <f>RTD("cqg.rtd",,"StudyData","SUBMINUTE((HTS),1,Regular)","Bar",,"Close","5",D44,,,,,"T")</f>
        <v/>
      </c>
      <c r="D44" s="101">
        <f t="shared" si="6"/>
        <v>-35</v>
      </c>
      <c r="E44" s="13">
        <f>IF( RTD("cqg.rtd",,"StudyData", "AlgOrdBidVol(SUBMINUTE((HTS),1,Regular),1,0)",  "Bar",, "Open", "5",D44,,,,,"T")="",0,RTD("cqg.rtd",,"StudyData", "AlgOrdBidVol(SUBMINUTE((HTS),1,Regular),1,0)",  "Bar",, "Open", "5",D44,,,,,"T"))</f>
        <v>0</v>
      </c>
      <c r="F44" s="13">
        <f xml:space="preserve"> IF(RTD("cqg.rtd",,"StudyData", "AlgOrdAskVol(SUBMINUTE((HTS),1,Regular),1,0)",  "Bar",, "Open", "5",D44,,,,,"T")="",0,RTD("cqg.rtd",,"StudyData", "AlgOrdAskVol(SUBMINUTE((HTS),1,Regular),1,0)",  "Bar",, "Open", "5",D44,,,,,"T"))</f>
        <v>0</v>
      </c>
      <c r="G44" s="6">
        <f t="shared" si="7"/>
        <v>0</v>
      </c>
      <c r="H44" s="114"/>
      <c r="I44" s="18">
        <f>RTD("cqg.rtd",,"StudyData","SUBMINUTE((HTS),5,Regular)","FG",,"Time","5",D44,,,,,"T")</f>
        <v>42305.55532407407</v>
      </c>
      <c r="J44" s="49">
        <f>RTD("cqg.rtd",,"StudyData","SUBMINUTE((HTS),5,Regular)","Bar",,"Close","5",D44,,,,,"T")</f>
        <v>98.22</v>
      </c>
      <c r="K44" s="12">
        <f>IF( RTD("cqg.rtd",,"StudyData","AlgOrdBidVol(SUBMINUTE((HTS),5,Regular),1,0)",  "Bar",, "Open", "5",D44,,,,,"T")="",0,RTD("cqg.rtd",,"StudyData","AlgOrdBidVol(SUBMINUTE((HTS),5,Regular),1,0)",  "Bar",, "Open", "5",D44,,,,,"T"))</f>
        <v>0</v>
      </c>
      <c r="L44" s="12">
        <f>IF( RTD("cqg.rtd",,"StudyData","AlgOrdAskVol(SUBMINUTE((HTS),5,Regular),1,0)",  "Bar",, "Open", "5",D44,,,,,"T")="",0,RTD("cqg.rtd",,"StudyData","AlgOrdAskVol(SUBMINUTE((HTS),5,Regular),1,0)",  "Bar",, "Open", "5",D44,,,,,"T"))</f>
        <v>0</v>
      </c>
      <c r="M44" s="1">
        <f t="shared" si="8"/>
        <v>0</v>
      </c>
      <c r="N44" s="114"/>
      <c r="O44" s="15">
        <f>RTD("cqg.rtd",,"StudyData","HTS","Bar",,"Time","1",D44,,,,,"T")</f>
        <v>42305.532638888886</v>
      </c>
      <c r="P44" s="50" t="str">
        <f>RTD("cqg.rtd",,"StudyData","HTS","Bar",,"Close","1",D44,,,,,"T")</f>
        <v/>
      </c>
      <c r="Q44" s="13">
        <f>IF( RTD("cqg.rtd",,"StudyData", "AlgOrdBidVol(HTS)",  "Bar",, "Open", "1",D44,,,,,"T")="",0,RTD("cqg.rtd",,"StudyData", "AlgOrdBidVol(HTS)",  "Bar",, "Open", "1",D44,,,,,"T"))</f>
        <v>0</v>
      </c>
      <c r="R44" s="13">
        <f xml:space="preserve"> IF(RTD("cqg.rtd",,"StudyData", "AlgOrdAskVol(HTS)",  "Bar",, "Open", "1",D44,,,,,"T")="",0,RTD("cqg.rtd",,"StudyData", "AlgOrdAskVol(HTS)",  "Bar",, "Open", "1",D44,,,,,"T"))</f>
        <v>0</v>
      </c>
      <c r="S44" s="60">
        <f>IF(AND(Q44&gt;$Q$8,Q44&gt;R44),1,IF(AND(R44&gt;$R$8,R44&gt;Q44),-1,0))</f>
        <v>0</v>
      </c>
      <c r="T44" s="114"/>
      <c r="U44" s="38">
        <f>RTD("cqg.rtd",,"StudyData","HTS","Bar",,"Time","5",D44,,,,,"T")</f>
        <v>42305.434027777781</v>
      </c>
      <c r="V44" s="14" t="str">
        <f>RTD("cqg.rtd",,"StudyData","HTS","Bar",,"Open","5",D44,,,,,"T")</f>
        <v/>
      </c>
      <c r="W44" s="11" t="str">
        <f>RTD("cqg.rtd",,"StudyData","HTS","Bar",,"High","5",D44,,,,,"T")</f>
        <v/>
      </c>
      <c r="X44" s="52" t="str">
        <f>RTD("cqg.rtd",,"StudyData","HTS","Bar",,"Low","5",D44,,,,,"T")</f>
        <v/>
      </c>
      <c r="Y44" s="51">
        <f>RTD("cqg.rtd",,"StudyData","HTS","FG",,"Close","5",D44,,,,,"T")</f>
        <v>98.24</v>
      </c>
      <c r="Z44" s="12">
        <f>IF( RTD("cqg.rtd",,"StudyData","AlgOrdBidVol(HTS)",  "Bar",, "Open", "5",D44,,,,,"T")="",0,RTD("cqg.rtd",,"StudyData","AlgOrdBidVol(HTS)",  "Bar",, "Open", "5",D44,,,,,"T"))</f>
        <v>0</v>
      </c>
      <c r="AA44" s="12">
        <f>IF( RTD("cqg.rtd",,"StudyData","AlgOrdAskVol(HTS)",  "Bar",, "Open", "5",D44,,,,,"T")="",0,RTD("cqg.rtd",,"StudyData","AlgOrdAskVol(HTS)",  "Bar",, "Open", "5",D44,,,,,"T"))</f>
        <v>0</v>
      </c>
      <c r="AB44" s="9">
        <f t="shared" si="1"/>
        <v>0</v>
      </c>
      <c r="AC44" s="122"/>
      <c r="AD44" s="119"/>
      <c r="AE44" s="124"/>
      <c r="AF44" s="10">
        <f>RTD("cqg.rtd",,"StudyData","SUBMINUTE((HXS),1,Regular)","FG",,"Time","5",AH44,,,,,"T")</f>
        <v>42305.556956018518</v>
      </c>
      <c r="AG44" s="100" t="str">
        <f>RTD("cqg.rtd",,"StudyData","SUBMINUTE((HXS),1,Regular)","Bar",,"Close","5",AH44,,,,,"T")</f>
        <v/>
      </c>
      <c r="AH44" s="99">
        <f t="shared" si="5"/>
        <v>-35</v>
      </c>
      <c r="AI44" s="13">
        <f>IF( RTD("cqg.rtd",,"StudyData", "AlgOrdBidVol(SUBMINUTE((HXS),1,Regular),1,0)",  "Bar",, "Open", "5",AH44,,,,,"T")="",0,RTD("cqg.rtd",,"StudyData", "AlgOrdBidVol(SUBMINUTE((HXS),1,Regular),1,0)",  "Bar",, "Open", "5",AH44,,,,,"T"))</f>
        <v>0</v>
      </c>
      <c r="AJ44" s="118">
        <f xml:space="preserve"> IF(RTD("cqg.rtd",,"StudyData", "AlgOrdAskVol(SUBMINUTE((HXS),1,Regular),1,0)",  "Bar",, "Open", "5",AH44,,,,,"T")="",0,RTD("cqg.rtd",,"StudyData", "AlgOrdAskVol(SUBMINUTE((HXS),1,Regular),1,0)",  "Bar",, "Open", "5",AH44,,,,,"T"))</f>
        <v>0</v>
      </c>
      <c r="AK44" s="88">
        <f>IF(AND(AI44&gt;$AI$8,AI44&gt;AJ44),1,IF(AND(AJ44&gt;$AJ$8,AJ44&gt;AI44),-1,0))</f>
        <v>0</v>
      </c>
      <c r="AL44" s="115"/>
      <c r="AM44" s="10">
        <f>RTD("cqg.rtd",,"StudyData","SUBMINUTE((HXS),5,Regular)","FG",,"Time","5",AH44,,,,,"T")</f>
        <v>42305.55532407407</v>
      </c>
      <c r="AN44" s="49">
        <f>RTD("cqg.rtd",,"StudyData","SUBMINUTE((HXS),5,Regular)","Bar",,"Close","5",AH44,,,,,"T")</f>
        <v>97.37</v>
      </c>
      <c r="AO44" s="12">
        <f>IF( RTD("cqg.rtd",,"StudyData","AlgOrdBidVol(SUBMINUTE((HXS),5,Regular),1,0)",  "Bar",, "Open", "5",AH44,,,,,"T")="",0,RTD("cqg.rtd",,"StudyData","AlgOrdBidVol(SUBMINUTE((HXS),5,Regular),1,0)",  "Bar",, "Open", "5",AH44,,,,,"T"))</f>
        <v>0</v>
      </c>
      <c r="AP44" s="12">
        <f>IF( RTD("cqg.rtd",,"StudyData","AlgOrdAskVol(SUBMINUTE((HXS),5,Regular),1,0)",  "Bar",, "Open", "5",AH44,,,,,"T")="",0,RTD("cqg.rtd",,"StudyData","AlgOrdAskVol(SUBMINUTE((HXS),5,Regular),1,0)",  "Bar",, "Open", "5",AH44,,,,,"T"))</f>
        <v>61</v>
      </c>
      <c r="AQ44" s="9">
        <f>IF(AND(AO44&gt;$AO$8,AO44&gt;AP44),1,IF(AND(AP44&gt;$AP$8,AP44&gt;AO44),-1,0))</f>
        <v>-1</v>
      </c>
      <c r="AR44" s="115"/>
      <c r="AS44" s="15">
        <f>RTD("cqg.rtd",,"StudyData","HXS","Bar",,"Time","1",AH44,,,,,"T")</f>
        <v>42305.532638888886</v>
      </c>
      <c r="AT44" s="50" t="str">
        <f>RTD("cqg.rtd",,"StudyData","HXS","Bar",,"Close","1",AH44,,,,,"T")</f>
        <v/>
      </c>
      <c r="AU44" s="13">
        <f>IF( RTD("cqg.rtd",,"StudyData", "AlgOrdBidVol(HXS)",  "Bar",, "Open", "1",AH44,,,,,"T")="",0,RTD("cqg.rtd",,"StudyData", "AlgOrdBidVol(HXS)",  "Bar",, "Open", "1",AH44,,,,,"T"))</f>
        <v>0</v>
      </c>
      <c r="AV44" s="13">
        <f xml:space="preserve"> IF(RTD("cqg.rtd",,"StudyData", "AlgOrdAskVol(HXS)",  "Bar",, "Open", "1",AH44,,,,,"T")="",0,RTD("cqg.rtd",,"StudyData", "AlgOrdAskVol(HXS)",  "Bar",, "Open", "1",AH44,,,,,"T"))</f>
        <v>0</v>
      </c>
      <c r="AW44" s="91">
        <f t="shared" si="2"/>
        <v>0</v>
      </c>
      <c r="AX44" s="115"/>
      <c r="AY44" s="102">
        <f>RTD("cqg.rtd",,"StudyData","HXS","Bar",,"Time","5",AH44,,,,,"T")</f>
        <v>42305.434027777781</v>
      </c>
      <c r="AZ44" s="14">
        <f>RTD("cqg.rtd",,"StudyData","HXS","FG",,"Close","5",AH44,,,,,"T")</f>
        <v>97.38</v>
      </c>
      <c r="BA44" s="89">
        <f>RTD("cqg.rtd",,"StudyData","HXS","Bar",,"High","5",AH44,,,,,"T")</f>
        <v>97.385000000000005</v>
      </c>
      <c r="BB44" s="90">
        <f>RTD("cqg.rtd",,"StudyData","HXS","Bar",,"Low","5",AH44,,,,,"T")</f>
        <v>97.38</v>
      </c>
      <c r="BC44" s="51">
        <f>RTD("cqg.rtd",,"StudyData","HXS","Bar",,"Close","5",AH44,,,,,"T")</f>
        <v>97.38</v>
      </c>
      <c r="BD44" s="12">
        <f>IF( RTD("cqg.rtd",,"StudyData","AlgOrdBidVol(HXS)",  "Bar",, "Open", "5",AH44,,,,,"T")="",0,RTD("cqg.rtd",,"StudyData","AlgOrdBidVol(HXS)",  "Bar",, "Open", "5",AH44,,,,,"T"))</f>
        <v>0</v>
      </c>
      <c r="BE44" s="12">
        <f>IF( RTD("cqg.rtd",,"StudyData","AlgOrdAskVol(HXS)",  "Bar",, "Open", "5",AH44,,,,,"T")="",0,RTD("cqg.rtd",,"StudyData","AlgOrdAskVol(HXS)",  "Bar",, "Open", "5",AH44,,,,,"T"))</f>
        <v>0</v>
      </c>
      <c r="BF44" s="9">
        <f t="shared" si="3"/>
        <v>0</v>
      </c>
      <c r="BG44" s="92"/>
      <c r="BJ44" s="1"/>
      <c r="BN44" s="1"/>
    </row>
    <row r="45" spans="2:66" ht="11.1" customHeight="1" x14ac:dyDescent="0.3">
      <c r="B45" s="10">
        <f>RTD("cqg.rtd",,"StudyData","SUBMINUTE((HTS),1,Regular)","FG",,"Time","5",D45,,,,,"T")</f>
        <v>42305.556944444441</v>
      </c>
      <c r="C45" s="100" t="str">
        <f>RTD("cqg.rtd",,"StudyData","SUBMINUTE((HTS),1,Regular)","Bar",,"Close","5",D45,,,,,"T")</f>
        <v/>
      </c>
      <c r="D45" s="101">
        <f t="shared" si="6"/>
        <v>-36</v>
      </c>
      <c r="E45" s="13">
        <f>IF( RTD("cqg.rtd",,"StudyData", "AlgOrdBidVol(SUBMINUTE((HTS),1,Regular),1,0)",  "Bar",, "Open", "5",D45,,,,,"T")="",0,RTD("cqg.rtd",,"StudyData", "AlgOrdBidVol(SUBMINUTE((HTS),1,Regular),1,0)",  "Bar",, "Open", "5",D45,,,,,"T"))</f>
        <v>0</v>
      </c>
      <c r="F45" s="13">
        <f xml:space="preserve"> IF(RTD("cqg.rtd",,"StudyData", "AlgOrdAskVol(SUBMINUTE((HTS),1,Regular),1,0)",  "Bar",, "Open", "5",D45,,,,,"T")="",0,RTD("cqg.rtd",,"StudyData", "AlgOrdAskVol(SUBMINUTE((HTS),1,Regular),1,0)",  "Bar",, "Open", "5",D45,,,,,"T"))</f>
        <v>0</v>
      </c>
      <c r="G45" s="6">
        <f t="shared" si="7"/>
        <v>0</v>
      </c>
      <c r="H45" s="114"/>
      <c r="I45" s="18">
        <f>RTD("cqg.rtd",,"StudyData","SUBMINUTE((HTS),5,Regular)","FG",,"Time","5",D45,,,,,"T")</f>
        <v>42305.555266203701</v>
      </c>
      <c r="J45" s="49" t="str">
        <f>RTD("cqg.rtd",,"StudyData","SUBMINUTE((HTS),5,Regular)","Bar",,"Close","5",D45,,,,,"T")</f>
        <v/>
      </c>
      <c r="K45" s="12">
        <f>IF( RTD("cqg.rtd",,"StudyData","AlgOrdBidVol(SUBMINUTE((HTS),5,Regular),1,0)",  "Bar",, "Open", "5",D45,,,,,"T")="",0,RTD("cqg.rtd",,"StudyData","AlgOrdBidVol(SUBMINUTE((HTS),5,Regular),1,0)",  "Bar",, "Open", "5",D45,,,,,"T"))</f>
        <v>0</v>
      </c>
      <c r="L45" s="12">
        <f>IF( RTD("cqg.rtd",,"StudyData","AlgOrdAskVol(SUBMINUTE((HTS),5,Regular),1,0)",  "Bar",, "Open", "5",D45,,,,,"T")="",0,RTD("cqg.rtd",,"StudyData","AlgOrdAskVol(SUBMINUTE((HTS),5,Regular),1,0)",  "Bar",, "Open", "5",D45,,,,,"T"))</f>
        <v>0</v>
      </c>
      <c r="M45" s="1">
        <f t="shared" si="8"/>
        <v>0</v>
      </c>
      <c r="N45" s="114"/>
      <c r="O45" s="15">
        <f>RTD("cqg.rtd",,"StudyData","HTS","Bar",,"Time","1",D45,,,,,"T")</f>
        <v>42305.531944444447</v>
      </c>
      <c r="P45" s="50">
        <f>RTD("cqg.rtd",,"StudyData","HTS","Bar",,"Close","1",D45,,,,,"T")</f>
        <v>98.24</v>
      </c>
      <c r="Q45" s="13">
        <f>IF( RTD("cqg.rtd",,"StudyData", "AlgOrdBidVol(HTS)",  "Bar",, "Open", "1",D45,,,,,"T")="",0,RTD("cqg.rtd",,"StudyData", "AlgOrdBidVol(HTS)",  "Bar",, "Open", "1",D45,,,,,"T"))</f>
        <v>0</v>
      </c>
      <c r="R45" s="13">
        <f xml:space="preserve"> IF(RTD("cqg.rtd",,"StudyData", "AlgOrdAskVol(HTS)",  "Bar",, "Open", "1",D45,,,,,"T")="",0,RTD("cqg.rtd",,"StudyData", "AlgOrdAskVol(HTS)",  "Bar",, "Open", "1",D45,,,,,"T"))</f>
        <v>0</v>
      </c>
      <c r="S45" s="60">
        <f>IF(AND(Q45&gt;$Q$8,Q45&gt;R45),1,IF(AND(R45&gt;$R$8,R45&gt;Q45),-1,0))</f>
        <v>0</v>
      </c>
      <c r="T45" s="114"/>
      <c r="U45" s="38">
        <f>RTD("cqg.rtd",,"StudyData","HTS","Bar",,"Time","5",D45,,,,,"T")</f>
        <v>42305.430555555555</v>
      </c>
      <c r="V45" s="14" t="str">
        <f>RTD("cqg.rtd",,"StudyData","HTS","Bar",,"Open","5",D45,,,,,"T")</f>
        <v/>
      </c>
      <c r="W45" s="11" t="str">
        <f>RTD("cqg.rtd",,"StudyData","HTS","Bar",,"High","5",D45,,,,,"T")</f>
        <v/>
      </c>
      <c r="X45" s="52" t="str">
        <f>RTD("cqg.rtd",,"StudyData","HTS","Bar",,"Low","5",D45,,,,,"T")</f>
        <v/>
      </c>
      <c r="Y45" s="51">
        <f>RTD("cqg.rtd",,"StudyData","HTS","FG",,"Close","5",D45,,,,,"T")</f>
        <v>98.24</v>
      </c>
      <c r="Z45" s="12">
        <f>IF( RTD("cqg.rtd",,"StudyData","AlgOrdBidVol(HTS)",  "Bar",, "Open", "5",D45,,,,,"T")="",0,RTD("cqg.rtd",,"StudyData","AlgOrdBidVol(HTS)",  "Bar",, "Open", "5",D45,,,,,"T"))</f>
        <v>0</v>
      </c>
      <c r="AA45" s="12">
        <f>IF( RTD("cqg.rtd",,"StudyData","AlgOrdAskVol(HTS)",  "Bar",, "Open", "5",D45,,,,,"T")="",0,RTD("cqg.rtd",,"StudyData","AlgOrdAskVol(HTS)",  "Bar",, "Open", "5",D45,,,,,"T"))</f>
        <v>0</v>
      </c>
      <c r="AB45" s="9">
        <f t="shared" si="1"/>
        <v>0</v>
      </c>
      <c r="AC45" s="122"/>
      <c r="AD45" s="119"/>
      <c r="AE45" s="124"/>
      <c r="AF45" s="10">
        <f>RTD("cqg.rtd",,"StudyData","SUBMINUTE((HXS),1,Regular)","FG",,"Time","5",AH45,,,,,"T")</f>
        <v>42305.556944444441</v>
      </c>
      <c r="AG45" s="100" t="str">
        <f>RTD("cqg.rtd",,"StudyData","SUBMINUTE((HXS),1,Regular)","Bar",,"Close","5",AH45,,,,,"T")</f>
        <v/>
      </c>
      <c r="AH45" s="99">
        <f t="shared" si="5"/>
        <v>-36</v>
      </c>
      <c r="AI45" s="13">
        <f>IF( RTD("cqg.rtd",,"StudyData", "AlgOrdBidVol(SUBMINUTE((HXS),1,Regular),1,0)",  "Bar",, "Open", "5",AH45,,,,,"T")="",0,RTD("cqg.rtd",,"StudyData", "AlgOrdBidVol(SUBMINUTE((HXS),1,Regular),1,0)",  "Bar",, "Open", "5",AH45,,,,,"T"))</f>
        <v>0</v>
      </c>
      <c r="AJ45" s="118">
        <f xml:space="preserve"> IF(RTD("cqg.rtd",,"StudyData", "AlgOrdAskVol(SUBMINUTE((HXS),1,Regular),1,0)",  "Bar",, "Open", "5",AH45,,,,,"T")="",0,RTD("cqg.rtd",,"StudyData", "AlgOrdAskVol(SUBMINUTE((HXS),1,Regular),1,0)",  "Bar",, "Open", "5",AH45,,,,,"T"))</f>
        <v>0</v>
      </c>
      <c r="AK45" s="88">
        <f>IF(AND(AI45&gt;$AI$8,AI45&gt;AJ45),1,IF(AND(AJ45&gt;$AJ$8,AJ45&gt;AI45),-1,0))</f>
        <v>0</v>
      </c>
      <c r="AL45" s="115"/>
      <c r="AM45" s="10">
        <f>RTD("cqg.rtd",,"StudyData","SUBMINUTE((HXS),5,Regular)","FG",,"Time","5",AH45,,,,,"T")</f>
        <v>42305.555266203701</v>
      </c>
      <c r="AN45" s="49" t="str">
        <f>RTD("cqg.rtd",,"StudyData","SUBMINUTE((HXS),5,Regular)","Bar",,"Close","5",AH45,,,,,"T")</f>
        <v/>
      </c>
      <c r="AO45" s="12">
        <f>IF( RTD("cqg.rtd",,"StudyData","AlgOrdBidVol(SUBMINUTE((HXS),5,Regular),1,0)",  "Bar",, "Open", "5",AH45,,,,,"T")="",0,RTD("cqg.rtd",,"StudyData","AlgOrdBidVol(SUBMINUTE((HXS),5,Regular),1,0)",  "Bar",, "Open", "5",AH45,,,,,"T"))</f>
        <v>0</v>
      </c>
      <c r="AP45" s="12">
        <f>IF( RTD("cqg.rtd",,"StudyData","AlgOrdAskVol(SUBMINUTE((HXS),5,Regular),1,0)",  "Bar",, "Open", "5",AH45,,,,,"T")="",0,RTD("cqg.rtd",,"StudyData","AlgOrdAskVol(SUBMINUTE((HXS),5,Regular),1,0)",  "Bar",, "Open", "5",AH45,,,,,"T"))</f>
        <v>0</v>
      </c>
      <c r="AQ45" s="9">
        <f>IF(AND(AO45&gt;$AO$8,AO45&gt;AP45),1,IF(AND(AP45&gt;$AP$8,AP45&gt;AO45),-1,0))</f>
        <v>0</v>
      </c>
      <c r="AR45" s="115"/>
      <c r="AS45" s="15">
        <f>RTD("cqg.rtd",,"StudyData","HXS","Bar",,"Time","1",AH45,,,,,"T")</f>
        <v>42305.531944444447</v>
      </c>
      <c r="AT45" s="50">
        <f>RTD("cqg.rtd",,"StudyData","HXS","Bar",,"Close","1",AH45,,,,,"T")</f>
        <v>97.38</v>
      </c>
      <c r="AU45" s="13">
        <f>IF( RTD("cqg.rtd",,"StudyData", "AlgOrdBidVol(HXS)",  "Bar",, "Open", "1",AH45,,,,,"T")="",0,RTD("cqg.rtd",,"StudyData", "AlgOrdBidVol(HXS)",  "Bar",, "Open", "1",AH45,,,,,"T"))</f>
        <v>0</v>
      </c>
      <c r="AV45" s="13">
        <f xml:space="preserve"> IF(RTD("cqg.rtd",,"StudyData", "AlgOrdAskVol(HXS)",  "Bar",, "Open", "1",AH45,,,,,"T")="",0,RTD("cqg.rtd",,"StudyData", "AlgOrdAskVol(HXS)",  "Bar",, "Open", "1",AH45,,,,,"T"))</f>
        <v>0</v>
      </c>
      <c r="AW45" s="91">
        <f t="shared" si="2"/>
        <v>0</v>
      </c>
      <c r="AX45" s="115"/>
      <c r="AY45" s="102">
        <f>RTD("cqg.rtd",,"StudyData","HXS","Bar",,"Time","5",AH45,,,,,"T")</f>
        <v>42305.430555555555</v>
      </c>
      <c r="AZ45" s="14">
        <f>RTD("cqg.rtd",,"StudyData","HXS","FG",,"Close","5",AH45,,,,,"T")</f>
        <v>97.385000000000005</v>
      </c>
      <c r="BA45" s="89">
        <f>RTD("cqg.rtd",,"StudyData","HXS","Bar",,"High","5",AH45,,,,,"T")</f>
        <v>97.385000000000005</v>
      </c>
      <c r="BB45" s="90">
        <f>RTD("cqg.rtd",,"StudyData","HXS","Bar",,"Low","5",AH45,,,,,"T")</f>
        <v>97.385000000000005</v>
      </c>
      <c r="BC45" s="51">
        <f>RTD("cqg.rtd",,"StudyData","HXS","Bar",,"Close","5",AH45,,,,,"T")</f>
        <v>97.385000000000005</v>
      </c>
      <c r="BD45" s="12">
        <f>IF( RTD("cqg.rtd",,"StudyData","AlgOrdBidVol(HXS)",  "Bar",, "Open", "5",AH45,,,,,"T")="",0,RTD("cqg.rtd",,"StudyData","AlgOrdBidVol(HXS)",  "Bar",, "Open", "5",AH45,,,,,"T"))</f>
        <v>0</v>
      </c>
      <c r="BE45" s="12">
        <f>IF( RTD("cqg.rtd",,"StudyData","AlgOrdAskVol(HXS)",  "Bar",, "Open", "5",AH45,,,,,"T")="",0,RTD("cqg.rtd",,"StudyData","AlgOrdAskVol(HXS)",  "Bar",, "Open", "5",AH45,,,,,"T"))</f>
        <v>0</v>
      </c>
      <c r="BF45" s="9">
        <f t="shared" si="3"/>
        <v>0</v>
      </c>
      <c r="BG45" s="92"/>
      <c r="BJ45" s="1"/>
      <c r="BN45" s="1"/>
    </row>
    <row r="46" spans="2:66" ht="11.1" customHeight="1" x14ac:dyDescent="0.3">
      <c r="B46" s="10">
        <f>RTD("cqg.rtd",,"StudyData","SUBMINUTE((HTS),1,Regular)","FG",,"Time","5",D46,,,,,"T")</f>
        <v>42305.556932870371</v>
      </c>
      <c r="C46" s="100" t="str">
        <f>RTD("cqg.rtd",,"StudyData","SUBMINUTE((HTS),1,Regular)","Bar",,"Close","5",D46,,,,,"T")</f>
        <v/>
      </c>
      <c r="D46" s="101">
        <f t="shared" ref="D46:D64" si="9">D45-1</f>
        <v>-37</v>
      </c>
      <c r="E46" s="13">
        <f>IF( RTD("cqg.rtd",,"StudyData", "AlgOrdBidVol(SUBMINUTE((HTS),1,Regular),1,0)",  "Bar",, "Open", "5",D46,,,,,"T")="",0,RTD("cqg.rtd",,"StudyData", "AlgOrdBidVol(SUBMINUTE((HTS),1,Regular),1,0)",  "Bar",, "Open", "5",D46,,,,,"T"))</f>
        <v>0</v>
      </c>
      <c r="F46" s="13">
        <f xml:space="preserve"> IF(RTD("cqg.rtd",,"StudyData", "AlgOrdAskVol(SUBMINUTE((HTS),1,Regular),1,0)",  "Bar",, "Open", "5",D46,,,,,"T")="",0,RTD("cqg.rtd",,"StudyData", "AlgOrdAskVol(SUBMINUTE((HTS),1,Regular),1,0)",  "Bar",, "Open", "5",D46,,,,,"T"))</f>
        <v>0</v>
      </c>
      <c r="G46" s="6">
        <f t="shared" si="7"/>
        <v>0</v>
      </c>
      <c r="H46" s="114"/>
      <c r="I46" s="18">
        <f>RTD("cqg.rtd",,"StudyData","SUBMINUTE((HTS),5,Regular)","FG",,"Time","5",D46,,,,,"T")</f>
        <v>42305.555208333331</v>
      </c>
      <c r="J46" s="49" t="str">
        <f>RTD("cqg.rtd",,"StudyData","SUBMINUTE((HTS),5,Regular)","Bar",,"Close","5",D46,,,,,"T")</f>
        <v/>
      </c>
      <c r="K46" s="12">
        <f>IF( RTD("cqg.rtd",,"StudyData","AlgOrdBidVol(SUBMINUTE((HTS),5,Regular),1,0)",  "Bar",, "Open", "5",D46,,,,,"T")="",0,RTD("cqg.rtd",,"StudyData","AlgOrdBidVol(SUBMINUTE((HTS),5,Regular),1,0)",  "Bar",, "Open", "5",D46,,,,,"T"))</f>
        <v>0</v>
      </c>
      <c r="L46" s="12">
        <f>IF( RTD("cqg.rtd",,"StudyData","AlgOrdAskVol(SUBMINUTE((HTS),5,Regular),1,0)",  "Bar",, "Open", "5",D46,,,,,"T")="",0,RTD("cqg.rtd",,"StudyData","AlgOrdAskVol(SUBMINUTE((HTS),5,Regular),1,0)",  "Bar",, "Open", "5",D46,,,,,"T"))</f>
        <v>0</v>
      </c>
      <c r="M46" s="1">
        <f t="shared" si="8"/>
        <v>0</v>
      </c>
      <c r="N46" s="114"/>
      <c r="O46" s="15">
        <f>RTD("cqg.rtd",,"StudyData","HTS","Bar",,"Time","1",D46,,,,,"T")</f>
        <v>42305.53125</v>
      </c>
      <c r="P46" s="50">
        <f>RTD("cqg.rtd",,"StudyData","HTS","Bar",,"Close","1",D46,,,,,"T")</f>
        <v>98.24</v>
      </c>
      <c r="Q46" s="13">
        <f>IF( RTD("cqg.rtd",,"StudyData", "AlgOrdBidVol(HTS)",  "Bar",, "Open", "1",D46,,,,,"T")="",0,RTD("cqg.rtd",,"StudyData", "AlgOrdBidVol(HTS)",  "Bar",, "Open", "1",D46,,,,,"T"))</f>
        <v>0</v>
      </c>
      <c r="R46" s="13">
        <f xml:space="preserve"> IF(RTD("cqg.rtd",,"StudyData", "AlgOrdAskVol(HTS)",  "Bar",, "Open", "1",D46,,,,,"T")="",0,RTD("cqg.rtd",,"StudyData", "AlgOrdAskVol(HTS)",  "Bar",, "Open", "1",D46,,,,,"T"))</f>
        <v>0</v>
      </c>
      <c r="S46" s="60">
        <f>IF(AND(Q46&gt;$Q$8,Q46&gt;R46),1,IF(AND(R46&gt;$R$8,R46&gt;Q46),-1,0))</f>
        <v>0</v>
      </c>
      <c r="T46" s="114"/>
      <c r="U46" s="38">
        <f>RTD("cqg.rtd",,"StudyData","HTS","Bar",,"Time","5",D46,,,,,"T")</f>
        <v>42305.427083333336</v>
      </c>
      <c r="V46" s="14">
        <f>RTD("cqg.rtd",,"StudyData","HTS","Bar",,"Open","5",D46,,,,,"T")</f>
        <v>98.24</v>
      </c>
      <c r="W46" s="11">
        <f>RTD("cqg.rtd",,"StudyData","HTS","Bar",,"High","5",D46,,,,,"T")</f>
        <v>98.24</v>
      </c>
      <c r="X46" s="52">
        <f>RTD("cqg.rtd",,"StudyData","HTS","Bar",,"Low","5",D46,,,,,"T")</f>
        <v>98.24</v>
      </c>
      <c r="Y46" s="51">
        <f>RTD("cqg.rtd",,"StudyData","HTS","FG",,"Close","5",D46,,,,,"T")</f>
        <v>98.24</v>
      </c>
      <c r="Z46" s="12">
        <f>IF( RTD("cqg.rtd",,"StudyData","AlgOrdBidVol(HTS)",  "Bar",, "Open", "5",D46,,,,,"T")="",0,RTD("cqg.rtd",,"StudyData","AlgOrdBidVol(HTS)",  "Bar",, "Open", "5",D46,,,,,"T"))</f>
        <v>0</v>
      </c>
      <c r="AA46" s="12">
        <f>IF( RTD("cqg.rtd",,"StudyData","AlgOrdAskVol(HTS)",  "Bar",, "Open", "5",D46,,,,,"T")="",0,RTD("cqg.rtd",,"StudyData","AlgOrdAskVol(HTS)",  "Bar",, "Open", "5",D46,,,,,"T"))</f>
        <v>0</v>
      </c>
      <c r="AB46" s="9">
        <f t="shared" si="1"/>
        <v>0</v>
      </c>
      <c r="AC46" s="122"/>
      <c r="AD46" s="119"/>
      <c r="AE46" s="124"/>
      <c r="AF46" s="10">
        <f>RTD("cqg.rtd",,"StudyData","SUBMINUTE((HXS),1,Regular)","FG",,"Time","5",AH46,,,,,"T")</f>
        <v>42305.556932870371</v>
      </c>
      <c r="AG46" s="100" t="str">
        <f>RTD("cqg.rtd",,"StudyData","SUBMINUTE((HXS),1,Regular)","Bar",,"Close","5",AH46,,,,,"T")</f>
        <v/>
      </c>
      <c r="AH46" s="99">
        <f t="shared" si="5"/>
        <v>-37</v>
      </c>
      <c r="AI46" s="13">
        <f>IF( RTD("cqg.rtd",,"StudyData", "AlgOrdBidVol(SUBMINUTE((HXS),1,Regular),1,0)",  "Bar",, "Open", "5",AH46,,,,,"T")="",0,RTD("cqg.rtd",,"StudyData", "AlgOrdBidVol(SUBMINUTE((HXS),1,Regular),1,0)",  "Bar",, "Open", "5",AH46,,,,,"T"))</f>
        <v>0</v>
      </c>
      <c r="AJ46" s="118">
        <f xml:space="preserve"> IF(RTD("cqg.rtd",,"StudyData", "AlgOrdAskVol(SUBMINUTE((HXS),1,Regular),1,0)",  "Bar",, "Open", "5",AH46,,,,,"T")="",0,RTD("cqg.rtd",,"StudyData", "AlgOrdAskVol(SUBMINUTE((HXS),1,Regular),1,0)",  "Bar",, "Open", "5",AH46,,,,,"T"))</f>
        <v>0</v>
      </c>
      <c r="AK46" s="88">
        <f>IF(AND(AI46&gt;$AI$8,AI46&gt;AJ46),1,IF(AND(AJ46&gt;$AJ$8,AJ46&gt;AI46),-1,0))</f>
        <v>0</v>
      </c>
      <c r="AL46" s="115"/>
      <c r="AM46" s="10">
        <f>RTD("cqg.rtd",,"StudyData","SUBMINUTE((HXS),5,Regular)","FG",,"Time","5",AH46,,,,,"T")</f>
        <v>42305.555208333331</v>
      </c>
      <c r="AN46" s="49" t="str">
        <f>RTD("cqg.rtd",,"StudyData","SUBMINUTE((HXS),5,Regular)","Bar",,"Close","5",AH46,,,,,"T")</f>
        <v/>
      </c>
      <c r="AO46" s="12">
        <f>IF( RTD("cqg.rtd",,"StudyData","AlgOrdBidVol(SUBMINUTE((HXS),5,Regular),1,0)",  "Bar",, "Open", "5",AH46,,,,,"T")="",0,RTD("cqg.rtd",,"StudyData","AlgOrdBidVol(SUBMINUTE((HXS),5,Regular),1,0)",  "Bar",, "Open", "5",AH46,,,,,"T"))</f>
        <v>0</v>
      </c>
      <c r="AP46" s="12">
        <f>IF( RTD("cqg.rtd",,"StudyData","AlgOrdAskVol(SUBMINUTE((HXS),5,Regular),1,0)",  "Bar",, "Open", "5",AH46,,,,,"T")="",0,RTD("cqg.rtd",,"StudyData","AlgOrdAskVol(SUBMINUTE((HXS),5,Regular),1,0)",  "Bar",, "Open", "5",AH46,,,,,"T"))</f>
        <v>0</v>
      </c>
      <c r="AQ46" s="9">
        <f>IF(AND(AO46&gt;$AO$8,AO46&gt;AP46),1,IF(AND(AP46&gt;$AP$8,AP46&gt;AO46),-1,0))</f>
        <v>0</v>
      </c>
      <c r="AR46" s="115"/>
      <c r="AS46" s="15">
        <f>RTD("cqg.rtd",,"StudyData","HXS","Bar",,"Time","1",AH46,,,,,"T")</f>
        <v>42305.53125</v>
      </c>
      <c r="AT46" s="50">
        <f>RTD("cqg.rtd",,"StudyData","HXS","Bar",,"Close","1",AH46,,,,,"T")</f>
        <v>97.375</v>
      </c>
      <c r="AU46" s="13">
        <f>IF( RTD("cqg.rtd",,"StudyData", "AlgOrdBidVol(HXS)",  "Bar",, "Open", "1",AH46,,,,,"T")="",0,RTD("cqg.rtd",,"StudyData", "AlgOrdBidVol(HXS)",  "Bar",, "Open", "1",AH46,,,,,"T"))</f>
        <v>0</v>
      </c>
      <c r="AV46" s="13">
        <f xml:space="preserve"> IF(RTD("cqg.rtd",,"StudyData", "AlgOrdAskVol(HXS)",  "Bar",, "Open", "1",AH46,,,,,"T")="",0,RTD("cqg.rtd",,"StudyData", "AlgOrdAskVol(HXS)",  "Bar",, "Open", "1",AH46,,,,,"T"))</f>
        <v>0</v>
      </c>
      <c r="AW46" s="91">
        <f t="shared" si="2"/>
        <v>0</v>
      </c>
      <c r="AX46" s="115"/>
      <c r="AY46" s="102">
        <f>RTD("cqg.rtd",,"StudyData","HXS","Bar",,"Time","5",AH46,,,,,"T")</f>
        <v>42305.427083333336</v>
      </c>
      <c r="AZ46" s="14">
        <f>RTD("cqg.rtd",,"StudyData","HXS","FG",,"Close","5",AH46,,,,,"T")</f>
        <v>97.385000000000005</v>
      </c>
      <c r="BA46" s="89">
        <f>RTD("cqg.rtd",,"StudyData","HXS","Bar",,"High","5",AH46,,,,,"T")</f>
        <v>97.385000000000005</v>
      </c>
      <c r="BB46" s="90">
        <f>RTD("cqg.rtd",,"StudyData","HXS","Bar",,"Low","5",AH46,,,,,"T")</f>
        <v>97.385000000000005</v>
      </c>
      <c r="BC46" s="51">
        <f>RTD("cqg.rtd",,"StudyData","HXS","Bar",,"Close","5",AH46,,,,,"T")</f>
        <v>97.385000000000005</v>
      </c>
      <c r="BD46" s="12">
        <f>IF( RTD("cqg.rtd",,"StudyData","AlgOrdBidVol(HXS)",  "Bar",, "Open", "5",AH46,,,,,"T")="",0,RTD("cqg.rtd",,"StudyData","AlgOrdBidVol(HXS)",  "Bar",, "Open", "5",AH46,,,,,"T"))</f>
        <v>0</v>
      </c>
      <c r="BE46" s="12">
        <f>IF( RTD("cqg.rtd",,"StudyData","AlgOrdAskVol(HXS)",  "Bar",, "Open", "5",AH46,,,,,"T")="",0,RTD("cqg.rtd",,"StudyData","AlgOrdAskVol(HXS)",  "Bar",, "Open", "5",AH46,,,,,"T"))</f>
        <v>0</v>
      </c>
      <c r="BF46" s="9">
        <f t="shared" si="3"/>
        <v>0</v>
      </c>
      <c r="BG46" s="92"/>
      <c r="BJ46" s="1"/>
      <c r="BN46" s="1"/>
    </row>
    <row r="47" spans="2:66" ht="11.1" customHeight="1" x14ac:dyDescent="0.3">
      <c r="B47" s="10">
        <f>RTD("cqg.rtd",,"StudyData","SUBMINUTE((HTS),1,Regular)","FG",,"Time","5",D47,,,,,"T")</f>
        <v>42305.556921296295</v>
      </c>
      <c r="C47" s="100" t="str">
        <f>RTD("cqg.rtd",,"StudyData","SUBMINUTE((HTS),1,Regular)","Bar",,"Close","5",D47,,,,,"T")</f>
        <v/>
      </c>
      <c r="D47" s="101">
        <f t="shared" si="9"/>
        <v>-38</v>
      </c>
      <c r="E47" s="13">
        <f>IF( RTD("cqg.rtd",,"StudyData", "AlgOrdBidVol(SUBMINUTE((HTS),1,Regular),1,0)",  "Bar",, "Open", "5",D47,,,,,"T")="",0,RTD("cqg.rtd",,"StudyData", "AlgOrdBidVol(SUBMINUTE((HTS),1,Regular),1,0)",  "Bar",, "Open", "5",D47,,,,,"T"))</f>
        <v>0</v>
      </c>
      <c r="F47" s="13">
        <f xml:space="preserve"> IF(RTD("cqg.rtd",,"StudyData", "AlgOrdAskVol(SUBMINUTE((HTS),1,Regular),1,0)",  "Bar",, "Open", "5",D47,,,,,"T")="",0,RTD("cqg.rtd",,"StudyData", "AlgOrdAskVol(SUBMINUTE((HTS),1,Regular),1,0)",  "Bar",, "Open", "5",D47,,,,,"T"))</f>
        <v>0</v>
      </c>
      <c r="G47" s="6">
        <f t="shared" si="7"/>
        <v>0</v>
      </c>
      <c r="H47" s="114"/>
      <c r="I47" s="18">
        <f>RTD("cqg.rtd",,"StudyData","SUBMINUTE((HTS),5,Regular)","FG",,"Time","5",D47,,,,,"T")</f>
        <v>42305.555150462962</v>
      </c>
      <c r="J47" s="49" t="str">
        <f>RTD("cqg.rtd",,"StudyData","SUBMINUTE((HTS),5,Regular)","Bar",,"Close","5",D47,,,,,"T")</f>
        <v/>
      </c>
      <c r="K47" s="12">
        <f>IF( RTD("cqg.rtd",,"StudyData","AlgOrdBidVol(SUBMINUTE((HTS),5,Regular),1,0)",  "Bar",, "Open", "5",D47,,,,,"T")="",0,RTD("cqg.rtd",,"StudyData","AlgOrdBidVol(SUBMINUTE((HTS),5,Regular),1,0)",  "Bar",, "Open", "5",D47,,,,,"T"))</f>
        <v>0</v>
      </c>
      <c r="L47" s="12">
        <f>IF( RTD("cqg.rtd",,"StudyData","AlgOrdAskVol(SUBMINUTE((HTS),5,Regular),1,0)",  "Bar",, "Open", "5",D47,,,,,"T")="",0,RTD("cqg.rtd",,"StudyData","AlgOrdAskVol(SUBMINUTE((HTS),5,Regular),1,0)",  "Bar",, "Open", "5",D47,,,,,"T"))</f>
        <v>0</v>
      </c>
      <c r="M47" s="1">
        <f t="shared" si="8"/>
        <v>0</v>
      </c>
      <c r="N47" s="114"/>
      <c r="O47" s="15">
        <f>RTD("cqg.rtd",,"StudyData","HTS","Bar",,"Time","1",D47,,,,,"T")</f>
        <v>42305.530555555553</v>
      </c>
      <c r="P47" s="50" t="str">
        <f>RTD("cqg.rtd",,"StudyData","HTS","Bar",,"Close","1",D47,,,,,"T")</f>
        <v/>
      </c>
      <c r="Q47" s="13">
        <f>IF( RTD("cqg.rtd",,"StudyData", "AlgOrdBidVol(HTS)",  "Bar",, "Open", "1",D47,,,,,"T")="",0,RTD("cqg.rtd",,"StudyData", "AlgOrdBidVol(HTS)",  "Bar",, "Open", "1",D47,,,,,"T"))</f>
        <v>0</v>
      </c>
      <c r="R47" s="13">
        <f xml:space="preserve"> IF(RTD("cqg.rtd",,"StudyData", "AlgOrdAskVol(HTS)",  "Bar",, "Open", "1",D47,,,,,"T")="",0,RTD("cqg.rtd",,"StudyData", "AlgOrdAskVol(HTS)",  "Bar",, "Open", "1",D47,,,,,"T"))</f>
        <v>0</v>
      </c>
      <c r="S47" s="60">
        <f>IF(AND(Q47&gt;$Q$8,Q47&gt;R47),1,IF(AND(R47&gt;$R$8,R47&gt;Q47),-1,0))</f>
        <v>0</v>
      </c>
      <c r="T47" s="114"/>
      <c r="U47" s="38">
        <f>RTD("cqg.rtd",,"StudyData","HTS","Bar",,"Time","5",D47,,,,,"T")</f>
        <v>42305.423611111109</v>
      </c>
      <c r="V47" s="14" t="str">
        <f>RTD("cqg.rtd",,"StudyData","HTS","Bar",,"Open","5",D47,,,,,"T")</f>
        <v/>
      </c>
      <c r="W47" s="11" t="str">
        <f>RTD("cqg.rtd",,"StudyData","HTS","Bar",,"High","5",D47,,,,,"T")</f>
        <v/>
      </c>
      <c r="X47" s="52" t="str">
        <f>RTD("cqg.rtd",,"StudyData","HTS","Bar",,"Low","5",D47,,,,,"T")</f>
        <v/>
      </c>
      <c r="Y47" s="51">
        <f>RTD("cqg.rtd",,"StudyData","HTS","FG",,"Close","5",D47,,,,,"T")</f>
        <v>98.24</v>
      </c>
      <c r="Z47" s="12">
        <f>IF( RTD("cqg.rtd",,"StudyData","AlgOrdBidVol(HTS)",  "Bar",, "Open", "5",D47,,,,,"T")="",0,RTD("cqg.rtd",,"StudyData","AlgOrdBidVol(HTS)",  "Bar",, "Open", "5",D47,,,,,"T"))</f>
        <v>0</v>
      </c>
      <c r="AA47" s="12">
        <f>IF( RTD("cqg.rtd",,"StudyData","AlgOrdAskVol(HTS)",  "Bar",, "Open", "5",D47,,,,,"T")="",0,RTD("cqg.rtd",,"StudyData","AlgOrdAskVol(HTS)",  "Bar",, "Open", "5",D47,,,,,"T"))</f>
        <v>0</v>
      </c>
      <c r="AB47" s="9">
        <f t="shared" si="1"/>
        <v>0</v>
      </c>
      <c r="AC47" s="122"/>
      <c r="AD47" s="119"/>
      <c r="AE47" s="124"/>
      <c r="AF47" s="10">
        <f>RTD("cqg.rtd",,"StudyData","SUBMINUTE((HXS),1,Regular)","FG",,"Time","5",AH47,,,,,"T")</f>
        <v>42305.556921296295</v>
      </c>
      <c r="AG47" s="100" t="str">
        <f>RTD("cqg.rtd",,"StudyData","SUBMINUTE((HXS),1,Regular)","Bar",,"Close","5",AH47,,,,,"T")</f>
        <v/>
      </c>
      <c r="AH47" s="99">
        <f t="shared" si="5"/>
        <v>-38</v>
      </c>
      <c r="AI47" s="13">
        <f>IF( RTD("cqg.rtd",,"StudyData", "AlgOrdBidVol(SUBMINUTE((HXS),1,Regular),1,0)",  "Bar",, "Open", "5",AH47,,,,,"T")="",0,RTD("cqg.rtd",,"StudyData", "AlgOrdBidVol(SUBMINUTE((HXS),1,Regular),1,0)",  "Bar",, "Open", "5",AH47,,,,,"T"))</f>
        <v>0</v>
      </c>
      <c r="AJ47" s="118">
        <f xml:space="preserve"> IF(RTD("cqg.rtd",,"StudyData", "AlgOrdAskVol(SUBMINUTE((HXS),1,Regular),1,0)",  "Bar",, "Open", "5",AH47,,,,,"T")="",0,RTD("cqg.rtd",,"StudyData", "AlgOrdAskVol(SUBMINUTE((HXS),1,Regular),1,0)",  "Bar",, "Open", "5",AH47,,,,,"T"))</f>
        <v>0</v>
      </c>
      <c r="AK47" s="88">
        <f>IF(AND(AI47&gt;$AI$8,AI47&gt;AJ47),1,IF(AND(AJ47&gt;$AJ$8,AJ47&gt;AI47),-1,0))</f>
        <v>0</v>
      </c>
      <c r="AL47" s="115"/>
      <c r="AM47" s="10">
        <f>RTD("cqg.rtd",,"StudyData","SUBMINUTE((HXS),5,Regular)","FG",,"Time","5",AH47,,,,,"T")</f>
        <v>42305.555150462962</v>
      </c>
      <c r="AN47" s="49" t="str">
        <f>RTD("cqg.rtd",,"StudyData","SUBMINUTE((HXS),5,Regular)","Bar",,"Close","5",AH47,,,,,"T")</f>
        <v/>
      </c>
      <c r="AO47" s="12">
        <f>IF( RTD("cqg.rtd",,"StudyData","AlgOrdBidVol(SUBMINUTE((HXS),5,Regular),1,0)",  "Bar",, "Open", "5",AH47,,,,,"T")="",0,RTD("cqg.rtd",,"StudyData","AlgOrdBidVol(SUBMINUTE((HXS),5,Regular),1,0)",  "Bar",, "Open", "5",AH47,,,,,"T"))</f>
        <v>0</v>
      </c>
      <c r="AP47" s="12">
        <f>IF( RTD("cqg.rtd",,"StudyData","AlgOrdAskVol(SUBMINUTE((HXS),5,Regular),1,0)",  "Bar",, "Open", "5",AH47,,,,,"T")="",0,RTD("cqg.rtd",,"StudyData","AlgOrdAskVol(SUBMINUTE((HXS),5,Regular),1,0)",  "Bar",, "Open", "5",AH47,,,,,"T"))</f>
        <v>0</v>
      </c>
      <c r="AQ47" s="9">
        <f>IF(AND(AO47&gt;$AO$8,AO47&gt;AP47),1,IF(AND(AP47&gt;$AP$8,AP47&gt;AO47),-1,0))</f>
        <v>0</v>
      </c>
      <c r="AR47" s="115"/>
      <c r="AS47" s="15">
        <f>RTD("cqg.rtd",,"StudyData","HXS","Bar",,"Time","1",AH47,,,,,"T")</f>
        <v>42305.530555555553</v>
      </c>
      <c r="AT47" s="50" t="str">
        <f>RTD("cqg.rtd",,"StudyData","HXS","Bar",,"Close","1",AH47,,,,,"T")</f>
        <v/>
      </c>
      <c r="AU47" s="13">
        <f>IF( RTD("cqg.rtd",,"StudyData", "AlgOrdBidVol(HXS)",  "Bar",, "Open", "1",AH47,,,,,"T")="",0,RTD("cqg.rtd",,"StudyData", "AlgOrdBidVol(HXS)",  "Bar",, "Open", "1",AH47,,,,,"T"))</f>
        <v>0</v>
      </c>
      <c r="AV47" s="13">
        <f xml:space="preserve"> IF(RTD("cqg.rtd",,"StudyData", "AlgOrdAskVol(HXS)",  "Bar",, "Open", "1",AH47,,,,,"T")="",0,RTD("cqg.rtd",,"StudyData", "AlgOrdAskVol(HXS)",  "Bar",, "Open", "1",AH47,,,,,"T"))</f>
        <v>0</v>
      </c>
      <c r="AW47" s="91">
        <f t="shared" si="2"/>
        <v>0</v>
      </c>
      <c r="AX47" s="115"/>
      <c r="AY47" s="102">
        <f>RTD("cqg.rtd",,"StudyData","HXS","Bar",,"Time","5",AH47,,,,,"T")</f>
        <v>42305.423611111109</v>
      </c>
      <c r="AZ47" s="14">
        <f>RTD("cqg.rtd",,"StudyData","HXS","FG",,"Close","5",AH47,,,,,"T")</f>
        <v>97.385000000000005</v>
      </c>
      <c r="BA47" s="89">
        <f>RTD("cqg.rtd",,"StudyData","HXS","Bar",,"High","5",AH47,,,,,"T")</f>
        <v>97.385000000000005</v>
      </c>
      <c r="BB47" s="90">
        <f>RTD("cqg.rtd",,"StudyData","HXS","Bar",,"Low","5",AH47,,,,,"T")</f>
        <v>97.38</v>
      </c>
      <c r="BC47" s="51">
        <f>RTD("cqg.rtd",,"StudyData","HXS","Bar",,"Close","5",AH47,,,,,"T")</f>
        <v>97.385000000000005</v>
      </c>
      <c r="BD47" s="12">
        <f>IF( RTD("cqg.rtd",,"StudyData","AlgOrdBidVol(HXS)",  "Bar",, "Open", "5",AH47,,,,,"T")="",0,RTD("cqg.rtd",,"StudyData","AlgOrdBidVol(HXS)",  "Bar",, "Open", "5",AH47,,,,,"T"))</f>
        <v>0</v>
      </c>
      <c r="BE47" s="12">
        <f>IF( RTD("cqg.rtd",,"StudyData","AlgOrdAskVol(HXS)",  "Bar",, "Open", "5",AH47,,,,,"T")="",0,RTD("cqg.rtd",,"StudyData","AlgOrdAskVol(HXS)",  "Bar",, "Open", "5",AH47,,,,,"T"))</f>
        <v>0</v>
      </c>
      <c r="BF47" s="9">
        <f t="shared" si="3"/>
        <v>0</v>
      </c>
      <c r="BG47" s="92"/>
      <c r="BJ47" s="1"/>
      <c r="BN47" s="1"/>
    </row>
    <row r="48" spans="2:66" ht="11.1" customHeight="1" x14ac:dyDescent="0.3">
      <c r="B48" s="10">
        <f>RTD("cqg.rtd",,"StudyData","SUBMINUTE((HTS),1,Regular)","FG",,"Time","5",D48,,,,,"T")</f>
        <v>42305.556909722225</v>
      </c>
      <c r="C48" s="100" t="str">
        <f>RTD("cqg.rtd",,"StudyData","SUBMINUTE((HTS),1,Regular)","Bar",,"Close","5",D48,,,,,"T")</f>
        <v/>
      </c>
      <c r="D48" s="101">
        <f t="shared" si="9"/>
        <v>-39</v>
      </c>
      <c r="E48" s="13">
        <f>IF( RTD("cqg.rtd",,"StudyData", "AlgOrdBidVol(SUBMINUTE((HTS),1,Regular),1,0)",  "Bar",, "Open", "5",D48,,,,,"T")="",0,RTD("cqg.rtd",,"StudyData", "AlgOrdBidVol(SUBMINUTE((HTS),1,Regular),1,0)",  "Bar",, "Open", "5",D48,,,,,"T"))</f>
        <v>0</v>
      </c>
      <c r="F48" s="13">
        <f xml:space="preserve"> IF(RTD("cqg.rtd",,"StudyData", "AlgOrdAskVol(SUBMINUTE((HTS),1,Regular),1,0)",  "Bar",, "Open", "5",D48,,,,,"T")="",0,RTD("cqg.rtd",,"StudyData", "AlgOrdAskVol(SUBMINUTE((HTS),1,Regular),1,0)",  "Bar",, "Open", "5",D48,,,,,"T"))</f>
        <v>0</v>
      </c>
      <c r="G48" s="6">
        <f t="shared" si="7"/>
        <v>0</v>
      </c>
      <c r="H48" s="114"/>
      <c r="I48" s="18">
        <f>RTD("cqg.rtd",,"StudyData","SUBMINUTE((HTS),5,Regular)","FG",,"Time","5",D48,,,,,"T")</f>
        <v>42305.555092592593</v>
      </c>
      <c r="J48" s="49" t="str">
        <f>RTD("cqg.rtd",,"StudyData","SUBMINUTE((HTS),5,Regular)","Bar",,"Close","5",D48,,,,,"T")</f>
        <v/>
      </c>
      <c r="K48" s="12">
        <f>IF( RTD("cqg.rtd",,"StudyData","AlgOrdBidVol(SUBMINUTE((HTS),5,Regular),1,0)",  "Bar",, "Open", "5",D48,,,,,"T")="",0,RTD("cqg.rtd",,"StudyData","AlgOrdBidVol(SUBMINUTE((HTS),5,Regular),1,0)",  "Bar",, "Open", "5",D48,,,,,"T"))</f>
        <v>0</v>
      </c>
      <c r="L48" s="12">
        <f>IF( RTD("cqg.rtd",,"StudyData","AlgOrdAskVol(SUBMINUTE((HTS),5,Regular),1,0)",  "Bar",, "Open", "5",D48,,,,,"T")="",0,RTD("cqg.rtd",,"StudyData","AlgOrdAskVol(SUBMINUTE((HTS),5,Regular),1,0)",  "Bar",, "Open", "5",D48,,,,,"T"))</f>
        <v>0</v>
      </c>
      <c r="M48" s="1">
        <f t="shared" si="8"/>
        <v>0</v>
      </c>
      <c r="N48" s="114"/>
      <c r="O48" s="15">
        <f>RTD("cqg.rtd",,"StudyData","HTS","Bar",,"Time","1",D48,,,,,"T")</f>
        <v>42305.529861111114</v>
      </c>
      <c r="P48" s="50">
        <f>RTD("cqg.rtd",,"StudyData","HTS","Bar",,"Close","1",D48,,,,,"T")</f>
        <v>98.23</v>
      </c>
      <c r="Q48" s="13">
        <f>IF( RTD("cqg.rtd",,"StudyData", "AlgOrdBidVol(HTS)",  "Bar",, "Open", "1",D48,,,,,"T")="",0,RTD("cqg.rtd",,"StudyData", "AlgOrdBidVol(HTS)",  "Bar",, "Open", "1",D48,,,,,"T"))</f>
        <v>0</v>
      </c>
      <c r="R48" s="13">
        <f xml:space="preserve"> IF(RTD("cqg.rtd",,"StudyData", "AlgOrdAskVol(HTS)",  "Bar",, "Open", "1",D48,,,,,"T")="",0,RTD("cqg.rtd",,"StudyData", "AlgOrdAskVol(HTS)",  "Bar",, "Open", "1",D48,,,,,"T"))</f>
        <v>0</v>
      </c>
      <c r="S48" s="60">
        <f>IF(AND(Q48&gt;$Q$8,Q48&gt;R48),1,IF(AND(R48&gt;$R$8,R48&gt;Q48),-1,0))</f>
        <v>0</v>
      </c>
      <c r="T48" s="114"/>
      <c r="U48" s="38">
        <f>RTD("cqg.rtd",,"StudyData","HTS","Bar",,"Time","5",D48,,,,,"T")</f>
        <v>42305.420138888891</v>
      </c>
      <c r="V48" s="14" t="str">
        <f>RTD("cqg.rtd",,"StudyData","HTS","Bar",,"Open","5",D48,,,,,"T")</f>
        <v/>
      </c>
      <c r="W48" s="11" t="str">
        <f>RTD("cqg.rtd",,"StudyData","HTS","Bar",,"High","5",D48,,,,,"T")</f>
        <v/>
      </c>
      <c r="X48" s="52" t="str">
        <f>RTD("cqg.rtd",,"StudyData","HTS","Bar",,"Low","5",D48,,,,,"T")</f>
        <v/>
      </c>
      <c r="Y48" s="51">
        <f>RTD("cqg.rtd",,"StudyData","HTS","FG",,"Close","5",D48,,,,,"T")</f>
        <v>98.24</v>
      </c>
      <c r="Z48" s="12">
        <f>IF( RTD("cqg.rtd",,"StudyData","AlgOrdBidVol(HTS)",  "Bar",, "Open", "5",D48,,,,,"T")="",0,RTD("cqg.rtd",,"StudyData","AlgOrdBidVol(HTS)",  "Bar",, "Open", "5",D48,,,,,"T"))</f>
        <v>0</v>
      </c>
      <c r="AA48" s="12">
        <f>IF( RTD("cqg.rtd",,"StudyData","AlgOrdAskVol(HTS)",  "Bar",, "Open", "5",D48,,,,,"T")="",0,RTD("cqg.rtd",,"StudyData","AlgOrdAskVol(HTS)",  "Bar",, "Open", "5",D48,,,,,"T"))</f>
        <v>0</v>
      </c>
      <c r="AB48" s="9">
        <f t="shared" si="1"/>
        <v>0</v>
      </c>
      <c r="AC48" s="122"/>
      <c r="AD48" s="119"/>
      <c r="AE48" s="124"/>
      <c r="AF48" s="10">
        <f>RTD("cqg.rtd",,"StudyData","SUBMINUTE((HXS),1,Regular)","FG",,"Time","5",AH48,,,,,"T")</f>
        <v>42305.556909722225</v>
      </c>
      <c r="AG48" s="100" t="str">
        <f>RTD("cqg.rtd",,"StudyData","SUBMINUTE((HXS),1,Regular)","Bar",,"Close","5",AH48,,,,,"T")</f>
        <v/>
      </c>
      <c r="AH48" s="99">
        <f t="shared" si="5"/>
        <v>-39</v>
      </c>
      <c r="AI48" s="13">
        <f>IF( RTD("cqg.rtd",,"StudyData", "AlgOrdBidVol(SUBMINUTE((HXS),1,Regular),1,0)",  "Bar",, "Open", "5",AH48,,,,,"T")="",0,RTD("cqg.rtd",,"StudyData", "AlgOrdBidVol(SUBMINUTE((HXS),1,Regular),1,0)",  "Bar",, "Open", "5",AH48,,,,,"T"))</f>
        <v>0</v>
      </c>
      <c r="AJ48" s="118">
        <f xml:space="preserve"> IF(RTD("cqg.rtd",,"StudyData", "AlgOrdAskVol(SUBMINUTE((HXS),1,Regular),1,0)",  "Bar",, "Open", "5",AH48,,,,,"T")="",0,RTD("cqg.rtd",,"StudyData", "AlgOrdAskVol(SUBMINUTE((HXS),1,Regular),1,0)",  "Bar",, "Open", "5",AH48,,,,,"T"))</f>
        <v>0</v>
      </c>
      <c r="AK48" s="88">
        <f>IF(AND(AI48&gt;$AI$8,AI48&gt;AJ48),1,IF(AND(AJ48&gt;$AJ$8,AJ48&gt;AI48),-1,0))</f>
        <v>0</v>
      </c>
      <c r="AL48" s="115"/>
      <c r="AM48" s="10">
        <f>RTD("cqg.rtd",,"StudyData","SUBMINUTE((HXS),5,Regular)","FG",,"Time","5",AH48,,,,,"T")</f>
        <v>42305.555092592593</v>
      </c>
      <c r="AN48" s="49" t="str">
        <f>RTD("cqg.rtd",,"StudyData","SUBMINUTE((HXS),5,Regular)","Bar",,"Close","5",AH48,,,,,"T")</f>
        <v/>
      </c>
      <c r="AO48" s="12">
        <f>IF( RTD("cqg.rtd",,"StudyData","AlgOrdBidVol(SUBMINUTE((HXS),5,Regular),1,0)",  "Bar",, "Open", "5",AH48,,,,,"T")="",0,RTD("cqg.rtd",,"StudyData","AlgOrdBidVol(SUBMINUTE((HXS),5,Regular),1,0)",  "Bar",, "Open", "5",AH48,,,,,"T"))</f>
        <v>0</v>
      </c>
      <c r="AP48" s="12">
        <f>IF( RTD("cqg.rtd",,"StudyData","AlgOrdAskVol(SUBMINUTE((HXS),5,Regular),1,0)",  "Bar",, "Open", "5",AH48,,,,,"T")="",0,RTD("cqg.rtd",,"StudyData","AlgOrdAskVol(SUBMINUTE((HXS),5,Regular),1,0)",  "Bar",, "Open", "5",AH48,,,,,"T"))</f>
        <v>0</v>
      </c>
      <c r="AQ48" s="9">
        <f>IF(AND(AO48&gt;$AO$8,AO48&gt;AP48),1,IF(AND(AP48&gt;$AP$8,AP48&gt;AO48),-1,0))</f>
        <v>0</v>
      </c>
      <c r="AR48" s="115"/>
      <c r="AS48" s="15">
        <f>RTD("cqg.rtd",,"StudyData","HXS","Bar",,"Time","1",AH48,,,,,"T")</f>
        <v>42305.529861111114</v>
      </c>
      <c r="AT48" s="50">
        <f>RTD("cqg.rtd",,"StudyData","HXS","Bar",,"Close","1",AH48,,,,,"T")</f>
        <v>97.37</v>
      </c>
      <c r="AU48" s="13">
        <f>IF( RTD("cqg.rtd",,"StudyData", "AlgOrdBidVol(HXS)",  "Bar",, "Open", "1",AH48,,,,,"T")="",0,RTD("cqg.rtd",,"StudyData", "AlgOrdBidVol(HXS)",  "Bar",, "Open", "1",AH48,,,,,"T"))</f>
        <v>0</v>
      </c>
      <c r="AV48" s="13">
        <f xml:space="preserve"> IF(RTD("cqg.rtd",,"StudyData", "AlgOrdAskVol(HXS)",  "Bar",, "Open", "1",AH48,,,,,"T")="",0,RTD("cqg.rtd",,"StudyData", "AlgOrdAskVol(HXS)",  "Bar",, "Open", "1",AH48,,,,,"T"))</f>
        <v>0</v>
      </c>
      <c r="AW48" s="91">
        <f t="shared" si="2"/>
        <v>0</v>
      </c>
      <c r="AX48" s="115"/>
      <c r="AY48" s="102">
        <f>RTD("cqg.rtd",,"StudyData","HXS","Bar",,"Time","5",AH48,,,,,"T")</f>
        <v>42305.420138888891</v>
      </c>
      <c r="AZ48" s="14">
        <f>RTD("cqg.rtd",,"StudyData","HXS","FG",,"Close","5",AH48,,,,,"T")</f>
        <v>97.385000000000005</v>
      </c>
      <c r="BA48" s="89">
        <f>RTD("cqg.rtd",,"StudyData","HXS","Bar",,"High","5",AH48,,,,,"T")</f>
        <v>97.385000000000005</v>
      </c>
      <c r="BB48" s="90">
        <f>RTD("cqg.rtd",,"StudyData","HXS","Bar",,"Low","5",AH48,,,,,"T")</f>
        <v>97.375</v>
      </c>
      <c r="BC48" s="51">
        <f>RTD("cqg.rtd",,"StudyData","HXS","Bar",,"Close","5",AH48,,,,,"T")</f>
        <v>97.385000000000005</v>
      </c>
      <c r="BD48" s="12">
        <f>IF( RTD("cqg.rtd",,"StudyData","AlgOrdBidVol(HXS)",  "Bar",, "Open", "5",AH48,,,,,"T")="",0,RTD("cqg.rtd",,"StudyData","AlgOrdBidVol(HXS)",  "Bar",, "Open", "5",AH48,,,,,"T"))</f>
        <v>0</v>
      </c>
      <c r="BE48" s="12">
        <f>IF( RTD("cqg.rtd",,"StudyData","AlgOrdAskVol(HXS)",  "Bar",, "Open", "5",AH48,,,,,"T")="",0,RTD("cqg.rtd",,"StudyData","AlgOrdAskVol(HXS)",  "Bar",, "Open", "5",AH48,,,,,"T"))</f>
        <v>17</v>
      </c>
      <c r="BF48" s="9">
        <f t="shared" si="3"/>
        <v>0</v>
      </c>
      <c r="BG48" s="92"/>
      <c r="BJ48" s="1"/>
      <c r="BN48" s="1"/>
    </row>
    <row r="49" spans="2:66" ht="11.1" customHeight="1" x14ac:dyDescent="0.3">
      <c r="B49" s="10">
        <f>RTD("cqg.rtd",,"StudyData","SUBMINUTE((HTS),1,Regular)","FG",,"Time","5",D49,,,,,"T")</f>
        <v>42305.556898148148</v>
      </c>
      <c r="C49" s="100" t="str">
        <f>RTD("cqg.rtd",,"StudyData","SUBMINUTE((HTS),1,Regular)","Bar",,"Close","5",D49,,,,,"T")</f>
        <v/>
      </c>
      <c r="D49" s="101">
        <f t="shared" si="9"/>
        <v>-40</v>
      </c>
      <c r="E49" s="13">
        <f>IF( RTD("cqg.rtd",,"StudyData", "AlgOrdBidVol(SUBMINUTE((HTS),1,Regular),1,0)",  "Bar",, "Open", "5",D49,,,,,"T")="",0,RTD("cqg.rtd",,"StudyData", "AlgOrdBidVol(SUBMINUTE((HTS),1,Regular),1,0)",  "Bar",, "Open", "5",D49,,,,,"T"))</f>
        <v>0</v>
      </c>
      <c r="F49" s="13">
        <f xml:space="preserve"> IF(RTD("cqg.rtd",,"StudyData", "AlgOrdAskVol(SUBMINUTE((HTS),1,Regular),1,0)",  "Bar",, "Open", "5",D49,,,,,"T")="",0,RTD("cqg.rtd",,"StudyData", "AlgOrdAskVol(SUBMINUTE((HTS),1,Regular),1,0)",  "Bar",, "Open", "5",D49,,,,,"T"))</f>
        <v>0</v>
      </c>
      <c r="G49" s="6">
        <f t="shared" si="7"/>
        <v>0</v>
      </c>
      <c r="H49" s="114"/>
      <c r="I49" s="18">
        <f>RTD("cqg.rtd",,"StudyData","SUBMINUTE((HTS),5,Regular)","FG",,"Time","5",D49,,,,,"T")</f>
        <v>42305.555034722216</v>
      </c>
      <c r="J49" s="49" t="str">
        <f>RTD("cqg.rtd",,"StudyData","SUBMINUTE((HTS),5,Regular)","Bar",,"Close","5",D49,,,,,"T")</f>
        <v/>
      </c>
      <c r="K49" s="12">
        <f>IF( RTD("cqg.rtd",,"StudyData","AlgOrdBidVol(SUBMINUTE((HTS),5,Regular),1,0)",  "Bar",, "Open", "5",D49,,,,,"T")="",0,RTD("cqg.rtd",,"StudyData","AlgOrdBidVol(SUBMINUTE((HTS),5,Regular),1,0)",  "Bar",, "Open", "5",D49,,,,,"T"))</f>
        <v>0</v>
      </c>
      <c r="L49" s="12">
        <f>IF( RTD("cqg.rtd",,"StudyData","AlgOrdAskVol(SUBMINUTE((HTS),5,Regular),1,0)",  "Bar",, "Open", "5",D49,,,,,"T")="",0,RTD("cqg.rtd",,"StudyData","AlgOrdAskVol(SUBMINUTE((HTS),5,Regular),1,0)",  "Bar",, "Open", "5",D49,,,,,"T"))</f>
        <v>0</v>
      </c>
      <c r="M49" s="1">
        <f t="shared" si="8"/>
        <v>0</v>
      </c>
      <c r="N49" s="114"/>
      <c r="O49" s="15">
        <f>RTD("cqg.rtd",,"StudyData","HTS","Bar",,"Time","1",D49,,,,,"T")</f>
        <v>42305.529166666667</v>
      </c>
      <c r="P49" s="50" t="str">
        <f>RTD("cqg.rtd",,"StudyData","HTS","Bar",,"Close","1",D49,,,,,"T")</f>
        <v/>
      </c>
      <c r="Q49" s="13">
        <f>IF( RTD("cqg.rtd",,"StudyData", "AlgOrdBidVol(HTS)",  "Bar",, "Open", "1",D49,,,,,"T")="",0,RTD("cqg.rtd",,"StudyData", "AlgOrdBidVol(HTS)",  "Bar",, "Open", "1",D49,,,,,"T"))</f>
        <v>0</v>
      </c>
      <c r="R49" s="13">
        <f xml:space="preserve"> IF(RTD("cqg.rtd",,"StudyData", "AlgOrdAskVol(HTS)",  "Bar",, "Open", "1",D49,,,,,"T")="",0,RTD("cqg.rtd",,"StudyData", "AlgOrdAskVol(HTS)",  "Bar",, "Open", "1",D49,,,,,"T"))</f>
        <v>0</v>
      </c>
      <c r="S49" s="60">
        <f>IF(AND(Q49&gt;$Q$8,Q49&gt;R49),1,IF(AND(R49&gt;$R$8,R49&gt;Q49),-1,0))</f>
        <v>0</v>
      </c>
      <c r="T49" s="114"/>
      <c r="U49" s="38">
        <f>RTD("cqg.rtd",,"StudyData","HTS","Bar",,"Time","5",D49,,,,,"T")</f>
        <v>42305.416666666664</v>
      </c>
      <c r="V49" s="14">
        <f>RTD("cqg.rtd",,"StudyData","HTS","Bar",,"Open","5",D49,,,,,"T")</f>
        <v>98.24</v>
      </c>
      <c r="W49" s="11">
        <f>RTD("cqg.rtd",,"StudyData","HTS","Bar",,"High","5",D49,,,,,"T")</f>
        <v>98.24</v>
      </c>
      <c r="X49" s="52">
        <f>RTD("cqg.rtd",,"StudyData","HTS","Bar",,"Low","5",D49,,,,,"T")</f>
        <v>98.24</v>
      </c>
      <c r="Y49" s="51">
        <f>RTD("cqg.rtd",,"StudyData","HTS","FG",,"Close","5",D49,,,,,"T")</f>
        <v>98.24</v>
      </c>
      <c r="Z49" s="12">
        <f>IF( RTD("cqg.rtd",,"StudyData","AlgOrdBidVol(HTS)",  "Bar",, "Open", "5",D49,,,,,"T")="",0,RTD("cqg.rtd",,"StudyData","AlgOrdBidVol(HTS)",  "Bar",, "Open", "5",D49,,,,,"T"))</f>
        <v>0</v>
      </c>
      <c r="AA49" s="12">
        <f>IF( RTD("cqg.rtd",,"StudyData","AlgOrdAskVol(HTS)",  "Bar",, "Open", "5",D49,,,,,"T")="",0,RTD("cqg.rtd",,"StudyData","AlgOrdAskVol(HTS)",  "Bar",, "Open", "5",D49,,,,,"T"))</f>
        <v>0</v>
      </c>
      <c r="AB49" s="9">
        <f t="shared" si="1"/>
        <v>0</v>
      </c>
      <c r="AC49" s="122"/>
      <c r="AD49" s="119"/>
      <c r="AE49" s="124"/>
      <c r="AF49" s="10">
        <f>RTD("cqg.rtd",,"StudyData","SUBMINUTE((HXS),1,Regular)","FG",,"Time","5",AH49,,,,,"T")</f>
        <v>42305.556898148148</v>
      </c>
      <c r="AG49" s="100" t="str">
        <f>RTD("cqg.rtd",,"StudyData","SUBMINUTE((HXS),1,Regular)","Bar",,"Close","5",AH49,,,,,"T")</f>
        <v/>
      </c>
      <c r="AH49" s="99">
        <f t="shared" si="5"/>
        <v>-40</v>
      </c>
      <c r="AI49" s="13">
        <f>IF( RTD("cqg.rtd",,"StudyData", "AlgOrdBidVol(SUBMINUTE((HXS),1,Regular),1,0)",  "Bar",, "Open", "5",AH49,,,,,"T")="",0,RTD("cqg.rtd",,"StudyData", "AlgOrdBidVol(SUBMINUTE((HXS),1,Regular),1,0)",  "Bar",, "Open", "5",AH49,,,,,"T"))</f>
        <v>0</v>
      </c>
      <c r="AJ49" s="118">
        <f xml:space="preserve"> IF(RTD("cqg.rtd",,"StudyData", "AlgOrdAskVol(SUBMINUTE((HXS),1,Regular),1,0)",  "Bar",, "Open", "5",AH49,,,,,"T")="",0,RTD("cqg.rtd",,"StudyData", "AlgOrdAskVol(SUBMINUTE((HXS),1,Regular),1,0)",  "Bar",, "Open", "5",AH49,,,,,"T"))</f>
        <v>0</v>
      </c>
      <c r="AK49" s="88">
        <f>IF(AND(AI49&gt;$AI$8,AI49&gt;AJ49),1,IF(AND(AJ49&gt;$AJ$8,AJ49&gt;AI49),-1,0))</f>
        <v>0</v>
      </c>
      <c r="AL49" s="115"/>
      <c r="AM49" s="10">
        <f>RTD("cqg.rtd",,"StudyData","SUBMINUTE((HXS),5,Regular)","FG",,"Time","5",AH49,,,,,"T")</f>
        <v>42305.555034722216</v>
      </c>
      <c r="AN49" s="49" t="str">
        <f>RTD("cqg.rtd",,"StudyData","SUBMINUTE((HXS),5,Regular)","Bar",,"Close","5",AH49,,,,,"T")</f>
        <v/>
      </c>
      <c r="AO49" s="12">
        <f>IF( RTD("cqg.rtd",,"StudyData","AlgOrdBidVol(SUBMINUTE((HXS),5,Regular),1,0)",  "Bar",, "Open", "5",AH49,,,,,"T")="",0,RTD("cqg.rtd",,"StudyData","AlgOrdBidVol(SUBMINUTE((HXS),5,Regular),1,0)",  "Bar",, "Open", "5",AH49,,,,,"T"))</f>
        <v>0</v>
      </c>
      <c r="AP49" s="12">
        <f>IF( RTD("cqg.rtd",,"StudyData","AlgOrdAskVol(SUBMINUTE((HXS),5,Regular),1,0)",  "Bar",, "Open", "5",AH49,,,,,"T")="",0,RTD("cqg.rtd",,"StudyData","AlgOrdAskVol(SUBMINUTE((HXS),5,Regular),1,0)",  "Bar",, "Open", "5",AH49,,,,,"T"))</f>
        <v>0</v>
      </c>
      <c r="AQ49" s="9">
        <f>IF(AND(AO49&gt;$AO$8,AO49&gt;AP49),1,IF(AND(AP49&gt;$AP$8,AP49&gt;AO49),-1,0))</f>
        <v>0</v>
      </c>
      <c r="AR49" s="115"/>
      <c r="AS49" s="15">
        <f>RTD("cqg.rtd",,"StudyData","HXS","Bar",,"Time","1",AH49,,,,,"T")</f>
        <v>42305.529166666667</v>
      </c>
      <c r="AT49" s="50" t="str">
        <f>RTD("cqg.rtd",,"StudyData","HXS","Bar",,"Close","1",AH49,,,,,"T")</f>
        <v/>
      </c>
      <c r="AU49" s="13">
        <f>IF( RTD("cqg.rtd",,"StudyData", "AlgOrdBidVol(HXS)",  "Bar",, "Open", "1",AH49,,,,,"T")="",0,RTD("cqg.rtd",,"StudyData", "AlgOrdBidVol(HXS)",  "Bar",, "Open", "1",AH49,,,,,"T"))</f>
        <v>0</v>
      </c>
      <c r="AV49" s="13">
        <f xml:space="preserve"> IF(RTD("cqg.rtd",,"StudyData", "AlgOrdAskVol(HXS)",  "Bar",, "Open", "1",AH49,,,,,"T")="",0,RTD("cqg.rtd",,"StudyData", "AlgOrdAskVol(HXS)",  "Bar",, "Open", "1",AH49,,,,,"T"))</f>
        <v>0</v>
      </c>
      <c r="AW49" s="91">
        <f t="shared" si="2"/>
        <v>0</v>
      </c>
      <c r="AX49" s="115"/>
      <c r="AY49" s="102">
        <f>RTD("cqg.rtd",,"StudyData","HXS","Bar",,"Time","5",AH49,,,,,"T")</f>
        <v>42305.416666666664</v>
      </c>
      <c r="AZ49" s="14">
        <f>RTD("cqg.rtd",,"StudyData","HXS","FG",,"Close","5",AH49,,,,,"T")</f>
        <v>97.375</v>
      </c>
      <c r="BA49" s="89">
        <f>RTD("cqg.rtd",,"StudyData","HXS","Bar",,"High","5",AH49,,,,,"T")</f>
        <v>97.38</v>
      </c>
      <c r="BB49" s="90">
        <f>RTD("cqg.rtd",,"StudyData","HXS","Bar",,"Low","5",AH49,,,,,"T")</f>
        <v>97.375</v>
      </c>
      <c r="BC49" s="51">
        <f>RTD("cqg.rtd",,"StudyData","HXS","Bar",,"Close","5",AH49,,,,,"T")</f>
        <v>97.375</v>
      </c>
      <c r="BD49" s="12">
        <f>IF( RTD("cqg.rtd",,"StudyData","AlgOrdBidVol(HXS)",  "Bar",, "Open", "5",AH49,,,,,"T")="",0,RTD("cqg.rtd",,"StudyData","AlgOrdBidVol(HXS)",  "Bar",, "Open", "5",AH49,,,,,"T"))</f>
        <v>74</v>
      </c>
      <c r="BE49" s="12">
        <f>IF( RTD("cqg.rtd",,"StudyData","AlgOrdAskVol(HXS)",  "Bar",, "Open", "5",AH49,,,,,"T")="",0,RTD("cqg.rtd",,"StudyData","AlgOrdAskVol(HXS)",  "Bar",, "Open", "5",AH49,,,,,"T"))</f>
        <v>71</v>
      </c>
      <c r="BF49" s="9">
        <f t="shared" si="3"/>
        <v>1</v>
      </c>
      <c r="BG49" s="92"/>
      <c r="BJ49" s="1"/>
      <c r="BN49" s="1"/>
    </row>
    <row r="50" spans="2:66" ht="11.1" customHeight="1" x14ac:dyDescent="0.3">
      <c r="B50" s="10">
        <f>RTD("cqg.rtd",,"StudyData","SUBMINUTE((HTS),1,Regular)","FG",,"Time","5",D50,,,,,"T")</f>
        <v>42305.556886574079</v>
      </c>
      <c r="C50" s="100" t="str">
        <f>RTD("cqg.rtd",,"StudyData","SUBMINUTE((HTS),1,Regular)","Bar",,"Close","5",D50,,,,,"T")</f>
        <v/>
      </c>
      <c r="D50" s="101">
        <f t="shared" si="9"/>
        <v>-41</v>
      </c>
      <c r="E50" s="13">
        <f>IF( RTD("cqg.rtd",,"StudyData", "AlgOrdBidVol(SUBMINUTE((HTS),1,Regular),1,0)",  "Bar",, "Open", "5",D50,,,,,"T")="",0,RTD("cqg.rtd",,"StudyData", "AlgOrdBidVol(SUBMINUTE((HTS),1,Regular),1,0)",  "Bar",, "Open", "5",D50,,,,,"T"))</f>
        <v>0</v>
      </c>
      <c r="F50" s="13">
        <f xml:space="preserve"> IF(RTD("cqg.rtd",,"StudyData", "AlgOrdAskVol(SUBMINUTE((HTS),1,Regular),1,0)",  "Bar",, "Open", "5",D50,,,,,"T")="",0,RTD("cqg.rtd",,"StudyData", "AlgOrdAskVol(SUBMINUTE((HTS),1,Regular),1,0)",  "Bar",, "Open", "5",D50,,,,,"T"))</f>
        <v>0</v>
      </c>
      <c r="G50" s="6">
        <f t="shared" si="7"/>
        <v>0</v>
      </c>
      <c r="H50" s="114"/>
      <c r="I50" s="18">
        <f>RTD("cqg.rtd",,"StudyData","SUBMINUTE((HTS),5,Regular)","FG",,"Time","5",D50,,,,,"T")</f>
        <v>42305.554976851847</v>
      </c>
      <c r="J50" s="49" t="str">
        <f>RTD("cqg.rtd",,"StudyData","SUBMINUTE((HTS),5,Regular)","Bar",,"Close","5",D50,,,,,"T")</f>
        <v/>
      </c>
      <c r="K50" s="12">
        <f>IF( RTD("cqg.rtd",,"StudyData","AlgOrdBidVol(SUBMINUTE((HTS),5,Regular),1,0)",  "Bar",, "Open", "5",D50,,,,,"T")="",0,RTD("cqg.rtd",,"StudyData","AlgOrdBidVol(SUBMINUTE((HTS),5,Regular),1,0)",  "Bar",, "Open", "5",D50,,,,,"T"))</f>
        <v>0</v>
      </c>
      <c r="L50" s="12">
        <f>IF( RTD("cqg.rtd",,"StudyData","AlgOrdAskVol(SUBMINUTE((HTS),5,Regular),1,0)",  "Bar",, "Open", "5",D50,,,,,"T")="",0,RTD("cqg.rtd",,"StudyData","AlgOrdAskVol(SUBMINUTE((HTS),5,Regular),1,0)",  "Bar",, "Open", "5",D50,,,,,"T"))</f>
        <v>0</v>
      </c>
      <c r="M50" s="1">
        <f t="shared" si="8"/>
        <v>0</v>
      </c>
      <c r="N50" s="114"/>
      <c r="O50" s="15">
        <f>RTD("cqg.rtd",,"StudyData","HTS","Bar",,"Time","1",D50,,,,,"T")</f>
        <v>42305.52847222222</v>
      </c>
      <c r="P50" s="50" t="str">
        <f>RTD("cqg.rtd",,"StudyData","HTS","Bar",,"Close","1",D50,,,,,"T")</f>
        <v/>
      </c>
      <c r="Q50" s="13">
        <f>IF( RTD("cqg.rtd",,"StudyData", "AlgOrdBidVol(HTS)",  "Bar",, "Open", "1",D50,,,,,"T")="",0,RTD("cqg.rtd",,"StudyData", "AlgOrdBidVol(HTS)",  "Bar",, "Open", "1",D50,,,,,"T"))</f>
        <v>0</v>
      </c>
      <c r="R50" s="13">
        <f xml:space="preserve"> IF(RTD("cqg.rtd",,"StudyData", "AlgOrdAskVol(HTS)",  "Bar",, "Open", "1",D50,,,,,"T")="",0,RTD("cqg.rtd",,"StudyData", "AlgOrdAskVol(HTS)",  "Bar",, "Open", "1",D50,,,,,"T"))</f>
        <v>0</v>
      </c>
      <c r="S50" s="60">
        <f>IF(AND(Q50&gt;$Q$8,Q50&gt;R50),1,IF(AND(R50&gt;$R$8,R50&gt;Q50),-1,0))</f>
        <v>0</v>
      </c>
      <c r="T50" s="114"/>
      <c r="U50" s="38">
        <f>RTD("cqg.rtd",,"StudyData","HTS","Bar",,"Time","5",D50,,,,,"T")</f>
        <v>42305.413194444445</v>
      </c>
      <c r="V50" s="14" t="str">
        <f>RTD("cqg.rtd",,"StudyData","HTS","Bar",,"Open","5",D50,,,,,"T")</f>
        <v/>
      </c>
      <c r="W50" s="11" t="str">
        <f>RTD("cqg.rtd",,"StudyData","HTS","Bar",,"High","5",D50,,,,,"T")</f>
        <v/>
      </c>
      <c r="X50" s="52" t="str">
        <f>RTD("cqg.rtd",,"StudyData","HTS","Bar",,"Low","5",D50,,,,,"T")</f>
        <v/>
      </c>
      <c r="Y50" s="51">
        <f>RTD("cqg.rtd",,"StudyData","HTS","FG",,"Close","5",D50,,,,,"T")</f>
        <v>98.23</v>
      </c>
      <c r="Z50" s="12">
        <f>IF( RTD("cqg.rtd",,"StudyData","AlgOrdBidVol(HTS)",  "Bar",, "Open", "5",D50,,,,,"T")="",0,RTD("cqg.rtd",,"StudyData","AlgOrdBidVol(HTS)",  "Bar",, "Open", "5",D50,,,,,"T"))</f>
        <v>0</v>
      </c>
      <c r="AA50" s="12">
        <f>IF( RTD("cqg.rtd",,"StudyData","AlgOrdAskVol(HTS)",  "Bar",, "Open", "5",D50,,,,,"T")="",0,RTD("cqg.rtd",,"StudyData","AlgOrdAskVol(HTS)",  "Bar",, "Open", "5",D50,,,,,"T"))</f>
        <v>0</v>
      </c>
      <c r="AB50" s="9">
        <f t="shared" si="1"/>
        <v>0</v>
      </c>
      <c r="AC50" s="122"/>
      <c r="AD50" s="119"/>
      <c r="AE50" s="124"/>
      <c r="AF50" s="10">
        <f>RTD("cqg.rtd",,"StudyData","SUBMINUTE((HXS),1,Regular)","FG",,"Time","5",AH50,,,,,"T")</f>
        <v>42305.556886574079</v>
      </c>
      <c r="AG50" s="100" t="str">
        <f>RTD("cqg.rtd",,"StudyData","SUBMINUTE((HXS),1,Regular)","Bar",,"Close","5",AH50,,,,,"T")</f>
        <v/>
      </c>
      <c r="AH50" s="99">
        <f t="shared" si="5"/>
        <v>-41</v>
      </c>
      <c r="AI50" s="13">
        <f>IF( RTD("cqg.rtd",,"StudyData", "AlgOrdBidVol(SUBMINUTE((HXS),1,Regular),1,0)",  "Bar",, "Open", "5",AH50,,,,,"T")="",0,RTD("cqg.rtd",,"StudyData", "AlgOrdBidVol(SUBMINUTE((HXS),1,Regular),1,0)",  "Bar",, "Open", "5",AH50,,,,,"T"))</f>
        <v>0</v>
      </c>
      <c r="AJ50" s="118">
        <f xml:space="preserve"> IF(RTD("cqg.rtd",,"StudyData", "AlgOrdAskVol(SUBMINUTE((HXS),1,Regular),1,0)",  "Bar",, "Open", "5",AH50,,,,,"T")="",0,RTD("cqg.rtd",,"StudyData", "AlgOrdAskVol(SUBMINUTE((HXS),1,Regular),1,0)",  "Bar",, "Open", "5",AH50,,,,,"T"))</f>
        <v>0</v>
      </c>
      <c r="AK50" s="88">
        <f>IF(AND(AI50&gt;$AI$8,AI50&gt;AJ50),1,IF(AND(AJ50&gt;$AJ$8,AJ50&gt;AI50),-1,0))</f>
        <v>0</v>
      </c>
      <c r="AL50" s="115"/>
      <c r="AM50" s="10">
        <f>RTD("cqg.rtd",,"StudyData","SUBMINUTE((HXS),5,Regular)","FG",,"Time","5",AH50,,,,,"T")</f>
        <v>42305.554976851847</v>
      </c>
      <c r="AN50" s="49" t="str">
        <f>RTD("cqg.rtd",,"StudyData","SUBMINUTE((HXS),5,Regular)","Bar",,"Close","5",AH50,,,,,"T")</f>
        <v/>
      </c>
      <c r="AO50" s="12">
        <f>IF( RTD("cqg.rtd",,"StudyData","AlgOrdBidVol(SUBMINUTE((HXS),5,Regular),1,0)",  "Bar",, "Open", "5",AH50,,,,,"T")="",0,RTD("cqg.rtd",,"StudyData","AlgOrdBidVol(SUBMINUTE((HXS),5,Regular),1,0)",  "Bar",, "Open", "5",AH50,,,,,"T"))</f>
        <v>0</v>
      </c>
      <c r="AP50" s="12">
        <f>IF( RTD("cqg.rtd",,"StudyData","AlgOrdAskVol(SUBMINUTE((HXS),5,Regular),1,0)",  "Bar",, "Open", "5",AH50,,,,,"T")="",0,RTD("cqg.rtd",,"StudyData","AlgOrdAskVol(SUBMINUTE((HXS),5,Regular),1,0)",  "Bar",, "Open", "5",AH50,,,,,"T"))</f>
        <v>0</v>
      </c>
      <c r="AQ50" s="9">
        <f>IF(AND(AO50&gt;$AO$8,AO50&gt;AP50),1,IF(AND(AP50&gt;$AP$8,AP50&gt;AO50),-1,0))</f>
        <v>0</v>
      </c>
      <c r="AR50" s="115"/>
      <c r="AS50" s="15">
        <f>RTD("cqg.rtd",,"StudyData","HXS","Bar",,"Time","1",AH50,,,,,"T")</f>
        <v>42305.52847222222</v>
      </c>
      <c r="AT50" s="50">
        <f>RTD("cqg.rtd",,"StudyData","HXS","Bar",,"Close","1",AH50,,,,,"T")</f>
        <v>97.37</v>
      </c>
      <c r="AU50" s="13">
        <f>IF( RTD("cqg.rtd",,"StudyData", "AlgOrdBidVol(HXS)",  "Bar",, "Open", "1",AH50,,,,,"T")="",0,RTD("cqg.rtd",,"StudyData", "AlgOrdBidVol(HXS)",  "Bar",, "Open", "1",AH50,,,,,"T"))</f>
        <v>0</v>
      </c>
      <c r="AV50" s="13">
        <f xml:space="preserve"> IF(RTD("cqg.rtd",,"StudyData", "AlgOrdAskVol(HXS)",  "Bar",, "Open", "1",AH50,,,,,"T")="",0,RTD("cqg.rtd",,"StudyData", "AlgOrdAskVol(HXS)",  "Bar",, "Open", "1",AH50,,,,,"T"))</f>
        <v>0</v>
      </c>
      <c r="AW50" s="91">
        <f t="shared" si="2"/>
        <v>0</v>
      </c>
      <c r="AX50" s="115"/>
      <c r="AY50" s="102">
        <f>RTD("cqg.rtd",,"StudyData","HXS","Bar",,"Time","5",AH50,,,,,"T")</f>
        <v>42305.413194444445</v>
      </c>
      <c r="AZ50" s="14">
        <f>RTD("cqg.rtd",,"StudyData","HXS","FG",,"Close","5",AH50,,,,,"T")</f>
        <v>97.38</v>
      </c>
      <c r="BA50" s="89">
        <f>RTD("cqg.rtd",,"StudyData","HXS","Bar",,"High","5",AH50,,,,,"T")</f>
        <v>97.38</v>
      </c>
      <c r="BB50" s="90">
        <f>RTD("cqg.rtd",,"StudyData","HXS","Bar",,"Low","5",AH50,,,,,"T")</f>
        <v>97.375</v>
      </c>
      <c r="BC50" s="51">
        <f>RTD("cqg.rtd",,"StudyData","HXS","Bar",,"Close","5",AH50,,,,,"T")</f>
        <v>97.38</v>
      </c>
      <c r="BD50" s="12">
        <f>IF( RTD("cqg.rtd",,"StudyData","AlgOrdBidVol(HXS)",  "Bar",, "Open", "5",AH50,,,,,"T")="",0,RTD("cqg.rtd",,"StudyData","AlgOrdBidVol(HXS)",  "Bar",, "Open", "5",AH50,,,,,"T"))</f>
        <v>129</v>
      </c>
      <c r="BE50" s="12">
        <f>IF( RTD("cqg.rtd",,"StudyData","AlgOrdAskVol(HXS)",  "Bar",, "Open", "5",AH50,,,,,"T")="",0,RTD("cqg.rtd",,"StudyData","AlgOrdAskVol(HXS)",  "Bar",, "Open", "5",AH50,,,,,"T"))</f>
        <v>0</v>
      </c>
      <c r="BF50" s="9">
        <f t="shared" si="3"/>
        <v>1</v>
      </c>
      <c r="BG50" s="92"/>
      <c r="BJ50" s="1"/>
      <c r="BN50" s="1"/>
    </row>
    <row r="51" spans="2:66" ht="11.1" customHeight="1" x14ac:dyDescent="0.3">
      <c r="B51" s="10">
        <f>RTD("cqg.rtd",,"StudyData","SUBMINUTE((HTS),1,Regular)","FG",,"Time","5",D51,,,,,"T")</f>
        <v>42305.556875000002</v>
      </c>
      <c r="C51" s="100" t="str">
        <f>RTD("cqg.rtd",,"StudyData","SUBMINUTE((HTS),1,Regular)","Bar",,"Close","5",D51,,,,,"T")</f>
        <v/>
      </c>
      <c r="D51" s="101">
        <f t="shared" si="9"/>
        <v>-42</v>
      </c>
      <c r="E51" s="13">
        <f>IF( RTD("cqg.rtd",,"StudyData", "AlgOrdBidVol(SUBMINUTE((HTS),1,Regular),1,0)",  "Bar",, "Open", "5",D51,,,,,"T")="",0,RTD("cqg.rtd",,"StudyData", "AlgOrdBidVol(SUBMINUTE((HTS),1,Regular),1,0)",  "Bar",, "Open", "5",D51,,,,,"T"))</f>
        <v>0</v>
      </c>
      <c r="F51" s="13">
        <f xml:space="preserve"> IF(RTD("cqg.rtd",,"StudyData", "AlgOrdAskVol(SUBMINUTE((HTS),1,Regular),1,0)",  "Bar",, "Open", "5",D51,,,,,"T")="",0,RTD("cqg.rtd",,"StudyData", "AlgOrdAskVol(SUBMINUTE((HTS),1,Regular),1,0)",  "Bar",, "Open", "5",D51,,,,,"T"))</f>
        <v>0</v>
      </c>
      <c r="G51" s="6">
        <f t="shared" si="7"/>
        <v>0</v>
      </c>
      <c r="H51" s="114"/>
      <c r="I51" s="18">
        <f>RTD("cqg.rtd",,"StudyData","SUBMINUTE((HTS),5,Regular)","FG",,"Time","5",D51,,,,,"T")</f>
        <v>42305.554918981477</v>
      </c>
      <c r="J51" s="49" t="str">
        <f>RTD("cqg.rtd",,"StudyData","SUBMINUTE((HTS),5,Regular)","Bar",,"Close","5",D51,,,,,"T")</f>
        <v/>
      </c>
      <c r="K51" s="12">
        <f>IF( RTD("cqg.rtd",,"StudyData","AlgOrdBidVol(SUBMINUTE((HTS),5,Regular),1,0)",  "Bar",, "Open", "5",D51,,,,,"T")="",0,RTD("cqg.rtd",,"StudyData","AlgOrdBidVol(SUBMINUTE((HTS),5,Regular),1,0)",  "Bar",, "Open", "5",D51,,,,,"T"))</f>
        <v>0</v>
      </c>
      <c r="L51" s="12">
        <f>IF( RTD("cqg.rtd",,"StudyData","AlgOrdAskVol(SUBMINUTE((HTS),5,Regular),1,0)",  "Bar",, "Open", "5",D51,,,,,"T")="",0,RTD("cqg.rtd",,"StudyData","AlgOrdAskVol(SUBMINUTE((HTS),5,Regular),1,0)",  "Bar",, "Open", "5",D51,,,,,"T"))</f>
        <v>0</v>
      </c>
      <c r="M51" s="1">
        <f t="shared" si="8"/>
        <v>0</v>
      </c>
      <c r="N51" s="114"/>
      <c r="O51" s="15">
        <f>RTD("cqg.rtd",,"StudyData","HTS","Bar",,"Time","1",D51,,,,,"T")</f>
        <v>42305.527777777781</v>
      </c>
      <c r="P51" s="50" t="str">
        <f>RTD("cqg.rtd",,"StudyData","HTS","Bar",,"Close","1",D51,,,,,"T")</f>
        <v/>
      </c>
      <c r="Q51" s="13">
        <f>IF( RTD("cqg.rtd",,"StudyData", "AlgOrdBidVol(HTS)",  "Bar",, "Open", "1",D51,,,,,"T")="",0,RTD("cqg.rtd",,"StudyData", "AlgOrdBidVol(HTS)",  "Bar",, "Open", "1",D51,,,,,"T"))</f>
        <v>0</v>
      </c>
      <c r="R51" s="13">
        <f xml:space="preserve"> IF(RTD("cqg.rtd",,"StudyData", "AlgOrdAskVol(HTS)",  "Bar",, "Open", "1",D51,,,,,"T")="",0,RTD("cqg.rtd",,"StudyData", "AlgOrdAskVol(HTS)",  "Bar",, "Open", "1",D51,,,,,"T"))</f>
        <v>0</v>
      </c>
      <c r="S51" s="60">
        <f>IF(AND(Q51&gt;$Q$8,Q51&gt;R51),1,IF(AND(R51&gt;$R$8,R51&gt;Q51),-1,0))</f>
        <v>0</v>
      </c>
      <c r="T51" s="114"/>
      <c r="U51" s="38">
        <f>RTD("cqg.rtd",,"StudyData","HTS","Bar",,"Time","5",D51,,,,,"T")</f>
        <v>42305.409722222219</v>
      </c>
      <c r="V51" s="14" t="str">
        <f>RTD("cqg.rtd",,"StudyData","HTS","Bar",,"Open","5",D51,,,,,"T")</f>
        <v/>
      </c>
      <c r="W51" s="11" t="str">
        <f>RTD("cqg.rtd",,"StudyData","HTS","Bar",,"High","5",D51,,,,,"T")</f>
        <v/>
      </c>
      <c r="X51" s="52" t="str">
        <f>RTD("cqg.rtd",,"StudyData","HTS","Bar",,"Low","5",D51,,,,,"T")</f>
        <v/>
      </c>
      <c r="Y51" s="51">
        <f>RTD("cqg.rtd",,"StudyData","HTS","FG",,"Close","5",D51,,,,,"T")</f>
        <v>98.23</v>
      </c>
      <c r="Z51" s="12">
        <f>IF( RTD("cqg.rtd",,"StudyData","AlgOrdBidVol(HTS)",  "Bar",, "Open", "5",D51,,,,,"T")="",0,RTD("cqg.rtd",,"StudyData","AlgOrdBidVol(HTS)",  "Bar",, "Open", "5",D51,,,,,"T"))</f>
        <v>0</v>
      </c>
      <c r="AA51" s="12">
        <f>IF( RTD("cqg.rtd",,"StudyData","AlgOrdAskVol(HTS)",  "Bar",, "Open", "5",D51,,,,,"T")="",0,RTD("cqg.rtd",,"StudyData","AlgOrdAskVol(HTS)",  "Bar",, "Open", "5",D51,,,,,"T"))</f>
        <v>0</v>
      </c>
      <c r="AB51" s="9">
        <f t="shared" si="1"/>
        <v>0</v>
      </c>
      <c r="AC51" s="122"/>
      <c r="AD51" s="119"/>
      <c r="AE51" s="124"/>
      <c r="AF51" s="10">
        <f>RTD("cqg.rtd",,"StudyData","SUBMINUTE((HXS),1,Regular)","FG",,"Time","5",AH51,,,,,"T")</f>
        <v>42305.556875000002</v>
      </c>
      <c r="AG51" s="100" t="str">
        <f>RTD("cqg.rtd",,"StudyData","SUBMINUTE((HXS),1,Regular)","Bar",,"Close","5",AH51,,,,,"T")</f>
        <v/>
      </c>
      <c r="AH51" s="99">
        <f t="shared" si="5"/>
        <v>-42</v>
      </c>
      <c r="AI51" s="13">
        <f>IF( RTD("cqg.rtd",,"StudyData", "AlgOrdBidVol(SUBMINUTE((HXS),1,Regular),1,0)",  "Bar",, "Open", "5",AH51,,,,,"T")="",0,RTD("cqg.rtd",,"StudyData", "AlgOrdBidVol(SUBMINUTE((HXS),1,Regular),1,0)",  "Bar",, "Open", "5",AH51,,,,,"T"))</f>
        <v>0</v>
      </c>
      <c r="AJ51" s="118">
        <f xml:space="preserve"> IF(RTD("cqg.rtd",,"StudyData", "AlgOrdAskVol(SUBMINUTE((HXS),1,Regular),1,0)",  "Bar",, "Open", "5",AH51,,,,,"T")="",0,RTD("cqg.rtd",,"StudyData", "AlgOrdAskVol(SUBMINUTE((HXS),1,Regular),1,0)",  "Bar",, "Open", "5",AH51,,,,,"T"))</f>
        <v>0</v>
      </c>
      <c r="AK51" s="88">
        <f>IF(AND(AI51&gt;$AI$8,AI51&gt;AJ51),1,IF(AND(AJ51&gt;$AJ$8,AJ51&gt;AI51),-1,0))</f>
        <v>0</v>
      </c>
      <c r="AL51" s="115"/>
      <c r="AM51" s="10">
        <f>RTD("cqg.rtd",,"StudyData","SUBMINUTE((HXS),5,Regular)","FG",,"Time","5",AH51,,,,,"T")</f>
        <v>42305.554918981477</v>
      </c>
      <c r="AN51" s="49" t="str">
        <f>RTD("cqg.rtd",,"StudyData","SUBMINUTE((HXS),5,Regular)","Bar",,"Close","5",AH51,,,,,"T")</f>
        <v/>
      </c>
      <c r="AO51" s="12">
        <f>IF( RTD("cqg.rtd",,"StudyData","AlgOrdBidVol(SUBMINUTE((HXS),5,Regular),1,0)",  "Bar",, "Open", "5",AH51,,,,,"T")="",0,RTD("cqg.rtd",,"StudyData","AlgOrdBidVol(SUBMINUTE((HXS),5,Regular),1,0)",  "Bar",, "Open", "5",AH51,,,,,"T"))</f>
        <v>0</v>
      </c>
      <c r="AP51" s="12">
        <f>IF( RTD("cqg.rtd",,"StudyData","AlgOrdAskVol(SUBMINUTE((HXS),5,Regular),1,0)",  "Bar",, "Open", "5",AH51,,,,,"T")="",0,RTD("cqg.rtd",,"StudyData","AlgOrdAskVol(SUBMINUTE((HXS),5,Regular),1,0)",  "Bar",, "Open", "5",AH51,,,,,"T"))</f>
        <v>0</v>
      </c>
      <c r="AQ51" s="9">
        <f>IF(AND(AO51&gt;$AO$8,AO51&gt;AP51),1,IF(AND(AP51&gt;$AP$8,AP51&gt;AO51),-1,0))</f>
        <v>0</v>
      </c>
      <c r="AR51" s="115"/>
      <c r="AS51" s="15">
        <f>RTD("cqg.rtd",,"StudyData","HXS","Bar",,"Time","1",AH51,,,,,"T")</f>
        <v>42305.527777777781</v>
      </c>
      <c r="AT51" s="50">
        <f>RTD("cqg.rtd",,"StudyData","HXS","Bar",,"Close","1",AH51,,,,,"T")</f>
        <v>97.375</v>
      </c>
      <c r="AU51" s="13">
        <f>IF( RTD("cqg.rtd",,"StudyData", "AlgOrdBidVol(HXS)",  "Bar",, "Open", "1",AH51,,,,,"T")="",0,RTD("cqg.rtd",,"StudyData", "AlgOrdBidVol(HXS)",  "Bar",, "Open", "1",AH51,,,,,"T"))</f>
        <v>0</v>
      </c>
      <c r="AV51" s="13">
        <f xml:space="preserve"> IF(RTD("cqg.rtd",,"StudyData", "AlgOrdAskVol(HXS)",  "Bar",, "Open", "1",AH51,,,,,"T")="",0,RTD("cqg.rtd",,"StudyData", "AlgOrdAskVol(HXS)",  "Bar",, "Open", "1",AH51,,,,,"T"))</f>
        <v>0</v>
      </c>
      <c r="AW51" s="91">
        <f t="shared" si="2"/>
        <v>0</v>
      </c>
      <c r="AX51" s="115"/>
      <c r="AY51" s="102">
        <f>RTD("cqg.rtd",,"StudyData","HXS","Bar",,"Time","5",AH51,,,,,"T")</f>
        <v>42305.409722222219</v>
      </c>
      <c r="AZ51" s="14">
        <f>RTD("cqg.rtd",,"StudyData","HXS","FG",,"Close","5",AH51,,,,,"T")</f>
        <v>97.375</v>
      </c>
      <c r="BA51" s="89">
        <f>RTD("cqg.rtd",,"StudyData","HXS","Bar",,"High","5",AH51,,,,,"T")</f>
        <v>97.38</v>
      </c>
      <c r="BB51" s="90">
        <f>RTD("cqg.rtd",,"StudyData","HXS","Bar",,"Low","5",AH51,,,,,"T")</f>
        <v>97.375</v>
      </c>
      <c r="BC51" s="51">
        <f>RTD("cqg.rtd",,"StudyData","HXS","Bar",,"Close","5",AH51,,,,,"T")</f>
        <v>97.375</v>
      </c>
      <c r="BD51" s="12">
        <f>IF( RTD("cqg.rtd",,"StudyData","AlgOrdBidVol(HXS)",  "Bar",, "Open", "5",AH51,,,,,"T")="",0,RTD("cqg.rtd",,"StudyData","AlgOrdBidVol(HXS)",  "Bar",, "Open", "5",AH51,,,,,"T"))</f>
        <v>1</v>
      </c>
      <c r="BE51" s="12">
        <f>IF( RTD("cqg.rtd",,"StudyData","AlgOrdAskVol(HXS)",  "Bar",, "Open", "5",AH51,,,,,"T")="",0,RTD("cqg.rtd",,"StudyData","AlgOrdAskVol(HXS)",  "Bar",, "Open", "5",AH51,,,,,"T"))</f>
        <v>0</v>
      </c>
      <c r="BF51" s="9">
        <f t="shared" si="3"/>
        <v>0</v>
      </c>
      <c r="BG51" s="92"/>
      <c r="BJ51" s="1"/>
      <c r="BN51" s="1"/>
    </row>
    <row r="52" spans="2:66" ht="11.1" customHeight="1" x14ac:dyDescent="0.3">
      <c r="B52" s="10">
        <f>RTD("cqg.rtd",,"StudyData","SUBMINUTE((HTS),1,Regular)","FG",,"Time","5",D52,,,,,"T")</f>
        <v>42305.556863425925</v>
      </c>
      <c r="C52" s="100" t="str">
        <f>RTD("cqg.rtd",,"StudyData","SUBMINUTE((HTS),1,Regular)","Bar",,"Close","5",D52,,,,,"T")</f>
        <v/>
      </c>
      <c r="D52" s="101">
        <f t="shared" si="9"/>
        <v>-43</v>
      </c>
      <c r="E52" s="13">
        <f>IF( RTD("cqg.rtd",,"StudyData", "AlgOrdBidVol(SUBMINUTE((HTS),1,Regular),1,0)",  "Bar",, "Open", "5",D52,,,,,"T")="",0,RTD("cqg.rtd",,"StudyData", "AlgOrdBidVol(SUBMINUTE((HTS),1,Regular),1,0)",  "Bar",, "Open", "5",D52,,,,,"T"))</f>
        <v>0</v>
      </c>
      <c r="F52" s="13">
        <f xml:space="preserve"> IF(RTD("cqg.rtd",,"StudyData", "AlgOrdAskVol(SUBMINUTE((HTS),1,Regular),1,0)",  "Bar",, "Open", "5",D52,,,,,"T")="",0,RTD("cqg.rtd",,"StudyData", "AlgOrdAskVol(SUBMINUTE((HTS),1,Regular),1,0)",  "Bar",, "Open", "5",D52,,,,,"T"))</f>
        <v>0</v>
      </c>
      <c r="G52" s="6">
        <f t="shared" si="7"/>
        <v>0</v>
      </c>
      <c r="H52" s="114"/>
      <c r="I52" s="18">
        <f>RTD("cqg.rtd",,"StudyData","SUBMINUTE((HTS),5,Regular)","FG",,"Time","5",D52,,,,,"T")</f>
        <v>42305.554861111108</v>
      </c>
      <c r="J52" s="49" t="str">
        <f>RTD("cqg.rtd",,"StudyData","SUBMINUTE((HTS),5,Regular)","Bar",,"Close","5",D52,,,,,"T")</f>
        <v/>
      </c>
      <c r="K52" s="12">
        <f>IF( RTD("cqg.rtd",,"StudyData","AlgOrdBidVol(SUBMINUTE((HTS),5,Regular),1,0)",  "Bar",, "Open", "5",D52,,,,,"T")="",0,RTD("cqg.rtd",,"StudyData","AlgOrdBidVol(SUBMINUTE((HTS),5,Regular),1,0)",  "Bar",, "Open", "5",D52,,,,,"T"))</f>
        <v>0</v>
      </c>
      <c r="L52" s="12">
        <f>IF( RTD("cqg.rtd",,"StudyData","AlgOrdAskVol(SUBMINUTE((HTS),5,Regular),1,0)",  "Bar",, "Open", "5",D52,,,,,"T")="",0,RTD("cqg.rtd",,"StudyData","AlgOrdAskVol(SUBMINUTE((HTS),5,Regular),1,0)",  "Bar",, "Open", "5",D52,,,,,"T"))</f>
        <v>0</v>
      </c>
      <c r="M52" s="1">
        <f t="shared" si="8"/>
        <v>0</v>
      </c>
      <c r="N52" s="114"/>
      <c r="O52" s="15">
        <f>RTD("cqg.rtd",,"StudyData","HTS","Bar",,"Time","1",D52,,,,,"T")</f>
        <v>42305.527083333334</v>
      </c>
      <c r="P52" s="50" t="str">
        <f>RTD("cqg.rtd",,"StudyData","HTS","Bar",,"Close","1",D52,,,,,"T")</f>
        <v/>
      </c>
      <c r="Q52" s="13">
        <f>IF( RTD("cqg.rtd",,"StudyData", "AlgOrdBidVol(HTS)",  "Bar",, "Open", "1",D52,,,,,"T")="",0,RTD("cqg.rtd",,"StudyData", "AlgOrdBidVol(HTS)",  "Bar",, "Open", "1",D52,,,,,"T"))</f>
        <v>0</v>
      </c>
      <c r="R52" s="13">
        <f xml:space="preserve"> IF(RTD("cqg.rtd",,"StudyData", "AlgOrdAskVol(HTS)",  "Bar",, "Open", "1",D52,,,,,"T")="",0,RTD("cqg.rtd",,"StudyData", "AlgOrdAskVol(HTS)",  "Bar",, "Open", "1",D52,,,,,"T"))</f>
        <v>0</v>
      </c>
      <c r="S52" s="60">
        <f>IF(AND(Q52&gt;$Q$8,Q52&gt;R52),1,IF(AND(R52&gt;$R$8,R52&gt;Q52),-1,0))</f>
        <v>0</v>
      </c>
      <c r="T52" s="114"/>
      <c r="U52" s="38">
        <f>RTD("cqg.rtd",,"StudyData","HTS","Bar",,"Time","5",D52,,,,,"T")</f>
        <v>42305.40625</v>
      </c>
      <c r="V52" s="14">
        <f>RTD("cqg.rtd",,"StudyData","HTS","Bar",,"Open","5",D52,,,,,"T")</f>
        <v>98.24</v>
      </c>
      <c r="W52" s="11">
        <f>RTD("cqg.rtd",,"StudyData","HTS","Bar",,"High","5",D52,,,,,"T")</f>
        <v>98.24</v>
      </c>
      <c r="X52" s="52">
        <f>RTD("cqg.rtd",,"StudyData","HTS","Bar",,"Low","5",D52,,,,,"T")</f>
        <v>98.23</v>
      </c>
      <c r="Y52" s="51">
        <f>RTD("cqg.rtd",,"StudyData","HTS","FG",,"Close","5",D52,,,,,"T")</f>
        <v>98.23</v>
      </c>
      <c r="Z52" s="12">
        <f>IF( RTD("cqg.rtd",,"StudyData","AlgOrdBidVol(HTS)",  "Bar",, "Open", "5",D52,,,,,"T")="",0,RTD("cqg.rtd",,"StudyData","AlgOrdBidVol(HTS)",  "Bar",, "Open", "5",D52,,,,,"T"))</f>
        <v>0</v>
      </c>
      <c r="AA52" s="12">
        <f>IF( RTD("cqg.rtd",,"StudyData","AlgOrdAskVol(HTS)",  "Bar",, "Open", "5",D52,,,,,"T")="",0,RTD("cqg.rtd",,"StudyData","AlgOrdAskVol(HTS)",  "Bar",, "Open", "5",D52,,,,,"T"))</f>
        <v>0</v>
      </c>
      <c r="AB52" s="9">
        <f t="shared" si="1"/>
        <v>0</v>
      </c>
      <c r="AC52" s="122"/>
      <c r="AD52" s="119"/>
      <c r="AE52" s="124"/>
      <c r="AF52" s="10">
        <f>RTD("cqg.rtd",,"StudyData","SUBMINUTE((HXS),1,Regular)","FG",,"Time","5",AH52,,,,,"T")</f>
        <v>42305.556863425925</v>
      </c>
      <c r="AG52" s="100" t="str">
        <f>RTD("cqg.rtd",,"StudyData","SUBMINUTE((HXS),1,Regular)","Bar",,"Close","5",AH52,,,,,"T")</f>
        <v/>
      </c>
      <c r="AH52" s="99">
        <f t="shared" si="5"/>
        <v>-43</v>
      </c>
      <c r="AI52" s="13">
        <f>IF( RTD("cqg.rtd",,"StudyData", "AlgOrdBidVol(SUBMINUTE((HXS),1,Regular),1,0)",  "Bar",, "Open", "5",AH52,,,,,"T")="",0,RTD("cqg.rtd",,"StudyData", "AlgOrdBidVol(SUBMINUTE((HXS),1,Regular),1,0)",  "Bar",, "Open", "5",AH52,,,,,"T"))</f>
        <v>0</v>
      </c>
      <c r="AJ52" s="118">
        <f xml:space="preserve"> IF(RTD("cqg.rtd",,"StudyData", "AlgOrdAskVol(SUBMINUTE((HXS),1,Regular),1,0)",  "Bar",, "Open", "5",AH52,,,,,"T")="",0,RTD("cqg.rtd",,"StudyData", "AlgOrdAskVol(SUBMINUTE((HXS),1,Regular),1,0)",  "Bar",, "Open", "5",AH52,,,,,"T"))</f>
        <v>0</v>
      </c>
      <c r="AK52" s="88">
        <f>IF(AND(AI52&gt;$AI$8,AI52&gt;AJ52),1,IF(AND(AJ52&gt;$AJ$8,AJ52&gt;AI52),-1,0))</f>
        <v>0</v>
      </c>
      <c r="AL52" s="115"/>
      <c r="AM52" s="10">
        <f>RTD("cqg.rtd",,"StudyData","SUBMINUTE((HXS),5,Regular)","FG",,"Time","5",AH52,,,,,"T")</f>
        <v>42305.554861111108</v>
      </c>
      <c r="AN52" s="49" t="str">
        <f>RTD("cqg.rtd",,"StudyData","SUBMINUTE((HXS),5,Regular)","Bar",,"Close","5",AH52,,,,,"T")</f>
        <v/>
      </c>
      <c r="AO52" s="12">
        <f>IF( RTD("cqg.rtd",,"StudyData","AlgOrdBidVol(SUBMINUTE((HXS),5,Regular),1,0)",  "Bar",, "Open", "5",AH52,,,,,"T")="",0,RTD("cqg.rtd",,"StudyData","AlgOrdBidVol(SUBMINUTE((HXS),5,Regular),1,0)",  "Bar",, "Open", "5",AH52,,,,,"T"))</f>
        <v>0</v>
      </c>
      <c r="AP52" s="12">
        <f>IF( RTD("cqg.rtd",,"StudyData","AlgOrdAskVol(SUBMINUTE((HXS),5,Regular),1,0)",  "Bar",, "Open", "5",AH52,,,,,"T")="",0,RTD("cqg.rtd",,"StudyData","AlgOrdAskVol(SUBMINUTE((HXS),5,Regular),1,0)",  "Bar",, "Open", "5",AH52,,,,,"T"))</f>
        <v>0</v>
      </c>
      <c r="AQ52" s="9">
        <f>IF(AND(AO52&gt;$AO$8,AO52&gt;AP52),1,IF(AND(AP52&gt;$AP$8,AP52&gt;AO52),-1,0))</f>
        <v>0</v>
      </c>
      <c r="AR52" s="115"/>
      <c r="AS52" s="15">
        <f>RTD("cqg.rtd",,"StudyData","HXS","Bar",,"Time","1",AH52,,,,,"T")</f>
        <v>42305.527083333334</v>
      </c>
      <c r="AT52" s="50">
        <f>RTD("cqg.rtd",,"StudyData","HXS","Bar",,"Close","1",AH52,,,,,"T")</f>
        <v>97.375</v>
      </c>
      <c r="AU52" s="13">
        <f>IF( RTD("cqg.rtd",,"StudyData", "AlgOrdBidVol(HXS)",  "Bar",, "Open", "1",AH52,,,,,"T")="",0,RTD("cqg.rtd",,"StudyData", "AlgOrdBidVol(HXS)",  "Bar",, "Open", "1",AH52,,,,,"T"))</f>
        <v>4</v>
      </c>
      <c r="AV52" s="13">
        <f xml:space="preserve"> IF(RTD("cqg.rtd",,"StudyData", "AlgOrdAskVol(HXS)",  "Bar",, "Open", "1",AH52,,,,,"T")="",0,RTD("cqg.rtd",,"StudyData", "AlgOrdAskVol(HXS)",  "Bar",, "Open", "1",AH52,,,,,"T"))</f>
        <v>10</v>
      </c>
      <c r="AW52" s="91">
        <f t="shared" si="2"/>
        <v>0</v>
      </c>
      <c r="AX52" s="115"/>
      <c r="AY52" s="102">
        <f>RTD("cqg.rtd",,"StudyData","HXS","Bar",,"Time","5",AH52,,,,,"T")</f>
        <v>42305.40625</v>
      </c>
      <c r="AZ52" s="14">
        <f>RTD("cqg.rtd",,"StudyData","HXS","FG",,"Close","5",AH52,,,,,"T")</f>
        <v>97.38</v>
      </c>
      <c r="BA52" s="89">
        <f>RTD("cqg.rtd",,"StudyData","HXS","Bar",,"High","5",AH52,,,,,"T")</f>
        <v>97.38</v>
      </c>
      <c r="BB52" s="90">
        <f>RTD("cqg.rtd",,"StudyData","HXS","Bar",,"Low","5",AH52,,,,,"T")</f>
        <v>97.375</v>
      </c>
      <c r="BC52" s="51">
        <f>RTD("cqg.rtd",,"StudyData","HXS","Bar",,"Close","5",AH52,,,,,"T")</f>
        <v>97.38</v>
      </c>
      <c r="BD52" s="12">
        <f>IF( RTD("cqg.rtd",,"StudyData","AlgOrdBidVol(HXS)",  "Bar",, "Open", "5",AH52,,,,,"T")="",0,RTD("cqg.rtd",,"StudyData","AlgOrdBidVol(HXS)",  "Bar",, "Open", "5",AH52,,,,,"T"))</f>
        <v>0</v>
      </c>
      <c r="BE52" s="12">
        <f>IF( RTD("cqg.rtd",,"StudyData","AlgOrdAskVol(HXS)",  "Bar",, "Open", "5",AH52,,,,,"T")="",0,RTD("cqg.rtd",,"StudyData","AlgOrdAskVol(HXS)",  "Bar",, "Open", "5",AH52,,,,,"T"))</f>
        <v>0</v>
      </c>
      <c r="BF52" s="9">
        <f t="shared" si="3"/>
        <v>0</v>
      </c>
      <c r="BG52" s="92"/>
      <c r="BJ52" s="1"/>
      <c r="BN52" s="1"/>
    </row>
    <row r="53" spans="2:66" ht="11.1" customHeight="1" x14ac:dyDescent="0.3">
      <c r="B53" s="10">
        <f>RTD("cqg.rtd",,"StudyData","SUBMINUTE((HTS),1,Regular)","FG",,"Time","5",D53,,,,,"T")</f>
        <v>42305.556851851856</v>
      </c>
      <c r="C53" s="100" t="str">
        <f>RTD("cqg.rtd",,"StudyData","SUBMINUTE((HTS),1,Regular)","Bar",,"Close","5",D53,,,,,"T")</f>
        <v/>
      </c>
      <c r="D53" s="101">
        <f t="shared" si="9"/>
        <v>-44</v>
      </c>
      <c r="E53" s="13">
        <f>IF( RTD("cqg.rtd",,"StudyData", "AlgOrdBidVol(SUBMINUTE((HTS),1,Regular),1,0)",  "Bar",, "Open", "5",D53,,,,,"T")="",0,RTD("cqg.rtd",,"StudyData", "AlgOrdBidVol(SUBMINUTE((HTS),1,Regular),1,0)",  "Bar",, "Open", "5",D53,,,,,"T"))</f>
        <v>0</v>
      </c>
      <c r="F53" s="13">
        <f xml:space="preserve"> IF(RTD("cqg.rtd",,"StudyData", "AlgOrdAskVol(SUBMINUTE((HTS),1,Regular),1,0)",  "Bar",, "Open", "5",D53,,,,,"T")="",0,RTD("cqg.rtd",,"StudyData", "AlgOrdAskVol(SUBMINUTE((HTS),1,Regular),1,0)",  "Bar",, "Open", "5",D53,,,,,"T"))</f>
        <v>0</v>
      </c>
      <c r="G53" s="6">
        <f t="shared" si="7"/>
        <v>0</v>
      </c>
      <c r="H53" s="114"/>
      <c r="I53" s="18">
        <f>RTD("cqg.rtd",,"StudyData","SUBMINUTE((HTS),5,Regular)","FG",,"Time","5",D53,,,,,"T")</f>
        <v>42305.554803240746</v>
      </c>
      <c r="J53" s="49" t="str">
        <f>RTD("cqg.rtd",,"StudyData","SUBMINUTE((HTS),5,Regular)","Bar",,"Close","5",D53,,,,,"T")</f>
        <v/>
      </c>
      <c r="K53" s="12">
        <f>IF( RTD("cqg.rtd",,"StudyData","AlgOrdBidVol(SUBMINUTE((HTS),5,Regular),1,0)",  "Bar",, "Open", "5",D53,,,,,"T")="",0,RTD("cqg.rtd",,"StudyData","AlgOrdBidVol(SUBMINUTE((HTS),5,Regular),1,0)",  "Bar",, "Open", "5",D53,,,,,"T"))</f>
        <v>0</v>
      </c>
      <c r="L53" s="12">
        <f>IF( RTD("cqg.rtd",,"StudyData","AlgOrdAskVol(SUBMINUTE((HTS),5,Regular),1,0)",  "Bar",, "Open", "5",D53,,,,,"T")="",0,RTD("cqg.rtd",,"StudyData","AlgOrdAskVol(SUBMINUTE((HTS),5,Regular),1,0)",  "Bar",, "Open", "5",D53,,,,,"T"))</f>
        <v>0</v>
      </c>
      <c r="M53" s="1">
        <f t="shared" si="8"/>
        <v>0</v>
      </c>
      <c r="N53" s="114"/>
      <c r="O53" s="15">
        <f>RTD("cqg.rtd",,"StudyData","HTS","Bar",,"Time","1",D53,,,,,"T")</f>
        <v>42305.526388888888</v>
      </c>
      <c r="P53" s="50" t="str">
        <f>RTD("cqg.rtd",,"StudyData","HTS","Bar",,"Close","1",D53,,,,,"T")</f>
        <v/>
      </c>
      <c r="Q53" s="13">
        <f>IF( RTD("cqg.rtd",,"StudyData", "AlgOrdBidVol(HTS)",  "Bar",, "Open", "1",D53,,,,,"T")="",0,RTD("cqg.rtd",,"StudyData", "AlgOrdBidVol(HTS)",  "Bar",, "Open", "1",D53,,,,,"T"))</f>
        <v>0</v>
      </c>
      <c r="R53" s="13">
        <f xml:space="preserve"> IF(RTD("cqg.rtd",,"StudyData", "AlgOrdAskVol(HTS)",  "Bar",, "Open", "1",D53,,,,,"T")="",0,RTD("cqg.rtd",,"StudyData", "AlgOrdAskVol(HTS)",  "Bar",, "Open", "1",D53,,,,,"T"))</f>
        <v>0</v>
      </c>
      <c r="S53" s="60">
        <f>IF(AND(Q53&gt;$Q$8,Q53&gt;R53),1,IF(AND(R53&gt;$R$8,R53&gt;Q53),-1,0))</f>
        <v>0</v>
      </c>
      <c r="T53" s="114"/>
      <c r="U53" s="38">
        <f>RTD("cqg.rtd",,"StudyData","HTS","Bar",,"Time","5",D53,,,,,"T")</f>
        <v>42305.402777777781</v>
      </c>
      <c r="V53" s="14">
        <f>RTD("cqg.rtd",,"StudyData","HTS","Bar",,"Open","5",D53,,,,,"T")</f>
        <v>98.23</v>
      </c>
      <c r="W53" s="11">
        <f>RTD("cqg.rtd",,"StudyData","HTS","Bar",,"High","5",D53,,,,,"T")</f>
        <v>98.23</v>
      </c>
      <c r="X53" s="52">
        <f>RTD("cqg.rtd",,"StudyData","HTS","Bar",,"Low","5",D53,,,,,"T")</f>
        <v>98.23</v>
      </c>
      <c r="Y53" s="51">
        <f>RTD("cqg.rtd",,"StudyData","HTS","FG",,"Close","5",D53,,,,,"T")</f>
        <v>98.23</v>
      </c>
      <c r="Z53" s="12">
        <f>IF( RTD("cqg.rtd",,"StudyData","AlgOrdBidVol(HTS)",  "Bar",, "Open", "5",D53,,,,,"T")="",0,RTD("cqg.rtd",,"StudyData","AlgOrdBidVol(HTS)",  "Bar",, "Open", "5",D53,,,,,"T"))</f>
        <v>0</v>
      </c>
      <c r="AA53" s="12">
        <f>IF( RTD("cqg.rtd",,"StudyData","AlgOrdAskVol(HTS)",  "Bar",, "Open", "5",D53,,,,,"T")="",0,RTD("cqg.rtd",,"StudyData","AlgOrdAskVol(HTS)",  "Bar",, "Open", "5",D53,,,,,"T"))</f>
        <v>0</v>
      </c>
      <c r="AB53" s="9">
        <f t="shared" si="1"/>
        <v>0</v>
      </c>
      <c r="AC53" s="122"/>
      <c r="AD53" s="119"/>
      <c r="AE53" s="124"/>
      <c r="AF53" s="10">
        <f>RTD("cqg.rtd",,"StudyData","SUBMINUTE((HXS),1,Regular)","FG",,"Time","5",AH53,,,,,"T")</f>
        <v>42305.556851851856</v>
      </c>
      <c r="AG53" s="100" t="str">
        <f>RTD("cqg.rtd",,"StudyData","SUBMINUTE((HXS),1,Regular)","Bar",,"Close","5",AH53,,,,,"T")</f>
        <v/>
      </c>
      <c r="AH53" s="99">
        <f t="shared" si="5"/>
        <v>-44</v>
      </c>
      <c r="AI53" s="13">
        <f>IF( RTD("cqg.rtd",,"StudyData", "AlgOrdBidVol(SUBMINUTE((HXS),1,Regular),1,0)",  "Bar",, "Open", "5",AH53,,,,,"T")="",0,RTD("cqg.rtd",,"StudyData", "AlgOrdBidVol(SUBMINUTE((HXS),1,Regular),1,0)",  "Bar",, "Open", "5",AH53,,,,,"T"))</f>
        <v>0</v>
      </c>
      <c r="AJ53" s="118">
        <f xml:space="preserve"> IF(RTD("cqg.rtd",,"StudyData", "AlgOrdAskVol(SUBMINUTE((HXS),1,Regular),1,0)",  "Bar",, "Open", "5",AH53,,,,,"T")="",0,RTD("cqg.rtd",,"StudyData", "AlgOrdAskVol(SUBMINUTE((HXS),1,Regular),1,0)",  "Bar",, "Open", "5",AH53,,,,,"T"))</f>
        <v>0</v>
      </c>
      <c r="AK53" s="88">
        <f>IF(AND(AI53&gt;$AI$8,AI53&gt;AJ53),1,IF(AND(AJ53&gt;$AJ$8,AJ53&gt;AI53),-1,0))</f>
        <v>0</v>
      </c>
      <c r="AL53" s="115"/>
      <c r="AM53" s="10">
        <f>RTD("cqg.rtd",,"StudyData","SUBMINUTE((HXS),5,Regular)","FG",,"Time","5",AH53,,,,,"T")</f>
        <v>42305.554803240746</v>
      </c>
      <c r="AN53" s="49" t="str">
        <f>RTD("cqg.rtd",,"StudyData","SUBMINUTE((HXS),5,Regular)","Bar",,"Close","5",AH53,,,,,"T")</f>
        <v/>
      </c>
      <c r="AO53" s="12">
        <f>IF( RTD("cqg.rtd",,"StudyData","AlgOrdBidVol(SUBMINUTE((HXS),5,Regular),1,0)",  "Bar",, "Open", "5",AH53,,,,,"T")="",0,RTD("cqg.rtd",,"StudyData","AlgOrdBidVol(SUBMINUTE((HXS),5,Regular),1,0)",  "Bar",, "Open", "5",AH53,,,,,"T"))</f>
        <v>0</v>
      </c>
      <c r="AP53" s="12">
        <f>IF( RTD("cqg.rtd",,"StudyData","AlgOrdAskVol(SUBMINUTE((HXS),5,Regular),1,0)",  "Bar",, "Open", "5",AH53,,,,,"T")="",0,RTD("cqg.rtd",,"StudyData","AlgOrdAskVol(SUBMINUTE((HXS),5,Regular),1,0)",  "Bar",, "Open", "5",AH53,,,,,"T"))</f>
        <v>0</v>
      </c>
      <c r="AQ53" s="9">
        <f>IF(AND(AO53&gt;$AO$8,AO53&gt;AP53),1,IF(AND(AP53&gt;$AP$8,AP53&gt;AO53),-1,0))</f>
        <v>0</v>
      </c>
      <c r="AR53" s="115"/>
      <c r="AS53" s="15">
        <f>RTD("cqg.rtd",,"StudyData","HXS","Bar",,"Time","1",AH53,,,,,"T")</f>
        <v>42305.526388888888</v>
      </c>
      <c r="AT53" s="50">
        <f>RTD("cqg.rtd",,"StudyData","HXS","Bar",,"Close","1",AH53,,,,,"T")</f>
        <v>97.37</v>
      </c>
      <c r="AU53" s="13">
        <f>IF( RTD("cqg.rtd",,"StudyData", "AlgOrdBidVol(HXS)",  "Bar",, "Open", "1",AH53,,,,,"T")="",0,RTD("cqg.rtd",,"StudyData", "AlgOrdBidVol(HXS)",  "Bar",, "Open", "1",AH53,,,,,"T"))</f>
        <v>0</v>
      </c>
      <c r="AV53" s="13">
        <f xml:space="preserve"> IF(RTD("cqg.rtd",,"StudyData", "AlgOrdAskVol(HXS)",  "Bar",, "Open", "1",AH53,,,,,"T")="",0,RTD("cqg.rtd",,"StudyData", "AlgOrdAskVol(HXS)",  "Bar",, "Open", "1",AH53,,,,,"T"))</f>
        <v>16</v>
      </c>
      <c r="AW53" s="91">
        <f t="shared" si="2"/>
        <v>0</v>
      </c>
      <c r="AX53" s="115"/>
      <c r="AY53" s="102">
        <f>RTD("cqg.rtd",,"StudyData","HXS","Bar",,"Time","5",AH53,,,,,"T")</f>
        <v>42305.402777777781</v>
      </c>
      <c r="AZ53" s="14">
        <f>RTD("cqg.rtd",,"StudyData","HXS","FG",,"Close","5",AH53,,,,,"T")</f>
        <v>97.38</v>
      </c>
      <c r="BA53" s="89">
        <f>RTD("cqg.rtd",,"StudyData","HXS","Bar",,"High","5",AH53,,,,,"T")</f>
        <v>97.385000000000005</v>
      </c>
      <c r="BB53" s="90">
        <f>RTD("cqg.rtd",,"StudyData","HXS","Bar",,"Low","5",AH53,,,,,"T")</f>
        <v>97.38</v>
      </c>
      <c r="BC53" s="51">
        <f>RTD("cqg.rtd",,"StudyData","HXS","Bar",,"Close","5",AH53,,,,,"T")</f>
        <v>97.38</v>
      </c>
      <c r="BD53" s="12">
        <f>IF( RTD("cqg.rtd",,"StudyData","AlgOrdBidVol(HXS)",  "Bar",, "Open", "5",AH53,,,,,"T")="",0,RTD("cqg.rtd",,"StudyData","AlgOrdBidVol(HXS)",  "Bar",, "Open", "5",AH53,,,,,"T"))</f>
        <v>0</v>
      </c>
      <c r="BE53" s="12">
        <f>IF( RTD("cqg.rtd",,"StudyData","AlgOrdAskVol(HXS)",  "Bar",, "Open", "5",AH53,,,,,"T")="",0,RTD("cqg.rtd",,"StudyData","AlgOrdAskVol(HXS)",  "Bar",, "Open", "5",AH53,,,,,"T"))</f>
        <v>120</v>
      </c>
      <c r="BF53" s="9">
        <f t="shared" si="3"/>
        <v>-1</v>
      </c>
      <c r="BG53" s="92"/>
      <c r="BJ53" s="1"/>
      <c r="BN53" s="1"/>
    </row>
    <row r="54" spans="2:66" ht="11.1" customHeight="1" x14ac:dyDescent="0.3">
      <c r="B54" s="10">
        <f>RTD("cqg.rtd",,"StudyData","SUBMINUTE((HTS),1,Regular)","FG",,"Time","5",D54,,,,,"T")</f>
        <v>42305.556840277779</v>
      </c>
      <c r="C54" s="100" t="str">
        <f>RTD("cqg.rtd",,"StudyData","SUBMINUTE((HTS),1,Regular)","Bar",,"Close","5",D54,,,,,"T")</f>
        <v/>
      </c>
      <c r="D54" s="101">
        <f t="shared" si="9"/>
        <v>-45</v>
      </c>
      <c r="E54" s="13">
        <f>IF( RTD("cqg.rtd",,"StudyData", "AlgOrdBidVol(SUBMINUTE((HTS),1,Regular),1,0)",  "Bar",, "Open", "5",D54,,,,,"T")="",0,RTD("cqg.rtd",,"StudyData", "AlgOrdBidVol(SUBMINUTE((HTS),1,Regular),1,0)",  "Bar",, "Open", "5",D54,,,,,"T"))</f>
        <v>0</v>
      </c>
      <c r="F54" s="13">
        <f xml:space="preserve"> IF(RTD("cqg.rtd",,"StudyData", "AlgOrdAskVol(SUBMINUTE((HTS),1,Regular),1,0)",  "Bar",, "Open", "5",D54,,,,,"T")="",0,RTD("cqg.rtd",,"StudyData", "AlgOrdAskVol(SUBMINUTE((HTS),1,Regular),1,0)",  "Bar",, "Open", "5",D54,,,,,"T"))</f>
        <v>0</v>
      </c>
      <c r="G54" s="6">
        <f t="shared" si="7"/>
        <v>0</v>
      </c>
      <c r="H54" s="114"/>
      <c r="I54" s="18">
        <f>RTD("cqg.rtd",,"StudyData","SUBMINUTE((HTS),5,Regular)","FG",,"Time","5",D54,,,,,"T")</f>
        <v>42305.554745370369</v>
      </c>
      <c r="J54" s="49">
        <f>RTD("cqg.rtd",,"StudyData","SUBMINUTE((HTS),5,Regular)","Bar",,"Close","5",D54,,,,,"T")</f>
        <v>98.22</v>
      </c>
      <c r="K54" s="12">
        <f>IF( RTD("cqg.rtd",,"StudyData","AlgOrdBidVol(SUBMINUTE((HTS),5,Regular),1,0)",  "Bar",, "Open", "5",D54,,,,,"T")="",0,RTD("cqg.rtd",,"StudyData","AlgOrdBidVol(SUBMINUTE((HTS),5,Regular),1,0)",  "Bar",, "Open", "5",D54,,,,,"T"))</f>
        <v>0</v>
      </c>
      <c r="L54" s="12">
        <f>IF( RTD("cqg.rtd",,"StudyData","AlgOrdAskVol(SUBMINUTE((HTS),5,Regular),1,0)",  "Bar",, "Open", "5",D54,,,,,"T")="",0,RTD("cqg.rtd",,"StudyData","AlgOrdAskVol(SUBMINUTE((HTS),5,Regular),1,0)",  "Bar",, "Open", "5",D54,,,,,"T"))</f>
        <v>0</v>
      </c>
      <c r="M54" s="1">
        <f t="shared" si="8"/>
        <v>0</v>
      </c>
      <c r="N54" s="114"/>
      <c r="O54" s="15">
        <f>RTD("cqg.rtd",,"StudyData","HTS","Bar",,"Time","1",D54,,,,,"T")</f>
        <v>42305.525694444441</v>
      </c>
      <c r="P54" s="50" t="str">
        <f>RTD("cqg.rtd",,"StudyData","HTS","Bar",,"Close","1",D54,,,,,"T")</f>
        <v/>
      </c>
      <c r="Q54" s="13">
        <f>IF( RTD("cqg.rtd",,"StudyData", "AlgOrdBidVol(HTS)",  "Bar",, "Open", "1",D54,,,,,"T")="",0,RTD("cqg.rtd",,"StudyData", "AlgOrdBidVol(HTS)",  "Bar",, "Open", "1",D54,,,,,"T"))</f>
        <v>0</v>
      </c>
      <c r="R54" s="13">
        <f xml:space="preserve"> IF(RTD("cqg.rtd",,"StudyData", "AlgOrdAskVol(HTS)",  "Bar",, "Open", "1",D54,,,,,"T")="",0,RTD("cqg.rtd",,"StudyData", "AlgOrdAskVol(HTS)",  "Bar",, "Open", "1",D54,,,,,"T"))</f>
        <v>0</v>
      </c>
      <c r="S54" s="60">
        <f>IF(AND(Q54&gt;$Q$8,Q54&gt;R54),1,IF(AND(R54&gt;$R$8,R54&gt;Q54),-1,0))</f>
        <v>0</v>
      </c>
      <c r="T54" s="114"/>
      <c r="U54" s="38">
        <f>RTD("cqg.rtd",,"StudyData","HTS","Bar",,"Time","5",D54,,,,,"T")</f>
        <v>42305.399305555555</v>
      </c>
      <c r="V54" s="14">
        <f>RTD("cqg.rtd",,"StudyData","HTS","Bar",,"Open","5",D54,,,,,"T")</f>
        <v>98.24</v>
      </c>
      <c r="W54" s="11">
        <f>RTD("cqg.rtd",,"StudyData","HTS","Bar",,"High","5",D54,,,,,"T")</f>
        <v>98.24</v>
      </c>
      <c r="X54" s="52">
        <f>RTD("cqg.rtd",,"StudyData","HTS","Bar",,"Low","5",D54,,,,,"T")</f>
        <v>98.24</v>
      </c>
      <c r="Y54" s="51">
        <f>RTD("cqg.rtd",,"StudyData","HTS","FG",,"Close","5",D54,,,,,"T")</f>
        <v>98.24</v>
      </c>
      <c r="Z54" s="12">
        <f>IF( RTD("cqg.rtd",,"StudyData","AlgOrdBidVol(HTS)",  "Bar",, "Open", "5",D54,,,,,"T")="",0,RTD("cqg.rtd",,"StudyData","AlgOrdBidVol(HTS)",  "Bar",, "Open", "5",D54,,,,,"T"))</f>
        <v>0</v>
      </c>
      <c r="AA54" s="12">
        <f>IF( RTD("cqg.rtd",,"StudyData","AlgOrdAskVol(HTS)",  "Bar",, "Open", "5",D54,,,,,"T")="",0,RTD("cqg.rtd",,"StudyData","AlgOrdAskVol(HTS)",  "Bar",, "Open", "5",D54,,,,,"T"))</f>
        <v>0</v>
      </c>
      <c r="AB54" s="9">
        <f t="shared" si="1"/>
        <v>0</v>
      </c>
      <c r="AC54" s="122"/>
      <c r="AD54" s="119"/>
      <c r="AE54" s="124"/>
      <c r="AF54" s="10">
        <f>RTD("cqg.rtd",,"StudyData","SUBMINUTE((HXS),1,Regular)","FG",,"Time","5",AH54,,,,,"T")</f>
        <v>42305.556840277779</v>
      </c>
      <c r="AG54" s="100" t="str">
        <f>RTD("cqg.rtd",,"StudyData","SUBMINUTE((HXS),1,Regular)","Bar",,"Close","5",AH54,,,,,"T")</f>
        <v/>
      </c>
      <c r="AH54" s="99">
        <f t="shared" si="5"/>
        <v>-45</v>
      </c>
      <c r="AI54" s="13">
        <f>IF( RTD("cqg.rtd",,"StudyData", "AlgOrdBidVol(SUBMINUTE((HXS),1,Regular),1,0)",  "Bar",, "Open", "5",AH54,,,,,"T")="",0,RTD("cqg.rtd",,"StudyData", "AlgOrdBidVol(SUBMINUTE((HXS),1,Regular),1,0)",  "Bar",, "Open", "5",AH54,,,,,"T"))</f>
        <v>0</v>
      </c>
      <c r="AJ54" s="118">
        <f xml:space="preserve"> IF(RTD("cqg.rtd",,"StudyData", "AlgOrdAskVol(SUBMINUTE((HXS),1,Regular),1,0)",  "Bar",, "Open", "5",AH54,,,,,"T")="",0,RTD("cqg.rtd",,"StudyData", "AlgOrdAskVol(SUBMINUTE((HXS),1,Regular),1,0)",  "Bar",, "Open", "5",AH54,,,,,"T"))</f>
        <v>0</v>
      </c>
      <c r="AK54" s="88">
        <f>IF(AND(AI54&gt;$AI$8,AI54&gt;AJ54),1,IF(AND(AJ54&gt;$AJ$8,AJ54&gt;AI54),-1,0))</f>
        <v>0</v>
      </c>
      <c r="AL54" s="115"/>
      <c r="AM54" s="10">
        <f>RTD("cqg.rtd",,"StudyData","SUBMINUTE((HXS),5,Regular)","FG",,"Time","5",AH54,,,,,"T")</f>
        <v>42305.554745370369</v>
      </c>
      <c r="AN54" s="49" t="str">
        <f>RTD("cqg.rtd",,"StudyData","SUBMINUTE((HXS),5,Regular)","Bar",,"Close","5",AH54,,,,,"T")</f>
        <v/>
      </c>
      <c r="AO54" s="12">
        <f>IF( RTD("cqg.rtd",,"StudyData","AlgOrdBidVol(SUBMINUTE((HXS),5,Regular),1,0)",  "Bar",, "Open", "5",AH54,,,,,"T")="",0,RTD("cqg.rtd",,"StudyData","AlgOrdBidVol(SUBMINUTE((HXS),5,Regular),1,0)",  "Bar",, "Open", "5",AH54,,,,,"T"))</f>
        <v>0</v>
      </c>
      <c r="AP54" s="12">
        <f>IF( RTD("cqg.rtd",,"StudyData","AlgOrdAskVol(SUBMINUTE((HXS),5,Regular),1,0)",  "Bar",, "Open", "5",AH54,,,,,"T")="",0,RTD("cqg.rtd",,"StudyData","AlgOrdAskVol(SUBMINUTE((HXS),5,Regular),1,0)",  "Bar",, "Open", "5",AH54,,,,,"T"))</f>
        <v>0</v>
      </c>
      <c r="AQ54" s="9">
        <f>IF(AND(AO54&gt;$AO$8,AO54&gt;AP54),1,IF(AND(AP54&gt;$AP$8,AP54&gt;AO54),-1,0))</f>
        <v>0</v>
      </c>
      <c r="AR54" s="115"/>
      <c r="AS54" s="15">
        <f>RTD("cqg.rtd",,"StudyData","HXS","Bar",,"Time","1",AH54,,,,,"T")</f>
        <v>42305.525694444441</v>
      </c>
      <c r="AT54" s="50">
        <f>RTD("cqg.rtd",,"StudyData","HXS","Bar",,"Close","1",AH54,,,,,"T")</f>
        <v>97.375</v>
      </c>
      <c r="AU54" s="13">
        <f>IF( RTD("cqg.rtd",,"StudyData", "AlgOrdBidVol(HXS)",  "Bar",, "Open", "1",AH54,,,,,"T")="",0,RTD("cqg.rtd",,"StudyData", "AlgOrdBidVol(HXS)",  "Bar",, "Open", "1",AH54,,,,,"T"))</f>
        <v>0</v>
      </c>
      <c r="AV54" s="13">
        <f xml:space="preserve"> IF(RTD("cqg.rtd",,"StudyData", "AlgOrdAskVol(HXS)",  "Bar",, "Open", "1",AH54,,,,,"T")="",0,RTD("cqg.rtd",,"StudyData", "AlgOrdAskVol(HXS)",  "Bar",, "Open", "1",AH54,,,,,"T"))</f>
        <v>0</v>
      </c>
      <c r="AW54" s="91">
        <f t="shared" si="2"/>
        <v>0</v>
      </c>
      <c r="AX54" s="115"/>
      <c r="AY54" s="102">
        <f>RTD("cqg.rtd",,"StudyData","HXS","Bar",,"Time","5",AH54,,,,,"T")</f>
        <v>42305.399305555555</v>
      </c>
      <c r="AZ54" s="14">
        <f>RTD("cqg.rtd",,"StudyData","HXS","FG",,"Close","5",AH54,,,,,"T")</f>
        <v>97.38</v>
      </c>
      <c r="BA54" s="89">
        <f>RTD("cqg.rtd",,"StudyData","HXS","Bar",,"High","5",AH54,,,,,"T")</f>
        <v>97.385000000000005</v>
      </c>
      <c r="BB54" s="90">
        <f>RTD("cqg.rtd",,"StudyData","HXS","Bar",,"Low","5",AH54,,,,,"T")</f>
        <v>97.38</v>
      </c>
      <c r="BC54" s="51">
        <f>RTD("cqg.rtd",,"StudyData","HXS","Bar",,"Close","5",AH54,,,,,"T")</f>
        <v>97.38</v>
      </c>
      <c r="BD54" s="12">
        <f>IF( RTD("cqg.rtd",,"StudyData","AlgOrdBidVol(HXS)",  "Bar",, "Open", "5",AH54,,,,,"T")="",0,RTD("cqg.rtd",,"StudyData","AlgOrdBidVol(HXS)",  "Bar",, "Open", "5",AH54,,,,,"T"))</f>
        <v>0</v>
      </c>
      <c r="BE54" s="12">
        <f>IF( RTD("cqg.rtd",,"StudyData","AlgOrdAskVol(HXS)",  "Bar",, "Open", "5",AH54,,,,,"T")="",0,RTD("cqg.rtd",,"StudyData","AlgOrdAskVol(HXS)",  "Bar",, "Open", "5",AH54,,,,,"T"))</f>
        <v>0</v>
      </c>
      <c r="BF54" s="9">
        <f t="shared" si="3"/>
        <v>0</v>
      </c>
      <c r="BG54" s="92"/>
      <c r="BJ54" s="1"/>
      <c r="BN54" s="1"/>
    </row>
    <row r="55" spans="2:66" ht="11.1" customHeight="1" x14ac:dyDescent="0.3">
      <c r="B55" s="10">
        <f>RTD("cqg.rtd",,"StudyData","SUBMINUTE((HTS),1,Regular)","FG",,"Time","5",D55,,,,,"T")</f>
        <v>42305.556828703702</v>
      </c>
      <c r="C55" s="100" t="str">
        <f>RTD("cqg.rtd",,"StudyData","SUBMINUTE((HTS),1,Regular)","Bar",,"Close","5",D55,,,,,"T")</f>
        <v/>
      </c>
      <c r="D55" s="101">
        <f t="shared" si="9"/>
        <v>-46</v>
      </c>
      <c r="E55" s="13">
        <f>IF( RTD("cqg.rtd",,"StudyData", "AlgOrdBidVol(SUBMINUTE((HTS),1,Regular),1,0)",  "Bar",, "Open", "5",D55,,,,,"T")="",0,RTD("cqg.rtd",,"StudyData", "AlgOrdBidVol(SUBMINUTE((HTS),1,Regular),1,0)",  "Bar",, "Open", "5",D55,,,,,"T"))</f>
        <v>0</v>
      </c>
      <c r="F55" s="13">
        <f xml:space="preserve"> IF(RTD("cqg.rtd",,"StudyData", "AlgOrdAskVol(SUBMINUTE((HTS),1,Regular),1,0)",  "Bar",, "Open", "5",D55,,,,,"T")="",0,RTD("cqg.rtd",,"StudyData", "AlgOrdAskVol(SUBMINUTE((HTS),1,Regular),1,0)",  "Bar",, "Open", "5",D55,,,,,"T"))</f>
        <v>0</v>
      </c>
      <c r="G55" s="6">
        <f t="shared" si="7"/>
        <v>0</v>
      </c>
      <c r="H55" s="114"/>
      <c r="I55" s="18">
        <f>RTD("cqg.rtd",,"StudyData","SUBMINUTE((HTS),5,Regular)","FG",,"Time","5",D55,,,,,"T")</f>
        <v>42305.5546875</v>
      </c>
      <c r="J55" s="49" t="str">
        <f>RTD("cqg.rtd",,"StudyData","SUBMINUTE((HTS),5,Regular)","Bar",,"Close","5",D55,,,,,"T")</f>
        <v/>
      </c>
      <c r="K55" s="12">
        <f>IF( RTD("cqg.rtd",,"StudyData","AlgOrdBidVol(SUBMINUTE((HTS),5,Regular),1,0)",  "Bar",, "Open", "5",D55,,,,,"T")="",0,RTD("cqg.rtd",,"StudyData","AlgOrdBidVol(SUBMINUTE((HTS),5,Regular),1,0)",  "Bar",, "Open", "5",D55,,,,,"T"))</f>
        <v>0</v>
      </c>
      <c r="L55" s="12">
        <f>IF( RTD("cqg.rtd",,"StudyData","AlgOrdAskVol(SUBMINUTE((HTS),5,Regular),1,0)",  "Bar",, "Open", "5",D55,,,,,"T")="",0,RTD("cqg.rtd",,"StudyData","AlgOrdAskVol(SUBMINUTE((HTS),5,Regular),1,0)",  "Bar",, "Open", "5",D55,,,,,"T"))</f>
        <v>0</v>
      </c>
      <c r="M55" s="1">
        <f t="shared" si="8"/>
        <v>0</v>
      </c>
      <c r="N55" s="114"/>
      <c r="O55" s="15">
        <f>RTD("cqg.rtd",,"StudyData","HTS","Bar",,"Time","1",D55,,,,,"T")</f>
        <v>42305.525000000001</v>
      </c>
      <c r="P55" s="50" t="str">
        <f>RTD("cqg.rtd",,"StudyData","HTS","Bar",,"Close","1",D55,,,,,"T")</f>
        <v/>
      </c>
      <c r="Q55" s="13">
        <f>IF( RTD("cqg.rtd",,"StudyData", "AlgOrdBidVol(HTS)",  "Bar",, "Open", "1",D55,,,,,"T")="",0,RTD("cqg.rtd",,"StudyData", "AlgOrdBidVol(HTS)",  "Bar",, "Open", "1",D55,,,,,"T"))</f>
        <v>0</v>
      </c>
      <c r="R55" s="13">
        <f xml:space="preserve"> IF(RTD("cqg.rtd",,"StudyData", "AlgOrdAskVol(HTS)",  "Bar",, "Open", "1",D55,,,,,"T")="",0,RTD("cqg.rtd",,"StudyData", "AlgOrdAskVol(HTS)",  "Bar",, "Open", "1",D55,,,,,"T"))</f>
        <v>0</v>
      </c>
      <c r="S55" s="60">
        <f>IF(AND(Q55&gt;$Q$8,Q55&gt;R55),1,IF(AND(R55&gt;$R$8,R55&gt;Q55),-1,0))</f>
        <v>0</v>
      </c>
      <c r="T55" s="114"/>
      <c r="U55" s="38">
        <f>RTD("cqg.rtd",,"StudyData","HTS","Bar",,"Time","5",D55,,,,,"T")</f>
        <v>42305.395833333336</v>
      </c>
      <c r="V55" s="14">
        <f>RTD("cqg.rtd",,"StudyData","HTS","Bar",,"Open","5",D55,,,,,"T")</f>
        <v>98.24</v>
      </c>
      <c r="W55" s="11">
        <f>RTD("cqg.rtd",,"StudyData","HTS","Bar",,"High","5",D55,,,,,"T")</f>
        <v>98.24</v>
      </c>
      <c r="X55" s="52">
        <f>RTD("cqg.rtd",,"StudyData","HTS","Bar",,"Low","5",D55,,,,,"T")</f>
        <v>98.24</v>
      </c>
      <c r="Y55" s="51">
        <f>RTD("cqg.rtd",,"StudyData","HTS","FG",,"Close","5",D55,,,,,"T")</f>
        <v>98.24</v>
      </c>
      <c r="Z55" s="12">
        <f>IF( RTD("cqg.rtd",,"StudyData","AlgOrdBidVol(HTS)",  "Bar",, "Open", "5",D55,,,,,"T")="",0,RTD("cqg.rtd",,"StudyData","AlgOrdBidVol(HTS)",  "Bar",, "Open", "5",D55,,,,,"T"))</f>
        <v>806</v>
      </c>
      <c r="AA55" s="12">
        <f>IF( RTD("cqg.rtd",,"StudyData","AlgOrdAskVol(HTS)",  "Bar",, "Open", "5",D55,,,,,"T")="",0,RTD("cqg.rtd",,"StudyData","AlgOrdAskVol(HTS)",  "Bar",, "Open", "5",D55,,,,,"T"))</f>
        <v>6</v>
      </c>
      <c r="AB55" s="9">
        <f t="shared" si="1"/>
        <v>1</v>
      </c>
      <c r="AC55" s="122"/>
      <c r="AD55" s="119"/>
      <c r="AE55" s="124"/>
      <c r="AF55" s="10">
        <f>RTD("cqg.rtd",,"StudyData","SUBMINUTE((HXS),1,Regular)","FG",,"Time","5",AH55,,,,,"T")</f>
        <v>42305.556828703702</v>
      </c>
      <c r="AG55" s="100" t="str">
        <f>RTD("cqg.rtd",,"StudyData","SUBMINUTE((HXS),1,Regular)","Bar",,"Close","5",AH55,,,,,"T")</f>
        <v/>
      </c>
      <c r="AH55" s="99">
        <f t="shared" si="5"/>
        <v>-46</v>
      </c>
      <c r="AI55" s="13">
        <f>IF( RTD("cqg.rtd",,"StudyData", "AlgOrdBidVol(SUBMINUTE((HXS),1,Regular),1,0)",  "Bar",, "Open", "5",AH55,,,,,"T")="",0,RTD("cqg.rtd",,"StudyData", "AlgOrdBidVol(SUBMINUTE((HXS),1,Regular),1,0)",  "Bar",, "Open", "5",AH55,,,,,"T"))</f>
        <v>0</v>
      </c>
      <c r="AJ55" s="118">
        <f xml:space="preserve"> IF(RTD("cqg.rtd",,"StudyData", "AlgOrdAskVol(SUBMINUTE((HXS),1,Regular),1,0)",  "Bar",, "Open", "5",AH55,,,,,"T")="",0,RTD("cqg.rtd",,"StudyData", "AlgOrdAskVol(SUBMINUTE((HXS),1,Regular),1,0)",  "Bar",, "Open", "5",AH55,,,,,"T"))</f>
        <v>0</v>
      </c>
      <c r="AK55" s="88">
        <f>IF(AND(AI55&gt;$AI$8,AI55&gt;AJ55),1,IF(AND(AJ55&gt;$AJ$8,AJ55&gt;AI55),-1,0))</f>
        <v>0</v>
      </c>
      <c r="AL55" s="115"/>
      <c r="AM55" s="10">
        <f>RTD("cqg.rtd",,"StudyData","SUBMINUTE((HXS),5,Regular)","FG",,"Time","5",AH55,,,,,"T")</f>
        <v>42305.5546875</v>
      </c>
      <c r="AN55" s="49" t="str">
        <f>RTD("cqg.rtd",,"StudyData","SUBMINUTE((HXS),5,Regular)","Bar",,"Close","5",AH55,,,,,"T")</f>
        <v/>
      </c>
      <c r="AO55" s="12">
        <f>IF( RTD("cqg.rtd",,"StudyData","AlgOrdBidVol(SUBMINUTE((HXS),5,Regular),1,0)",  "Bar",, "Open", "5",AH55,,,,,"T")="",0,RTD("cqg.rtd",,"StudyData","AlgOrdBidVol(SUBMINUTE((HXS),5,Regular),1,0)",  "Bar",, "Open", "5",AH55,,,,,"T"))</f>
        <v>0</v>
      </c>
      <c r="AP55" s="12">
        <f>IF( RTD("cqg.rtd",,"StudyData","AlgOrdAskVol(SUBMINUTE((HXS),5,Regular),1,0)",  "Bar",, "Open", "5",AH55,,,,,"T")="",0,RTD("cqg.rtd",,"StudyData","AlgOrdAskVol(SUBMINUTE((HXS),5,Regular),1,0)",  "Bar",, "Open", "5",AH55,,,,,"T"))</f>
        <v>0</v>
      </c>
      <c r="AQ55" s="9">
        <f>IF(AND(AO55&gt;$AO$8,AO55&gt;AP55),1,IF(AND(AP55&gt;$AP$8,AP55&gt;AO55),-1,0))</f>
        <v>0</v>
      </c>
      <c r="AR55" s="115"/>
      <c r="AS55" s="15">
        <f>RTD("cqg.rtd",,"StudyData","HXS","Bar",,"Time","1",AH55,,,,,"T")</f>
        <v>42305.525000000001</v>
      </c>
      <c r="AT55" s="50">
        <f>RTD("cqg.rtd",,"StudyData","HXS","Bar",,"Close","1",AH55,,,,,"T")</f>
        <v>97.375</v>
      </c>
      <c r="AU55" s="13">
        <f>IF( RTD("cqg.rtd",,"StudyData", "AlgOrdBidVol(HXS)",  "Bar",, "Open", "1",AH55,,,,,"T")="",0,RTD("cqg.rtd",,"StudyData", "AlgOrdBidVol(HXS)",  "Bar",, "Open", "1",AH55,,,,,"T"))</f>
        <v>0</v>
      </c>
      <c r="AV55" s="13">
        <f xml:space="preserve"> IF(RTD("cqg.rtd",,"StudyData", "AlgOrdAskVol(HXS)",  "Bar",, "Open", "1",AH55,,,,,"T")="",0,RTD("cqg.rtd",,"StudyData", "AlgOrdAskVol(HXS)",  "Bar",, "Open", "1",AH55,,,,,"T"))</f>
        <v>0</v>
      </c>
      <c r="AW55" s="91">
        <f t="shared" si="2"/>
        <v>0</v>
      </c>
      <c r="AX55" s="115"/>
      <c r="AY55" s="102">
        <f>RTD("cqg.rtd",,"StudyData","HXS","Bar",,"Time","5",AH55,,,,,"T")</f>
        <v>42305.395833333336</v>
      </c>
      <c r="AZ55" s="14">
        <f>RTD("cqg.rtd",,"StudyData","HXS","FG",,"Close","5",AH55,,,,,"T")</f>
        <v>97.385000000000005</v>
      </c>
      <c r="BA55" s="89">
        <f>RTD("cqg.rtd",,"StudyData","HXS","Bar",,"High","5",AH55,,,,,"T")</f>
        <v>97.39</v>
      </c>
      <c r="BB55" s="90">
        <f>RTD("cqg.rtd",,"StudyData","HXS","Bar",,"Low","5",AH55,,,,,"T")</f>
        <v>97.385000000000005</v>
      </c>
      <c r="BC55" s="51">
        <f>RTD("cqg.rtd",,"StudyData","HXS","Bar",,"Close","5",AH55,,,,,"T")</f>
        <v>97.385000000000005</v>
      </c>
      <c r="BD55" s="12">
        <f>IF( RTD("cqg.rtd",,"StudyData","AlgOrdBidVol(HXS)",  "Bar",, "Open", "5",AH55,,,,,"T")="",0,RTD("cqg.rtd",,"StudyData","AlgOrdBidVol(HXS)",  "Bar",, "Open", "5",AH55,,,,,"T"))</f>
        <v>0</v>
      </c>
      <c r="BE55" s="12">
        <f>IF( RTD("cqg.rtd",,"StudyData","AlgOrdAskVol(HXS)",  "Bar",, "Open", "5",AH55,,,,,"T")="",0,RTD("cqg.rtd",,"StudyData","AlgOrdAskVol(HXS)",  "Bar",, "Open", "5",AH55,,,,,"T"))</f>
        <v>0</v>
      </c>
      <c r="BF55" s="9">
        <f t="shared" si="3"/>
        <v>0</v>
      </c>
      <c r="BG55" s="92"/>
      <c r="BJ55" s="1"/>
      <c r="BN55" s="1"/>
    </row>
    <row r="56" spans="2:66" ht="11.1" customHeight="1" x14ac:dyDescent="0.3">
      <c r="B56" s="10">
        <f>RTD("cqg.rtd",,"StudyData","SUBMINUTE((HTS),1,Regular)","FG",,"Time","5",D56,,,,,"T")</f>
        <v>42305.556817129633</v>
      </c>
      <c r="C56" s="100" t="str">
        <f>RTD("cqg.rtd",,"StudyData","SUBMINUTE((HTS),1,Regular)","Bar",,"Close","5",D56,,,,,"T")</f>
        <v/>
      </c>
      <c r="D56" s="101">
        <f t="shared" si="9"/>
        <v>-47</v>
      </c>
      <c r="E56" s="13">
        <f>IF( RTD("cqg.rtd",,"StudyData", "AlgOrdBidVol(SUBMINUTE((HTS),1,Regular),1,0)",  "Bar",, "Open", "5",D56,,,,,"T")="",0,RTD("cqg.rtd",,"StudyData", "AlgOrdBidVol(SUBMINUTE((HTS),1,Regular),1,0)",  "Bar",, "Open", "5",D56,,,,,"T"))</f>
        <v>0</v>
      </c>
      <c r="F56" s="13">
        <f xml:space="preserve"> IF(RTD("cqg.rtd",,"StudyData", "AlgOrdAskVol(SUBMINUTE((HTS),1,Regular),1,0)",  "Bar",, "Open", "5",D56,,,,,"T")="",0,RTD("cqg.rtd",,"StudyData", "AlgOrdAskVol(SUBMINUTE((HTS),1,Regular),1,0)",  "Bar",, "Open", "5",D56,,,,,"T"))</f>
        <v>0</v>
      </c>
      <c r="G56" s="6">
        <f t="shared" si="7"/>
        <v>0</v>
      </c>
      <c r="H56" s="114"/>
      <c r="I56" s="18">
        <f>RTD("cqg.rtd",,"StudyData","SUBMINUTE((HTS),5,Regular)","FG",,"Time","5",D56,,,,,"T")</f>
        <v>42305.554629629631</v>
      </c>
      <c r="J56" s="49" t="str">
        <f>RTD("cqg.rtd",,"StudyData","SUBMINUTE((HTS),5,Regular)","Bar",,"Close","5",D56,,,,,"T")</f>
        <v/>
      </c>
      <c r="K56" s="12">
        <f>IF( RTD("cqg.rtd",,"StudyData","AlgOrdBidVol(SUBMINUTE((HTS),5,Regular),1,0)",  "Bar",, "Open", "5",D56,,,,,"T")="",0,RTD("cqg.rtd",,"StudyData","AlgOrdBidVol(SUBMINUTE((HTS),5,Regular),1,0)",  "Bar",, "Open", "5",D56,,,,,"T"))</f>
        <v>0</v>
      </c>
      <c r="L56" s="12">
        <f>IF( RTD("cqg.rtd",,"StudyData","AlgOrdAskVol(SUBMINUTE((HTS),5,Regular),1,0)",  "Bar",, "Open", "5",D56,,,,,"T")="",0,RTD("cqg.rtd",,"StudyData","AlgOrdAskVol(SUBMINUTE((HTS),5,Regular),1,0)",  "Bar",, "Open", "5",D56,,,,,"T"))</f>
        <v>0</v>
      </c>
      <c r="M56" s="1">
        <f t="shared" si="8"/>
        <v>0</v>
      </c>
      <c r="N56" s="114"/>
      <c r="O56" s="15">
        <f>RTD("cqg.rtd",,"StudyData","HTS","Bar",,"Time","1",D56,,,,,"T")</f>
        <v>42305.524305555555</v>
      </c>
      <c r="P56" s="50">
        <f>RTD("cqg.rtd",,"StudyData","HTS","Bar",,"Close","1",D56,,,,,"T")</f>
        <v>98.24</v>
      </c>
      <c r="Q56" s="13">
        <f>IF( RTD("cqg.rtd",,"StudyData", "AlgOrdBidVol(HTS)",  "Bar",, "Open", "1",D56,,,,,"T")="",0,RTD("cqg.rtd",,"StudyData", "AlgOrdBidVol(HTS)",  "Bar",, "Open", "1",D56,,,,,"T"))</f>
        <v>0</v>
      </c>
      <c r="R56" s="13">
        <f xml:space="preserve"> IF(RTD("cqg.rtd",,"StudyData", "AlgOrdAskVol(HTS)",  "Bar",, "Open", "1",D56,,,,,"T")="",0,RTD("cqg.rtd",,"StudyData", "AlgOrdAskVol(HTS)",  "Bar",, "Open", "1",D56,,,,,"T"))</f>
        <v>0</v>
      </c>
      <c r="S56" s="60">
        <f>IF(AND(Q56&gt;$Q$8,Q56&gt;R56),1,IF(AND(R56&gt;$R$8,R56&gt;Q56),-1,0))</f>
        <v>0</v>
      </c>
      <c r="T56" s="114"/>
      <c r="U56" s="38">
        <f>RTD("cqg.rtd",,"StudyData","HTS","Bar",,"Time","5",D56,,,,,"T")</f>
        <v>42305.392361111109</v>
      </c>
      <c r="V56" s="14" t="str">
        <f>RTD("cqg.rtd",,"StudyData","HTS","Bar",,"Open","5",D56,,,,,"T")</f>
        <v/>
      </c>
      <c r="W56" s="11" t="str">
        <f>RTD("cqg.rtd",,"StudyData","HTS","Bar",,"High","5",D56,,,,,"T")</f>
        <v/>
      </c>
      <c r="X56" s="52" t="str">
        <f>RTD("cqg.rtd",,"StudyData","HTS","Bar",,"Low","5",D56,,,,,"T")</f>
        <v/>
      </c>
      <c r="Y56" s="51">
        <f>RTD("cqg.rtd",,"StudyData","HTS","FG",,"Close","5",D56,,,,,"T")</f>
        <v>98.25</v>
      </c>
      <c r="Z56" s="12">
        <f>IF( RTD("cqg.rtd",,"StudyData","AlgOrdBidVol(HTS)",  "Bar",, "Open", "5",D56,,,,,"T")="",0,RTD("cqg.rtd",,"StudyData","AlgOrdBidVol(HTS)",  "Bar",, "Open", "5",D56,,,,,"T"))</f>
        <v>0</v>
      </c>
      <c r="AA56" s="12">
        <f>IF( RTD("cqg.rtd",,"StudyData","AlgOrdAskVol(HTS)",  "Bar",, "Open", "5",D56,,,,,"T")="",0,RTD("cqg.rtd",,"StudyData","AlgOrdAskVol(HTS)",  "Bar",, "Open", "5",D56,,,,,"T"))</f>
        <v>0</v>
      </c>
      <c r="AB56" s="9">
        <f t="shared" si="1"/>
        <v>0</v>
      </c>
      <c r="AC56" s="122"/>
      <c r="AD56" s="119"/>
      <c r="AE56" s="124"/>
      <c r="AF56" s="10">
        <f>RTD("cqg.rtd",,"StudyData","SUBMINUTE((HXS),1,Regular)","FG",,"Time","5",AH56,,,,,"T")</f>
        <v>42305.556817129633</v>
      </c>
      <c r="AG56" s="100" t="str">
        <f>RTD("cqg.rtd",,"StudyData","SUBMINUTE((HXS),1,Regular)","Bar",,"Close","5",AH56,,,,,"T")</f>
        <v/>
      </c>
      <c r="AH56" s="99">
        <f t="shared" si="5"/>
        <v>-47</v>
      </c>
      <c r="AI56" s="13">
        <f>IF( RTD("cqg.rtd",,"StudyData", "AlgOrdBidVol(SUBMINUTE((HXS),1,Regular),1,0)",  "Bar",, "Open", "5",AH56,,,,,"T")="",0,RTD("cqg.rtd",,"StudyData", "AlgOrdBidVol(SUBMINUTE((HXS),1,Regular),1,0)",  "Bar",, "Open", "5",AH56,,,,,"T"))</f>
        <v>0</v>
      </c>
      <c r="AJ56" s="118">
        <f xml:space="preserve"> IF(RTD("cqg.rtd",,"StudyData", "AlgOrdAskVol(SUBMINUTE((HXS),1,Regular),1,0)",  "Bar",, "Open", "5",AH56,,,,,"T")="",0,RTD("cqg.rtd",,"StudyData", "AlgOrdAskVol(SUBMINUTE((HXS),1,Regular),1,0)",  "Bar",, "Open", "5",AH56,,,,,"T"))</f>
        <v>0</v>
      </c>
      <c r="AK56" s="88">
        <f>IF(AND(AI56&gt;$AI$8,AI56&gt;AJ56),1,IF(AND(AJ56&gt;$AJ$8,AJ56&gt;AI56),-1,0))</f>
        <v>0</v>
      </c>
      <c r="AL56" s="115"/>
      <c r="AM56" s="10">
        <f>RTD("cqg.rtd",,"StudyData","SUBMINUTE((HXS),5,Regular)","FG",,"Time","5",AH56,,,,,"T")</f>
        <v>42305.554629629631</v>
      </c>
      <c r="AN56" s="49" t="str">
        <f>RTD("cqg.rtd",,"StudyData","SUBMINUTE((HXS),5,Regular)","Bar",,"Close","5",AH56,,,,,"T")</f>
        <v/>
      </c>
      <c r="AO56" s="12">
        <f>IF( RTD("cqg.rtd",,"StudyData","AlgOrdBidVol(SUBMINUTE((HXS),5,Regular),1,0)",  "Bar",, "Open", "5",AH56,,,,,"T")="",0,RTD("cqg.rtd",,"StudyData","AlgOrdBidVol(SUBMINUTE((HXS),5,Regular),1,0)",  "Bar",, "Open", "5",AH56,,,,,"T"))</f>
        <v>0</v>
      </c>
      <c r="AP56" s="12">
        <f>IF( RTD("cqg.rtd",,"StudyData","AlgOrdAskVol(SUBMINUTE((HXS),5,Regular),1,0)",  "Bar",, "Open", "5",AH56,,,,,"T")="",0,RTD("cqg.rtd",,"StudyData","AlgOrdAskVol(SUBMINUTE((HXS),5,Regular),1,0)",  "Bar",, "Open", "5",AH56,,,,,"T"))</f>
        <v>0</v>
      </c>
      <c r="AQ56" s="9">
        <f>IF(AND(AO56&gt;$AO$8,AO56&gt;AP56),1,IF(AND(AP56&gt;$AP$8,AP56&gt;AO56),-1,0))</f>
        <v>0</v>
      </c>
      <c r="AR56" s="115"/>
      <c r="AS56" s="15">
        <f>RTD("cqg.rtd",,"StudyData","HXS","Bar",,"Time","1",AH56,,,,,"T")</f>
        <v>42305.524305555555</v>
      </c>
      <c r="AT56" s="50">
        <f>RTD("cqg.rtd",,"StudyData","HXS","Bar",,"Close","1",AH56,,,,,"T")</f>
        <v>97.375</v>
      </c>
      <c r="AU56" s="13">
        <f>IF( RTD("cqg.rtd",,"StudyData", "AlgOrdBidVol(HXS)",  "Bar",, "Open", "1",AH56,,,,,"T")="",0,RTD("cqg.rtd",,"StudyData", "AlgOrdBidVol(HXS)",  "Bar",, "Open", "1",AH56,,,,,"T"))</f>
        <v>0</v>
      </c>
      <c r="AV56" s="13">
        <f xml:space="preserve"> IF(RTD("cqg.rtd",,"StudyData", "AlgOrdAskVol(HXS)",  "Bar",, "Open", "1",AH56,,,,,"T")="",0,RTD("cqg.rtd",,"StudyData", "AlgOrdAskVol(HXS)",  "Bar",, "Open", "1",AH56,,,,,"T"))</f>
        <v>240</v>
      </c>
      <c r="AW56" s="91">
        <f t="shared" si="2"/>
        <v>-1</v>
      </c>
      <c r="AX56" s="115"/>
      <c r="AY56" s="102">
        <f>RTD("cqg.rtd",,"StudyData","HXS","Bar",,"Time","5",AH56,,,,,"T")</f>
        <v>42305.392361111109</v>
      </c>
      <c r="AZ56" s="14">
        <f>RTD("cqg.rtd",,"StudyData","HXS","FG",,"Close","5",AH56,,,,,"T")</f>
        <v>97.39</v>
      </c>
      <c r="BA56" s="89">
        <f>RTD("cqg.rtd",,"StudyData","HXS","Bar",,"High","5",AH56,,,,,"T")</f>
        <v>97.39</v>
      </c>
      <c r="BB56" s="90">
        <f>RTD("cqg.rtd",,"StudyData","HXS","Bar",,"Low","5",AH56,,,,,"T")</f>
        <v>97.385000000000005</v>
      </c>
      <c r="BC56" s="51">
        <f>RTD("cqg.rtd",,"StudyData","HXS","Bar",,"Close","5",AH56,,,,,"T")</f>
        <v>97.39</v>
      </c>
      <c r="BD56" s="12">
        <f>IF( RTD("cqg.rtd",,"StudyData","AlgOrdBidVol(HXS)",  "Bar",, "Open", "5",AH56,,,,,"T")="",0,RTD("cqg.rtd",,"StudyData","AlgOrdBidVol(HXS)",  "Bar",, "Open", "5",AH56,,,,,"T"))</f>
        <v>0</v>
      </c>
      <c r="BE56" s="12">
        <f>IF( RTD("cqg.rtd",,"StudyData","AlgOrdAskVol(HXS)",  "Bar",, "Open", "5",AH56,,,,,"T")="",0,RTD("cqg.rtd",,"StudyData","AlgOrdAskVol(HXS)",  "Bar",, "Open", "5",AH56,,,,,"T"))</f>
        <v>174</v>
      </c>
      <c r="BF56" s="9">
        <f t="shared" si="3"/>
        <v>-1</v>
      </c>
      <c r="BG56" s="92"/>
      <c r="BJ56" s="1"/>
      <c r="BN56" s="1"/>
    </row>
    <row r="57" spans="2:66" ht="11.1" customHeight="1" x14ac:dyDescent="0.3">
      <c r="B57" s="10">
        <f>RTD("cqg.rtd",,"StudyData","SUBMINUTE((HTS),1,Regular)","FG",,"Time","5",D57,,,,,"T")</f>
        <v>42305.556805555556</v>
      </c>
      <c r="C57" s="100" t="str">
        <f>RTD("cqg.rtd",,"StudyData","SUBMINUTE((HTS),1,Regular)","Bar",,"Close","5",D57,,,,,"T")</f>
        <v/>
      </c>
      <c r="D57" s="101">
        <f t="shared" si="9"/>
        <v>-48</v>
      </c>
      <c r="E57" s="13">
        <f>IF( RTD("cqg.rtd",,"StudyData", "AlgOrdBidVol(SUBMINUTE((HTS),1,Regular),1,0)",  "Bar",, "Open", "5",D57,,,,,"T")="",0,RTD("cqg.rtd",,"StudyData", "AlgOrdBidVol(SUBMINUTE((HTS),1,Regular),1,0)",  "Bar",, "Open", "5",D57,,,,,"T"))</f>
        <v>0</v>
      </c>
      <c r="F57" s="13">
        <f xml:space="preserve"> IF(RTD("cqg.rtd",,"StudyData", "AlgOrdAskVol(SUBMINUTE((HTS),1,Regular),1,0)",  "Bar",, "Open", "5",D57,,,,,"T")="",0,RTD("cqg.rtd",,"StudyData", "AlgOrdAskVol(SUBMINUTE((HTS),1,Regular),1,0)",  "Bar",, "Open", "5",D57,,,,,"T"))</f>
        <v>0</v>
      </c>
      <c r="G57" s="6">
        <f t="shared" si="7"/>
        <v>0</v>
      </c>
      <c r="H57" s="114"/>
      <c r="I57" s="18">
        <f>RTD("cqg.rtd",,"StudyData","SUBMINUTE((HTS),5,Regular)","FG",,"Time","5",D57,,,,,"T")</f>
        <v>42305.554571759261</v>
      </c>
      <c r="J57" s="49" t="str">
        <f>RTD("cqg.rtd",,"StudyData","SUBMINUTE((HTS),5,Regular)","Bar",,"Close","5",D57,,,,,"T")</f>
        <v/>
      </c>
      <c r="K57" s="12">
        <f>IF( RTD("cqg.rtd",,"StudyData","AlgOrdBidVol(SUBMINUTE((HTS),5,Regular),1,0)",  "Bar",, "Open", "5",D57,,,,,"T")="",0,RTD("cqg.rtd",,"StudyData","AlgOrdBidVol(SUBMINUTE((HTS),5,Regular),1,0)",  "Bar",, "Open", "5",D57,,,,,"T"))</f>
        <v>0</v>
      </c>
      <c r="L57" s="12">
        <f>IF( RTD("cqg.rtd",,"StudyData","AlgOrdAskVol(SUBMINUTE((HTS),5,Regular),1,0)",  "Bar",, "Open", "5",D57,,,,,"T")="",0,RTD("cqg.rtd",,"StudyData","AlgOrdAskVol(SUBMINUTE((HTS),5,Regular),1,0)",  "Bar",, "Open", "5",D57,,,,,"T"))</f>
        <v>0</v>
      </c>
      <c r="M57" s="1">
        <f t="shared" si="8"/>
        <v>0</v>
      </c>
      <c r="N57" s="114"/>
      <c r="O57" s="15">
        <f>RTD("cqg.rtd",,"StudyData","HTS","Bar",,"Time","1",D57,,,,,"T")</f>
        <v>42305.523611111108</v>
      </c>
      <c r="P57" s="50" t="str">
        <f>RTD("cqg.rtd",,"StudyData","HTS","Bar",,"Close","1",D57,,,,,"T")</f>
        <v/>
      </c>
      <c r="Q57" s="13">
        <f>IF( RTD("cqg.rtd",,"StudyData", "AlgOrdBidVol(HTS)",  "Bar",, "Open", "1",D57,,,,,"T")="",0,RTD("cqg.rtd",,"StudyData", "AlgOrdBidVol(HTS)",  "Bar",, "Open", "1",D57,,,,,"T"))</f>
        <v>0</v>
      </c>
      <c r="R57" s="13">
        <f xml:space="preserve"> IF(RTD("cqg.rtd",,"StudyData", "AlgOrdAskVol(HTS)",  "Bar",, "Open", "1",D57,,,,,"T")="",0,RTD("cqg.rtd",,"StudyData", "AlgOrdAskVol(HTS)",  "Bar",, "Open", "1",D57,,,,,"T"))</f>
        <v>0</v>
      </c>
      <c r="S57" s="60">
        <f>IF(AND(Q57&gt;$Q$8,Q57&gt;R57),1,IF(AND(R57&gt;$R$8,R57&gt;Q57),-1,0))</f>
        <v>0</v>
      </c>
      <c r="T57" s="114"/>
      <c r="U57" s="38">
        <f>RTD("cqg.rtd",,"StudyData","HTS","Bar",,"Time","5",D57,,,,,"T")</f>
        <v>42305.388888888891</v>
      </c>
      <c r="V57" s="14">
        <f>RTD("cqg.rtd",,"StudyData","HTS","Bar",,"Open","5",D57,,,,,"T")</f>
        <v>98.25</v>
      </c>
      <c r="W57" s="11">
        <f>RTD("cqg.rtd",,"StudyData","HTS","Bar",,"High","5",D57,,,,,"T")</f>
        <v>98.25</v>
      </c>
      <c r="X57" s="52">
        <f>RTD("cqg.rtd",,"StudyData","HTS","Bar",,"Low","5",D57,,,,,"T")</f>
        <v>98.25</v>
      </c>
      <c r="Y57" s="51">
        <f>RTD("cqg.rtd",,"StudyData","HTS","FG",,"Close","5",D57,,,,,"T")</f>
        <v>98.25</v>
      </c>
      <c r="Z57" s="12">
        <f>IF( RTD("cqg.rtd",,"StudyData","AlgOrdBidVol(HTS)",  "Bar",, "Open", "5",D57,,,,,"T")="",0,RTD("cqg.rtd",,"StudyData","AlgOrdBidVol(HTS)",  "Bar",, "Open", "5",D57,,,,,"T"))</f>
        <v>0</v>
      </c>
      <c r="AA57" s="12">
        <f>IF( RTD("cqg.rtd",,"StudyData","AlgOrdAskVol(HTS)",  "Bar",, "Open", "5",D57,,,,,"T")="",0,RTD("cqg.rtd",,"StudyData","AlgOrdAskVol(HTS)",  "Bar",, "Open", "5",D57,,,,,"T"))</f>
        <v>0</v>
      </c>
      <c r="AB57" s="9">
        <f t="shared" si="1"/>
        <v>0</v>
      </c>
      <c r="AC57" s="122"/>
      <c r="AD57" s="119"/>
      <c r="AE57" s="124"/>
      <c r="AF57" s="10">
        <f>RTD("cqg.rtd",,"StudyData","SUBMINUTE((HXS),1,Regular)","FG",,"Time","5",AH57,,,,,"T")</f>
        <v>42305.556805555556</v>
      </c>
      <c r="AG57" s="100" t="str">
        <f>RTD("cqg.rtd",,"StudyData","SUBMINUTE((HXS),1,Regular)","Bar",,"Close","5",AH57,,,,,"T")</f>
        <v/>
      </c>
      <c r="AH57" s="99">
        <f t="shared" si="5"/>
        <v>-48</v>
      </c>
      <c r="AI57" s="13">
        <f>IF( RTD("cqg.rtd",,"StudyData", "AlgOrdBidVol(SUBMINUTE((HXS),1,Regular),1,0)",  "Bar",, "Open", "5",AH57,,,,,"T")="",0,RTD("cqg.rtd",,"StudyData", "AlgOrdBidVol(SUBMINUTE((HXS),1,Regular),1,0)",  "Bar",, "Open", "5",AH57,,,,,"T"))</f>
        <v>0</v>
      </c>
      <c r="AJ57" s="118">
        <f xml:space="preserve"> IF(RTD("cqg.rtd",,"StudyData", "AlgOrdAskVol(SUBMINUTE((HXS),1,Regular),1,0)",  "Bar",, "Open", "5",AH57,,,,,"T")="",0,RTD("cqg.rtd",,"StudyData", "AlgOrdAskVol(SUBMINUTE((HXS),1,Regular),1,0)",  "Bar",, "Open", "5",AH57,,,,,"T"))</f>
        <v>0</v>
      </c>
      <c r="AK57" s="88">
        <f>IF(AND(AI57&gt;$AI$8,AI57&gt;AJ57),1,IF(AND(AJ57&gt;$AJ$8,AJ57&gt;AI57),-1,0))</f>
        <v>0</v>
      </c>
      <c r="AL57" s="115"/>
      <c r="AM57" s="10">
        <f>RTD("cqg.rtd",,"StudyData","SUBMINUTE((HXS),5,Regular)","FG",,"Time","5",AH57,,,,,"T")</f>
        <v>42305.554571759261</v>
      </c>
      <c r="AN57" s="49">
        <f>RTD("cqg.rtd",,"StudyData","SUBMINUTE((HXS),5,Regular)","Bar",,"Close","5",AH57,,,,,"T")</f>
        <v>97.37</v>
      </c>
      <c r="AO57" s="12">
        <f>IF( RTD("cqg.rtd",,"StudyData","AlgOrdBidVol(SUBMINUTE((HXS),5,Regular),1,0)",  "Bar",, "Open", "5",AH57,,,,,"T")="",0,RTD("cqg.rtd",,"StudyData","AlgOrdBidVol(SUBMINUTE((HXS),5,Regular),1,0)",  "Bar",, "Open", "5",AH57,,,,,"T"))</f>
        <v>0</v>
      </c>
      <c r="AP57" s="12">
        <f>IF( RTD("cqg.rtd",,"StudyData","AlgOrdAskVol(SUBMINUTE((HXS),5,Regular),1,0)",  "Bar",, "Open", "5",AH57,,,,,"T")="",0,RTD("cqg.rtd",,"StudyData","AlgOrdAskVol(SUBMINUTE((HXS),5,Regular),1,0)",  "Bar",, "Open", "5",AH57,,,,,"T"))</f>
        <v>0</v>
      </c>
      <c r="AQ57" s="9">
        <f>IF(AND(AO57&gt;$AO$8,AO57&gt;AP57),1,IF(AND(AP57&gt;$AP$8,AP57&gt;AO57),-1,0))</f>
        <v>0</v>
      </c>
      <c r="AR57" s="115"/>
      <c r="AS57" s="15">
        <f>RTD("cqg.rtd",,"StudyData","HXS","Bar",,"Time","1",AH57,,,,,"T")</f>
        <v>42305.523611111108</v>
      </c>
      <c r="AT57" s="50">
        <f>RTD("cqg.rtd",,"StudyData","HXS","Bar",,"Close","1",AH57,,,,,"T")</f>
        <v>97.375</v>
      </c>
      <c r="AU57" s="13">
        <f>IF( RTD("cqg.rtd",,"StudyData", "AlgOrdBidVol(HXS)",  "Bar",, "Open", "1",AH57,,,,,"T")="",0,RTD("cqg.rtd",,"StudyData", "AlgOrdBidVol(HXS)",  "Bar",, "Open", "1",AH57,,,,,"T"))</f>
        <v>0</v>
      </c>
      <c r="AV57" s="13">
        <f xml:space="preserve"> IF(RTD("cqg.rtd",,"StudyData", "AlgOrdAskVol(HXS)",  "Bar",, "Open", "1",AH57,,,,,"T")="",0,RTD("cqg.rtd",,"StudyData", "AlgOrdAskVol(HXS)",  "Bar",, "Open", "1",AH57,,,,,"T"))</f>
        <v>0</v>
      </c>
      <c r="AW57" s="91">
        <f t="shared" si="2"/>
        <v>0</v>
      </c>
      <c r="AX57" s="115"/>
      <c r="AY57" s="102">
        <f>RTD("cqg.rtd",,"StudyData","HXS","Bar",,"Time","5",AH57,,,,,"T")</f>
        <v>42305.388888888891</v>
      </c>
      <c r="AZ57" s="14">
        <f>RTD("cqg.rtd",,"StudyData","HXS","FG",,"Close","5",AH57,,,,,"T")</f>
        <v>97.39</v>
      </c>
      <c r="BA57" s="89">
        <f>RTD("cqg.rtd",,"StudyData","HXS","Bar",,"High","5",AH57,,,,,"T")</f>
        <v>97.394999999999996</v>
      </c>
      <c r="BB57" s="90">
        <f>RTD("cqg.rtd",,"StudyData","HXS","Bar",,"Low","5",AH57,,,,,"T")</f>
        <v>97.39</v>
      </c>
      <c r="BC57" s="51">
        <f>RTD("cqg.rtd",,"StudyData","HXS","Bar",,"Close","5",AH57,,,,,"T")</f>
        <v>97.39</v>
      </c>
      <c r="BD57" s="12">
        <f>IF( RTD("cqg.rtd",,"StudyData","AlgOrdBidVol(HXS)",  "Bar",, "Open", "5",AH57,,,,,"T")="",0,RTD("cqg.rtd",,"StudyData","AlgOrdBidVol(HXS)",  "Bar",, "Open", "5",AH57,,,,,"T"))</f>
        <v>54</v>
      </c>
      <c r="BE57" s="12">
        <f>IF( RTD("cqg.rtd",,"StudyData","AlgOrdAskVol(HXS)",  "Bar",, "Open", "5",AH57,,,,,"T")="",0,RTD("cqg.rtd",,"StudyData","AlgOrdAskVol(HXS)",  "Bar",, "Open", "5",AH57,,,,,"T"))</f>
        <v>0</v>
      </c>
      <c r="BF57" s="9">
        <f t="shared" si="3"/>
        <v>1</v>
      </c>
      <c r="BG57" s="92"/>
      <c r="BJ57" s="1"/>
      <c r="BN57" s="1"/>
    </row>
    <row r="58" spans="2:66" ht="11.1" customHeight="1" x14ac:dyDescent="0.3">
      <c r="B58" s="10">
        <f>RTD("cqg.rtd",,"StudyData","SUBMINUTE((HTS),1,Regular)","FG",,"Time","5",D58,,,,,"T")</f>
        <v>42305.556793981486</v>
      </c>
      <c r="C58" s="100" t="str">
        <f>RTD("cqg.rtd",,"StudyData","SUBMINUTE((HTS),1,Regular)","Bar",,"Close","5",D58,,,,,"T")</f>
        <v/>
      </c>
      <c r="D58" s="101">
        <f t="shared" si="9"/>
        <v>-49</v>
      </c>
      <c r="E58" s="13">
        <f>IF( RTD("cqg.rtd",,"StudyData", "AlgOrdBidVol(SUBMINUTE((HTS),1,Regular),1,0)",  "Bar",, "Open", "5",D58,,,,,"T")="",0,RTD("cqg.rtd",,"StudyData", "AlgOrdBidVol(SUBMINUTE((HTS),1,Regular),1,0)",  "Bar",, "Open", "5",D58,,,,,"T"))</f>
        <v>0</v>
      </c>
      <c r="F58" s="13">
        <f xml:space="preserve"> IF(RTD("cqg.rtd",,"StudyData", "AlgOrdAskVol(SUBMINUTE((HTS),1,Regular),1,0)",  "Bar",, "Open", "5",D58,,,,,"T")="",0,RTD("cqg.rtd",,"StudyData", "AlgOrdAskVol(SUBMINUTE((HTS),1,Regular),1,0)",  "Bar",, "Open", "5",D58,,,,,"T"))</f>
        <v>0</v>
      </c>
      <c r="G58" s="6">
        <f t="shared" si="7"/>
        <v>0</v>
      </c>
      <c r="H58" s="114"/>
      <c r="I58" s="18">
        <f>RTD("cqg.rtd",,"StudyData","SUBMINUTE((HTS),5,Regular)","FG",,"Time","5",D58,,,,,"T")</f>
        <v>42305.554513888892</v>
      </c>
      <c r="J58" s="49" t="str">
        <f>RTD("cqg.rtd",,"StudyData","SUBMINUTE((HTS),5,Regular)","Bar",,"Close","5",D58,,,,,"T")</f>
        <v/>
      </c>
      <c r="K58" s="12">
        <f>IF( RTD("cqg.rtd",,"StudyData","AlgOrdBidVol(SUBMINUTE((HTS),5,Regular),1,0)",  "Bar",, "Open", "5",D58,,,,,"T")="",0,RTD("cqg.rtd",,"StudyData","AlgOrdBidVol(SUBMINUTE((HTS),5,Regular),1,0)",  "Bar",, "Open", "5",D58,,,,,"T"))</f>
        <v>0</v>
      </c>
      <c r="L58" s="12">
        <f>IF( RTD("cqg.rtd",,"StudyData","AlgOrdAskVol(SUBMINUTE((HTS),5,Regular),1,0)",  "Bar",, "Open", "5",D58,,,,,"T")="",0,RTD("cqg.rtd",,"StudyData","AlgOrdAskVol(SUBMINUTE((HTS),5,Regular),1,0)",  "Bar",, "Open", "5",D58,,,,,"T"))</f>
        <v>0</v>
      </c>
      <c r="M58" s="1">
        <f t="shared" si="8"/>
        <v>0</v>
      </c>
      <c r="N58" s="114"/>
      <c r="O58" s="15">
        <f>RTD("cqg.rtd",,"StudyData","HTS","Bar",,"Time","1",D58,,,,,"T")</f>
        <v>42305.522916666669</v>
      </c>
      <c r="P58" s="50" t="str">
        <f>RTD("cqg.rtd",,"StudyData","HTS","Bar",,"Close","1",D58,,,,,"T")</f>
        <v/>
      </c>
      <c r="Q58" s="13">
        <f>IF( RTD("cqg.rtd",,"StudyData", "AlgOrdBidVol(HTS)",  "Bar",, "Open", "1",D58,,,,,"T")="",0,RTD("cqg.rtd",,"StudyData", "AlgOrdBidVol(HTS)",  "Bar",, "Open", "1",D58,,,,,"T"))</f>
        <v>0</v>
      </c>
      <c r="R58" s="13">
        <f xml:space="preserve"> IF(RTD("cqg.rtd",,"StudyData", "AlgOrdAskVol(HTS)",  "Bar",, "Open", "1",D58,,,,,"T")="",0,RTD("cqg.rtd",,"StudyData", "AlgOrdAskVol(HTS)",  "Bar",, "Open", "1",D58,,,,,"T"))</f>
        <v>0</v>
      </c>
      <c r="S58" s="60">
        <f>IF(AND(Q58&gt;$Q$8,Q58&gt;R58),1,IF(AND(R58&gt;$R$8,R58&gt;Q58),-1,0))</f>
        <v>0</v>
      </c>
      <c r="T58" s="114"/>
      <c r="U58" s="38">
        <f>RTD("cqg.rtd",,"StudyData","HTS","Bar",,"Time","5",D58,,,,,"T")</f>
        <v>42305.385416666664</v>
      </c>
      <c r="V58" s="14" t="str">
        <f>RTD("cqg.rtd",,"StudyData","HTS","Bar",,"Open","5",D58,,,,,"T")</f>
        <v/>
      </c>
      <c r="W58" s="11" t="str">
        <f>RTD("cqg.rtd",,"StudyData","HTS","Bar",,"High","5",D58,,,,,"T")</f>
        <v/>
      </c>
      <c r="X58" s="52" t="str">
        <f>RTD("cqg.rtd",,"StudyData","HTS","Bar",,"Low","5",D58,,,,,"T")</f>
        <v/>
      </c>
      <c r="Y58" s="51">
        <f>RTD("cqg.rtd",,"StudyData","HTS","FG",,"Close","5",D58,,,,,"T")</f>
        <v>98.24</v>
      </c>
      <c r="Z58" s="12">
        <f>IF( RTD("cqg.rtd",,"StudyData","AlgOrdBidVol(HTS)",  "Bar",, "Open", "5",D58,,,,,"T")="",0,RTD("cqg.rtd",,"StudyData","AlgOrdBidVol(HTS)",  "Bar",, "Open", "5",D58,,,,,"T"))</f>
        <v>0</v>
      </c>
      <c r="AA58" s="12">
        <f>IF( RTD("cqg.rtd",,"StudyData","AlgOrdAskVol(HTS)",  "Bar",, "Open", "5",D58,,,,,"T")="",0,RTD("cqg.rtd",,"StudyData","AlgOrdAskVol(HTS)",  "Bar",, "Open", "5",D58,,,,,"T"))</f>
        <v>0</v>
      </c>
      <c r="AB58" s="9">
        <f t="shared" si="1"/>
        <v>0</v>
      </c>
      <c r="AC58" s="122"/>
      <c r="AD58" s="119"/>
      <c r="AE58" s="124"/>
      <c r="AF58" s="10">
        <f>RTD("cqg.rtd",,"StudyData","SUBMINUTE((HXS),1,Regular)","FG",,"Time","5",AH58,,,,,"T")</f>
        <v>42305.556793981486</v>
      </c>
      <c r="AG58" s="100" t="str">
        <f>RTD("cqg.rtd",,"StudyData","SUBMINUTE((HXS),1,Regular)","Bar",,"Close","5",AH58,,,,,"T")</f>
        <v/>
      </c>
      <c r="AH58" s="99">
        <f t="shared" si="5"/>
        <v>-49</v>
      </c>
      <c r="AI58" s="13">
        <f>IF( RTD("cqg.rtd",,"StudyData", "AlgOrdBidVol(SUBMINUTE((HXS),1,Regular),1,0)",  "Bar",, "Open", "5",AH58,,,,,"T")="",0,RTD("cqg.rtd",,"StudyData", "AlgOrdBidVol(SUBMINUTE((HXS),1,Regular),1,0)",  "Bar",, "Open", "5",AH58,,,,,"T"))</f>
        <v>0</v>
      </c>
      <c r="AJ58" s="118">
        <f xml:space="preserve"> IF(RTD("cqg.rtd",,"StudyData", "AlgOrdAskVol(SUBMINUTE((HXS),1,Regular),1,0)",  "Bar",, "Open", "5",AH58,,,,,"T")="",0,RTD("cqg.rtd",,"StudyData", "AlgOrdAskVol(SUBMINUTE((HXS),1,Regular),1,0)",  "Bar",, "Open", "5",AH58,,,,,"T"))</f>
        <v>0</v>
      </c>
      <c r="AK58" s="88">
        <f>IF(AND(AI58&gt;$AI$8,AI58&gt;AJ58),1,IF(AND(AJ58&gt;$AJ$8,AJ58&gt;AI58),-1,0))</f>
        <v>0</v>
      </c>
      <c r="AL58" s="115"/>
      <c r="AM58" s="10">
        <f>RTD("cqg.rtd",,"StudyData","SUBMINUTE((HXS),5,Regular)","FG",,"Time","5",AH58,,,,,"T")</f>
        <v>42305.554513888892</v>
      </c>
      <c r="AN58" s="49" t="str">
        <f>RTD("cqg.rtd",,"StudyData","SUBMINUTE((HXS),5,Regular)","Bar",,"Close","5",AH58,,,,,"T")</f>
        <v/>
      </c>
      <c r="AO58" s="12">
        <f>IF( RTD("cqg.rtd",,"StudyData","AlgOrdBidVol(SUBMINUTE((HXS),5,Regular),1,0)",  "Bar",, "Open", "5",AH58,,,,,"T")="",0,RTD("cqg.rtd",,"StudyData","AlgOrdBidVol(SUBMINUTE((HXS),5,Regular),1,0)",  "Bar",, "Open", "5",AH58,,,,,"T"))</f>
        <v>0</v>
      </c>
      <c r="AP58" s="12">
        <f>IF( RTD("cqg.rtd",,"StudyData","AlgOrdAskVol(SUBMINUTE((HXS),5,Regular),1,0)",  "Bar",, "Open", "5",AH58,,,,,"T")="",0,RTD("cqg.rtd",,"StudyData","AlgOrdAskVol(SUBMINUTE((HXS),5,Regular),1,0)",  "Bar",, "Open", "5",AH58,,,,,"T"))</f>
        <v>0</v>
      </c>
      <c r="AQ58" s="9">
        <f>IF(AND(AO58&gt;$AO$8,AO58&gt;AP58),1,IF(AND(AP58&gt;$AP$8,AP58&gt;AO58),-1,0))</f>
        <v>0</v>
      </c>
      <c r="AR58" s="115"/>
      <c r="AS58" s="15">
        <f>RTD("cqg.rtd",,"StudyData","HXS","Bar",,"Time","1",AH58,,,,,"T")</f>
        <v>42305.522916666669</v>
      </c>
      <c r="AT58" s="50" t="str">
        <f>RTD("cqg.rtd",,"StudyData","HXS","Bar",,"Close","1",AH58,,,,,"T")</f>
        <v/>
      </c>
      <c r="AU58" s="13">
        <f>IF( RTD("cqg.rtd",,"StudyData", "AlgOrdBidVol(HXS)",  "Bar",, "Open", "1",AH58,,,,,"T")="",0,RTD("cqg.rtd",,"StudyData", "AlgOrdBidVol(HXS)",  "Bar",, "Open", "1",AH58,,,,,"T"))</f>
        <v>0</v>
      </c>
      <c r="AV58" s="13">
        <f xml:space="preserve"> IF(RTD("cqg.rtd",,"StudyData", "AlgOrdAskVol(HXS)",  "Bar",, "Open", "1",AH58,,,,,"T")="",0,RTD("cqg.rtd",,"StudyData", "AlgOrdAskVol(HXS)",  "Bar",, "Open", "1",AH58,,,,,"T"))</f>
        <v>0</v>
      </c>
      <c r="AW58" s="91">
        <f t="shared" si="2"/>
        <v>0</v>
      </c>
      <c r="AX58" s="115"/>
      <c r="AY58" s="102">
        <f>RTD("cqg.rtd",,"StudyData","HXS","Bar",,"Time","5",AH58,,,,,"T")</f>
        <v>42305.385416666664</v>
      </c>
      <c r="AZ58" s="14">
        <f>RTD("cqg.rtd",,"StudyData","HXS","FG",,"Close","5",AH58,,,,,"T")</f>
        <v>97.39</v>
      </c>
      <c r="BA58" s="89">
        <f>RTD("cqg.rtd",,"StudyData","HXS","Bar",,"High","5",AH58,,,,,"T")</f>
        <v>97.39</v>
      </c>
      <c r="BB58" s="90">
        <f>RTD("cqg.rtd",,"StudyData","HXS","Bar",,"Low","5",AH58,,,,,"T")</f>
        <v>97.39</v>
      </c>
      <c r="BC58" s="51">
        <f>RTD("cqg.rtd",,"StudyData","HXS","Bar",,"Close","5",AH58,,,,,"T")</f>
        <v>97.39</v>
      </c>
      <c r="BD58" s="12">
        <f>IF( RTD("cqg.rtd",,"StudyData","AlgOrdBidVol(HXS)",  "Bar",, "Open", "5",AH58,,,,,"T")="",0,RTD("cqg.rtd",,"StudyData","AlgOrdBidVol(HXS)",  "Bar",, "Open", "5",AH58,,,,,"T"))</f>
        <v>0</v>
      </c>
      <c r="BE58" s="12">
        <f>IF( RTD("cqg.rtd",,"StudyData","AlgOrdAskVol(HXS)",  "Bar",, "Open", "5",AH58,,,,,"T")="",0,RTD("cqg.rtd",,"StudyData","AlgOrdAskVol(HXS)",  "Bar",, "Open", "5",AH58,,,,,"T"))</f>
        <v>0</v>
      </c>
      <c r="BF58" s="9">
        <f t="shared" si="3"/>
        <v>0</v>
      </c>
      <c r="BG58" s="92"/>
      <c r="BJ58" s="1"/>
      <c r="BN58" s="1"/>
    </row>
    <row r="59" spans="2:66" ht="11.1" customHeight="1" x14ac:dyDescent="0.3">
      <c r="B59" s="10">
        <f>RTD("cqg.rtd",,"StudyData","SUBMINUTE((HTS),1,Regular)","FG",,"Time","5",D59,,,,,"T")</f>
        <v>42305.55678240741</v>
      </c>
      <c r="C59" s="100" t="str">
        <f>RTD("cqg.rtd",,"StudyData","SUBMINUTE((HTS),1,Regular)","Bar",,"Close","5",D59,,,,,"T")</f>
        <v/>
      </c>
      <c r="D59" s="101">
        <f t="shared" si="9"/>
        <v>-50</v>
      </c>
      <c r="E59" s="13">
        <f>IF( RTD("cqg.rtd",,"StudyData", "AlgOrdBidVol(SUBMINUTE((HTS),1,Regular),1,0)",  "Bar",, "Open", "5",D59,,,,,"T")="",0,RTD("cqg.rtd",,"StudyData", "AlgOrdBidVol(SUBMINUTE((HTS),1,Regular),1,0)",  "Bar",, "Open", "5",D59,,,,,"T"))</f>
        <v>0</v>
      </c>
      <c r="F59" s="13">
        <f xml:space="preserve"> IF(RTD("cqg.rtd",,"StudyData", "AlgOrdAskVol(SUBMINUTE((HTS),1,Regular),1,0)",  "Bar",, "Open", "5",D59,,,,,"T")="",0,RTD("cqg.rtd",,"StudyData", "AlgOrdAskVol(SUBMINUTE((HTS),1,Regular),1,0)",  "Bar",, "Open", "5",D59,,,,,"T"))</f>
        <v>0</v>
      </c>
      <c r="G59" s="6">
        <f t="shared" si="7"/>
        <v>0</v>
      </c>
      <c r="H59" s="114"/>
      <c r="I59" s="18">
        <f>RTD("cqg.rtd",,"StudyData","SUBMINUTE((HTS),5,Regular)","FG",,"Time","5",D59,,,,,"T")</f>
        <v>42305.554456018523</v>
      </c>
      <c r="J59" s="49" t="str">
        <f>RTD("cqg.rtd",,"StudyData","SUBMINUTE((HTS),5,Regular)","Bar",,"Close","5",D59,,,,,"T")</f>
        <v/>
      </c>
      <c r="K59" s="12">
        <f>IF( RTD("cqg.rtd",,"StudyData","AlgOrdBidVol(SUBMINUTE((HTS),5,Regular),1,0)",  "Bar",, "Open", "5",D59,,,,,"T")="",0,RTD("cqg.rtd",,"StudyData","AlgOrdBidVol(SUBMINUTE((HTS),5,Regular),1,0)",  "Bar",, "Open", "5",D59,,,,,"T"))</f>
        <v>0</v>
      </c>
      <c r="L59" s="12">
        <f>IF( RTD("cqg.rtd",,"StudyData","AlgOrdAskVol(SUBMINUTE((HTS),5,Regular),1,0)",  "Bar",, "Open", "5",D59,,,,,"T")="",0,RTD("cqg.rtd",,"StudyData","AlgOrdAskVol(SUBMINUTE((HTS),5,Regular),1,0)",  "Bar",, "Open", "5",D59,,,,,"T"))</f>
        <v>0</v>
      </c>
      <c r="M59" s="1">
        <f t="shared" si="8"/>
        <v>0</v>
      </c>
      <c r="N59" s="114"/>
      <c r="O59" s="15">
        <f>RTD("cqg.rtd",,"StudyData","HTS","Bar",,"Time","1",D59,,,,,"T")</f>
        <v>42305.522222222222</v>
      </c>
      <c r="P59" s="50" t="str">
        <f>RTD("cqg.rtd",,"StudyData","HTS","Bar",,"Close","1",D59,,,,,"T")</f>
        <v/>
      </c>
      <c r="Q59" s="13">
        <f>IF( RTD("cqg.rtd",,"StudyData", "AlgOrdBidVol(HTS)",  "Bar",, "Open", "1",D59,,,,,"T")="",0,RTD("cqg.rtd",,"StudyData", "AlgOrdBidVol(HTS)",  "Bar",, "Open", "1",D59,,,,,"T"))</f>
        <v>0</v>
      </c>
      <c r="R59" s="13">
        <f xml:space="preserve"> IF(RTD("cqg.rtd",,"StudyData", "AlgOrdAskVol(HTS)",  "Bar",, "Open", "1",D59,,,,,"T")="",0,RTD("cqg.rtd",,"StudyData", "AlgOrdAskVol(HTS)",  "Bar",, "Open", "1",D59,,,,,"T"))</f>
        <v>0</v>
      </c>
      <c r="S59" s="60">
        <f>IF(AND(Q59&gt;$Q$8,Q59&gt;R59),1,IF(AND(R59&gt;$R$8,R59&gt;Q59),-1,0))</f>
        <v>0</v>
      </c>
      <c r="T59" s="114"/>
      <c r="U59" s="38">
        <f>RTD("cqg.rtd",,"StudyData","HTS","Bar",,"Time","5",D59,,,,,"T")</f>
        <v>42305.381944444445</v>
      </c>
      <c r="V59" s="14">
        <f>RTD("cqg.rtd",,"StudyData","HTS","Bar",,"Open","5",D59,,,,,"T")</f>
        <v>98.24</v>
      </c>
      <c r="W59" s="11">
        <f>RTD("cqg.rtd",,"StudyData","HTS","Bar",,"High","5",D59,,,,,"T")</f>
        <v>98.24</v>
      </c>
      <c r="X59" s="52">
        <f>RTD("cqg.rtd",,"StudyData","HTS","Bar",,"Low","5",D59,,,,,"T")</f>
        <v>98.24</v>
      </c>
      <c r="Y59" s="51">
        <f>RTD("cqg.rtd",,"StudyData","HTS","FG",,"Close","5",D59,,,,,"T")</f>
        <v>98.24</v>
      </c>
      <c r="Z59" s="12">
        <f>IF( RTD("cqg.rtd",,"StudyData","AlgOrdBidVol(HTS)",  "Bar",, "Open", "5",D59,,,,,"T")="",0,RTD("cqg.rtd",,"StudyData","AlgOrdBidVol(HTS)",  "Bar",, "Open", "5",D59,,,,,"T"))</f>
        <v>0</v>
      </c>
      <c r="AA59" s="12">
        <f>IF( RTD("cqg.rtd",,"StudyData","AlgOrdAskVol(HTS)",  "Bar",, "Open", "5",D59,,,,,"T")="",0,RTD("cqg.rtd",,"StudyData","AlgOrdAskVol(HTS)",  "Bar",, "Open", "5",D59,,,,,"T"))</f>
        <v>0</v>
      </c>
      <c r="AB59" s="9">
        <f t="shared" si="1"/>
        <v>0</v>
      </c>
      <c r="AC59" s="122"/>
      <c r="AD59" s="119"/>
      <c r="AE59" s="124"/>
      <c r="AF59" s="10">
        <f>RTD("cqg.rtd",,"StudyData","SUBMINUTE((HXS),1,Regular)","FG",,"Time","5",AH59,,,,,"T")</f>
        <v>42305.55678240741</v>
      </c>
      <c r="AG59" s="100" t="str">
        <f>RTD("cqg.rtd",,"StudyData","SUBMINUTE((HXS),1,Regular)","Bar",,"Close","5",AH59,,,,,"T")</f>
        <v/>
      </c>
      <c r="AH59" s="99">
        <f t="shared" si="5"/>
        <v>-50</v>
      </c>
      <c r="AI59" s="13">
        <f>IF( RTD("cqg.rtd",,"StudyData", "AlgOrdBidVol(SUBMINUTE((HXS),1,Regular),1,0)",  "Bar",, "Open", "5",AH59,,,,,"T")="",0,RTD("cqg.rtd",,"StudyData", "AlgOrdBidVol(SUBMINUTE((HXS),1,Regular),1,0)",  "Bar",, "Open", "5",AH59,,,,,"T"))</f>
        <v>0</v>
      </c>
      <c r="AJ59" s="118">
        <f xml:space="preserve"> IF(RTD("cqg.rtd",,"StudyData", "AlgOrdAskVol(SUBMINUTE((HXS),1,Regular),1,0)",  "Bar",, "Open", "5",AH59,,,,,"T")="",0,RTD("cqg.rtd",,"StudyData", "AlgOrdAskVol(SUBMINUTE((HXS),1,Regular),1,0)",  "Bar",, "Open", "5",AH59,,,,,"T"))</f>
        <v>0</v>
      </c>
      <c r="AK59" s="88">
        <f>IF(AND(AI59&gt;$AI$8,AI59&gt;AJ59),1,IF(AND(AJ59&gt;$AJ$8,AJ59&gt;AI59),-1,0))</f>
        <v>0</v>
      </c>
      <c r="AL59" s="115"/>
      <c r="AM59" s="10">
        <f>RTD("cqg.rtd",,"StudyData","SUBMINUTE((HXS),5,Regular)","FG",,"Time","5",AH59,,,,,"T")</f>
        <v>42305.554456018523</v>
      </c>
      <c r="AN59" s="49" t="str">
        <f>RTD("cqg.rtd",,"StudyData","SUBMINUTE((HXS),5,Regular)","Bar",,"Close","5",AH59,,,,,"T")</f>
        <v/>
      </c>
      <c r="AO59" s="12">
        <f>IF( RTD("cqg.rtd",,"StudyData","AlgOrdBidVol(SUBMINUTE((HXS),5,Regular),1,0)",  "Bar",, "Open", "5",AH59,,,,,"T")="",0,RTD("cqg.rtd",,"StudyData","AlgOrdBidVol(SUBMINUTE((HXS),5,Regular),1,0)",  "Bar",, "Open", "5",AH59,,,,,"T"))</f>
        <v>0</v>
      </c>
      <c r="AP59" s="12">
        <f>IF( RTD("cqg.rtd",,"StudyData","AlgOrdAskVol(SUBMINUTE((HXS),5,Regular),1,0)",  "Bar",, "Open", "5",AH59,,,,,"T")="",0,RTD("cqg.rtd",,"StudyData","AlgOrdAskVol(SUBMINUTE((HXS),5,Regular),1,0)",  "Bar",, "Open", "5",AH59,,,,,"T"))</f>
        <v>0</v>
      </c>
      <c r="AQ59" s="9">
        <f>IF(AND(AO59&gt;$AO$8,AO59&gt;AP59),1,IF(AND(AP59&gt;$AP$8,AP59&gt;AO59),-1,0))</f>
        <v>0</v>
      </c>
      <c r="AR59" s="115"/>
      <c r="AS59" s="15">
        <f>RTD("cqg.rtd",,"StudyData","HXS","Bar",,"Time","1",AH59,,,,,"T")</f>
        <v>42305.522222222222</v>
      </c>
      <c r="AT59" s="50" t="str">
        <f>RTD("cqg.rtd",,"StudyData","HXS","Bar",,"Close","1",AH59,,,,,"T")</f>
        <v/>
      </c>
      <c r="AU59" s="13">
        <f>IF( RTD("cqg.rtd",,"StudyData", "AlgOrdBidVol(HXS)",  "Bar",, "Open", "1",AH59,,,,,"T")="",0,RTD("cqg.rtd",,"StudyData", "AlgOrdBidVol(HXS)",  "Bar",, "Open", "1",AH59,,,,,"T"))</f>
        <v>0</v>
      </c>
      <c r="AV59" s="13">
        <f xml:space="preserve"> IF(RTD("cqg.rtd",,"StudyData", "AlgOrdAskVol(HXS)",  "Bar",, "Open", "1",AH59,,,,,"T")="",0,RTD("cqg.rtd",,"StudyData", "AlgOrdAskVol(HXS)",  "Bar",, "Open", "1",AH59,,,,,"T"))</f>
        <v>0</v>
      </c>
      <c r="AW59" s="91">
        <f t="shared" si="2"/>
        <v>0</v>
      </c>
      <c r="AX59" s="115"/>
      <c r="AY59" s="102">
        <f>RTD("cqg.rtd",,"StudyData","HXS","Bar",,"Time","5",AH59,,,,,"T")</f>
        <v>42305.381944444445</v>
      </c>
      <c r="AZ59" s="14">
        <f>RTD("cqg.rtd",,"StudyData","HXS","FG",,"Close","5",AH59,,,,,"T")</f>
        <v>97.39</v>
      </c>
      <c r="BA59" s="89">
        <f>RTD("cqg.rtd",,"StudyData","HXS","Bar",,"High","5",AH59,,,,,"T")</f>
        <v>97.39</v>
      </c>
      <c r="BB59" s="90">
        <f>RTD("cqg.rtd",,"StudyData","HXS","Bar",,"Low","5",AH59,,,,,"T")</f>
        <v>97.38</v>
      </c>
      <c r="BC59" s="51">
        <f>RTD("cqg.rtd",,"StudyData","HXS","Bar",,"Close","5",AH59,,,,,"T")</f>
        <v>97.39</v>
      </c>
      <c r="BD59" s="12">
        <f>IF( RTD("cqg.rtd",,"StudyData","AlgOrdBidVol(HXS)",  "Bar",, "Open", "5",AH59,,,,,"T")="",0,RTD("cqg.rtd",,"StudyData","AlgOrdBidVol(HXS)",  "Bar",, "Open", "5",AH59,,,,,"T"))</f>
        <v>0</v>
      </c>
      <c r="BE59" s="12">
        <f>IF( RTD("cqg.rtd",,"StudyData","AlgOrdAskVol(HXS)",  "Bar",, "Open", "5",AH59,,,,,"T")="",0,RTD("cqg.rtd",,"StudyData","AlgOrdAskVol(HXS)",  "Bar",, "Open", "5",AH59,,,,,"T"))</f>
        <v>0</v>
      </c>
      <c r="BF59" s="9">
        <f t="shared" si="3"/>
        <v>0</v>
      </c>
      <c r="BG59" s="92"/>
      <c r="BJ59" s="1"/>
      <c r="BN59" s="1"/>
    </row>
    <row r="60" spans="2:66" ht="11.1" customHeight="1" x14ac:dyDescent="0.3">
      <c r="B60" s="10">
        <f>RTD("cqg.rtd",,"StudyData","SUBMINUTE((HTS),1,Regular)","FG",,"Time","5",D60,,,,,"T")</f>
        <v>42305.556770833333</v>
      </c>
      <c r="C60" s="100" t="str">
        <f>RTD("cqg.rtd",,"StudyData","SUBMINUTE((HTS),1,Regular)","Bar",,"Close","5",D60,,,,,"T")</f>
        <v/>
      </c>
      <c r="D60" s="101">
        <f t="shared" si="9"/>
        <v>-51</v>
      </c>
      <c r="E60" s="13">
        <f>IF( RTD("cqg.rtd",,"StudyData", "AlgOrdBidVol(SUBMINUTE((HTS),1,Regular),1,0)",  "Bar",, "Open", "5",D60,,,,,"T")="",0,RTD("cqg.rtd",,"StudyData", "AlgOrdBidVol(SUBMINUTE((HTS),1,Regular),1,0)",  "Bar",, "Open", "5",D60,,,,,"T"))</f>
        <v>0</v>
      </c>
      <c r="F60" s="13">
        <f xml:space="preserve"> IF(RTD("cqg.rtd",,"StudyData", "AlgOrdAskVol(SUBMINUTE((HTS),1,Regular),1,0)",  "Bar",, "Open", "5",D60,,,,,"T")="",0,RTD("cqg.rtd",,"StudyData", "AlgOrdAskVol(SUBMINUTE((HTS),1,Regular),1,0)",  "Bar",, "Open", "5",D60,,,,,"T"))</f>
        <v>0</v>
      </c>
      <c r="G60" s="6">
        <f t="shared" si="7"/>
        <v>0</v>
      </c>
      <c r="H60" s="114"/>
      <c r="I60" s="18">
        <f>RTD("cqg.rtd",,"StudyData","SUBMINUTE((HTS),5,Regular)","FG",,"Time","5",D60,,,,,"T")</f>
        <v>42305.554398148153</v>
      </c>
      <c r="J60" s="49" t="str">
        <f>RTD("cqg.rtd",,"StudyData","SUBMINUTE((HTS),5,Regular)","Bar",,"Close","5",D60,,,,,"T")</f>
        <v/>
      </c>
      <c r="K60" s="12">
        <f>IF( RTD("cqg.rtd",,"StudyData","AlgOrdBidVol(SUBMINUTE((HTS),5,Regular),1,0)",  "Bar",, "Open", "5",D60,,,,,"T")="",0,RTD("cqg.rtd",,"StudyData","AlgOrdBidVol(SUBMINUTE((HTS),5,Regular),1,0)",  "Bar",, "Open", "5",D60,,,,,"T"))</f>
        <v>0</v>
      </c>
      <c r="L60" s="12">
        <f>IF( RTD("cqg.rtd",,"StudyData","AlgOrdAskVol(SUBMINUTE((HTS),5,Regular),1,0)",  "Bar",, "Open", "5",D60,,,,,"T")="",0,RTD("cqg.rtd",,"StudyData","AlgOrdAskVol(SUBMINUTE((HTS),5,Regular),1,0)",  "Bar",, "Open", "5",D60,,,,,"T"))</f>
        <v>0</v>
      </c>
      <c r="M60" s="1">
        <f t="shared" si="8"/>
        <v>0</v>
      </c>
      <c r="N60" s="114"/>
      <c r="O60" s="15">
        <f>RTD("cqg.rtd",,"StudyData","HTS","Bar",,"Time","1",D60,,,,,"T")</f>
        <v>42305.521527777775</v>
      </c>
      <c r="P60" s="50" t="str">
        <f>RTD("cqg.rtd",,"StudyData","HTS","Bar",,"Close","1",D60,,,,,"T")</f>
        <v/>
      </c>
      <c r="Q60" s="13">
        <f>IF( RTD("cqg.rtd",,"StudyData", "AlgOrdBidVol(HTS)",  "Bar",, "Open", "1",D60,,,,,"T")="",0,RTD("cqg.rtd",,"StudyData", "AlgOrdBidVol(HTS)",  "Bar",, "Open", "1",D60,,,,,"T"))</f>
        <v>0</v>
      </c>
      <c r="R60" s="13">
        <f xml:space="preserve"> IF(RTD("cqg.rtd",,"StudyData", "AlgOrdAskVol(HTS)",  "Bar",, "Open", "1",D60,,,,,"T")="",0,RTD("cqg.rtd",,"StudyData", "AlgOrdAskVol(HTS)",  "Bar",, "Open", "1",D60,,,,,"T"))</f>
        <v>0</v>
      </c>
      <c r="S60" s="60">
        <f>IF(AND(Q60&gt;$Q$8,Q60&gt;R60),1,IF(AND(R60&gt;$R$8,R60&gt;Q60),-1,0))</f>
        <v>0</v>
      </c>
      <c r="T60" s="114"/>
      <c r="U60" s="38">
        <f>RTD("cqg.rtd",,"StudyData","HTS","Bar",,"Time","5",D60,,,,,"T")</f>
        <v>42305.378472222219</v>
      </c>
      <c r="V60" s="14">
        <f>RTD("cqg.rtd",,"StudyData","HTS","Bar",,"Open","5",D60,,,,,"T")</f>
        <v>98.24</v>
      </c>
      <c r="W60" s="11">
        <f>RTD("cqg.rtd",,"StudyData","HTS","Bar",,"High","5",D60,,,,,"T")</f>
        <v>98.24</v>
      </c>
      <c r="X60" s="52">
        <f>RTD("cqg.rtd",,"StudyData","HTS","Bar",,"Low","5",D60,,,,,"T")</f>
        <v>98.24</v>
      </c>
      <c r="Y60" s="51">
        <f>RTD("cqg.rtd",,"StudyData","HTS","FG",,"Close","5",D60,,,,,"T")</f>
        <v>98.24</v>
      </c>
      <c r="Z60" s="12">
        <f>IF( RTD("cqg.rtd",,"StudyData","AlgOrdBidVol(HTS)",  "Bar",, "Open", "5",D60,,,,,"T")="",0,RTD("cqg.rtd",,"StudyData","AlgOrdBidVol(HTS)",  "Bar",, "Open", "5",D60,,,,,"T"))</f>
        <v>0</v>
      </c>
      <c r="AA60" s="12">
        <f>IF( RTD("cqg.rtd",,"StudyData","AlgOrdAskVol(HTS)",  "Bar",, "Open", "5",D60,,,,,"T")="",0,RTD("cqg.rtd",,"StudyData","AlgOrdAskVol(HTS)",  "Bar",, "Open", "5",D60,,,,,"T"))</f>
        <v>0</v>
      </c>
      <c r="AB60" s="9">
        <f t="shared" si="1"/>
        <v>0</v>
      </c>
      <c r="AC60" s="122"/>
      <c r="AD60" s="119"/>
      <c r="AE60" s="124"/>
      <c r="AF60" s="10">
        <f>RTD("cqg.rtd",,"StudyData","SUBMINUTE((HXS),1,Regular)","FG",,"Time","5",AH60,,,,,"T")</f>
        <v>42305.556770833333</v>
      </c>
      <c r="AG60" s="100" t="str">
        <f>RTD("cqg.rtd",,"StudyData","SUBMINUTE((HXS),1,Regular)","Bar",,"Close","5",AH60,,,,,"T")</f>
        <v/>
      </c>
      <c r="AH60" s="99">
        <f t="shared" si="5"/>
        <v>-51</v>
      </c>
      <c r="AI60" s="13">
        <f>IF( RTD("cqg.rtd",,"StudyData", "AlgOrdBidVol(SUBMINUTE((HXS),1,Regular),1,0)",  "Bar",, "Open", "5",AH60,,,,,"T")="",0,RTD("cqg.rtd",,"StudyData", "AlgOrdBidVol(SUBMINUTE((HXS),1,Regular),1,0)",  "Bar",, "Open", "5",AH60,,,,,"T"))</f>
        <v>0</v>
      </c>
      <c r="AJ60" s="118">
        <f xml:space="preserve"> IF(RTD("cqg.rtd",,"StudyData", "AlgOrdAskVol(SUBMINUTE((HXS),1,Regular),1,0)",  "Bar",, "Open", "5",AH60,,,,,"T")="",0,RTD("cqg.rtd",,"StudyData", "AlgOrdAskVol(SUBMINUTE((HXS),1,Regular),1,0)",  "Bar",, "Open", "5",AH60,,,,,"T"))</f>
        <v>0</v>
      </c>
      <c r="AK60" s="88">
        <f>IF(AND(AI60&gt;$AI$8,AI60&gt;AJ60),1,IF(AND(AJ60&gt;$AJ$8,AJ60&gt;AI60),-1,0))</f>
        <v>0</v>
      </c>
      <c r="AL60" s="115"/>
      <c r="AM60" s="10">
        <f>RTD("cqg.rtd",,"StudyData","SUBMINUTE((HXS),5,Regular)","FG",,"Time","5",AH60,,,,,"T")</f>
        <v>42305.554398148153</v>
      </c>
      <c r="AN60" s="49" t="str">
        <f>RTD("cqg.rtd",,"StudyData","SUBMINUTE((HXS),5,Regular)","Bar",,"Close","5",AH60,,,,,"T")</f>
        <v/>
      </c>
      <c r="AO60" s="12">
        <f>IF( RTD("cqg.rtd",,"StudyData","AlgOrdBidVol(SUBMINUTE((HXS),5,Regular),1,0)",  "Bar",, "Open", "5",AH60,,,,,"T")="",0,RTD("cqg.rtd",,"StudyData","AlgOrdBidVol(SUBMINUTE((HXS),5,Regular),1,0)",  "Bar",, "Open", "5",AH60,,,,,"T"))</f>
        <v>0</v>
      </c>
      <c r="AP60" s="12">
        <f>IF( RTD("cqg.rtd",,"StudyData","AlgOrdAskVol(SUBMINUTE((HXS),5,Regular),1,0)",  "Bar",, "Open", "5",AH60,,,,,"T")="",0,RTD("cqg.rtd",,"StudyData","AlgOrdAskVol(SUBMINUTE((HXS),5,Regular),1,0)",  "Bar",, "Open", "5",AH60,,,,,"T"))</f>
        <v>0</v>
      </c>
      <c r="AQ60" s="9">
        <f>IF(AND(AO60&gt;$AO$8,AO60&gt;AP60),1,IF(AND(AP60&gt;$AP$8,AP60&gt;AO60),-1,0))</f>
        <v>0</v>
      </c>
      <c r="AR60" s="115"/>
      <c r="AS60" s="15">
        <f>RTD("cqg.rtd",,"StudyData","HXS","Bar",,"Time","1",AH60,,,,,"T")</f>
        <v>42305.521527777775</v>
      </c>
      <c r="AT60" s="50" t="str">
        <f>RTD("cqg.rtd",,"StudyData","HXS","Bar",,"Close","1",AH60,,,,,"T")</f>
        <v/>
      </c>
      <c r="AU60" s="13">
        <f>IF( RTD("cqg.rtd",,"StudyData", "AlgOrdBidVol(HXS)",  "Bar",, "Open", "1",AH60,,,,,"T")="",0,RTD("cqg.rtd",,"StudyData", "AlgOrdBidVol(HXS)",  "Bar",, "Open", "1",AH60,,,,,"T"))</f>
        <v>0</v>
      </c>
      <c r="AV60" s="13">
        <f xml:space="preserve"> IF(RTD("cqg.rtd",,"StudyData", "AlgOrdAskVol(HXS)",  "Bar",, "Open", "1",AH60,,,,,"T")="",0,RTD("cqg.rtd",,"StudyData", "AlgOrdAskVol(HXS)",  "Bar",, "Open", "1",AH60,,,,,"T"))</f>
        <v>0</v>
      </c>
      <c r="AW60" s="91">
        <f t="shared" si="2"/>
        <v>0</v>
      </c>
      <c r="AX60" s="115"/>
      <c r="AY60" s="102">
        <f>RTD("cqg.rtd",,"StudyData","HXS","Bar",,"Time","5",AH60,,,,,"T")</f>
        <v>42305.378472222219</v>
      </c>
      <c r="AZ60" s="14">
        <f>RTD("cqg.rtd",,"StudyData","HXS","FG",,"Close","5",AH60,,,,,"T")</f>
        <v>97.385000000000005</v>
      </c>
      <c r="BA60" s="89">
        <f>RTD("cqg.rtd",,"StudyData","HXS","Bar",,"High","5",AH60,,,,,"T")</f>
        <v>97.385000000000005</v>
      </c>
      <c r="BB60" s="90">
        <f>RTD("cqg.rtd",,"StudyData","HXS","Bar",,"Low","5",AH60,,,,,"T")</f>
        <v>97.38</v>
      </c>
      <c r="BC60" s="51">
        <f>RTD("cqg.rtd",,"StudyData","HXS","Bar",,"Close","5",AH60,,,,,"T")</f>
        <v>97.385000000000005</v>
      </c>
      <c r="BD60" s="12">
        <f>IF( RTD("cqg.rtd",,"StudyData","AlgOrdBidVol(HXS)",  "Bar",, "Open", "5",AH60,,,,,"T")="",0,RTD("cqg.rtd",,"StudyData","AlgOrdBidVol(HXS)",  "Bar",, "Open", "5",AH60,,,,,"T"))</f>
        <v>0</v>
      </c>
      <c r="BE60" s="12">
        <f>IF( RTD("cqg.rtd",,"StudyData","AlgOrdAskVol(HXS)",  "Bar",, "Open", "5",AH60,,,,,"T")="",0,RTD("cqg.rtd",,"StudyData","AlgOrdAskVol(HXS)",  "Bar",, "Open", "5",AH60,,,,,"T"))</f>
        <v>21</v>
      </c>
      <c r="BF60" s="9">
        <f t="shared" si="3"/>
        <v>0</v>
      </c>
      <c r="BG60" s="92"/>
      <c r="BJ60" s="1"/>
      <c r="BN60" s="1"/>
    </row>
    <row r="61" spans="2:66" ht="11.1" customHeight="1" x14ac:dyDescent="0.3">
      <c r="B61" s="10">
        <f>RTD("cqg.rtd",,"StudyData","SUBMINUTE((HTS),1,Regular)","FG",,"Time","5",D61,,,,,"T")</f>
        <v>42305.556759259263</v>
      </c>
      <c r="C61" s="100" t="str">
        <f>RTD("cqg.rtd",,"StudyData","SUBMINUTE((HTS),1,Regular)","Bar",,"Close","5",D61,,,,,"T")</f>
        <v/>
      </c>
      <c r="D61" s="101">
        <f t="shared" si="9"/>
        <v>-52</v>
      </c>
      <c r="E61" s="13">
        <f>IF( RTD("cqg.rtd",,"StudyData", "AlgOrdBidVol(SUBMINUTE((HTS),1,Regular),1,0)",  "Bar",, "Open", "5",D61,,,,,"T")="",0,RTD("cqg.rtd",,"StudyData", "AlgOrdBidVol(SUBMINUTE((HTS),1,Regular),1,0)",  "Bar",, "Open", "5",D61,,,,,"T"))</f>
        <v>0</v>
      </c>
      <c r="F61" s="13">
        <f xml:space="preserve"> IF(RTD("cqg.rtd",,"StudyData", "AlgOrdAskVol(SUBMINUTE((HTS),1,Regular),1,0)",  "Bar",, "Open", "5",D61,,,,,"T")="",0,RTD("cqg.rtd",,"StudyData", "AlgOrdAskVol(SUBMINUTE((HTS),1,Regular),1,0)",  "Bar",, "Open", "5",D61,,,,,"T"))</f>
        <v>0</v>
      </c>
      <c r="G61" s="6">
        <f t="shared" si="7"/>
        <v>0</v>
      </c>
      <c r="H61" s="114"/>
      <c r="I61" s="18">
        <f>RTD("cqg.rtd",,"StudyData","SUBMINUTE((HTS),5,Regular)","FG",,"Time","5",D61,,,,,"T")</f>
        <v>42305.554340277777</v>
      </c>
      <c r="J61" s="49" t="str">
        <f>RTD("cqg.rtd",,"StudyData","SUBMINUTE((HTS),5,Regular)","Bar",,"Close","5",D61,,,,,"T")</f>
        <v/>
      </c>
      <c r="K61" s="12">
        <f>IF( RTD("cqg.rtd",,"StudyData","AlgOrdBidVol(SUBMINUTE((HTS),5,Regular),1,0)",  "Bar",, "Open", "5",D61,,,,,"T")="",0,RTD("cqg.rtd",,"StudyData","AlgOrdBidVol(SUBMINUTE((HTS),5,Regular),1,0)",  "Bar",, "Open", "5",D61,,,,,"T"))</f>
        <v>0</v>
      </c>
      <c r="L61" s="12">
        <f>IF( RTD("cqg.rtd",,"StudyData","AlgOrdAskVol(SUBMINUTE((HTS),5,Regular),1,0)",  "Bar",, "Open", "5",D61,,,,,"T")="",0,RTD("cqg.rtd",,"StudyData","AlgOrdAskVol(SUBMINUTE((HTS),5,Regular),1,0)",  "Bar",, "Open", "5",D61,,,,,"T"))</f>
        <v>0</v>
      </c>
      <c r="M61" s="1">
        <f t="shared" si="8"/>
        <v>0</v>
      </c>
      <c r="N61" s="114"/>
      <c r="O61" s="15">
        <f>RTD("cqg.rtd",,"StudyData","HTS","Bar",,"Time","1",D61,,,,,"T")</f>
        <v>42305.520833333336</v>
      </c>
      <c r="P61" s="50" t="str">
        <f>RTD("cqg.rtd",,"StudyData","HTS","Bar",,"Close","1",D61,,,,,"T")</f>
        <v/>
      </c>
      <c r="Q61" s="13">
        <f>IF( RTD("cqg.rtd",,"StudyData", "AlgOrdBidVol(HTS)",  "Bar",, "Open", "1",D61,,,,,"T")="",0,RTD("cqg.rtd",,"StudyData", "AlgOrdBidVol(HTS)",  "Bar",, "Open", "1",D61,,,,,"T"))</f>
        <v>0</v>
      </c>
      <c r="R61" s="13">
        <f xml:space="preserve"> IF(RTD("cqg.rtd",,"StudyData", "AlgOrdAskVol(HTS)",  "Bar",, "Open", "1",D61,,,,,"T")="",0,RTD("cqg.rtd",,"StudyData", "AlgOrdAskVol(HTS)",  "Bar",, "Open", "1",D61,,,,,"T"))</f>
        <v>0</v>
      </c>
      <c r="S61" s="60">
        <f>IF(AND(Q61&gt;$Q$8,Q61&gt;R61),1,IF(AND(R61&gt;$R$8,R61&gt;Q61),-1,0))</f>
        <v>0</v>
      </c>
      <c r="T61" s="114"/>
      <c r="U61" s="38">
        <f>RTD("cqg.rtd",,"StudyData","HTS","Bar",,"Time","5",D61,,,,,"T")</f>
        <v>42305.375</v>
      </c>
      <c r="V61" s="14">
        <f>RTD("cqg.rtd",,"StudyData","HTS","Bar",,"Open","5",D61,,,,,"T")</f>
        <v>98.24</v>
      </c>
      <c r="W61" s="11">
        <f>RTD("cqg.rtd",,"StudyData","HTS","Bar",,"High","5",D61,,,,,"T")</f>
        <v>98.24</v>
      </c>
      <c r="X61" s="52">
        <f>RTD("cqg.rtd",,"StudyData","HTS","Bar",,"Low","5",D61,,,,,"T")</f>
        <v>98.24</v>
      </c>
      <c r="Y61" s="51">
        <f>RTD("cqg.rtd",,"StudyData","HTS","FG",,"Close","5",D61,,,,,"T")</f>
        <v>98.24</v>
      </c>
      <c r="Z61" s="12">
        <f>IF( RTD("cqg.rtd",,"StudyData","AlgOrdBidVol(HTS)",  "Bar",, "Open", "5",D61,,,,,"T")="",0,RTD("cqg.rtd",,"StudyData","AlgOrdBidVol(HTS)",  "Bar",, "Open", "5",D61,,,,,"T"))</f>
        <v>0</v>
      </c>
      <c r="AA61" s="12">
        <f>IF( RTD("cqg.rtd",,"StudyData","AlgOrdAskVol(HTS)",  "Bar",, "Open", "5",D61,,,,,"T")="",0,RTD("cqg.rtd",,"StudyData","AlgOrdAskVol(HTS)",  "Bar",, "Open", "5",D61,,,,,"T"))</f>
        <v>0</v>
      </c>
      <c r="AB61" s="9">
        <f t="shared" si="1"/>
        <v>0</v>
      </c>
      <c r="AC61" s="122"/>
      <c r="AD61" s="119"/>
      <c r="AE61" s="124"/>
      <c r="AF61" s="10">
        <f>RTD("cqg.rtd",,"StudyData","SUBMINUTE((HXS),1,Regular)","FG",,"Time","5",AH61,,,,,"T")</f>
        <v>42305.556759259263</v>
      </c>
      <c r="AG61" s="100" t="str">
        <f>RTD("cqg.rtd",,"StudyData","SUBMINUTE((HXS),1,Regular)","Bar",,"Close","5",AH61,,,,,"T")</f>
        <v/>
      </c>
      <c r="AH61" s="99">
        <f t="shared" si="5"/>
        <v>-52</v>
      </c>
      <c r="AI61" s="13">
        <f>IF( RTD("cqg.rtd",,"StudyData", "AlgOrdBidVol(SUBMINUTE((HXS),1,Regular),1,0)",  "Bar",, "Open", "5",AH61,,,,,"T")="",0,RTD("cqg.rtd",,"StudyData", "AlgOrdBidVol(SUBMINUTE((HXS),1,Regular),1,0)",  "Bar",, "Open", "5",AH61,,,,,"T"))</f>
        <v>0</v>
      </c>
      <c r="AJ61" s="118">
        <f xml:space="preserve"> IF(RTD("cqg.rtd",,"StudyData", "AlgOrdAskVol(SUBMINUTE((HXS),1,Regular),1,0)",  "Bar",, "Open", "5",AH61,,,,,"T")="",0,RTD("cqg.rtd",,"StudyData", "AlgOrdAskVol(SUBMINUTE((HXS),1,Regular),1,0)",  "Bar",, "Open", "5",AH61,,,,,"T"))</f>
        <v>0</v>
      </c>
      <c r="AK61" s="88">
        <f>IF(AND(AI61&gt;$AI$8,AI61&gt;AJ61),1,IF(AND(AJ61&gt;$AJ$8,AJ61&gt;AI61),-1,0))</f>
        <v>0</v>
      </c>
      <c r="AL61" s="115"/>
      <c r="AM61" s="10">
        <f>RTD("cqg.rtd",,"StudyData","SUBMINUTE((HXS),5,Regular)","FG",,"Time","5",AH61,,,,,"T")</f>
        <v>42305.554340277777</v>
      </c>
      <c r="AN61" s="49" t="str">
        <f>RTD("cqg.rtd",,"StudyData","SUBMINUTE((HXS),5,Regular)","Bar",,"Close","5",AH61,,,,,"T")</f>
        <v/>
      </c>
      <c r="AO61" s="12">
        <f>IF( RTD("cqg.rtd",,"StudyData","AlgOrdBidVol(SUBMINUTE((HXS),5,Regular),1,0)",  "Bar",, "Open", "5",AH61,,,,,"T")="",0,RTD("cqg.rtd",,"StudyData","AlgOrdBidVol(SUBMINUTE((HXS),5,Regular),1,0)",  "Bar",, "Open", "5",AH61,,,,,"T"))</f>
        <v>0</v>
      </c>
      <c r="AP61" s="12">
        <f>IF( RTD("cqg.rtd",,"StudyData","AlgOrdAskVol(SUBMINUTE((HXS),5,Regular),1,0)",  "Bar",, "Open", "5",AH61,,,,,"T")="",0,RTD("cqg.rtd",,"StudyData","AlgOrdAskVol(SUBMINUTE((HXS),5,Regular),1,0)",  "Bar",, "Open", "5",AH61,,,,,"T"))</f>
        <v>0</v>
      </c>
      <c r="AQ61" s="9">
        <f>IF(AND(AO61&gt;$AO$8,AO61&gt;AP61),1,IF(AND(AP61&gt;$AP$8,AP61&gt;AO61),-1,0))</f>
        <v>0</v>
      </c>
      <c r="AR61" s="115"/>
      <c r="AS61" s="15">
        <f>RTD("cqg.rtd",,"StudyData","HXS","Bar",,"Time","1",AH61,,,,,"T")</f>
        <v>42305.520833333336</v>
      </c>
      <c r="AT61" s="50" t="str">
        <f>RTD("cqg.rtd",,"StudyData","HXS","Bar",,"Close","1",AH61,,,,,"T")</f>
        <v/>
      </c>
      <c r="AU61" s="13">
        <f>IF( RTD("cqg.rtd",,"StudyData", "AlgOrdBidVol(HXS)",  "Bar",, "Open", "1",AH61,,,,,"T")="",0,RTD("cqg.rtd",,"StudyData", "AlgOrdBidVol(HXS)",  "Bar",, "Open", "1",AH61,,,,,"T"))</f>
        <v>0</v>
      </c>
      <c r="AV61" s="13">
        <f xml:space="preserve"> IF(RTD("cqg.rtd",,"StudyData", "AlgOrdAskVol(HXS)",  "Bar",, "Open", "1",AH61,,,,,"T")="",0,RTD("cqg.rtd",,"StudyData", "AlgOrdAskVol(HXS)",  "Bar",, "Open", "1",AH61,,,,,"T"))</f>
        <v>0</v>
      </c>
      <c r="AW61" s="91">
        <f t="shared" si="2"/>
        <v>0</v>
      </c>
      <c r="AX61" s="115"/>
      <c r="AY61" s="102">
        <f>RTD("cqg.rtd",,"StudyData","HXS","Bar",,"Time","5",AH61,,,,,"T")</f>
        <v>42305.375</v>
      </c>
      <c r="AZ61" s="14">
        <f>RTD("cqg.rtd",,"StudyData","HXS","FG",,"Close","5",AH61,,,,,"T")</f>
        <v>97.385000000000005</v>
      </c>
      <c r="BA61" s="89">
        <f>RTD("cqg.rtd",,"StudyData","HXS","Bar",,"High","5",AH61,,,,,"T")</f>
        <v>97.39</v>
      </c>
      <c r="BB61" s="90">
        <f>RTD("cqg.rtd",,"StudyData","HXS","Bar",,"Low","5",AH61,,,,,"T")</f>
        <v>97.385000000000005</v>
      </c>
      <c r="BC61" s="51">
        <f>RTD("cqg.rtd",,"StudyData","HXS","Bar",,"Close","5",AH61,,,,,"T")</f>
        <v>97.385000000000005</v>
      </c>
      <c r="BD61" s="12">
        <f>IF( RTD("cqg.rtd",,"StudyData","AlgOrdBidVol(HXS)",  "Bar",, "Open", "5",AH61,,,,,"T")="",0,RTD("cqg.rtd",,"StudyData","AlgOrdBidVol(HXS)",  "Bar",, "Open", "5",AH61,,,,,"T"))</f>
        <v>48</v>
      </c>
      <c r="BE61" s="12">
        <f>IF( RTD("cqg.rtd",,"StudyData","AlgOrdAskVol(HXS)",  "Bar",, "Open", "5",AH61,,,,,"T")="",0,RTD("cqg.rtd",,"StudyData","AlgOrdAskVol(HXS)",  "Bar",, "Open", "5",AH61,,,,,"T"))</f>
        <v>21</v>
      </c>
      <c r="BF61" s="9">
        <f t="shared" si="3"/>
        <v>0</v>
      </c>
      <c r="BG61" s="92"/>
      <c r="BJ61" s="1"/>
      <c r="BN61" s="1"/>
    </row>
    <row r="62" spans="2:66" ht="11.1" customHeight="1" x14ac:dyDescent="0.3">
      <c r="B62" s="10">
        <f>RTD("cqg.rtd",,"StudyData","SUBMINUTE((HTS),1,Regular)","FG",,"Time","5",D62,,,,,"T")</f>
        <v>42305.556747685187</v>
      </c>
      <c r="C62" s="100" t="str">
        <f>RTD("cqg.rtd",,"StudyData","SUBMINUTE((HTS),1,Regular)","Bar",,"Close","5",D62,,,,,"T")</f>
        <v/>
      </c>
      <c r="D62" s="101">
        <f t="shared" si="9"/>
        <v>-53</v>
      </c>
      <c r="E62" s="13">
        <f>IF( RTD("cqg.rtd",,"StudyData", "AlgOrdBidVol(SUBMINUTE((HTS),1,Regular),1,0)",  "Bar",, "Open", "5",D62,,,,,"T")="",0,RTD("cqg.rtd",,"StudyData", "AlgOrdBidVol(SUBMINUTE((HTS),1,Regular),1,0)",  "Bar",, "Open", "5",D62,,,,,"T"))</f>
        <v>0</v>
      </c>
      <c r="F62" s="13">
        <f xml:space="preserve"> IF(RTD("cqg.rtd",,"StudyData", "AlgOrdAskVol(SUBMINUTE((HTS),1,Regular),1,0)",  "Bar",, "Open", "5",D62,,,,,"T")="",0,RTD("cqg.rtd",,"StudyData", "AlgOrdAskVol(SUBMINUTE((HTS),1,Regular),1,0)",  "Bar",, "Open", "5",D62,,,,,"T"))</f>
        <v>0</v>
      </c>
      <c r="G62" s="6">
        <f t="shared" si="7"/>
        <v>0</v>
      </c>
      <c r="H62" s="114"/>
      <c r="I62" s="18">
        <f>RTD("cqg.rtd",,"StudyData","SUBMINUTE((HTS),5,Regular)","FG",,"Time","5",D62,,,,,"T")</f>
        <v>42305.554282407407</v>
      </c>
      <c r="J62" s="49">
        <f>RTD("cqg.rtd",,"StudyData","SUBMINUTE((HTS),5,Regular)","Bar",,"Close","5",D62,,,,,"T")</f>
        <v>98.21</v>
      </c>
      <c r="K62" s="12">
        <f>IF( RTD("cqg.rtd",,"StudyData","AlgOrdBidVol(SUBMINUTE((HTS),5,Regular),1,0)",  "Bar",, "Open", "5",D62,,,,,"T")="",0,RTD("cqg.rtd",,"StudyData","AlgOrdBidVol(SUBMINUTE((HTS),5,Regular),1,0)",  "Bar",, "Open", "5",D62,,,,,"T"))</f>
        <v>0</v>
      </c>
      <c r="L62" s="12">
        <f>IF( RTD("cqg.rtd",,"StudyData","AlgOrdAskVol(SUBMINUTE((HTS),5,Regular),1,0)",  "Bar",, "Open", "5",D62,,,,,"T")="",0,RTD("cqg.rtd",,"StudyData","AlgOrdAskVol(SUBMINUTE((HTS),5,Regular),1,0)",  "Bar",, "Open", "5",D62,,,,,"T"))</f>
        <v>0</v>
      </c>
      <c r="M62" s="1">
        <f t="shared" si="8"/>
        <v>0</v>
      </c>
      <c r="N62" s="114"/>
      <c r="O62" s="15">
        <f>RTD("cqg.rtd",,"StudyData","HTS","Bar",,"Time","1",D62,,,,,"T")</f>
        <v>42305.520138888889</v>
      </c>
      <c r="P62" s="50">
        <f>RTD("cqg.rtd",,"StudyData","HTS","Bar",,"Close","1",D62,,,,,"T")</f>
        <v>98.23</v>
      </c>
      <c r="Q62" s="13">
        <f>IF( RTD("cqg.rtd",,"StudyData", "AlgOrdBidVol(HTS)",  "Bar",, "Open", "1",D62,,,,,"T")="",0,RTD("cqg.rtd",,"StudyData", "AlgOrdBidVol(HTS)",  "Bar",, "Open", "1",D62,,,,,"T"))</f>
        <v>0</v>
      </c>
      <c r="R62" s="13">
        <f xml:space="preserve"> IF(RTD("cqg.rtd",,"StudyData", "AlgOrdAskVol(HTS)",  "Bar",, "Open", "1",D62,,,,,"T")="",0,RTD("cqg.rtd",,"StudyData", "AlgOrdAskVol(HTS)",  "Bar",, "Open", "1",D62,,,,,"T"))</f>
        <v>0</v>
      </c>
      <c r="S62" s="60">
        <f>IF(AND(Q62&gt;$Q$8,Q62&gt;R62),1,IF(AND(R62&gt;$R$8,R62&gt;Q62),-1,0))</f>
        <v>0</v>
      </c>
      <c r="T62" s="114"/>
      <c r="U62" s="38">
        <f>RTD("cqg.rtd",,"StudyData","HTS","Bar",,"Time","5",D62,,,,,"T")</f>
        <v>42305.371527777781</v>
      </c>
      <c r="V62" s="14">
        <f>RTD("cqg.rtd",,"StudyData","HTS","Bar",,"Open","5",D62,,,,,"T")</f>
        <v>98.24</v>
      </c>
      <c r="W62" s="11">
        <f>RTD("cqg.rtd",,"StudyData","HTS","Bar",,"High","5",D62,,,,,"T")</f>
        <v>98.24</v>
      </c>
      <c r="X62" s="52">
        <f>RTD("cqg.rtd",,"StudyData","HTS","Bar",,"Low","5",D62,,,,,"T")</f>
        <v>98.24</v>
      </c>
      <c r="Y62" s="51">
        <f>RTD("cqg.rtd",,"StudyData","HTS","FG",,"Close","5",D62,,,,,"T")</f>
        <v>98.24</v>
      </c>
      <c r="Z62" s="12">
        <f>IF( RTD("cqg.rtd",,"StudyData","AlgOrdBidVol(HTS)",  "Bar",, "Open", "5",D62,,,,,"T")="",0,RTD("cqg.rtd",,"StudyData","AlgOrdBidVol(HTS)",  "Bar",, "Open", "5",D62,,,,,"T"))</f>
        <v>0</v>
      </c>
      <c r="AA62" s="12">
        <f>IF( RTD("cqg.rtd",,"StudyData","AlgOrdAskVol(HTS)",  "Bar",, "Open", "5",D62,,,,,"T")="",0,RTD("cqg.rtd",,"StudyData","AlgOrdAskVol(HTS)",  "Bar",, "Open", "5",D62,,,,,"T"))</f>
        <v>724</v>
      </c>
      <c r="AB62" s="9">
        <f t="shared" si="1"/>
        <v>-1</v>
      </c>
      <c r="AC62" s="122"/>
      <c r="AD62" s="119"/>
      <c r="AE62" s="124"/>
      <c r="AF62" s="10">
        <f>RTD("cqg.rtd",,"StudyData","SUBMINUTE((HXS),1,Regular)","FG",,"Time","5",AH62,,,,,"T")</f>
        <v>42305.556747685187</v>
      </c>
      <c r="AG62" s="100" t="str">
        <f>RTD("cqg.rtd",,"StudyData","SUBMINUTE((HXS),1,Regular)","Bar",,"Close","5",AH62,,,,,"T")</f>
        <v/>
      </c>
      <c r="AH62" s="99">
        <f t="shared" si="5"/>
        <v>-53</v>
      </c>
      <c r="AI62" s="13">
        <f>IF( RTD("cqg.rtd",,"StudyData", "AlgOrdBidVol(SUBMINUTE((HXS),1,Regular),1,0)",  "Bar",, "Open", "5",AH62,,,,,"T")="",0,RTD("cqg.rtd",,"StudyData", "AlgOrdBidVol(SUBMINUTE((HXS),1,Regular),1,0)",  "Bar",, "Open", "5",AH62,,,,,"T"))</f>
        <v>0</v>
      </c>
      <c r="AJ62" s="118">
        <f xml:space="preserve"> IF(RTD("cqg.rtd",,"StudyData", "AlgOrdAskVol(SUBMINUTE((HXS),1,Regular),1,0)",  "Bar",, "Open", "5",AH62,,,,,"T")="",0,RTD("cqg.rtd",,"StudyData", "AlgOrdAskVol(SUBMINUTE((HXS),1,Regular),1,0)",  "Bar",, "Open", "5",AH62,,,,,"T"))</f>
        <v>0</v>
      </c>
      <c r="AK62" s="88">
        <f>IF(AND(AI62&gt;$AI$8,AI62&gt;AJ62),1,IF(AND(AJ62&gt;$AJ$8,AJ62&gt;AI62),-1,0))</f>
        <v>0</v>
      </c>
      <c r="AL62" s="115"/>
      <c r="AM62" s="10">
        <f>RTD("cqg.rtd",,"StudyData","SUBMINUTE((HXS),5,Regular)","FG",,"Time","5",AH62,,,,,"T")</f>
        <v>42305.554282407407</v>
      </c>
      <c r="AN62" s="49" t="str">
        <f>RTD("cqg.rtd",,"StudyData","SUBMINUTE((HXS),5,Regular)","Bar",,"Close","5",AH62,,,,,"T")</f>
        <v/>
      </c>
      <c r="AO62" s="12">
        <f>IF( RTD("cqg.rtd",,"StudyData","AlgOrdBidVol(SUBMINUTE((HXS),5,Regular),1,0)",  "Bar",, "Open", "5",AH62,,,,,"T")="",0,RTD("cqg.rtd",,"StudyData","AlgOrdBidVol(SUBMINUTE((HXS),5,Regular),1,0)",  "Bar",, "Open", "5",AH62,,,,,"T"))</f>
        <v>0</v>
      </c>
      <c r="AP62" s="12">
        <f>IF( RTD("cqg.rtd",,"StudyData","AlgOrdAskVol(SUBMINUTE((HXS),5,Regular),1,0)",  "Bar",, "Open", "5",AH62,,,,,"T")="",0,RTD("cqg.rtd",,"StudyData","AlgOrdAskVol(SUBMINUTE((HXS),5,Regular),1,0)",  "Bar",, "Open", "5",AH62,,,,,"T"))</f>
        <v>0</v>
      </c>
      <c r="AQ62" s="9">
        <f>IF(AND(AO62&gt;$AO$8,AO62&gt;AP62),1,IF(AND(AP62&gt;$AP$8,AP62&gt;AO62),-1,0))</f>
        <v>0</v>
      </c>
      <c r="AR62" s="115"/>
      <c r="AS62" s="15">
        <f>RTD("cqg.rtd",,"StudyData","HXS","Bar",,"Time","1",AH62,,,,,"T")</f>
        <v>42305.520138888889</v>
      </c>
      <c r="AT62" s="50" t="str">
        <f>RTD("cqg.rtd",,"StudyData","HXS","Bar",,"Close","1",AH62,,,,,"T")</f>
        <v/>
      </c>
      <c r="AU62" s="13">
        <f>IF( RTD("cqg.rtd",,"StudyData", "AlgOrdBidVol(HXS)",  "Bar",, "Open", "1",AH62,,,,,"T")="",0,RTD("cqg.rtd",,"StudyData", "AlgOrdBidVol(HXS)",  "Bar",, "Open", "1",AH62,,,,,"T"))</f>
        <v>0</v>
      </c>
      <c r="AV62" s="13">
        <f xml:space="preserve"> IF(RTD("cqg.rtd",,"StudyData", "AlgOrdAskVol(HXS)",  "Bar",, "Open", "1",AH62,,,,,"T")="",0,RTD("cqg.rtd",,"StudyData", "AlgOrdAskVol(HXS)",  "Bar",, "Open", "1",AH62,,,,,"T"))</f>
        <v>0</v>
      </c>
      <c r="AW62" s="91">
        <f t="shared" si="2"/>
        <v>0</v>
      </c>
      <c r="AX62" s="115"/>
      <c r="AY62" s="102">
        <f>RTD("cqg.rtd",,"StudyData","HXS","Bar",,"Time","5",AH62,,,,,"T")</f>
        <v>42305.371527777781</v>
      </c>
      <c r="AZ62" s="14">
        <f>RTD("cqg.rtd",,"StudyData","HXS","FG",,"Close","5",AH62,,,,,"T")</f>
        <v>97.39</v>
      </c>
      <c r="BA62" s="89">
        <f>RTD("cqg.rtd",,"StudyData","HXS","Bar",,"High","5",AH62,,,,,"T")</f>
        <v>97.39</v>
      </c>
      <c r="BB62" s="90">
        <f>RTD("cqg.rtd",,"StudyData","HXS","Bar",,"Low","5",AH62,,,,,"T")</f>
        <v>97.385000000000005</v>
      </c>
      <c r="BC62" s="51">
        <f>RTD("cqg.rtd",,"StudyData","HXS","Bar",,"Close","5",AH62,,,,,"T")</f>
        <v>97.39</v>
      </c>
      <c r="BD62" s="12">
        <f>IF( RTD("cqg.rtd",,"StudyData","AlgOrdBidVol(HXS)",  "Bar",, "Open", "5",AH62,,,,,"T")="",0,RTD("cqg.rtd",,"StudyData","AlgOrdBidVol(HXS)",  "Bar",, "Open", "5",AH62,,,,,"T"))</f>
        <v>0</v>
      </c>
      <c r="BE62" s="12">
        <f>IF( RTD("cqg.rtd",,"StudyData","AlgOrdAskVol(HXS)",  "Bar",, "Open", "5",AH62,,,,,"T")="",0,RTD("cqg.rtd",,"StudyData","AlgOrdAskVol(HXS)",  "Bar",, "Open", "5",AH62,,,,,"T"))</f>
        <v>27</v>
      </c>
      <c r="BF62" s="9">
        <f t="shared" si="3"/>
        <v>0</v>
      </c>
      <c r="BG62" s="92"/>
      <c r="BJ62" s="1"/>
      <c r="BN62" s="1"/>
    </row>
    <row r="63" spans="2:66" ht="11.1" customHeight="1" x14ac:dyDescent="0.3">
      <c r="B63" s="10">
        <f>RTD("cqg.rtd",,"StudyData","SUBMINUTE((HTS),1,Regular)","FG",,"Time","5",D63,,,,,"T")</f>
        <v>42305.55673611111</v>
      </c>
      <c r="C63" s="100" t="str">
        <f>RTD("cqg.rtd",,"StudyData","SUBMINUTE((HTS),1,Regular)","Bar",,"Close","5",D63,,,,,"T")</f>
        <v/>
      </c>
      <c r="D63" s="101">
        <f t="shared" si="9"/>
        <v>-54</v>
      </c>
      <c r="E63" s="13">
        <f>IF( RTD("cqg.rtd",,"StudyData", "AlgOrdBidVol(SUBMINUTE((HTS),1,Regular),1,0)",  "Bar",, "Open", "5",D63,,,,,"T")="",0,RTD("cqg.rtd",,"StudyData", "AlgOrdBidVol(SUBMINUTE((HTS),1,Regular),1,0)",  "Bar",, "Open", "5",D63,,,,,"T"))</f>
        <v>0</v>
      </c>
      <c r="F63" s="13">
        <f xml:space="preserve"> IF(RTD("cqg.rtd",,"StudyData", "AlgOrdAskVol(SUBMINUTE((HTS),1,Regular),1,0)",  "Bar",, "Open", "5",D63,,,,,"T")="",0,RTD("cqg.rtd",,"StudyData", "AlgOrdAskVol(SUBMINUTE((HTS),1,Regular),1,0)",  "Bar",, "Open", "5",D63,,,,,"T"))</f>
        <v>0</v>
      </c>
      <c r="G63" s="6">
        <f t="shared" si="7"/>
        <v>0</v>
      </c>
      <c r="H63" s="114"/>
      <c r="I63" s="18">
        <f>RTD("cqg.rtd",,"StudyData","SUBMINUTE((HTS),5,Regular)","FG",,"Time","5",D63,,,,,"T")</f>
        <v>42305.554224537038</v>
      </c>
      <c r="J63" s="49" t="str">
        <f>RTD("cqg.rtd",,"StudyData","SUBMINUTE((HTS),5,Regular)","Bar",,"Close","5",D63,,,,,"T")</f>
        <v/>
      </c>
      <c r="K63" s="12">
        <f>IF( RTD("cqg.rtd",,"StudyData","AlgOrdBidVol(SUBMINUTE((HTS),5,Regular),1,0)",  "Bar",, "Open", "5",D63,,,,,"T")="",0,RTD("cqg.rtd",,"StudyData","AlgOrdBidVol(SUBMINUTE((HTS),5,Regular),1,0)",  "Bar",, "Open", "5",D63,,,,,"T"))</f>
        <v>0</v>
      </c>
      <c r="L63" s="12">
        <f>IF( RTD("cqg.rtd",,"StudyData","AlgOrdAskVol(SUBMINUTE((HTS),5,Regular),1,0)",  "Bar",, "Open", "5",D63,,,,,"T")="",0,RTD("cqg.rtd",,"StudyData","AlgOrdAskVol(SUBMINUTE((HTS),5,Regular),1,0)",  "Bar",, "Open", "5",D63,,,,,"T"))</f>
        <v>0</v>
      </c>
      <c r="M63" s="1">
        <f t="shared" si="8"/>
        <v>0</v>
      </c>
      <c r="N63" s="114"/>
      <c r="O63" s="15">
        <f>RTD("cqg.rtd",,"StudyData","HTS","Bar",,"Time","1",D63,,,,,"T")</f>
        <v>42305.519444444442</v>
      </c>
      <c r="P63" s="50" t="str">
        <f>RTD("cqg.rtd",,"StudyData","HTS","Bar",,"Close","1",D63,,,,,"T")</f>
        <v/>
      </c>
      <c r="Q63" s="13">
        <f>IF( RTD("cqg.rtd",,"StudyData", "AlgOrdBidVol(HTS)",  "Bar",, "Open", "1",D63,,,,,"T")="",0,RTD("cqg.rtd",,"StudyData", "AlgOrdBidVol(HTS)",  "Bar",, "Open", "1",D63,,,,,"T"))</f>
        <v>0</v>
      </c>
      <c r="R63" s="13">
        <f xml:space="preserve"> IF(RTD("cqg.rtd",,"StudyData", "AlgOrdAskVol(HTS)",  "Bar",, "Open", "1",D63,,,,,"T")="",0,RTD("cqg.rtd",,"StudyData", "AlgOrdAskVol(HTS)",  "Bar",, "Open", "1",D63,,,,,"T"))</f>
        <v>0</v>
      </c>
      <c r="S63" s="60">
        <f>IF(AND(Q63&gt;$Q$8,Q63&gt;R63),1,IF(AND(R63&gt;$R$8,R63&gt;Q63),-1,0))</f>
        <v>0</v>
      </c>
      <c r="T63" s="114"/>
      <c r="U63" s="38">
        <f>RTD("cqg.rtd",,"StudyData","HTS","Bar",,"Time","5",D63,,,,,"T")</f>
        <v>42305.368055555555</v>
      </c>
      <c r="V63" s="14">
        <f>RTD("cqg.rtd",,"StudyData","HTS","Bar",,"Open","5",D63,,,,,"T")</f>
        <v>98.24</v>
      </c>
      <c r="W63" s="11">
        <f>RTD("cqg.rtd",,"StudyData","HTS","Bar",,"High","5",D63,,,,,"T")</f>
        <v>98.24</v>
      </c>
      <c r="X63" s="52">
        <f>RTD("cqg.rtd",,"StudyData","HTS","Bar",,"Low","5",D63,,,,,"T")</f>
        <v>98.24</v>
      </c>
      <c r="Y63" s="51">
        <f>RTD("cqg.rtd",,"StudyData","HTS","FG",,"Close","5",D63,,,,,"T")</f>
        <v>98.24</v>
      </c>
      <c r="Z63" s="12">
        <f>IF( RTD("cqg.rtd",,"StudyData","AlgOrdBidVol(HTS)",  "Bar",, "Open", "5",D63,,,,,"T")="",0,RTD("cqg.rtd",,"StudyData","AlgOrdBidVol(HTS)",  "Bar",, "Open", "5",D63,,,,,"T"))</f>
        <v>0</v>
      </c>
      <c r="AA63" s="12">
        <f>IF( RTD("cqg.rtd",,"StudyData","AlgOrdAskVol(HTS)",  "Bar",, "Open", "5",D63,,,,,"T")="",0,RTD("cqg.rtd",,"StudyData","AlgOrdAskVol(HTS)",  "Bar",, "Open", "5",D63,,,,,"T"))</f>
        <v>0</v>
      </c>
      <c r="AB63" s="9">
        <f t="shared" si="1"/>
        <v>0</v>
      </c>
      <c r="AC63" s="122"/>
      <c r="AD63" s="119"/>
      <c r="AE63" s="124"/>
      <c r="AF63" s="10">
        <f>RTD("cqg.rtd",,"StudyData","SUBMINUTE((HXS),1,Regular)","FG",,"Time","5",AH63,,,,,"T")</f>
        <v>42305.55673611111</v>
      </c>
      <c r="AG63" s="100" t="str">
        <f>RTD("cqg.rtd",,"StudyData","SUBMINUTE((HXS),1,Regular)","Bar",,"Close","5",AH63,,,,,"T")</f>
        <v/>
      </c>
      <c r="AH63" s="99">
        <f t="shared" si="5"/>
        <v>-54</v>
      </c>
      <c r="AI63" s="13">
        <f>IF( RTD("cqg.rtd",,"StudyData", "AlgOrdBidVol(SUBMINUTE((HXS),1,Regular),1,0)",  "Bar",, "Open", "5",AH63,,,,,"T")="",0,RTD("cqg.rtd",,"StudyData", "AlgOrdBidVol(SUBMINUTE((HXS),1,Regular),1,0)",  "Bar",, "Open", "5",AH63,,,,,"T"))</f>
        <v>0</v>
      </c>
      <c r="AJ63" s="118">
        <f xml:space="preserve"> IF(RTD("cqg.rtd",,"StudyData", "AlgOrdAskVol(SUBMINUTE((HXS),1,Regular),1,0)",  "Bar",, "Open", "5",AH63,,,,,"T")="",0,RTD("cqg.rtd",,"StudyData", "AlgOrdAskVol(SUBMINUTE((HXS),1,Regular),1,0)",  "Bar",, "Open", "5",AH63,,,,,"T"))</f>
        <v>0</v>
      </c>
      <c r="AK63" s="88">
        <f>IF(AND(AI63&gt;$AI$8,AI63&gt;AJ63),1,IF(AND(AJ63&gt;$AJ$8,AJ63&gt;AI63),-1,0))</f>
        <v>0</v>
      </c>
      <c r="AL63" s="115"/>
      <c r="AM63" s="10">
        <f>RTD("cqg.rtd",,"StudyData","SUBMINUTE((HXS),5,Regular)","FG",,"Time","5",AH63,,,,,"T")</f>
        <v>42305.554224537038</v>
      </c>
      <c r="AN63" s="49" t="str">
        <f>RTD("cqg.rtd",,"StudyData","SUBMINUTE((HXS),5,Regular)","Bar",,"Close","5",AH63,,,,,"T")</f>
        <v/>
      </c>
      <c r="AO63" s="12">
        <f>IF( RTD("cqg.rtd",,"StudyData","AlgOrdBidVol(SUBMINUTE((HXS),5,Regular),1,0)",  "Bar",, "Open", "5",AH63,,,,,"T")="",0,RTD("cqg.rtd",,"StudyData","AlgOrdBidVol(SUBMINUTE((HXS),5,Regular),1,0)",  "Bar",, "Open", "5",AH63,,,,,"T"))</f>
        <v>0</v>
      </c>
      <c r="AP63" s="12">
        <f>IF( RTD("cqg.rtd",,"StudyData","AlgOrdAskVol(SUBMINUTE((HXS),5,Regular),1,0)",  "Bar",, "Open", "5",AH63,,,,,"T")="",0,RTD("cqg.rtd",,"StudyData","AlgOrdAskVol(SUBMINUTE((HXS),5,Regular),1,0)",  "Bar",, "Open", "5",AH63,,,,,"T"))</f>
        <v>0</v>
      </c>
      <c r="AQ63" s="9">
        <f>IF(AND(AO63&gt;$AO$8,AO63&gt;AP63),1,IF(AND(AP63&gt;$AP$8,AP63&gt;AO63),-1,0))</f>
        <v>0</v>
      </c>
      <c r="AR63" s="115"/>
      <c r="AS63" s="15">
        <f>RTD("cqg.rtd",,"StudyData","HXS","Bar",,"Time","1",AH63,,,,,"T")</f>
        <v>42305.519444444442</v>
      </c>
      <c r="AT63" s="50">
        <f>RTD("cqg.rtd",,"StudyData","HXS","Bar",,"Close","1",AH63,,,,,"T")</f>
        <v>97.375</v>
      </c>
      <c r="AU63" s="13">
        <f>IF( RTD("cqg.rtd",,"StudyData", "AlgOrdBidVol(HXS)",  "Bar",, "Open", "1",AH63,,,,,"T")="",0,RTD("cqg.rtd",,"StudyData", "AlgOrdBidVol(HXS)",  "Bar",, "Open", "1",AH63,,,,,"T"))</f>
        <v>0</v>
      </c>
      <c r="AV63" s="13">
        <f xml:space="preserve"> IF(RTD("cqg.rtd",,"StudyData", "AlgOrdAskVol(HXS)",  "Bar",, "Open", "1",AH63,,,,,"T")="",0,RTD("cqg.rtd",,"StudyData", "AlgOrdAskVol(HXS)",  "Bar",, "Open", "1",AH63,,,,,"T"))</f>
        <v>0</v>
      </c>
      <c r="AW63" s="91">
        <f t="shared" si="2"/>
        <v>0</v>
      </c>
      <c r="AX63" s="115"/>
      <c r="AY63" s="102">
        <f>RTD("cqg.rtd",,"StudyData","HXS","Bar",,"Time","5",AH63,,,,,"T")</f>
        <v>42305.368055555555</v>
      </c>
      <c r="AZ63" s="14">
        <f>RTD("cqg.rtd",,"StudyData","HXS","FG",,"Close","5",AH63,,,,,"T")</f>
        <v>97.385000000000005</v>
      </c>
      <c r="BA63" s="89">
        <f>RTD("cqg.rtd",,"StudyData","HXS","Bar",,"High","5",AH63,,,,,"T")</f>
        <v>97.39</v>
      </c>
      <c r="BB63" s="90">
        <f>RTD("cqg.rtd",,"StudyData","HXS","Bar",,"Low","5",AH63,,,,,"T")</f>
        <v>97.385000000000005</v>
      </c>
      <c r="BC63" s="51">
        <f>RTD("cqg.rtd",,"StudyData","HXS","Bar",,"Close","5",AH63,,,,,"T")</f>
        <v>97.385000000000005</v>
      </c>
      <c r="BD63" s="12">
        <f>IF( RTD("cqg.rtd",,"StudyData","AlgOrdBidVol(HXS)",  "Bar",, "Open", "5",AH63,,,,,"T")="",0,RTD("cqg.rtd",,"StudyData","AlgOrdBidVol(HXS)",  "Bar",, "Open", "5",AH63,,,,,"T"))</f>
        <v>0</v>
      </c>
      <c r="BE63" s="12">
        <f>IF( RTD("cqg.rtd",,"StudyData","AlgOrdAskVol(HXS)",  "Bar",, "Open", "5",AH63,,,,,"T")="",0,RTD("cqg.rtd",,"StudyData","AlgOrdAskVol(HXS)",  "Bar",, "Open", "5",AH63,,,,,"T"))</f>
        <v>0</v>
      </c>
      <c r="BF63" s="9">
        <f t="shared" si="3"/>
        <v>0</v>
      </c>
      <c r="BG63" s="92"/>
      <c r="BJ63" s="1"/>
      <c r="BN63" s="1"/>
    </row>
    <row r="64" spans="2:66" ht="11.1" customHeight="1" x14ac:dyDescent="0.3">
      <c r="B64" s="10">
        <f>RTD("cqg.rtd",,"StudyData","SUBMINUTE((HTS),1,Regular)","FG",,"Time","5",D64,,,,,"T")</f>
        <v>42305.55672453704</v>
      </c>
      <c r="C64" s="100" t="str">
        <f>RTD("cqg.rtd",,"StudyData","SUBMINUTE((HTS),1,Regular)","Bar",,"Close","5",D64,,,,,"T")</f>
        <v/>
      </c>
      <c r="D64" s="101">
        <f t="shared" si="9"/>
        <v>-55</v>
      </c>
      <c r="E64" s="13">
        <f>IF( RTD("cqg.rtd",,"StudyData", "AlgOrdBidVol(SUBMINUTE((HTS),1,Regular),1,0)",  "Bar",, "Open", "5",D64,,,,,"T")="",0,RTD("cqg.rtd",,"StudyData", "AlgOrdBidVol(SUBMINUTE((HTS),1,Regular),1,0)",  "Bar",, "Open", "5",D64,,,,,"T"))</f>
        <v>0</v>
      </c>
      <c r="F64" s="13">
        <f xml:space="preserve"> IF(RTD("cqg.rtd",,"StudyData", "AlgOrdAskVol(SUBMINUTE((HTS),1,Regular),1,0)",  "Bar",, "Open", "5",D64,,,,,"T")="",0,RTD("cqg.rtd",,"StudyData", "AlgOrdAskVol(SUBMINUTE((HTS),1,Regular),1,0)",  "Bar",, "Open", "5",D64,,,,,"T"))</f>
        <v>0</v>
      </c>
      <c r="G64" s="6">
        <f t="shared" si="7"/>
        <v>0</v>
      </c>
      <c r="H64" s="114"/>
      <c r="I64" s="18">
        <f>RTD("cqg.rtd",,"StudyData","SUBMINUTE((HTS),5,Regular)","FG",,"Time","5",D64,,,,,"T")</f>
        <v>42305.554166666669</v>
      </c>
      <c r="J64" s="49" t="str">
        <f>RTD("cqg.rtd",,"StudyData","SUBMINUTE((HTS),5,Regular)","Bar",,"Close","5",D64,,,,,"T")</f>
        <v/>
      </c>
      <c r="K64" s="12">
        <f>IF( RTD("cqg.rtd",,"StudyData","AlgOrdBidVol(SUBMINUTE((HTS),5,Regular),1,0)",  "Bar",, "Open", "5",D64,,,,,"T")="",0,RTD("cqg.rtd",,"StudyData","AlgOrdBidVol(SUBMINUTE((HTS),5,Regular),1,0)",  "Bar",, "Open", "5",D64,,,,,"T"))</f>
        <v>0</v>
      </c>
      <c r="L64" s="12">
        <f>IF( RTD("cqg.rtd",,"StudyData","AlgOrdAskVol(SUBMINUTE((HTS),5,Regular),1,0)",  "Bar",, "Open", "5",D64,,,,,"T")="",0,RTD("cqg.rtd",,"StudyData","AlgOrdAskVol(SUBMINUTE((HTS),5,Regular),1,0)",  "Bar",, "Open", "5",D64,,,,,"T"))</f>
        <v>0</v>
      </c>
      <c r="M64" s="1">
        <f t="shared" si="8"/>
        <v>0</v>
      </c>
      <c r="N64" s="114"/>
      <c r="O64" s="15">
        <f>RTD("cqg.rtd",,"StudyData","HTS","Bar",,"Time","1",D64,,,,,"T")</f>
        <v>42305.518750000003</v>
      </c>
      <c r="P64" s="50" t="str">
        <f>RTD("cqg.rtd",,"StudyData","HTS","Bar",,"Close","1",D64,,,,,"T")</f>
        <v/>
      </c>
      <c r="Q64" s="13">
        <f>IF( RTD("cqg.rtd",,"StudyData", "AlgOrdBidVol(HTS)",  "Bar",, "Open", "1",D64,,,,,"T")="",0,RTD("cqg.rtd",,"StudyData", "AlgOrdBidVol(HTS)",  "Bar",, "Open", "1",D64,,,,,"T"))</f>
        <v>0</v>
      </c>
      <c r="R64" s="13">
        <f xml:space="preserve"> IF(RTD("cqg.rtd",,"StudyData", "AlgOrdAskVol(HTS)",  "Bar",, "Open", "1",D64,,,,,"T")="",0,RTD("cqg.rtd",,"StudyData", "AlgOrdAskVol(HTS)",  "Bar",, "Open", "1",D64,,,,,"T"))</f>
        <v>0</v>
      </c>
      <c r="S64" s="60">
        <f>IF(AND(Q64&gt;$Q$8,Q64&gt;R64),1,IF(AND(R64&gt;$R$8,R64&gt;Q64),-1,0))</f>
        <v>0</v>
      </c>
      <c r="T64" s="114"/>
      <c r="U64" s="38">
        <f>RTD("cqg.rtd",,"StudyData","HTS","Bar",,"Time","5",D64,,,,,"T")</f>
        <v>42305.364583333336</v>
      </c>
      <c r="V64" s="14">
        <f>RTD("cqg.rtd",,"StudyData","HTS","Bar",,"Open","5",D64,,,,,"T")</f>
        <v>98.24</v>
      </c>
      <c r="W64" s="11">
        <f>RTD("cqg.rtd",,"StudyData","HTS","Bar",,"High","5",D64,,,,,"T")</f>
        <v>98.24</v>
      </c>
      <c r="X64" s="52">
        <f>RTD("cqg.rtd",,"StudyData","HTS","Bar",,"Low","5",D64,,,,,"T")</f>
        <v>98.24</v>
      </c>
      <c r="Y64" s="51">
        <f>RTD("cqg.rtd",,"StudyData","HTS","FG",,"Close","5",D64,,,,,"T")</f>
        <v>98.24</v>
      </c>
      <c r="Z64" s="12">
        <f>IF( RTD("cqg.rtd",,"StudyData","AlgOrdBidVol(HTS)",  "Bar",, "Open", "5",D64,,,,,"T")="",0,RTD("cqg.rtd",,"StudyData","AlgOrdBidVol(HTS)",  "Bar",, "Open", "5",D64,,,,,"T"))</f>
        <v>0</v>
      </c>
      <c r="AA64" s="12">
        <f>IF( RTD("cqg.rtd",,"StudyData","AlgOrdAskVol(HTS)",  "Bar",, "Open", "5",D64,,,,,"T")="",0,RTD("cqg.rtd",,"StudyData","AlgOrdAskVol(HTS)",  "Bar",, "Open", "5",D64,,,,,"T"))</f>
        <v>0</v>
      </c>
      <c r="AB64" s="9">
        <f t="shared" si="1"/>
        <v>0</v>
      </c>
      <c r="AC64" s="122"/>
      <c r="AD64" s="119"/>
      <c r="AE64" s="124"/>
      <c r="AF64" s="10">
        <f>RTD("cqg.rtd",,"StudyData","SUBMINUTE((HXS),1,Regular)","FG",,"Time","5",AH64,,,,,"T")</f>
        <v>42305.55672453704</v>
      </c>
      <c r="AG64" s="100" t="str">
        <f>RTD("cqg.rtd",,"StudyData","SUBMINUTE((HXS),1,Regular)","Bar",,"Close","5",AH64,,,,,"T")</f>
        <v/>
      </c>
      <c r="AH64" s="99">
        <f t="shared" si="5"/>
        <v>-55</v>
      </c>
      <c r="AI64" s="13">
        <f>IF( RTD("cqg.rtd",,"StudyData", "AlgOrdBidVol(SUBMINUTE((HXS),1,Regular),1,0)",  "Bar",, "Open", "5",AH64,,,,,"T")="",0,RTD("cqg.rtd",,"StudyData", "AlgOrdBidVol(SUBMINUTE((HXS),1,Regular),1,0)",  "Bar",, "Open", "5",AH64,,,,,"T"))</f>
        <v>0</v>
      </c>
      <c r="AJ64" s="118">
        <f xml:space="preserve"> IF(RTD("cqg.rtd",,"StudyData", "AlgOrdAskVol(SUBMINUTE((HXS),1,Regular),1,0)",  "Bar",, "Open", "5",AH64,,,,,"T")="",0,RTD("cqg.rtd",,"StudyData", "AlgOrdAskVol(SUBMINUTE((HXS),1,Regular),1,0)",  "Bar",, "Open", "5",AH64,,,,,"T"))</f>
        <v>0</v>
      </c>
      <c r="AK64" s="88">
        <f>IF(AND(AI64&gt;$AI$8,AI64&gt;AJ64),1,IF(AND(AJ64&gt;$AJ$8,AJ64&gt;AI64),-1,0))</f>
        <v>0</v>
      </c>
      <c r="AL64" s="115"/>
      <c r="AM64" s="10">
        <f>RTD("cqg.rtd",,"StudyData","SUBMINUTE((HXS),5,Regular)","FG",,"Time","5",AH64,,,,,"T")</f>
        <v>42305.554166666669</v>
      </c>
      <c r="AN64" s="49" t="str">
        <f>RTD("cqg.rtd",,"StudyData","SUBMINUTE((HXS),5,Regular)","Bar",,"Close","5",AH64,,,,,"T")</f>
        <v/>
      </c>
      <c r="AO64" s="12">
        <f>IF( RTD("cqg.rtd",,"StudyData","AlgOrdBidVol(SUBMINUTE((HXS),5,Regular),1,0)",  "Bar",, "Open", "5",AH64,,,,,"T")="",0,RTD("cqg.rtd",,"StudyData","AlgOrdBidVol(SUBMINUTE((HXS),5,Regular),1,0)",  "Bar",, "Open", "5",AH64,,,,,"T"))</f>
        <v>0</v>
      </c>
      <c r="AP64" s="12">
        <f>IF( RTD("cqg.rtd",,"StudyData","AlgOrdAskVol(SUBMINUTE((HXS),5,Regular),1,0)",  "Bar",, "Open", "5",AH64,,,,,"T")="",0,RTD("cqg.rtd",,"StudyData","AlgOrdAskVol(SUBMINUTE((HXS),5,Regular),1,0)",  "Bar",, "Open", "5",AH64,,,,,"T"))</f>
        <v>0</v>
      </c>
      <c r="AQ64" s="9">
        <f>IF(AND(AO64&gt;$AO$8,AO64&gt;AP64),1,IF(AND(AP64&gt;$AP$8,AP64&gt;AO64),-1,0))</f>
        <v>0</v>
      </c>
      <c r="AR64" s="115"/>
      <c r="AS64" s="15">
        <f>RTD("cqg.rtd",,"StudyData","HXS","Bar",,"Time","1",AH64,,,,,"T")</f>
        <v>42305.518750000003</v>
      </c>
      <c r="AT64" s="50">
        <f>RTD("cqg.rtd",,"StudyData","HXS","Bar",,"Close","1",AH64,,,,,"T")</f>
        <v>97.38</v>
      </c>
      <c r="AU64" s="13">
        <f>IF( RTD("cqg.rtd",,"StudyData", "AlgOrdBidVol(HXS)",  "Bar",, "Open", "1",AH64,,,,,"T")="",0,RTD("cqg.rtd",,"StudyData", "AlgOrdBidVol(HXS)",  "Bar",, "Open", "1",AH64,,,,,"T"))</f>
        <v>0</v>
      </c>
      <c r="AV64" s="13">
        <f xml:space="preserve"> IF(RTD("cqg.rtd",,"StudyData", "AlgOrdAskVol(HXS)",  "Bar",, "Open", "1",AH64,,,,,"T")="",0,RTD("cqg.rtd",,"StudyData", "AlgOrdAskVol(HXS)",  "Bar",, "Open", "1",AH64,,,,,"T"))</f>
        <v>0</v>
      </c>
      <c r="AW64" s="91">
        <f t="shared" si="2"/>
        <v>0</v>
      </c>
      <c r="AX64" s="115"/>
      <c r="AY64" s="102">
        <f>RTD("cqg.rtd",,"StudyData","HXS","Bar",,"Time","5",AH64,,,,,"T")</f>
        <v>42305.364583333336</v>
      </c>
      <c r="AZ64" s="14">
        <f>RTD("cqg.rtd",,"StudyData","HXS","FG",,"Close","5",AH64,,,,,"T")</f>
        <v>97.385000000000005</v>
      </c>
      <c r="BA64" s="89">
        <f>RTD("cqg.rtd",,"StudyData","HXS","Bar",,"High","5",AH64,,,,,"T")</f>
        <v>97.394999999999996</v>
      </c>
      <c r="BB64" s="90">
        <f>RTD("cqg.rtd",,"StudyData","HXS","Bar",,"Low","5",AH64,,,,,"T")</f>
        <v>97.385000000000005</v>
      </c>
      <c r="BC64" s="51">
        <f>RTD("cqg.rtd",,"StudyData","HXS","Bar",,"Close","5",AH64,,,,,"T")</f>
        <v>97.385000000000005</v>
      </c>
      <c r="BD64" s="12">
        <f>IF( RTD("cqg.rtd",,"StudyData","AlgOrdBidVol(HXS)",  "Bar",, "Open", "5",AH64,,,,,"T")="",0,RTD("cqg.rtd",,"StudyData","AlgOrdBidVol(HXS)",  "Bar",, "Open", "5",AH64,,,,,"T"))</f>
        <v>145</v>
      </c>
      <c r="BE64" s="12">
        <f>IF( RTD("cqg.rtd",,"StudyData","AlgOrdAskVol(HXS)",  "Bar",, "Open", "5",AH64,,,,,"T")="",0,RTD("cqg.rtd",,"StudyData","AlgOrdAskVol(HXS)",  "Bar",, "Open", "5",AH64,,,,,"T"))</f>
        <v>55</v>
      </c>
      <c r="BF64" s="9">
        <f t="shared" si="3"/>
        <v>1</v>
      </c>
      <c r="BG64" s="92"/>
      <c r="BJ64" s="1"/>
      <c r="BN64" s="1"/>
    </row>
    <row r="65" spans="2:66" ht="11.1" customHeight="1" x14ac:dyDescent="0.3">
      <c r="B65" s="10">
        <f>RTD("cqg.rtd",,"StudyData","SUBMINUTE((HTS),1,Regular)","FG",,"Time","5",D65,,,,,"T")</f>
        <v>42305.556712962964</v>
      </c>
      <c r="C65" s="100" t="str">
        <f>RTD("cqg.rtd",,"StudyData","SUBMINUTE((HTS),1,Regular)","Bar",,"Close","5",D65,,,,,"T")</f>
        <v/>
      </c>
      <c r="D65" s="101">
        <f t="shared" ref="D65:D69" si="10">D64-1</f>
        <v>-56</v>
      </c>
      <c r="E65" s="13">
        <f>IF( RTD("cqg.rtd",,"StudyData", "AlgOrdBidVol(SUBMINUTE((HTS),1,Regular),1,0)",  "Bar",, "Open", "5",D65,,,,,"T")="",0,RTD("cqg.rtd",,"StudyData", "AlgOrdBidVol(SUBMINUTE((HTS),1,Regular),1,0)",  "Bar",, "Open", "5",D65,,,,,"T"))</f>
        <v>0</v>
      </c>
      <c r="F65" s="13">
        <f xml:space="preserve"> IF(RTD("cqg.rtd",,"StudyData", "AlgOrdAskVol(SUBMINUTE((HTS),1,Regular),1,0)",  "Bar",, "Open", "5",D65,,,,,"T")="",0,RTD("cqg.rtd",,"StudyData", "AlgOrdAskVol(SUBMINUTE((HTS),1,Regular),1,0)",  "Bar",, "Open", "5",D65,,,,,"T"))</f>
        <v>0</v>
      </c>
      <c r="G65" s="6">
        <f t="shared" si="7"/>
        <v>0</v>
      </c>
      <c r="H65" s="114"/>
      <c r="I65" s="18">
        <f>RTD("cqg.rtd",,"StudyData","SUBMINUTE((HTS),5,Regular)","FG",,"Time","5",D65,,,,,"T")</f>
        <v>42305.554108796299</v>
      </c>
      <c r="J65" s="49" t="str">
        <f>RTD("cqg.rtd",,"StudyData","SUBMINUTE((HTS),5,Regular)","Bar",,"Close","5",D65,,,,,"T")</f>
        <v/>
      </c>
      <c r="K65" s="12">
        <f>IF( RTD("cqg.rtd",,"StudyData","AlgOrdBidVol(SUBMINUTE((HTS),5,Regular),1,0)",  "Bar",, "Open", "5",D65,,,,,"T")="",0,RTD("cqg.rtd",,"StudyData","AlgOrdBidVol(SUBMINUTE((HTS),5,Regular),1,0)",  "Bar",, "Open", "5",D65,,,,,"T"))</f>
        <v>0</v>
      </c>
      <c r="L65" s="12">
        <f>IF( RTD("cqg.rtd",,"StudyData","AlgOrdAskVol(SUBMINUTE((HTS),5,Regular),1,0)",  "Bar",, "Open", "5",D65,,,,,"T")="",0,RTD("cqg.rtd",,"StudyData","AlgOrdAskVol(SUBMINUTE((HTS),5,Regular),1,0)",  "Bar",, "Open", "5",D65,,,,,"T"))</f>
        <v>0</v>
      </c>
      <c r="M65" s="1">
        <f t="shared" si="8"/>
        <v>0</v>
      </c>
      <c r="N65" s="114"/>
      <c r="O65" s="15">
        <f>RTD("cqg.rtd",,"StudyData","HTS","Bar",,"Time","1",D65,,,,,"T")</f>
        <v>42305.518055555556</v>
      </c>
      <c r="P65" s="50">
        <f>RTD("cqg.rtd",,"StudyData","HTS","Bar",,"Close","1",D65,,,,,"T")</f>
        <v>98.24</v>
      </c>
      <c r="Q65" s="13">
        <f>IF( RTD("cqg.rtd",,"StudyData", "AlgOrdBidVol(HTS)",  "Bar",, "Open", "1",D65,,,,,"T")="",0,RTD("cqg.rtd",,"StudyData", "AlgOrdBidVol(HTS)",  "Bar",, "Open", "1",D65,,,,,"T"))</f>
        <v>0</v>
      </c>
      <c r="R65" s="13">
        <f xml:space="preserve"> IF(RTD("cqg.rtd",,"StudyData", "AlgOrdAskVol(HTS)",  "Bar",, "Open", "1",D65,,,,,"T")="",0,RTD("cqg.rtd",,"StudyData", "AlgOrdAskVol(HTS)",  "Bar",, "Open", "1",D65,,,,,"T"))</f>
        <v>0</v>
      </c>
      <c r="S65" s="60">
        <f>IF(AND(Q65&gt;$Q$8,Q65&gt;R65),1,IF(AND(R65&gt;$R$8,R65&gt;Q65),-1,0))</f>
        <v>0</v>
      </c>
      <c r="T65" s="114"/>
      <c r="U65" s="38">
        <f>RTD("cqg.rtd",,"StudyData","HTS","Bar",,"Time","5",D65,,,,,"T")</f>
        <v>42305.361111111109</v>
      </c>
      <c r="V65" s="14">
        <f>RTD("cqg.rtd",,"StudyData","HTS","Bar",,"Open","5",D65,,,,,"T")</f>
        <v>98.24</v>
      </c>
      <c r="W65" s="11">
        <f>RTD("cqg.rtd",,"StudyData","HTS","Bar",,"High","5",D65,,,,,"T")</f>
        <v>98.24</v>
      </c>
      <c r="X65" s="52">
        <f>RTD("cqg.rtd",,"StudyData","HTS","Bar",,"Low","5",D65,,,,,"T")</f>
        <v>98.24</v>
      </c>
      <c r="Y65" s="51">
        <f>RTD("cqg.rtd",,"StudyData","HTS","FG",,"Close","5",D65,,,,,"T")</f>
        <v>98.24</v>
      </c>
      <c r="Z65" s="12">
        <f>IF( RTD("cqg.rtd",,"StudyData","AlgOrdBidVol(HTS)",  "Bar",, "Open", "5",D65,,,,,"T")="",0,RTD("cqg.rtd",,"StudyData","AlgOrdBidVol(HTS)",  "Bar",, "Open", "5",D65,,,,,"T"))</f>
        <v>0</v>
      </c>
      <c r="AA65" s="12">
        <f>IF( RTD("cqg.rtd",,"StudyData","AlgOrdAskVol(HTS)",  "Bar",, "Open", "5",D65,,,,,"T")="",0,RTD("cqg.rtd",,"StudyData","AlgOrdAskVol(HTS)",  "Bar",, "Open", "5",D65,,,,,"T"))</f>
        <v>0</v>
      </c>
      <c r="AB65" s="9">
        <f t="shared" si="1"/>
        <v>0</v>
      </c>
      <c r="AC65" s="122"/>
      <c r="AD65" s="119"/>
      <c r="AE65" s="124"/>
      <c r="AF65" s="10">
        <f>RTD("cqg.rtd",,"StudyData","SUBMINUTE((HXS),1,Regular)","FG",,"Time","5",AH65,,,,,"T")</f>
        <v>42305.556712962964</v>
      </c>
      <c r="AG65" s="100" t="str">
        <f>RTD("cqg.rtd",,"StudyData","SUBMINUTE((HXS),1,Regular)","Bar",,"Close","5",AH65,,,,,"T")</f>
        <v/>
      </c>
      <c r="AH65" s="99">
        <f t="shared" si="5"/>
        <v>-56</v>
      </c>
      <c r="AI65" s="13">
        <f>IF( RTD("cqg.rtd",,"StudyData", "AlgOrdBidVol(SUBMINUTE((HXS),1,Regular),1,0)",  "Bar",, "Open", "5",AH65,,,,,"T")="",0,RTD("cqg.rtd",,"StudyData", "AlgOrdBidVol(SUBMINUTE((HXS),1,Regular),1,0)",  "Bar",, "Open", "5",AH65,,,,,"T"))</f>
        <v>0</v>
      </c>
      <c r="AJ65" s="118">
        <f xml:space="preserve"> IF(RTD("cqg.rtd",,"StudyData", "AlgOrdAskVol(SUBMINUTE((HXS),1,Regular),1,0)",  "Bar",, "Open", "5",AH65,,,,,"T")="",0,RTD("cqg.rtd",,"StudyData", "AlgOrdAskVol(SUBMINUTE((HXS),1,Regular),1,0)",  "Bar",, "Open", "5",AH65,,,,,"T"))</f>
        <v>0</v>
      </c>
      <c r="AK65" s="88">
        <f>IF(AND(AI65&gt;$AI$8,AI65&gt;AJ65),1,IF(AND(AJ65&gt;$AJ$8,AJ65&gt;AI65),-1,0))</f>
        <v>0</v>
      </c>
      <c r="AL65" s="115"/>
      <c r="AM65" s="10">
        <f>RTD("cqg.rtd",,"StudyData","SUBMINUTE((HXS),5,Regular)","FG",,"Time","5",AH65,,,,,"T")</f>
        <v>42305.554108796299</v>
      </c>
      <c r="AN65" s="49" t="str">
        <f>RTD("cqg.rtd",,"StudyData","SUBMINUTE((HXS),5,Regular)","Bar",,"Close","5",AH65,,,,,"T")</f>
        <v/>
      </c>
      <c r="AO65" s="12">
        <f>IF( RTD("cqg.rtd",,"StudyData","AlgOrdBidVol(SUBMINUTE((HXS),5,Regular),1,0)",  "Bar",, "Open", "5",AH65,,,,,"T")="",0,RTD("cqg.rtd",,"StudyData","AlgOrdBidVol(SUBMINUTE((HXS),5,Regular),1,0)",  "Bar",, "Open", "5",AH65,,,,,"T"))</f>
        <v>0</v>
      </c>
      <c r="AP65" s="12">
        <f>IF( RTD("cqg.rtd",,"StudyData","AlgOrdAskVol(SUBMINUTE((HXS),5,Regular),1,0)",  "Bar",, "Open", "5",AH65,,,,,"T")="",0,RTD("cqg.rtd",,"StudyData","AlgOrdAskVol(SUBMINUTE((HXS),5,Regular),1,0)",  "Bar",, "Open", "5",AH65,,,,,"T"))</f>
        <v>0</v>
      </c>
      <c r="AQ65" s="9">
        <f>IF(AND(AO65&gt;$AO$8,AO65&gt;AP65),1,IF(AND(AP65&gt;$AP$8,AP65&gt;AO65),-1,0))</f>
        <v>0</v>
      </c>
      <c r="AR65" s="115"/>
      <c r="AS65" s="15">
        <f>RTD("cqg.rtd",,"StudyData","HXS","Bar",,"Time","1",AH65,,,,,"T")</f>
        <v>42305.518055555556</v>
      </c>
      <c r="AT65" s="50">
        <f>RTD("cqg.rtd",,"StudyData","HXS","Bar",,"Close","1",AH65,,,,,"T")</f>
        <v>97.375</v>
      </c>
      <c r="AU65" s="13">
        <f>IF( RTD("cqg.rtd",,"StudyData", "AlgOrdBidVol(HXS)",  "Bar",, "Open", "1",AH65,,,,,"T")="",0,RTD("cqg.rtd",,"StudyData", "AlgOrdBidVol(HXS)",  "Bar",, "Open", "1",AH65,,,,,"T"))</f>
        <v>0</v>
      </c>
      <c r="AV65" s="13">
        <f xml:space="preserve"> IF(RTD("cqg.rtd",,"StudyData", "AlgOrdAskVol(HXS)",  "Bar",, "Open", "1",AH65,,,,,"T")="",0,RTD("cqg.rtd",,"StudyData", "AlgOrdAskVol(HXS)",  "Bar",, "Open", "1",AH65,,,,,"T"))</f>
        <v>0</v>
      </c>
      <c r="AW65" s="91">
        <f t="shared" si="2"/>
        <v>0</v>
      </c>
      <c r="AX65" s="115"/>
      <c r="AY65" s="102">
        <f>RTD("cqg.rtd",,"StudyData","HXS","Bar",,"Time","5",AH65,,,,,"T")</f>
        <v>42305.361111111109</v>
      </c>
      <c r="AZ65" s="14">
        <f>RTD("cqg.rtd",,"StudyData","HXS","FG",,"Close","5",AH65,,,,,"T")</f>
        <v>97.39</v>
      </c>
      <c r="BA65" s="89">
        <f>RTD("cqg.rtd",,"StudyData","HXS","Bar",,"High","5",AH65,,,,,"T")</f>
        <v>97.394999999999996</v>
      </c>
      <c r="BB65" s="90">
        <f>RTD("cqg.rtd",,"StudyData","HXS","Bar",,"Low","5",AH65,,,,,"T")</f>
        <v>97.39</v>
      </c>
      <c r="BC65" s="51">
        <f>RTD("cqg.rtd",,"StudyData","HXS","Bar",,"Close","5",AH65,,,,,"T")</f>
        <v>97.39</v>
      </c>
      <c r="BD65" s="12">
        <f>IF( RTD("cqg.rtd",,"StudyData","AlgOrdBidVol(HXS)",  "Bar",, "Open", "5",AH65,,,,,"T")="",0,RTD("cqg.rtd",,"StudyData","AlgOrdBidVol(HXS)",  "Bar",, "Open", "5",AH65,,,,,"T"))</f>
        <v>0</v>
      </c>
      <c r="BE65" s="12">
        <f>IF( RTD("cqg.rtd",,"StudyData","AlgOrdAskVol(HXS)",  "Bar",, "Open", "5",AH65,,,,,"T")="",0,RTD("cqg.rtd",,"StudyData","AlgOrdAskVol(HXS)",  "Bar",, "Open", "5",AH65,,,,,"T"))</f>
        <v>0</v>
      </c>
      <c r="BF65" s="9">
        <f t="shared" si="3"/>
        <v>0</v>
      </c>
      <c r="BG65" s="92"/>
      <c r="BJ65" s="1"/>
      <c r="BN65" s="1"/>
    </row>
    <row r="66" spans="2:66" ht="11.1" customHeight="1" x14ac:dyDescent="0.3">
      <c r="B66" s="10">
        <f>RTD("cqg.rtd",,"StudyData","SUBMINUTE((HTS),1,Regular)","FG",,"Time","5",D66,,,,,"T")</f>
        <v>42305.556701388887</v>
      </c>
      <c r="C66" s="100" t="str">
        <f>RTD("cqg.rtd",,"StudyData","SUBMINUTE((HTS),1,Regular)","Bar",,"Close","5",D66,,,,,"T")</f>
        <v/>
      </c>
      <c r="D66" s="101">
        <f t="shared" si="10"/>
        <v>-57</v>
      </c>
      <c r="E66" s="13">
        <f>IF( RTD("cqg.rtd",,"StudyData", "AlgOrdBidVol(SUBMINUTE((HTS),1,Regular),1,0)",  "Bar",, "Open", "5",D66,,,,,"T")="",0,RTD("cqg.rtd",,"StudyData", "AlgOrdBidVol(SUBMINUTE((HTS),1,Regular),1,0)",  "Bar",, "Open", "5",D66,,,,,"T"))</f>
        <v>0</v>
      </c>
      <c r="F66" s="13">
        <f xml:space="preserve"> IF(RTD("cqg.rtd",,"StudyData", "AlgOrdAskVol(SUBMINUTE((HTS),1,Regular),1,0)",  "Bar",, "Open", "5",D66,,,,,"T")="",0,RTD("cqg.rtd",,"StudyData", "AlgOrdAskVol(SUBMINUTE((HTS),1,Regular),1,0)",  "Bar",, "Open", "5",D66,,,,,"T"))</f>
        <v>0</v>
      </c>
      <c r="G66" s="6">
        <f t="shared" si="7"/>
        <v>0</v>
      </c>
      <c r="H66" s="114"/>
      <c r="I66" s="18">
        <f>RTD("cqg.rtd",,"StudyData","SUBMINUTE((HTS),5,Regular)","FG",,"Time","5",D66,,,,,"T")</f>
        <v>42305.554050925923</v>
      </c>
      <c r="J66" s="49" t="str">
        <f>RTD("cqg.rtd",,"StudyData","SUBMINUTE((HTS),5,Regular)","Bar",,"Close","5",D66,,,,,"T")</f>
        <v/>
      </c>
      <c r="K66" s="12">
        <f>IF( RTD("cqg.rtd",,"StudyData","AlgOrdBidVol(SUBMINUTE((HTS),5,Regular),1,0)",  "Bar",, "Open", "5",D66,,,,,"T")="",0,RTD("cqg.rtd",,"StudyData","AlgOrdBidVol(SUBMINUTE((HTS),5,Regular),1,0)",  "Bar",, "Open", "5",D66,,,,,"T"))</f>
        <v>0</v>
      </c>
      <c r="L66" s="12">
        <f>IF( RTD("cqg.rtd",,"StudyData","AlgOrdAskVol(SUBMINUTE((HTS),5,Regular),1,0)",  "Bar",, "Open", "5",D66,,,,,"T")="",0,RTD("cqg.rtd",,"StudyData","AlgOrdAskVol(SUBMINUTE((HTS),5,Regular),1,0)",  "Bar",, "Open", "5",D66,,,,,"T"))</f>
        <v>0</v>
      </c>
      <c r="M66" s="1">
        <f t="shared" si="8"/>
        <v>0</v>
      </c>
      <c r="N66" s="114"/>
      <c r="O66" s="15">
        <f>RTD("cqg.rtd",,"StudyData","HTS","Bar",,"Time","1",D66,,,,,"T")</f>
        <v>42305.517361111109</v>
      </c>
      <c r="P66" s="50" t="str">
        <f>RTD("cqg.rtd",,"StudyData","HTS","Bar",,"Close","1",D66,,,,,"T")</f>
        <v/>
      </c>
      <c r="Q66" s="13">
        <f>IF( RTD("cqg.rtd",,"StudyData", "AlgOrdBidVol(HTS)",  "Bar",, "Open", "1",D66,,,,,"T")="",0,RTD("cqg.rtd",,"StudyData", "AlgOrdBidVol(HTS)",  "Bar",, "Open", "1",D66,,,,,"T"))</f>
        <v>0</v>
      </c>
      <c r="R66" s="13">
        <f xml:space="preserve"> IF(RTD("cqg.rtd",,"StudyData", "AlgOrdAskVol(HTS)",  "Bar",, "Open", "1",D66,,,,,"T")="",0,RTD("cqg.rtd",,"StudyData", "AlgOrdAskVol(HTS)",  "Bar",, "Open", "1",D66,,,,,"T"))</f>
        <v>0</v>
      </c>
      <c r="S66" s="60">
        <f>IF(AND(Q66&gt;$Q$8,Q66&gt;R66),1,IF(AND(R66&gt;$R$8,R66&gt;Q66),-1,0))</f>
        <v>0</v>
      </c>
      <c r="T66" s="114"/>
      <c r="U66" s="38">
        <f>RTD("cqg.rtd",,"StudyData","HTS","Bar",,"Time","5",D66,,,,,"T")</f>
        <v>42305.357638888891</v>
      </c>
      <c r="V66" s="14">
        <f>RTD("cqg.rtd",,"StudyData","HTS","Bar",,"Open","5",D66,,,,,"T")</f>
        <v>98.24</v>
      </c>
      <c r="W66" s="11">
        <f>RTD("cqg.rtd",,"StudyData","HTS","Bar",,"High","5",D66,,,,,"T")</f>
        <v>98.24</v>
      </c>
      <c r="X66" s="52">
        <f>RTD("cqg.rtd",,"StudyData","HTS","Bar",,"Low","5",D66,,,,,"T")</f>
        <v>98.24</v>
      </c>
      <c r="Y66" s="51">
        <f>RTD("cqg.rtd",,"StudyData","HTS","FG",,"Close","5",D66,,,,,"T")</f>
        <v>98.24</v>
      </c>
      <c r="Z66" s="12">
        <f>IF( RTD("cqg.rtd",,"StudyData","AlgOrdBidVol(HTS)",  "Bar",, "Open", "5",D66,,,,,"T")="",0,RTD("cqg.rtd",,"StudyData","AlgOrdBidVol(HTS)",  "Bar",, "Open", "5",D66,,,,,"T"))</f>
        <v>0</v>
      </c>
      <c r="AA66" s="12">
        <f>IF( RTD("cqg.rtd",,"StudyData","AlgOrdAskVol(HTS)",  "Bar",, "Open", "5",D66,,,,,"T")="",0,RTD("cqg.rtd",,"StudyData","AlgOrdAskVol(HTS)",  "Bar",, "Open", "5",D66,,,,,"T"))</f>
        <v>0</v>
      </c>
      <c r="AB66" s="9">
        <f t="shared" si="1"/>
        <v>0</v>
      </c>
      <c r="AC66" s="122"/>
      <c r="AD66" s="119"/>
      <c r="AE66" s="124"/>
      <c r="AF66" s="10">
        <f>RTD("cqg.rtd",,"StudyData","SUBMINUTE((HXS),1,Regular)","FG",,"Time","5",AH66,,,,,"T")</f>
        <v>42305.556701388887</v>
      </c>
      <c r="AG66" s="100" t="str">
        <f>RTD("cqg.rtd",,"StudyData","SUBMINUTE((HXS),1,Regular)","Bar",,"Close","5",AH66,,,,,"T")</f>
        <v/>
      </c>
      <c r="AH66" s="99">
        <f t="shared" si="5"/>
        <v>-57</v>
      </c>
      <c r="AI66" s="13">
        <f>IF( RTD("cqg.rtd",,"StudyData", "AlgOrdBidVol(SUBMINUTE((HXS),1,Regular),1,0)",  "Bar",, "Open", "5",AH66,,,,,"T")="",0,RTD("cqg.rtd",,"StudyData", "AlgOrdBidVol(SUBMINUTE((HXS),1,Regular),1,0)",  "Bar",, "Open", "5",AH66,,,,,"T"))</f>
        <v>0</v>
      </c>
      <c r="AJ66" s="118">
        <f xml:space="preserve"> IF(RTD("cqg.rtd",,"StudyData", "AlgOrdAskVol(SUBMINUTE((HXS),1,Regular),1,0)",  "Bar",, "Open", "5",AH66,,,,,"T")="",0,RTD("cqg.rtd",,"StudyData", "AlgOrdAskVol(SUBMINUTE((HXS),1,Regular),1,0)",  "Bar",, "Open", "5",AH66,,,,,"T"))</f>
        <v>0</v>
      </c>
      <c r="AK66" s="88">
        <f>IF(AND(AI66&gt;$AI$8,AI66&gt;AJ66),1,IF(AND(AJ66&gt;$AJ$8,AJ66&gt;AI66),-1,0))</f>
        <v>0</v>
      </c>
      <c r="AL66" s="115"/>
      <c r="AM66" s="10">
        <f>RTD("cqg.rtd",,"StudyData","SUBMINUTE((HXS),5,Regular)","FG",,"Time","5",AH66,,,,,"T")</f>
        <v>42305.554050925923</v>
      </c>
      <c r="AN66" s="49" t="str">
        <f>RTD("cqg.rtd",,"StudyData","SUBMINUTE((HXS),5,Regular)","Bar",,"Close","5",AH66,,,,,"T")</f>
        <v/>
      </c>
      <c r="AO66" s="12">
        <f>IF( RTD("cqg.rtd",,"StudyData","AlgOrdBidVol(SUBMINUTE((HXS),5,Regular),1,0)",  "Bar",, "Open", "5",AH66,,,,,"T")="",0,RTD("cqg.rtd",,"StudyData","AlgOrdBidVol(SUBMINUTE((HXS),5,Regular),1,0)",  "Bar",, "Open", "5",AH66,,,,,"T"))</f>
        <v>0</v>
      </c>
      <c r="AP66" s="12">
        <f>IF( RTD("cqg.rtd",,"StudyData","AlgOrdAskVol(SUBMINUTE((HXS),5,Regular),1,0)",  "Bar",, "Open", "5",AH66,,,,,"T")="",0,RTD("cqg.rtd",,"StudyData","AlgOrdAskVol(SUBMINUTE((HXS),5,Regular),1,0)",  "Bar",, "Open", "5",AH66,,,,,"T"))</f>
        <v>0</v>
      </c>
      <c r="AQ66" s="9">
        <f>IF(AND(AO66&gt;$AO$8,AO66&gt;AP66),1,IF(AND(AP66&gt;$AP$8,AP66&gt;AO66),-1,0))</f>
        <v>0</v>
      </c>
      <c r="AR66" s="115"/>
      <c r="AS66" s="15">
        <f>RTD("cqg.rtd",,"StudyData","HXS","Bar",,"Time","1",AH66,,,,,"T")</f>
        <v>42305.517361111109</v>
      </c>
      <c r="AT66" s="50" t="str">
        <f>RTD("cqg.rtd",,"StudyData","HXS","Bar",,"Close","1",AH66,,,,,"T")</f>
        <v/>
      </c>
      <c r="AU66" s="13">
        <f>IF( RTD("cqg.rtd",,"StudyData", "AlgOrdBidVol(HXS)",  "Bar",, "Open", "1",AH66,,,,,"T")="",0,RTD("cqg.rtd",,"StudyData", "AlgOrdBidVol(HXS)",  "Bar",, "Open", "1",AH66,,,,,"T"))</f>
        <v>0</v>
      </c>
      <c r="AV66" s="13">
        <f xml:space="preserve"> IF(RTD("cqg.rtd",,"StudyData", "AlgOrdAskVol(HXS)",  "Bar",, "Open", "1",AH66,,,,,"T")="",0,RTD("cqg.rtd",,"StudyData", "AlgOrdAskVol(HXS)",  "Bar",, "Open", "1",AH66,,,,,"T"))</f>
        <v>0</v>
      </c>
      <c r="AW66" s="91">
        <f t="shared" si="2"/>
        <v>0</v>
      </c>
      <c r="AX66" s="115"/>
      <c r="AY66" s="102">
        <f>RTD("cqg.rtd",,"StudyData","HXS","Bar",,"Time","5",AH66,,,,,"T")</f>
        <v>42305.357638888891</v>
      </c>
      <c r="AZ66" s="14">
        <f>RTD("cqg.rtd",,"StudyData","HXS","FG",,"Close","5",AH66,,,,,"T")</f>
        <v>97.394999999999996</v>
      </c>
      <c r="BA66" s="89">
        <f>RTD("cqg.rtd",,"StudyData","HXS","Bar",,"High","5",AH66,,,,,"T")</f>
        <v>97.394999999999996</v>
      </c>
      <c r="BB66" s="90">
        <f>RTD("cqg.rtd",,"StudyData","HXS","Bar",,"Low","5",AH66,,,,,"T")</f>
        <v>97.394999999999996</v>
      </c>
      <c r="BC66" s="51">
        <f>RTD("cqg.rtd",,"StudyData","HXS","Bar",,"Close","5",AH66,,,,,"T")</f>
        <v>97.394999999999996</v>
      </c>
      <c r="BD66" s="12">
        <f>IF( RTD("cqg.rtd",,"StudyData","AlgOrdBidVol(HXS)",  "Bar",, "Open", "5",AH66,,,,,"T")="",0,RTD("cqg.rtd",,"StudyData","AlgOrdBidVol(HXS)",  "Bar",, "Open", "5",AH66,,,,,"T"))</f>
        <v>0</v>
      </c>
      <c r="BE66" s="12">
        <f>IF( RTD("cqg.rtd",,"StudyData","AlgOrdAskVol(HXS)",  "Bar",, "Open", "5",AH66,,,,,"T")="",0,RTD("cqg.rtd",,"StudyData","AlgOrdAskVol(HXS)",  "Bar",, "Open", "5",AH66,,,,,"T"))</f>
        <v>0</v>
      </c>
      <c r="BF66" s="9">
        <f t="shared" si="3"/>
        <v>0</v>
      </c>
      <c r="BG66" s="92"/>
      <c r="BH66" s="6"/>
      <c r="BK66" s="6"/>
      <c r="BL66" s="6"/>
      <c r="BN66" s="1"/>
    </row>
    <row r="67" spans="2:66" ht="11.1" customHeight="1" x14ac:dyDescent="0.3">
      <c r="B67" s="10">
        <f>RTD("cqg.rtd",,"StudyData","SUBMINUTE((HTS),1,Regular)","FG",,"Time","5",D67,,,,,"T")</f>
        <v>42305.556689814817</v>
      </c>
      <c r="C67" s="100" t="str">
        <f>RTD("cqg.rtd",,"StudyData","SUBMINUTE((HTS),1,Regular)","Bar",,"Close","5",D67,,,,,"T")</f>
        <v/>
      </c>
      <c r="D67" s="101">
        <f t="shared" si="10"/>
        <v>-58</v>
      </c>
      <c r="E67" s="13">
        <f>IF( RTD("cqg.rtd",,"StudyData", "AlgOrdBidVol(SUBMINUTE((HTS),1,Regular),1,0)",  "Bar",, "Open", "5",D67,,,,,"T")="",0,RTD("cqg.rtd",,"StudyData", "AlgOrdBidVol(SUBMINUTE((HTS),1,Regular),1,0)",  "Bar",, "Open", "5",D67,,,,,"T"))</f>
        <v>0</v>
      </c>
      <c r="F67" s="13">
        <f xml:space="preserve"> IF(RTD("cqg.rtd",,"StudyData", "AlgOrdAskVol(SUBMINUTE((HTS),1,Regular),1,0)",  "Bar",, "Open", "5",D67,,,,,"T")="",0,RTD("cqg.rtd",,"StudyData", "AlgOrdAskVol(SUBMINUTE((HTS),1,Regular),1,0)",  "Bar",, "Open", "5",D67,,,,,"T"))</f>
        <v>0</v>
      </c>
      <c r="G67" s="6">
        <f t="shared" si="7"/>
        <v>0</v>
      </c>
      <c r="H67" s="114"/>
      <c r="I67" s="18">
        <f>RTD("cqg.rtd",,"StudyData","SUBMINUTE((HTS),5,Regular)","FG",,"Time","5",D67,,,,,"T")</f>
        <v>42305.553993055553</v>
      </c>
      <c r="J67" s="49" t="str">
        <f>RTD("cqg.rtd",,"StudyData","SUBMINUTE((HTS),5,Regular)","Bar",,"Close","5",D67,,,,,"T")</f>
        <v/>
      </c>
      <c r="K67" s="12">
        <f>IF( RTD("cqg.rtd",,"StudyData","AlgOrdBidVol(SUBMINUTE((HTS),5,Regular),1,0)",  "Bar",, "Open", "5",D67,,,,,"T")="",0,RTD("cqg.rtd",,"StudyData","AlgOrdBidVol(SUBMINUTE((HTS),5,Regular),1,0)",  "Bar",, "Open", "5",D67,,,,,"T"))</f>
        <v>0</v>
      </c>
      <c r="L67" s="12">
        <f>IF( RTD("cqg.rtd",,"StudyData","AlgOrdAskVol(SUBMINUTE((HTS),5,Regular),1,0)",  "Bar",, "Open", "5",D67,,,,,"T")="",0,RTD("cqg.rtd",,"StudyData","AlgOrdAskVol(SUBMINUTE((HTS),5,Regular),1,0)",  "Bar",, "Open", "5",D67,,,,,"T"))</f>
        <v>0</v>
      </c>
      <c r="M67" s="1">
        <f t="shared" si="8"/>
        <v>0</v>
      </c>
      <c r="N67" s="114"/>
      <c r="O67" s="15">
        <f>RTD("cqg.rtd",,"StudyData","HTS","Bar",,"Time","1",D67,,,,,"T")</f>
        <v>42305.51666666667</v>
      </c>
      <c r="P67" s="50" t="str">
        <f>RTD("cqg.rtd",,"StudyData","HTS","Bar",,"Close","1",D67,,,,,"T")</f>
        <v/>
      </c>
      <c r="Q67" s="13">
        <f>IF( RTD("cqg.rtd",,"StudyData", "AlgOrdBidVol(HTS)",  "Bar",, "Open", "1",D67,,,,,"T")="",0,RTD("cqg.rtd",,"StudyData", "AlgOrdBidVol(HTS)",  "Bar",, "Open", "1",D67,,,,,"T"))</f>
        <v>0</v>
      </c>
      <c r="R67" s="13">
        <f xml:space="preserve"> IF(RTD("cqg.rtd",,"StudyData", "AlgOrdAskVol(HTS)",  "Bar",, "Open", "1",D67,,,,,"T")="",0,RTD("cqg.rtd",,"StudyData", "AlgOrdAskVol(HTS)",  "Bar",, "Open", "1",D67,,,,,"T"))</f>
        <v>0</v>
      </c>
      <c r="S67" s="60">
        <f>IF(AND(Q67&gt;$Q$8,Q67&gt;R67),1,IF(AND(R67&gt;$R$8,R67&gt;Q67),-1,0))</f>
        <v>0</v>
      </c>
      <c r="T67" s="114"/>
      <c r="U67" s="38">
        <f>RTD("cqg.rtd",,"StudyData","HTS","Bar",,"Time","5",D67,,,,,"T")</f>
        <v>42305.354166666664</v>
      </c>
      <c r="V67" s="14" t="str">
        <f>RTD("cqg.rtd",,"StudyData","HTS","Bar",,"Open","5",D67,,,,,"T")</f>
        <v/>
      </c>
      <c r="W67" s="11" t="str">
        <f>RTD("cqg.rtd",,"StudyData","HTS","Bar",,"High","5",D67,,,,,"T")</f>
        <v/>
      </c>
      <c r="X67" s="52" t="str">
        <f>RTD("cqg.rtd",,"StudyData","HTS","Bar",,"Low","5",D67,,,,,"T")</f>
        <v/>
      </c>
      <c r="Y67" s="51">
        <f>RTD("cqg.rtd",,"StudyData","HTS","FG",,"Close","5",D67,,,,,"T")</f>
        <v>98.24</v>
      </c>
      <c r="Z67" s="12">
        <f>IF( RTD("cqg.rtd",,"StudyData","AlgOrdBidVol(HTS)",  "Bar",, "Open", "5",D67,,,,,"T")="",0,RTD("cqg.rtd",,"StudyData","AlgOrdBidVol(HTS)",  "Bar",, "Open", "5",D67,,,,,"T"))</f>
        <v>0</v>
      </c>
      <c r="AA67" s="12">
        <f>IF( RTD("cqg.rtd",,"StudyData","AlgOrdAskVol(HTS)",  "Bar",, "Open", "5",D67,,,,,"T")="",0,RTD("cqg.rtd",,"StudyData","AlgOrdAskVol(HTS)",  "Bar",, "Open", "5",D67,,,,,"T"))</f>
        <v>0</v>
      </c>
      <c r="AB67" s="9">
        <f t="shared" si="1"/>
        <v>0</v>
      </c>
      <c r="AC67" s="122"/>
      <c r="AD67" s="119"/>
      <c r="AE67" s="124"/>
      <c r="AF67" s="10">
        <f>RTD("cqg.rtd",,"StudyData","SUBMINUTE((HXS),1,Regular)","FG",,"Time","5",AH67,,,,,"T")</f>
        <v>42305.556689814817</v>
      </c>
      <c r="AG67" s="100" t="str">
        <f>RTD("cqg.rtd",,"StudyData","SUBMINUTE((HXS),1,Regular)","Bar",,"Close","5",AH67,,,,,"T")</f>
        <v/>
      </c>
      <c r="AH67" s="99">
        <f t="shared" si="5"/>
        <v>-58</v>
      </c>
      <c r="AI67" s="13">
        <f>IF( RTD("cqg.rtd",,"StudyData", "AlgOrdBidVol(SUBMINUTE((HXS),1,Regular),1,0)",  "Bar",, "Open", "5",AH67,,,,,"T")="",0,RTD("cqg.rtd",,"StudyData", "AlgOrdBidVol(SUBMINUTE((HXS),1,Regular),1,0)",  "Bar",, "Open", "5",AH67,,,,,"T"))</f>
        <v>0</v>
      </c>
      <c r="AJ67" s="118">
        <f xml:space="preserve"> IF(RTD("cqg.rtd",,"StudyData", "AlgOrdAskVol(SUBMINUTE((HXS),1,Regular),1,0)",  "Bar",, "Open", "5",AH67,,,,,"T")="",0,RTD("cqg.rtd",,"StudyData", "AlgOrdAskVol(SUBMINUTE((HXS),1,Regular),1,0)",  "Bar",, "Open", "5",AH67,,,,,"T"))</f>
        <v>0</v>
      </c>
      <c r="AK67" s="88">
        <f>IF(AND(AI67&gt;$AI$8,AI67&gt;AJ67),1,IF(AND(AJ67&gt;$AJ$8,AJ67&gt;AI67),-1,0))</f>
        <v>0</v>
      </c>
      <c r="AL67" s="115"/>
      <c r="AM67" s="10">
        <f>RTD("cqg.rtd",,"StudyData","SUBMINUTE((HXS),5,Regular)","FG",,"Time","5",AH67,,,,,"T")</f>
        <v>42305.553993055553</v>
      </c>
      <c r="AN67" s="49" t="str">
        <f>RTD("cqg.rtd",,"StudyData","SUBMINUTE((HXS),5,Regular)","Bar",,"Close","5",AH67,,,,,"T")</f>
        <v/>
      </c>
      <c r="AO67" s="12">
        <f>IF( RTD("cqg.rtd",,"StudyData","AlgOrdBidVol(SUBMINUTE((HXS),5,Regular),1,0)",  "Bar",, "Open", "5",AH67,,,,,"T")="",0,RTD("cqg.rtd",,"StudyData","AlgOrdBidVol(SUBMINUTE((HXS),5,Regular),1,0)",  "Bar",, "Open", "5",AH67,,,,,"T"))</f>
        <v>0</v>
      </c>
      <c r="AP67" s="12">
        <f>IF( RTD("cqg.rtd",,"StudyData","AlgOrdAskVol(SUBMINUTE((HXS),5,Regular),1,0)",  "Bar",, "Open", "5",AH67,,,,,"T")="",0,RTD("cqg.rtd",,"StudyData","AlgOrdAskVol(SUBMINUTE((HXS),5,Regular),1,0)",  "Bar",, "Open", "5",AH67,,,,,"T"))</f>
        <v>0</v>
      </c>
      <c r="AQ67" s="9">
        <f>IF(AND(AO67&gt;$AO$8,AO67&gt;AP67),1,IF(AND(AP67&gt;$AP$8,AP67&gt;AO67),-1,0))</f>
        <v>0</v>
      </c>
      <c r="AR67" s="115"/>
      <c r="AS67" s="15">
        <f>RTD("cqg.rtd",,"StudyData","HXS","Bar",,"Time","1",AH67,,,,,"T")</f>
        <v>42305.51666666667</v>
      </c>
      <c r="AT67" s="50">
        <f>RTD("cqg.rtd",,"StudyData","HXS","Bar",,"Close","1",AH67,,,,,"T")</f>
        <v>97.38</v>
      </c>
      <c r="AU67" s="13">
        <f>IF( RTD("cqg.rtd",,"StudyData", "AlgOrdBidVol(HXS)",  "Bar",, "Open", "1",AH67,,,,,"T")="",0,RTD("cqg.rtd",,"StudyData", "AlgOrdBidVol(HXS)",  "Bar",, "Open", "1",AH67,,,,,"T"))</f>
        <v>0</v>
      </c>
      <c r="AV67" s="13">
        <f xml:space="preserve"> IF(RTD("cqg.rtd",,"StudyData", "AlgOrdAskVol(HXS)",  "Bar",, "Open", "1",AH67,,,,,"T")="",0,RTD("cqg.rtd",,"StudyData", "AlgOrdAskVol(HXS)",  "Bar",, "Open", "1",AH67,,,,,"T"))</f>
        <v>0</v>
      </c>
      <c r="AW67" s="91">
        <f t="shared" si="2"/>
        <v>0</v>
      </c>
      <c r="AX67" s="115"/>
      <c r="AY67" s="102">
        <f>RTD("cqg.rtd",,"StudyData","HXS","Bar",,"Time","5",AH67,,,,,"T")</f>
        <v>42305.354166666664</v>
      </c>
      <c r="AZ67" s="14">
        <f>RTD("cqg.rtd",,"StudyData","HXS","FG",,"Close","5",AH67,,,,,"T")</f>
        <v>97.394999999999996</v>
      </c>
      <c r="BA67" s="89">
        <f>RTD("cqg.rtd",,"StudyData","HXS","Bar",,"High","5",AH67,,,,,"T")</f>
        <v>97.394999999999996</v>
      </c>
      <c r="BB67" s="90">
        <f>RTD("cqg.rtd",,"StudyData","HXS","Bar",,"Low","5",AH67,,,,,"T")</f>
        <v>97.39</v>
      </c>
      <c r="BC67" s="51">
        <f>RTD("cqg.rtd",,"StudyData","HXS","Bar",,"Close","5",AH67,,,,,"T")</f>
        <v>97.394999999999996</v>
      </c>
      <c r="BD67" s="12">
        <f>IF( RTD("cqg.rtd",,"StudyData","AlgOrdBidVol(HXS)",  "Bar",, "Open", "5",AH67,,,,,"T")="",0,RTD("cqg.rtd",,"StudyData","AlgOrdBidVol(HXS)",  "Bar",, "Open", "5",AH67,,,,,"T"))</f>
        <v>0</v>
      </c>
      <c r="BE67" s="12">
        <f>IF( RTD("cqg.rtd",,"StudyData","AlgOrdAskVol(HXS)",  "Bar",, "Open", "5",AH67,,,,,"T")="",0,RTD("cqg.rtd",,"StudyData","AlgOrdAskVol(HXS)",  "Bar",, "Open", "5",AH67,,,,,"T"))</f>
        <v>10</v>
      </c>
      <c r="BF67" s="9">
        <f t="shared" si="3"/>
        <v>0</v>
      </c>
      <c r="BG67" s="92"/>
      <c r="BH67" s="6"/>
      <c r="BK67" s="6"/>
      <c r="BL67" s="6"/>
      <c r="BN67" s="1"/>
    </row>
    <row r="68" spans="2:66" ht="11.1" customHeight="1" x14ac:dyDescent="0.3">
      <c r="B68" s="10">
        <f>RTD("cqg.rtd",,"StudyData","SUBMINUTE((HTS),1,Regular)","FG",,"Time","5",D68,,,,,"T")</f>
        <v>42305.55667824074</v>
      </c>
      <c r="C68" s="100" t="str">
        <f>RTD("cqg.rtd",,"StudyData","SUBMINUTE((HTS),1,Regular)","Bar",,"Close","5",D68,,,,,"T")</f>
        <v/>
      </c>
      <c r="D68" s="101">
        <f t="shared" si="10"/>
        <v>-59</v>
      </c>
      <c r="E68" s="13">
        <f>IF( RTD("cqg.rtd",,"StudyData", "AlgOrdBidVol(SUBMINUTE((HTS),1,Regular),1,0)",  "Bar",, "Open", "5",D68,,,,,"T")="",0,RTD("cqg.rtd",,"StudyData", "AlgOrdBidVol(SUBMINUTE((HTS),1,Regular),1,0)",  "Bar",, "Open", "5",D68,,,,,"T"))</f>
        <v>0</v>
      </c>
      <c r="F68" s="13">
        <f xml:space="preserve"> IF(RTD("cqg.rtd",,"StudyData", "AlgOrdAskVol(SUBMINUTE((HTS),1,Regular),1,0)",  "Bar",, "Open", "5",D68,,,,,"T")="",0,RTD("cqg.rtd",,"StudyData", "AlgOrdAskVol(SUBMINUTE((HTS),1,Regular),1,0)",  "Bar",, "Open", "5",D68,,,,,"T"))</f>
        <v>0</v>
      </c>
      <c r="G68" s="6">
        <f t="shared" si="7"/>
        <v>0</v>
      </c>
      <c r="H68" s="114"/>
      <c r="I68" s="18">
        <f>RTD("cqg.rtd",,"StudyData","SUBMINUTE((HTS),5,Regular)","FG",,"Time","5",D68,,,,,"T")</f>
        <v>42305.553935185184</v>
      </c>
      <c r="J68" s="49" t="str">
        <f>RTD("cqg.rtd",,"StudyData","SUBMINUTE((HTS),5,Regular)","Bar",,"Close","5",D68,,,,,"T")</f>
        <v/>
      </c>
      <c r="K68" s="12">
        <f>IF( RTD("cqg.rtd",,"StudyData","AlgOrdBidVol(SUBMINUTE((HTS),5,Regular),1,0)",  "Bar",, "Open", "5",D68,,,,,"T")="",0,RTD("cqg.rtd",,"StudyData","AlgOrdBidVol(SUBMINUTE((HTS),5,Regular),1,0)",  "Bar",, "Open", "5",D68,,,,,"T"))</f>
        <v>0</v>
      </c>
      <c r="L68" s="12">
        <f>IF( RTD("cqg.rtd",,"StudyData","AlgOrdAskVol(SUBMINUTE((HTS),5,Regular),1,0)",  "Bar",, "Open", "5",D68,,,,,"T")="",0,RTD("cqg.rtd",,"StudyData","AlgOrdAskVol(SUBMINUTE((HTS),5,Regular),1,0)",  "Bar",, "Open", "5",D68,,,,,"T"))</f>
        <v>0</v>
      </c>
      <c r="M68" s="1">
        <f t="shared" si="8"/>
        <v>0</v>
      </c>
      <c r="N68" s="114"/>
      <c r="O68" s="15">
        <f>RTD("cqg.rtd",,"StudyData","HTS","Bar",,"Time","1",D68,,,,,"T")</f>
        <v>42305.515972222223</v>
      </c>
      <c r="P68" s="50" t="str">
        <f>RTD("cqg.rtd",,"StudyData","HTS","Bar",,"Close","1",D68,,,,,"T")</f>
        <v/>
      </c>
      <c r="Q68" s="13">
        <f>IF( RTD("cqg.rtd",,"StudyData", "AlgOrdBidVol(HTS)",  "Bar",, "Open", "1",D68,,,,,"T")="",0,RTD("cqg.rtd",,"StudyData", "AlgOrdBidVol(HTS)",  "Bar",, "Open", "1",D68,,,,,"T"))</f>
        <v>0</v>
      </c>
      <c r="R68" s="13">
        <f xml:space="preserve"> IF(RTD("cqg.rtd",,"StudyData", "AlgOrdAskVol(HTS)",  "Bar",, "Open", "1",D68,,,,,"T")="",0,RTD("cqg.rtd",,"StudyData", "AlgOrdAskVol(HTS)",  "Bar",, "Open", "1",D68,,,,,"T"))</f>
        <v>0</v>
      </c>
      <c r="S68" s="60">
        <f>IF(AND(Q68&gt;$Q$8,Q68&gt;R68),1,IF(AND(R68&gt;$R$8,R68&gt;Q68),-1,0))</f>
        <v>0</v>
      </c>
      <c r="T68" s="114"/>
      <c r="U68" s="38">
        <f>RTD("cqg.rtd",,"StudyData","HTS","Bar",,"Time","5",D68,,,,,"T")</f>
        <v>42305.350694444445</v>
      </c>
      <c r="V68" s="14">
        <f>RTD("cqg.rtd",,"StudyData","HTS","Bar",,"Open","5",D68,,,,,"T")</f>
        <v>98.24</v>
      </c>
      <c r="W68" s="11">
        <f>RTD("cqg.rtd",,"StudyData","HTS","Bar",,"High","5",D68,,,,,"T")</f>
        <v>98.24</v>
      </c>
      <c r="X68" s="52">
        <f>RTD("cqg.rtd",,"StudyData","HTS","Bar",,"Low","5",D68,,,,,"T")</f>
        <v>98.24</v>
      </c>
      <c r="Y68" s="51">
        <f>RTD("cqg.rtd",,"StudyData","HTS","FG",,"Close","5",D68,,,,,"T")</f>
        <v>98.24</v>
      </c>
      <c r="Z68" s="12">
        <f>IF( RTD("cqg.rtd",,"StudyData","AlgOrdBidVol(HTS)",  "Bar",, "Open", "5",D68,,,,,"T")="",0,RTD("cqg.rtd",,"StudyData","AlgOrdBidVol(HTS)",  "Bar",, "Open", "5",D68,,,,,"T"))</f>
        <v>0</v>
      </c>
      <c r="AA68" s="12">
        <f>IF( RTD("cqg.rtd",,"StudyData","AlgOrdAskVol(HTS)",  "Bar",, "Open", "5",D68,,,,,"T")="",0,RTD("cqg.rtd",,"StudyData","AlgOrdAskVol(HTS)",  "Bar",, "Open", "5",D68,,,,,"T"))</f>
        <v>0</v>
      </c>
      <c r="AB68" s="9">
        <f t="shared" si="1"/>
        <v>0</v>
      </c>
      <c r="AC68" s="122"/>
      <c r="AD68" s="119"/>
      <c r="AE68" s="124"/>
      <c r="AF68" s="10">
        <f>RTD("cqg.rtd",,"StudyData","SUBMINUTE((HXS),1,Regular)","FG",,"Time","5",AH68,,,,,"T")</f>
        <v>42305.55667824074</v>
      </c>
      <c r="AG68" s="100" t="str">
        <f>RTD("cqg.rtd",,"StudyData","SUBMINUTE((HXS),1,Regular)","Bar",,"Close","5",AH68,,,,,"T")</f>
        <v/>
      </c>
      <c r="AH68" s="99">
        <f t="shared" si="5"/>
        <v>-59</v>
      </c>
      <c r="AI68" s="13">
        <f>IF( RTD("cqg.rtd",,"StudyData", "AlgOrdBidVol(SUBMINUTE((HXS),1,Regular),1,0)",  "Bar",, "Open", "5",AH68,,,,,"T")="",0,RTD("cqg.rtd",,"StudyData", "AlgOrdBidVol(SUBMINUTE((HXS),1,Regular),1,0)",  "Bar",, "Open", "5",AH68,,,,,"T"))</f>
        <v>0</v>
      </c>
      <c r="AJ68" s="118">
        <f xml:space="preserve"> IF(RTD("cqg.rtd",,"StudyData", "AlgOrdAskVol(SUBMINUTE((HXS),1,Regular),1,0)",  "Bar",, "Open", "5",AH68,,,,,"T")="",0,RTD("cqg.rtd",,"StudyData", "AlgOrdAskVol(SUBMINUTE((HXS),1,Regular),1,0)",  "Bar",, "Open", "5",AH68,,,,,"T"))</f>
        <v>0</v>
      </c>
      <c r="AK68" s="88">
        <f>IF(AND(AI68&gt;$AI$8,AI68&gt;AJ68),1,IF(AND(AJ68&gt;$AJ$8,AJ68&gt;AI68),-1,0))</f>
        <v>0</v>
      </c>
      <c r="AL68" s="115"/>
      <c r="AM68" s="10">
        <f>RTD("cqg.rtd",,"StudyData","SUBMINUTE((HXS),5,Regular)","FG",,"Time","5",AH68,,,,,"T")</f>
        <v>42305.553935185184</v>
      </c>
      <c r="AN68" s="49" t="str">
        <f>RTD("cqg.rtd",,"StudyData","SUBMINUTE((HXS),5,Regular)","Bar",,"Close","5",AH68,,,,,"T")</f>
        <v/>
      </c>
      <c r="AO68" s="12">
        <f>IF( RTD("cqg.rtd",,"StudyData","AlgOrdBidVol(SUBMINUTE((HXS),5,Regular),1,0)",  "Bar",, "Open", "5",AH68,,,,,"T")="",0,RTD("cqg.rtd",,"StudyData","AlgOrdBidVol(SUBMINUTE((HXS),5,Regular),1,0)",  "Bar",, "Open", "5",AH68,,,,,"T"))</f>
        <v>0</v>
      </c>
      <c r="AP68" s="12">
        <f>IF( RTD("cqg.rtd",,"StudyData","AlgOrdAskVol(SUBMINUTE((HXS),5,Regular),1,0)",  "Bar",, "Open", "5",AH68,,,,,"T")="",0,RTD("cqg.rtd",,"StudyData","AlgOrdAskVol(SUBMINUTE((HXS),5,Regular),1,0)",  "Bar",, "Open", "5",AH68,,,,,"T"))</f>
        <v>0</v>
      </c>
      <c r="AQ68" s="9">
        <f>IF(AND(AO68&gt;$AO$8,AO68&gt;AP68),1,IF(AND(AP68&gt;$AP$8,AP68&gt;AO68),-1,0))</f>
        <v>0</v>
      </c>
      <c r="AR68" s="115"/>
      <c r="AS68" s="15">
        <f>RTD("cqg.rtd",,"StudyData","HXS","Bar",,"Time","1",AH68,,,,,"T")</f>
        <v>42305.515972222223</v>
      </c>
      <c r="AT68" s="50" t="str">
        <f>RTD("cqg.rtd",,"StudyData","HXS","Bar",,"Close","1",AH68,,,,,"T")</f>
        <v/>
      </c>
      <c r="AU68" s="13">
        <f>IF( RTD("cqg.rtd",,"StudyData", "AlgOrdBidVol(HXS)",  "Bar",, "Open", "1",AH68,,,,,"T")="",0,RTD("cqg.rtd",,"StudyData", "AlgOrdBidVol(HXS)",  "Bar",, "Open", "1",AH68,,,,,"T"))</f>
        <v>0</v>
      </c>
      <c r="AV68" s="13">
        <f xml:space="preserve"> IF(RTD("cqg.rtd",,"StudyData", "AlgOrdAskVol(HXS)",  "Bar",, "Open", "1",AH68,,,,,"T")="",0,RTD("cqg.rtd",,"StudyData", "AlgOrdAskVol(HXS)",  "Bar",, "Open", "1",AH68,,,,,"T"))</f>
        <v>0</v>
      </c>
      <c r="AW68" s="91">
        <f t="shared" si="2"/>
        <v>0</v>
      </c>
      <c r="AX68" s="115"/>
      <c r="AY68" s="102">
        <f>RTD("cqg.rtd",,"StudyData","HXS","Bar",,"Time","5",AH68,,,,,"T")</f>
        <v>42305.350694444445</v>
      </c>
      <c r="AZ68" s="14">
        <f>RTD("cqg.rtd",,"StudyData","HXS","FG",,"Close","5",AH68,,,,,"T")</f>
        <v>97.394999999999996</v>
      </c>
      <c r="BA68" s="89">
        <f>RTD("cqg.rtd",,"StudyData","HXS","Bar",,"High","5",AH68,,,,,"T")</f>
        <v>97.4</v>
      </c>
      <c r="BB68" s="90">
        <f>RTD("cqg.rtd",,"StudyData","HXS","Bar",,"Low","5",AH68,,,,,"T")</f>
        <v>97.394999999999996</v>
      </c>
      <c r="BC68" s="51">
        <f>RTD("cqg.rtd",,"StudyData","HXS","Bar",,"Close","5",AH68,,,,,"T")</f>
        <v>97.394999999999996</v>
      </c>
      <c r="BD68" s="12">
        <f>IF( RTD("cqg.rtd",,"StudyData","AlgOrdBidVol(HXS)",  "Bar",, "Open", "5",AH68,,,,,"T")="",0,RTD("cqg.rtd",,"StudyData","AlgOrdBidVol(HXS)",  "Bar",, "Open", "5",AH68,,,,,"T"))</f>
        <v>37</v>
      </c>
      <c r="BE68" s="12">
        <f>IF( RTD("cqg.rtd",,"StudyData","AlgOrdAskVol(HXS)",  "Bar",, "Open", "5",AH68,,,,,"T")="",0,RTD("cqg.rtd",,"StudyData","AlgOrdAskVol(HXS)",  "Bar",, "Open", "5",AH68,,,,,"T"))</f>
        <v>134</v>
      </c>
      <c r="BF68" s="9">
        <f t="shared" si="3"/>
        <v>-1</v>
      </c>
      <c r="BG68" s="92"/>
      <c r="BH68" s="6"/>
      <c r="BK68" s="6"/>
      <c r="BL68" s="6"/>
      <c r="BN68" s="1"/>
    </row>
    <row r="69" spans="2:66" ht="11.1" customHeight="1" x14ac:dyDescent="0.3">
      <c r="B69" s="10">
        <f>RTD("cqg.rtd",,"StudyData","SUBMINUTE((HTS),1,Regular)","FG",,"Time","5",D69,,,,,"T")</f>
        <v>42305.556666666671</v>
      </c>
      <c r="C69" s="100" t="str">
        <f>RTD("cqg.rtd",,"StudyData","SUBMINUTE((HTS),1,Regular)","Bar",,"Close","5",D69,,,,,"T")</f>
        <v/>
      </c>
      <c r="D69" s="101">
        <f t="shared" si="10"/>
        <v>-60</v>
      </c>
      <c r="E69" s="13">
        <f>IF( RTD("cqg.rtd",,"StudyData", "AlgOrdBidVol(SUBMINUTE((HTS),1,Regular),1,0)",  "Bar",, "Open", "5",D69,,,,,"T")="",0,RTD("cqg.rtd",,"StudyData", "AlgOrdBidVol(SUBMINUTE((HTS),1,Regular),1,0)",  "Bar",, "Open", "5",D69,,,,,"T"))</f>
        <v>0</v>
      </c>
      <c r="F69" s="13">
        <f xml:space="preserve"> IF(RTD("cqg.rtd",,"StudyData", "AlgOrdAskVol(SUBMINUTE((HTS),1,Regular),1,0)",  "Bar",, "Open", "5",D69,,,,,"T")="",0,RTD("cqg.rtd",,"StudyData", "AlgOrdAskVol(SUBMINUTE((HTS),1,Regular),1,0)",  "Bar",, "Open", "5",D69,,,,,"T"))</f>
        <v>0</v>
      </c>
      <c r="G69" s="6">
        <f t="shared" si="7"/>
        <v>0</v>
      </c>
      <c r="H69" s="114"/>
      <c r="I69" s="19">
        <f>RTD("cqg.rtd",,"StudyData","SUBMINUTE((HTS),5,Regular)","FG",,"Time","5",D69,,,,,"T")</f>
        <v>42305.553877314815</v>
      </c>
      <c r="J69" s="49" t="str">
        <f>RTD("cqg.rtd",,"StudyData","SUBMINUTE((HTS),5,Regular)","Bar",,"Close","5",D69,,,,,"T")</f>
        <v/>
      </c>
      <c r="K69" s="20">
        <f>IF( RTD("cqg.rtd",,"StudyData","AlgOrdBidVol(SUBMINUTE((HTS),5,Regular),1,0)",  "Bar",, "Open", "5",D69,,,,,"T")="",0,RTD("cqg.rtd",,"StudyData","AlgOrdBidVol(SUBMINUTE((HTS),5,Regular),1,0)",  "Bar",, "Open", "5",D69,,,,,"T"))</f>
        <v>0</v>
      </c>
      <c r="L69" s="20">
        <f>IF( RTD("cqg.rtd",,"StudyData","AlgOrdAskVol(SUBMINUTE((HTS),5,Regular),1,0)",  "Bar",, "Open", "5",D69,,,,,"T")="",0,RTD("cqg.rtd",,"StudyData","AlgOrdAskVol(SUBMINUTE((HTS),5,Regular),1,0)",  "Bar",, "Open", "5",D69,,,,,"T"))</f>
        <v>0</v>
      </c>
      <c r="M69" s="1">
        <f t="shared" si="8"/>
        <v>0</v>
      </c>
      <c r="N69" s="114"/>
      <c r="O69" s="15">
        <f>RTD("cqg.rtd",,"StudyData","HTS","Bar",,"Time","1",D69,,,,,"T")</f>
        <v>42305.515277777777</v>
      </c>
      <c r="P69" s="50" t="str">
        <f>RTD("cqg.rtd",,"StudyData","HTS","Bar",,"Close","1",D69,,,,,"T")</f>
        <v/>
      </c>
      <c r="Q69" s="13">
        <f>IF( RTD("cqg.rtd",,"StudyData", "AlgOrdBidVol(HTS)",  "Bar",, "Open", "1",D69,,,,,"T")="",0,RTD("cqg.rtd",,"StudyData", "AlgOrdBidVol(HTS)",  "Bar",, "Open", "1",D69,,,,,"T"))</f>
        <v>0</v>
      </c>
      <c r="R69" s="13">
        <f xml:space="preserve"> IF(RTD("cqg.rtd",,"StudyData", "AlgOrdAskVol(HTS)",  "Bar",, "Open", "1",D69,,,,,"T")="",0,RTD("cqg.rtd",,"StudyData", "AlgOrdAskVol(HTS)",  "Bar",, "Open", "1",D69,,,,,"T"))</f>
        <v>0</v>
      </c>
      <c r="S69" s="60">
        <f>IF(AND(Q69&gt;$Q$8,Q69&gt;R69),1,IF(AND(R69&gt;$R$8,R69&gt;Q69),-1,0))</f>
        <v>0</v>
      </c>
      <c r="T69" s="114"/>
      <c r="U69" s="38">
        <f>RTD("cqg.rtd",,"StudyData","HTS","Bar",,"Time","5",D69,,,,,"T")</f>
        <v>42305.347222222219</v>
      </c>
      <c r="V69" s="14">
        <f>RTD("cqg.rtd",,"StudyData","HTS","Bar",,"Open","5",D69,,,,,"T")</f>
        <v>98.24</v>
      </c>
      <c r="W69" s="11">
        <f>RTD("cqg.rtd",,"StudyData","HTS","Bar",,"High","5",D69,,,,,"T")</f>
        <v>98.24</v>
      </c>
      <c r="X69" s="52">
        <f>RTD("cqg.rtd",,"StudyData","HTS","Bar",,"Low","5",D69,,,,,"T")</f>
        <v>98.24</v>
      </c>
      <c r="Y69" s="51">
        <f>RTD("cqg.rtd",,"StudyData","HTS","FG",,"Close","5",D69,,,,,"T")</f>
        <v>98.24</v>
      </c>
      <c r="Z69" s="12">
        <f>IF( RTD("cqg.rtd",,"StudyData","AlgOrdBidVol(HTS)",  "Bar",, "Open", "5",D69,,,,,"T")="",0,RTD("cqg.rtd",,"StudyData","AlgOrdBidVol(HTS)",  "Bar",, "Open", "5",D69,,,,,"T"))</f>
        <v>1826</v>
      </c>
      <c r="AA69" s="12">
        <f>IF( RTD("cqg.rtd",,"StudyData","AlgOrdAskVol(HTS)",  "Bar",, "Open", "5",D69,,,,,"T")="",0,RTD("cqg.rtd",,"StudyData","AlgOrdAskVol(HTS)",  "Bar",, "Open", "5",D69,,,,,"T"))</f>
        <v>236</v>
      </c>
      <c r="AB69" s="9">
        <f t="shared" si="1"/>
        <v>1</v>
      </c>
      <c r="AC69" s="123"/>
      <c r="AD69" s="120"/>
      <c r="AE69" s="125"/>
      <c r="AF69" s="10">
        <f>RTD("cqg.rtd",,"StudyData","SUBMINUTE((HXS),1,Regular)","FG",,"Time","5",AH69,,,,,"T")</f>
        <v>42305.556666666671</v>
      </c>
      <c r="AG69" s="100" t="str">
        <f>RTD("cqg.rtd",,"StudyData","SUBMINUTE((HXS),1,Regular)","Bar",,"Close","5",AH69,,,,,"T")</f>
        <v/>
      </c>
      <c r="AH69" s="99">
        <f t="shared" si="5"/>
        <v>-60</v>
      </c>
      <c r="AI69" s="13">
        <f>IF( RTD("cqg.rtd",,"StudyData", "AlgOrdBidVol(SUBMINUTE((HXS),1,Regular),1,0)",  "Bar",, "Open", "5",AH69,,,,,"T")="",0,RTD("cqg.rtd",,"StudyData", "AlgOrdBidVol(SUBMINUTE((HXS),1,Regular),1,0)",  "Bar",, "Open", "5",AH69,,,,,"T"))</f>
        <v>0</v>
      </c>
      <c r="AJ69" s="118">
        <f xml:space="preserve"> IF(RTD("cqg.rtd",,"StudyData", "AlgOrdAskVol(SUBMINUTE((HXS),1,Regular),1,0)",  "Bar",, "Open", "5",AH69,,,,,"T")="",0,RTD("cqg.rtd",,"StudyData", "AlgOrdAskVol(SUBMINUTE((HXS),1,Regular),1,0)",  "Bar",, "Open", "5",AH69,,,,,"T"))</f>
        <v>0</v>
      </c>
      <c r="AK69" s="88">
        <f>IF(AND(AI69&gt;$AI$8,AI69&gt;AJ69),1,IF(AND(AJ69&gt;$AJ$8,AJ69&gt;AI69),-1,0))</f>
        <v>0</v>
      </c>
      <c r="AL69" s="115"/>
      <c r="AM69" s="10">
        <f>RTD("cqg.rtd",,"StudyData","SUBMINUTE((HXS),5,Regular)","FG",,"Time","5",AH69,,,,,"T")</f>
        <v>42305.553877314815</v>
      </c>
      <c r="AN69" s="49" t="str">
        <f>RTD("cqg.rtd",,"StudyData","SUBMINUTE((HXS),5,Regular)","Bar",,"Close","5",AH69,,,,,"T")</f>
        <v/>
      </c>
      <c r="AO69" s="20">
        <f>IF( RTD("cqg.rtd",,"StudyData","AlgOrdBidVol(SUBMINUTE((HXS),5,Regular),1,0)",  "Bar",, "Open", "5",AH69,,,,,"T")="",0,RTD("cqg.rtd",,"StudyData","AlgOrdBidVol(SUBMINUTE((HXS),5,Regular),1,0)",  "Bar",, "Open", "5",AH69,,,,,"T"))</f>
        <v>0</v>
      </c>
      <c r="AP69" s="20">
        <f>IF( RTD("cqg.rtd",,"StudyData","AlgOrdAskVol(SUBMINUTE((HXS),5,Regular),1,0)",  "Bar",, "Open", "5",AH69,,,,,"T")="",0,RTD("cqg.rtd",,"StudyData","AlgOrdAskVol(SUBMINUTE((HXS),5,Regular),1,0)",  "Bar",, "Open", "5",AH69,,,,,"T"))</f>
        <v>0</v>
      </c>
      <c r="AQ69" s="9">
        <f>IF(AND(AO69&gt;$AO$8,AO69&gt;AP69),1,IF(AND(AP69&gt;$AP$8,AP69&gt;AO69),-1,0))</f>
        <v>0</v>
      </c>
      <c r="AR69" s="115"/>
      <c r="AS69" s="15">
        <f>RTD("cqg.rtd",,"StudyData","HXS","Bar",,"Time","1",AH69,,,,,"T")</f>
        <v>42305.515277777777</v>
      </c>
      <c r="AT69" s="50">
        <f>RTD("cqg.rtd",,"StudyData","HXS","Bar",,"Close","1",AH69,,,,,"T")</f>
        <v>97.38</v>
      </c>
      <c r="AU69" s="13">
        <f>IF( RTD("cqg.rtd",,"StudyData", "AlgOrdBidVol(HXS)",  "Bar",, "Open", "1",AH69,,,,,"T")="",0,RTD("cqg.rtd",,"StudyData", "AlgOrdBidVol(HXS)",  "Bar",, "Open", "1",AH69,,,,,"T"))</f>
        <v>0</v>
      </c>
      <c r="AV69" s="13">
        <f xml:space="preserve"> IF(RTD("cqg.rtd",,"StudyData", "AlgOrdAskVol(HXS)",  "Bar",, "Open", "1",AH69,,,,,"T")="",0,RTD("cqg.rtd",,"StudyData", "AlgOrdAskVol(HXS)",  "Bar",, "Open", "1",AH69,,,,,"T"))</f>
        <v>0</v>
      </c>
      <c r="AW69" s="91">
        <f t="shared" si="2"/>
        <v>0</v>
      </c>
      <c r="AX69" s="115"/>
      <c r="AY69" s="102">
        <f>RTD("cqg.rtd",,"StudyData","HXS","Bar",,"Time","5",AH69,,,,,"T")</f>
        <v>42305.347222222219</v>
      </c>
      <c r="AZ69" s="14">
        <f>RTD("cqg.rtd",,"StudyData","HXS","FG",,"Close","5",AH69,,,,,"T")</f>
        <v>97.394999999999996</v>
      </c>
      <c r="BA69" s="89">
        <f>RTD("cqg.rtd",,"StudyData","HXS","Bar",,"High","5",AH69,,,,,"T")</f>
        <v>97.394999999999996</v>
      </c>
      <c r="BB69" s="90">
        <f>RTD("cqg.rtd",,"StudyData","HXS","Bar",,"Low","5",AH69,,,,,"T")</f>
        <v>97.39</v>
      </c>
      <c r="BC69" s="51">
        <f>RTD("cqg.rtd",,"StudyData","HXS","Bar",,"Close","5",AH69,,,,,"T")</f>
        <v>97.394999999999996</v>
      </c>
      <c r="BD69" s="12">
        <f>IF( RTD("cqg.rtd",,"StudyData","AlgOrdBidVol(HXS)",  "Bar",, "Open", "5",AH69,,,,,"T")="",0,RTD("cqg.rtd",,"StudyData","AlgOrdBidVol(HXS)",  "Bar",, "Open", "5",AH69,,,,,"T"))</f>
        <v>0</v>
      </c>
      <c r="BE69" s="12">
        <f>IF( RTD("cqg.rtd",,"StudyData","AlgOrdAskVol(HXS)",  "Bar",, "Open", "5",AH69,,,,,"T")="",0,RTD("cqg.rtd",,"StudyData","AlgOrdAskVol(HXS)",  "Bar",, "Open", "5",AH69,,,,,"T"))</f>
        <v>0</v>
      </c>
      <c r="BF69" s="9">
        <f t="shared" si="3"/>
        <v>0</v>
      </c>
      <c r="BG69" s="92"/>
      <c r="BH69" s="6"/>
      <c r="BK69" s="6"/>
      <c r="BL69" s="6"/>
      <c r="BN69" s="1"/>
    </row>
    <row r="70" spans="2:66" x14ac:dyDescent="0.3">
      <c r="B70" s="56" t="s">
        <v>8</v>
      </c>
      <c r="C70" s="56"/>
      <c r="D70" s="56"/>
      <c r="E70" s="56"/>
      <c r="F70" s="56"/>
      <c r="G70" s="47"/>
      <c r="H70" s="48"/>
      <c r="I70" s="57" t="s">
        <v>9</v>
      </c>
      <c r="J70" s="57"/>
      <c r="K70" s="57"/>
      <c r="L70" s="57"/>
      <c r="M70" s="57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17"/>
      <c r="Y70" s="17"/>
      <c r="Z70" s="22"/>
      <c r="AA70" s="23"/>
      <c r="AB70" s="23"/>
      <c r="AC70" s="23"/>
      <c r="AD70" s="23"/>
      <c r="AE70" s="23"/>
      <c r="AF70" s="23"/>
      <c r="AG70" s="23"/>
      <c r="AH70" s="23"/>
      <c r="AI70" s="86"/>
      <c r="AJ70" s="24"/>
      <c r="AK70" s="24"/>
      <c r="AL70" s="25"/>
      <c r="AM70" s="25"/>
      <c r="AN70" s="25"/>
      <c r="AO70" s="25"/>
      <c r="AP70" s="23"/>
      <c r="AQ70" s="23"/>
      <c r="AR70" s="23"/>
      <c r="AS70" s="25"/>
      <c r="AT70" s="23"/>
      <c r="AU70" s="16"/>
      <c r="AV70" s="23"/>
      <c r="AW70" s="23"/>
      <c r="AX70" s="23"/>
      <c r="AY70" s="25"/>
      <c r="AZ70" s="23"/>
      <c r="BA70" s="23"/>
      <c r="BB70" s="23"/>
      <c r="BC70" s="23"/>
      <c r="BD70" s="23"/>
      <c r="BE70" s="23"/>
      <c r="BF70" s="23"/>
      <c r="BG70" s="6"/>
      <c r="BH70" s="6"/>
      <c r="BK70" s="6"/>
      <c r="BL70" s="6"/>
      <c r="BM70" s="6"/>
      <c r="BN70" s="27"/>
    </row>
    <row r="71" spans="2:66" x14ac:dyDescent="0.3"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Z71" s="26"/>
      <c r="AD71" s="6"/>
      <c r="AE71" s="6"/>
      <c r="AF71" s="6"/>
      <c r="AG71" s="6"/>
      <c r="AH71" s="6"/>
      <c r="AI71" s="16"/>
      <c r="AJ71" s="8"/>
      <c r="AK71" s="8"/>
      <c r="AL71" s="27"/>
      <c r="AM71" s="27"/>
      <c r="AN71" s="27"/>
      <c r="AO71" s="27"/>
      <c r="AP71" s="6"/>
      <c r="AQ71" s="6"/>
      <c r="AR71" s="6"/>
      <c r="AS71" s="6"/>
      <c r="AT71" s="6"/>
      <c r="AU71" s="1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K71" s="6"/>
      <c r="BL71" s="6"/>
      <c r="BM71" s="6"/>
      <c r="BN71" s="27"/>
    </row>
    <row r="72" spans="2:66" x14ac:dyDescent="0.3">
      <c r="G72" s="3"/>
      <c r="H72" s="4"/>
      <c r="I72" s="4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Z72" s="26"/>
      <c r="AD72" s="6"/>
      <c r="AE72" s="6"/>
      <c r="AF72" s="6"/>
      <c r="AG72" s="6"/>
      <c r="AH72" s="6"/>
      <c r="AI72" s="16"/>
      <c r="AJ72" s="8"/>
      <c r="AK72" s="8"/>
      <c r="AL72" s="27"/>
      <c r="AM72" s="27"/>
      <c r="AN72" s="27"/>
      <c r="AO72" s="27"/>
      <c r="AP72" s="6"/>
      <c r="AQ72" s="6"/>
      <c r="AR72" s="6"/>
      <c r="AS72" s="6"/>
      <c r="AT72" s="6"/>
      <c r="AU72" s="1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K72" s="6"/>
      <c r="BL72" s="6"/>
      <c r="BM72" s="6"/>
      <c r="BN72" s="27"/>
    </row>
    <row r="73" spans="2:66" x14ac:dyDescent="0.3">
      <c r="G73" s="3"/>
      <c r="H73" s="4"/>
      <c r="I73" s="4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Z73" s="26"/>
      <c r="AD73" s="6"/>
      <c r="AE73" s="6"/>
      <c r="AF73" s="6"/>
      <c r="AG73" s="6"/>
      <c r="AH73" s="6"/>
      <c r="AI73" s="16"/>
      <c r="AJ73" s="8"/>
      <c r="AK73" s="8"/>
      <c r="AL73" s="27"/>
      <c r="AM73" s="27"/>
      <c r="AN73" s="27"/>
      <c r="AO73" s="27"/>
      <c r="AP73" s="6"/>
      <c r="AQ73" s="6"/>
      <c r="AR73" s="6"/>
      <c r="AS73" s="6"/>
      <c r="AT73" s="6"/>
      <c r="AU73" s="1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K73" s="6"/>
      <c r="BL73" s="6"/>
      <c r="BM73" s="6"/>
      <c r="BN73" s="27"/>
    </row>
    <row r="74" spans="2:66" x14ac:dyDescent="0.3">
      <c r="G74" s="3"/>
      <c r="H74" s="4"/>
      <c r="I74" s="4"/>
    </row>
  </sheetData>
  <sheetProtection algorithmName="SHA-512" hashValue="TG3B+hwVdlSzd2YtN+MHs6VEV3tiTS9iHB2sDi9F0v5y1RruYcYfJNdd3pWviwMtGRCKo6tYMcYLeXW2LJDiPw==" saltValue="RNe+YkQY851LCVa25HVQYg==" spinCount="100000" sheet="1" objects="1" scenarios="1" selectLockedCells="1"/>
  <mergeCells count="59">
    <mergeCell ref="AU4:BE4"/>
    <mergeCell ref="BD5:BE5"/>
    <mergeCell ref="BD6:BE6"/>
    <mergeCell ref="AC2:AE8"/>
    <mergeCell ref="AM8:AN8"/>
    <mergeCell ref="AS8:AT8"/>
    <mergeCell ref="AY8:BC8"/>
    <mergeCell ref="H7:H8"/>
    <mergeCell ref="N7:N8"/>
    <mergeCell ref="T7:T8"/>
    <mergeCell ref="AR7:AR8"/>
    <mergeCell ref="AX7:AX8"/>
    <mergeCell ref="AL7:AL8"/>
    <mergeCell ref="AU5:AX5"/>
    <mergeCell ref="AY5:BC5"/>
    <mergeCell ref="AF6:AG6"/>
    <mergeCell ref="AI6:AL6"/>
    <mergeCell ref="AM6:AN6"/>
    <mergeCell ref="AO6:AR6"/>
    <mergeCell ref="AS6:AT6"/>
    <mergeCell ref="AU6:AX6"/>
    <mergeCell ref="AY6:BC6"/>
    <mergeCell ref="AF5:AG5"/>
    <mergeCell ref="AI5:AL5"/>
    <mergeCell ref="AM5:AN5"/>
    <mergeCell ref="AO5:AR5"/>
    <mergeCell ref="AS5:AT5"/>
    <mergeCell ref="AF4:AG4"/>
    <mergeCell ref="AO4:AR4"/>
    <mergeCell ref="AS4:AT4"/>
    <mergeCell ref="AF2:BE3"/>
    <mergeCell ref="B2:AA3"/>
    <mergeCell ref="Z5:AA5"/>
    <mergeCell ref="Z6:AA6"/>
    <mergeCell ref="K4:N4"/>
    <mergeCell ref="O4:P4"/>
    <mergeCell ref="Q4:AA4"/>
    <mergeCell ref="Q6:T6"/>
    <mergeCell ref="U6:Y6"/>
    <mergeCell ref="O6:P6"/>
    <mergeCell ref="K6:N6"/>
    <mergeCell ref="Q5:T5"/>
    <mergeCell ref="U5:Y5"/>
    <mergeCell ref="E5:H5"/>
    <mergeCell ref="I5:J5"/>
    <mergeCell ref="K5:N5"/>
    <mergeCell ref="I6:J6"/>
    <mergeCell ref="E6:H6"/>
    <mergeCell ref="O5:P5"/>
    <mergeCell ref="B6:C6"/>
    <mergeCell ref="I8:J8"/>
    <mergeCell ref="O8:P8"/>
    <mergeCell ref="B4:C4"/>
    <mergeCell ref="B5:C5"/>
    <mergeCell ref="AF8:AG8"/>
    <mergeCell ref="U8:Y8"/>
    <mergeCell ref="B70:F70"/>
    <mergeCell ref="I70:M70"/>
    <mergeCell ref="B8:C8"/>
  </mergeCells>
  <conditionalFormatting sqref="E9:F9">
    <cfRule type="expression" dxfId="60" priority="118">
      <formula>E9=0</formula>
    </cfRule>
  </conditionalFormatting>
  <conditionalFormatting sqref="E10:E69">
    <cfRule type="expression" dxfId="59" priority="117">
      <formula>E10=0</formula>
    </cfRule>
  </conditionalFormatting>
  <conditionalFormatting sqref="F10:F69">
    <cfRule type="expression" dxfId="58" priority="115">
      <formula>F10=0</formula>
    </cfRule>
  </conditionalFormatting>
  <conditionalFormatting sqref="K9">
    <cfRule type="expression" dxfId="57" priority="113">
      <formula>K9=0</formula>
    </cfRule>
  </conditionalFormatting>
  <conditionalFormatting sqref="L9">
    <cfRule type="expression" dxfId="56" priority="112">
      <formula>L9=0</formula>
    </cfRule>
  </conditionalFormatting>
  <conditionalFormatting sqref="L10:L69">
    <cfRule type="expression" dxfId="55" priority="104">
      <formula>L10=0</formula>
    </cfRule>
  </conditionalFormatting>
  <conditionalFormatting sqref="K10:K69">
    <cfRule type="expression" dxfId="54" priority="105">
      <formula>K10=0</formula>
    </cfRule>
  </conditionalFormatting>
  <conditionalFormatting sqref="Q9:R9">
    <cfRule type="expression" dxfId="53" priority="97">
      <formula>Q9=0</formula>
    </cfRule>
  </conditionalFormatting>
  <conditionalFormatting sqref="Z9">
    <cfRule type="expression" dxfId="52" priority="94">
      <formula>Z9=0</formula>
    </cfRule>
  </conditionalFormatting>
  <conditionalFormatting sqref="AA9">
    <cfRule type="expression" dxfId="51" priority="93">
      <formula>AA9=0</formula>
    </cfRule>
  </conditionalFormatting>
  <conditionalFormatting sqref="J9:J69">
    <cfRule type="expression" dxfId="50" priority="143">
      <formula>M9=1</formula>
    </cfRule>
    <cfRule type="expression" dxfId="49" priority="144">
      <formula>M9=-1</formula>
    </cfRule>
  </conditionalFormatting>
  <conditionalFormatting sqref="Q10:R69">
    <cfRule type="expression" dxfId="48" priority="82">
      <formula>Q10=0</formula>
    </cfRule>
  </conditionalFormatting>
  <conditionalFormatting sqref="Z10:Z69">
    <cfRule type="expression" dxfId="47" priority="77">
      <formula>Z10=0</formula>
    </cfRule>
  </conditionalFormatting>
  <conditionalFormatting sqref="AA10:AA69">
    <cfRule type="expression" dxfId="46" priority="76">
      <formula>AA10=0</formula>
    </cfRule>
  </conditionalFormatting>
  <conditionalFormatting sqref="Y9">
    <cfRule type="expression" dxfId="45" priority="74">
      <formula>AB9=1</formula>
    </cfRule>
    <cfRule type="expression" dxfId="44" priority="75">
      <formula>AB9=-1</formula>
    </cfRule>
  </conditionalFormatting>
  <conditionalFormatting sqref="C9:C69">
    <cfRule type="expression" dxfId="43" priority="65">
      <formula>G9=1</formula>
    </cfRule>
    <cfRule type="expression" dxfId="42" priority="66">
      <formula>G9=-1</formula>
    </cfRule>
  </conditionalFormatting>
  <conditionalFormatting sqref="S8">
    <cfRule type="expression" dxfId="41" priority="64">
      <formula>S8=0</formula>
    </cfRule>
  </conditionalFormatting>
  <conditionalFormatting sqref="P10:P69">
    <cfRule type="expression" dxfId="40" priority="39">
      <formula>S10=1</formula>
    </cfRule>
    <cfRule type="expression" dxfId="39" priority="40">
      <formula>S10=-1</formula>
    </cfRule>
  </conditionalFormatting>
  <conditionalFormatting sqref="P9">
    <cfRule type="expression" dxfId="38" priority="145">
      <formula>#REF!=1</formula>
    </cfRule>
    <cfRule type="expression" dxfId="37" priority="146">
      <formula>#REF!=-1</formula>
    </cfRule>
  </conditionalFormatting>
  <conditionalFormatting sqref="K6">
    <cfRule type="expression" dxfId="36" priority="37">
      <formula>$H$6&gt;$J$6</formula>
    </cfRule>
  </conditionalFormatting>
  <conditionalFormatting sqref="O6:P6">
    <cfRule type="expression" dxfId="35" priority="36">
      <formula>$J$6&gt;$H$6</formula>
    </cfRule>
  </conditionalFormatting>
  <conditionalFormatting sqref="AI9:AJ9">
    <cfRule type="expression" dxfId="34" priority="31">
      <formula>AI9=0</formula>
    </cfRule>
  </conditionalFormatting>
  <conditionalFormatting sqref="AI10:AI69">
    <cfRule type="expression" dxfId="33" priority="30">
      <formula>AI10=0</formula>
    </cfRule>
  </conditionalFormatting>
  <conditionalFormatting sqref="AJ10:AJ69">
    <cfRule type="expression" dxfId="32" priority="29">
      <formula>AJ10=0</formula>
    </cfRule>
  </conditionalFormatting>
  <conditionalFormatting sqref="AO9">
    <cfRule type="expression" dxfId="31" priority="28">
      <formula>AO9=0</formula>
    </cfRule>
  </conditionalFormatting>
  <conditionalFormatting sqref="AP9">
    <cfRule type="expression" dxfId="30" priority="27">
      <formula>AP9=0</formula>
    </cfRule>
  </conditionalFormatting>
  <conditionalFormatting sqref="AP10:AP69">
    <cfRule type="expression" dxfId="29" priority="25">
      <formula>AP10=0</formula>
    </cfRule>
  </conditionalFormatting>
  <conditionalFormatting sqref="AO10:AO69">
    <cfRule type="expression" dxfId="28" priority="26">
      <formula>AO10=0</formula>
    </cfRule>
  </conditionalFormatting>
  <conditionalFormatting sqref="AU9:AV9">
    <cfRule type="expression" dxfId="27" priority="24">
      <formula>AU9=0</formula>
    </cfRule>
  </conditionalFormatting>
  <conditionalFormatting sqref="BD9">
    <cfRule type="expression" dxfId="26" priority="23">
      <formula>BD9=0</formula>
    </cfRule>
  </conditionalFormatting>
  <conditionalFormatting sqref="BE9">
    <cfRule type="expression" dxfId="25" priority="22">
      <formula>BE9=0</formula>
    </cfRule>
  </conditionalFormatting>
  <conditionalFormatting sqref="AN9:AN69">
    <cfRule type="expression" dxfId="24" priority="32">
      <formula>AQ9=1</formula>
    </cfRule>
    <cfRule type="expression" dxfId="23" priority="33">
      <formula>AQ9=-1</formula>
    </cfRule>
  </conditionalFormatting>
  <conditionalFormatting sqref="AU10:AV69">
    <cfRule type="expression" dxfId="22" priority="21">
      <formula>AU10=0</formula>
    </cfRule>
  </conditionalFormatting>
  <conditionalFormatting sqref="BD10:BD69">
    <cfRule type="expression" dxfId="21" priority="20">
      <formula>BD10=0</formula>
    </cfRule>
  </conditionalFormatting>
  <conditionalFormatting sqref="BE10:BE69">
    <cfRule type="expression" dxfId="20" priority="19">
      <formula>BE10=0</formula>
    </cfRule>
  </conditionalFormatting>
  <conditionalFormatting sqref="BC9">
    <cfRule type="expression" dxfId="19" priority="17">
      <formula>BF9=1</formula>
    </cfRule>
    <cfRule type="expression" dxfId="18" priority="18">
      <formula>BF9=-1</formula>
    </cfRule>
  </conditionalFormatting>
  <conditionalFormatting sqref="BC10:BC69">
    <cfRule type="expression" dxfId="17" priority="15">
      <formula>BE10&gt;$AA$8</formula>
    </cfRule>
    <cfRule type="expression" dxfId="16" priority="16">
      <formula>BD10&gt;$Z$8</formula>
    </cfRule>
  </conditionalFormatting>
  <conditionalFormatting sqref="AG9:AG69">
    <cfRule type="expression" dxfId="15" priority="13">
      <formula>AK9=1</formula>
    </cfRule>
    <cfRule type="expression" dxfId="14" priority="14">
      <formula>AK9=-1</formula>
    </cfRule>
  </conditionalFormatting>
  <conditionalFormatting sqref="AW8">
    <cfRule type="expression" dxfId="13" priority="12">
      <formula>AW8=0</formula>
    </cfRule>
  </conditionalFormatting>
  <conditionalFormatting sqref="AT10:AT69">
    <cfRule type="expression" dxfId="12" priority="10">
      <formula>AW10=1</formula>
    </cfRule>
    <cfRule type="expression" dxfId="11" priority="11">
      <formula>AW10=-1</formula>
    </cfRule>
  </conditionalFormatting>
  <conditionalFormatting sqref="AT9">
    <cfRule type="expression" dxfId="10" priority="34">
      <formula>#REF!=1</formula>
    </cfRule>
    <cfRule type="expression" dxfId="9" priority="35">
      <formula>#REF!=-1</formula>
    </cfRule>
  </conditionalFormatting>
  <conditionalFormatting sqref="AO6">
    <cfRule type="expression" dxfId="8" priority="9">
      <formula>$H$6&gt;$J$6</formula>
    </cfRule>
  </conditionalFormatting>
  <conditionalFormatting sqref="AS6:AT6">
    <cfRule type="expression" dxfId="7" priority="8">
      <formula>$J$6&gt;$H$6</formula>
    </cfRule>
  </conditionalFormatting>
  <conditionalFormatting sqref="Y10:Y69">
    <cfRule type="expression" dxfId="6" priority="6">
      <formula>AB10=1</formula>
    </cfRule>
    <cfRule type="expression" dxfId="5" priority="7">
      <formula>AB10=-1</formula>
    </cfRule>
  </conditionalFormatting>
  <conditionalFormatting sqref="AZ9">
    <cfRule type="expression" dxfId="4" priority="3">
      <formula>BF9=1</formula>
    </cfRule>
    <cfRule type="expression" dxfId="3" priority="5">
      <formula>BF9=-1</formula>
    </cfRule>
  </conditionalFormatting>
  <conditionalFormatting sqref="AZ10:AZ69">
    <cfRule type="expression" dxfId="1" priority="1">
      <formula>BF10=1</formula>
    </cfRule>
    <cfRule type="expression" dxfId="0" priority="2">
      <formula>BF10=-1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2015-10-22T16:32:14Z</dcterms:created>
  <dcterms:modified xsi:type="dcterms:W3CDTF">2015-10-28T18:22:39Z</dcterms:modified>
</cp:coreProperties>
</file>