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xWindow="0" yWindow="0" windowWidth="19365" windowHeight="12630" firstSheet="1" activeTab="1"/>
  </bookViews>
  <sheets>
    <sheet name="CQGOutputRanges" sheetId="17" state="hidden" r:id="rId1"/>
    <sheet name="LabelData" sheetId="1" r:id="rId2"/>
    <sheet name="DOM Data" sheetId="2" r:id="rId3"/>
    <sheet name="Account Data" sheetId="3" r:id="rId4"/>
    <sheet name="Account Summary" sheetId="4" r:id="rId5"/>
    <sheet name="GUID" sheetId="8" state="hidden" r:id="rId6"/>
    <sheet name="Buy Orders" sheetId="11" r:id="rId7"/>
    <sheet name="Sell Orders" sheetId="10" r:id="rId8"/>
    <sheet name="Positions Data" sheetId="6" r:id="rId9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0" l="1"/>
  <c r="C6" i="11" a="1"/>
  <c r="C23" i="1"/>
  <c r="C11" i="1"/>
  <c r="P4" i="1"/>
  <c r="J7" i="1"/>
  <c r="C10" i="1"/>
  <c r="Q4" i="1"/>
  <c r="C7" i="1"/>
  <c r="K7" i="1"/>
  <c r="M7" i="1"/>
  <c r="C6" i="1"/>
  <c r="C8" i="1"/>
  <c r="C22" i="1"/>
  <c r="B4" i="2" a="1"/>
  <c r="N4" i="1"/>
  <c r="K10" i="1"/>
  <c r="C15" i="1"/>
  <c r="C9" i="1"/>
  <c r="Q8" i="1"/>
  <c r="C4" i="11" a="1"/>
  <c r="C5" i="1"/>
  <c r="C4" i="1"/>
  <c r="L10" i="1"/>
  <c r="C20" i="1"/>
  <c r="Q10" i="1"/>
  <c r="B3" i="3" a="1"/>
  <c r="L7" i="1"/>
  <c r="C17" i="1"/>
  <c r="C2" i="11"/>
  <c r="N7" i="1"/>
  <c r="O10" i="1"/>
  <c r="C12" i="1"/>
  <c r="C18" i="1"/>
  <c r="J13" i="1"/>
  <c r="C32" i="1"/>
  <c r="L4" i="1"/>
  <c r="F11" i="3" a="1"/>
  <c r="C19" i="1"/>
  <c r="C25" i="1"/>
  <c r="C24" i="1"/>
  <c r="N10" i="1"/>
  <c r="B4" i="11" a="1"/>
  <c r="P7" i="1"/>
  <c r="C30" i="1"/>
  <c r="C28" i="1"/>
  <c r="D2" i="6"/>
  <c r="C14" i="1"/>
  <c r="P6" i="1"/>
  <c r="C31" i="1"/>
  <c r="C21" i="1"/>
  <c r="C16" i="1"/>
  <c r="C13" i="1"/>
  <c r="H4" i="1"/>
  <c r="J24" i="1"/>
  <c r="N13" i="1"/>
  <c r="C26" i="1"/>
  <c r="L13" i="1"/>
  <c r="J10" i="1"/>
  <c r="C5" i="11" a="1"/>
  <c r="M10" i="1"/>
  <c r="E11" i="3" a="1"/>
  <c r="C27" i="1"/>
  <c r="C29" i="1"/>
  <c r="O7" i="1"/>
  <c r="Q6" i="1"/>
  <c r="B4" i="10" a="1"/>
  <c r="C5" i="6" a="1"/>
  <c r="C8" i="10" a="1"/>
  <c r="C4" i="10" a="1"/>
  <c r="C6" i="10" a="1"/>
  <c r="C7" i="10" a="1"/>
  <c r="C5" i="10" a="1"/>
  <c r="B4" i="10" l="1"/>
  <c r="E11" i="3"/>
  <c r="B4" i="11"/>
  <c r="G5" i="10"/>
  <c r="E5" i="10"/>
  <c r="I5" i="10"/>
  <c r="H5" i="10"/>
  <c r="Q5" i="10"/>
  <c r="G7" i="10"/>
  <c r="L7" i="10"/>
  <c r="P7" i="10"/>
  <c r="J7" i="10"/>
  <c r="V7" i="10"/>
  <c r="E6" i="10"/>
  <c r="C6" i="10"/>
  <c r="U6" i="10"/>
  <c r="K6" i="10"/>
  <c r="Q6" i="10"/>
  <c r="F4" i="10"/>
  <c r="U4" i="10"/>
  <c r="K4" i="10"/>
  <c r="E4" i="10"/>
  <c r="C4" i="10"/>
  <c r="M8" i="10"/>
  <c r="V8" i="10"/>
  <c r="P8" i="10"/>
  <c r="H8" i="10"/>
  <c r="D8" i="10"/>
  <c r="C12" i="6"/>
  <c r="D10" i="6"/>
  <c r="C14" i="6"/>
  <c r="E24" i="6"/>
  <c r="E13" i="6"/>
  <c r="E18" i="6"/>
  <c r="D23" i="6"/>
  <c r="C17" i="6"/>
  <c r="D8" i="6"/>
  <c r="E19" i="6"/>
  <c r="H22" i="6"/>
  <c r="E15" i="6"/>
  <c r="G14" i="6"/>
  <c r="C21" i="6"/>
  <c r="L5" i="11"/>
  <c r="I5" i="11"/>
  <c r="C6" i="3"/>
  <c r="B4" i="3"/>
  <c r="P4" i="11"/>
  <c r="Q4" i="11"/>
  <c r="C9" i="2"/>
  <c r="C11" i="2"/>
  <c r="I6" i="11"/>
  <c r="O6" i="11"/>
  <c r="H3" i="3"/>
  <c r="T4" i="11"/>
  <c r="F4" i="11"/>
  <c r="E8" i="2"/>
  <c r="B12" i="2"/>
  <c r="Q6" i="11"/>
  <c r="U5" i="10"/>
  <c r="K5" i="10"/>
  <c r="C5" i="10"/>
  <c r="P5" i="10"/>
  <c r="N5" i="10"/>
  <c r="S7" i="10"/>
  <c r="N7" i="10"/>
  <c r="O7" i="10"/>
  <c r="I7" i="10"/>
  <c r="Q7" i="10"/>
  <c r="I6" i="10"/>
  <c r="J6" i="10"/>
  <c r="N6" i="10"/>
  <c r="G6" i="10"/>
  <c r="H6" i="10"/>
  <c r="R4" i="10"/>
  <c r="I4" i="10"/>
  <c r="J4" i="10"/>
  <c r="O4" i="10"/>
  <c r="V4" i="10"/>
  <c r="C8" i="10"/>
  <c r="Q8" i="10"/>
  <c r="T8" i="10"/>
  <c r="J8" i="10"/>
  <c r="S8" i="10"/>
  <c r="F23" i="6"/>
  <c r="H12" i="6"/>
  <c r="G23" i="6"/>
  <c r="E6" i="6"/>
  <c r="G24" i="6"/>
  <c r="G12" i="6"/>
  <c r="D22" i="6"/>
  <c r="H7" i="6"/>
  <c r="D24" i="6"/>
  <c r="H17" i="6"/>
  <c r="C16" i="6"/>
  <c r="H19" i="6"/>
  <c r="D6" i="6"/>
  <c r="G22" i="6"/>
  <c r="E11" i="6"/>
  <c r="E22" i="6"/>
  <c r="C15" i="6"/>
  <c r="H8" i="6"/>
  <c r="F10" i="6"/>
  <c r="D21" i="6"/>
  <c r="E16" i="6"/>
  <c r="D20" i="6"/>
  <c r="F8" i="6"/>
  <c r="C9" i="6"/>
  <c r="F14" i="6"/>
  <c r="G16" i="6"/>
  <c r="F6" i="6"/>
  <c r="D17" i="6"/>
  <c r="G8" i="6"/>
  <c r="G6" i="6"/>
  <c r="P5" i="11"/>
  <c r="Q5" i="11"/>
  <c r="E5" i="11"/>
  <c r="U5" i="11"/>
  <c r="H5" i="3"/>
  <c r="H6" i="3"/>
  <c r="B6" i="3"/>
  <c r="C4" i="11"/>
  <c r="D7" i="2"/>
  <c r="E4" i="2"/>
  <c r="M6" i="11"/>
  <c r="L5" i="10"/>
  <c r="J5" i="10"/>
  <c r="F5" i="10"/>
  <c r="T5" i="10"/>
  <c r="M5" i="10"/>
  <c r="F7" i="10"/>
  <c r="M7" i="10"/>
  <c r="C7" i="10"/>
  <c r="T7" i="10"/>
  <c r="R7" i="10"/>
  <c r="R6" i="10"/>
  <c r="O6" i="10"/>
  <c r="F6" i="10"/>
  <c r="T6" i="10"/>
  <c r="V6" i="10"/>
  <c r="L4" i="10"/>
  <c r="G4" i="10"/>
  <c r="H4" i="10"/>
  <c r="T4" i="10"/>
  <c r="D4" i="10"/>
  <c r="L8" i="10"/>
  <c r="N8" i="10"/>
  <c r="E8" i="10"/>
  <c r="R8" i="10"/>
  <c r="G8" i="10"/>
  <c r="D5" i="6"/>
  <c r="H24" i="6"/>
  <c r="H18" i="6"/>
  <c r="D19" i="6"/>
  <c r="G17" i="6"/>
  <c r="H21" i="6"/>
  <c r="H13" i="6"/>
  <c r="H10" i="6"/>
  <c r="E23" i="6"/>
  <c r="F7" i="6"/>
  <c r="F21" i="6"/>
  <c r="G19" i="6"/>
  <c r="E20" i="6"/>
  <c r="E12" i="6"/>
  <c r="F17" i="6"/>
  <c r="D18" i="6"/>
  <c r="C19" i="6"/>
  <c r="D12" i="6"/>
  <c r="D13" i="6"/>
  <c r="H14" i="6"/>
  <c r="G11" i="6"/>
  <c r="G5" i="6"/>
  <c r="C7" i="6"/>
  <c r="E21" i="6"/>
  <c r="H5" i="6"/>
  <c r="E5" i="6"/>
  <c r="G15" i="6"/>
  <c r="H16" i="6"/>
  <c r="D15" i="6"/>
  <c r="H6" i="6"/>
  <c r="C5" i="11"/>
  <c r="K5" i="11"/>
  <c r="F5" i="11"/>
  <c r="V5" i="11"/>
  <c r="D5" i="11"/>
  <c r="C3" i="3"/>
  <c r="G5" i="3"/>
  <c r="H7" i="3"/>
  <c r="D5" i="3"/>
  <c r="F4" i="3"/>
  <c r="F7" i="3"/>
  <c r="F6" i="3"/>
  <c r="C7" i="3"/>
  <c r="E4" i="3"/>
  <c r="N4" i="11"/>
  <c r="D4" i="11"/>
  <c r="E4" i="11"/>
  <c r="H4" i="11"/>
  <c r="L4" i="11"/>
  <c r="E10" i="2"/>
  <c r="C10" i="2"/>
  <c r="E5" i="2"/>
  <c r="D5" i="2"/>
  <c r="B5" i="2"/>
  <c r="C7" i="2"/>
  <c r="B10" i="2"/>
  <c r="C6" i="2"/>
  <c r="B11" i="2"/>
  <c r="B8" i="2"/>
  <c r="R6" i="11"/>
  <c r="E6" i="11"/>
  <c r="N6" i="11"/>
  <c r="H6" i="11"/>
  <c r="C6" i="11"/>
  <c r="B6" i="2"/>
  <c r="T6" i="11"/>
  <c r="V6" i="11"/>
  <c r="L6" i="11"/>
  <c r="D7" i="6"/>
  <c r="F9" i="6"/>
  <c r="E8" i="6"/>
  <c r="H9" i="6"/>
  <c r="F15" i="6"/>
  <c r="F19" i="6"/>
  <c r="G7" i="6"/>
  <c r="R5" i="11"/>
  <c r="F12" i="3"/>
  <c r="D6" i="3"/>
  <c r="E6" i="3"/>
  <c r="G3" i="3"/>
  <c r="O4" i="11"/>
  <c r="R4" i="11"/>
  <c r="C4" i="2"/>
  <c r="D11" i="2"/>
  <c r="D8" i="2"/>
  <c r="D10" i="2"/>
  <c r="F6" i="11"/>
  <c r="T5" i="11"/>
  <c r="D7" i="3"/>
  <c r="D3" i="3"/>
  <c r="G4" i="11"/>
  <c r="D12" i="2"/>
  <c r="B13" i="2"/>
  <c r="C8" i="2"/>
  <c r="K6" i="11"/>
  <c r="V5" i="10"/>
  <c r="D5" i="10"/>
  <c r="R5" i="10"/>
  <c r="O5" i="10"/>
  <c r="S5" i="10"/>
  <c r="H7" i="10"/>
  <c r="D7" i="10"/>
  <c r="U7" i="10"/>
  <c r="K7" i="10"/>
  <c r="E7" i="10"/>
  <c r="M6" i="10"/>
  <c r="L6" i="10"/>
  <c r="D6" i="10"/>
  <c r="P6" i="10"/>
  <c r="S6" i="10"/>
  <c r="S4" i="10"/>
  <c r="M4" i="10"/>
  <c r="P4" i="10"/>
  <c r="N4" i="10"/>
  <c r="Q4" i="10"/>
  <c r="K8" i="10"/>
  <c r="F8" i="10"/>
  <c r="U8" i="10"/>
  <c r="I8" i="10"/>
  <c r="O8" i="10"/>
  <c r="F12" i="6"/>
  <c r="C6" i="6"/>
  <c r="C10" i="6"/>
  <c r="G10" i="6"/>
  <c r="F5" i="6"/>
  <c r="D9" i="6"/>
  <c r="H15" i="6"/>
  <c r="C13" i="6"/>
  <c r="E10" i="6"/>
  <c r="C20" i="6"/>
  <c r="E7" i="6"/>
  <c r="D11" i="6"/>
  <c r="F11" i="6"/>
  <c r="E17" i="6"/>
  <c r="G21" i="6"/>
  <c r="F22" i="6"/>
  <c r="C22" i="6"/>
  <c r="G18" i="6"/>
  <c r="C8" i="6"/>
  <c r="H20" i="6"/>
  <c r="H11" i="6"/>
  <c r="E14" i="6"/>
  <c r="G9" i="6"/>
  <c r="E9" i="6"/>
  <c r="C18" i="6"/>
  <c r="F16" i="6"/>
  <c r="C11" i="6"/>
  <c r="D16" i="6"/>
  <c r="F13" i="6"/>
  <c r="D14" i="6"/>
  <c r="O5" i="11"/>
  <c r="G5" i="11"/>
  <c r="M5" i="11"/>
  <c r="H5" i="11"/>
  <c r="J5" i="11"/>
  <c r="F11" i="3"/>
  <c r="E7" i="3"/>
  <c r="B3" i="3"/>
  <c r="B5" i="3"/>
  <c r="E3" i="3"/>
  <c r="C5" i="3"/>
  <c r="G7" i="3"/>
  <c r="C4" i="3"/>
  <c r="D4" i="3"/>
  <c r="F5" i="3"/>
  <c r="J4" i="11"/>
  <c r="U4" i="11"/>
  <c r="V4" i="11"/>
  <c r="I4" i="11"/>
  <c r="M4" i="11"/>
  <c r="B4" i="2"/>
  <c r="C13" i="2"/>
  <c r="E6" i="2"/>
  <c r="B7" i="2"/>
  <c r="D9" i="2"/>
  <c r="E12" i="2"/>
  <c r="E7" i="2"/>
  <c r="C12" i="2"/>
  <c r="D6" i="2"/>
  <c r="U6" i="11"/>
  <c r="D6" i="11"/>
  <c r="G13" i="6"/>
  <c r="C24" i="6"/>
  <c r="F18" i="6"/>
  <c r="G20" i="6"/>
  <c r="C5" i="6"/>
  <c r="H23" i="6"/>
  <c r="F24" i="6"/>
  <c r="C23" i="6"/>
  <c r="F20" i="6"/>
  <c r="N5" i="11"/>
  <c r="S5" i="11"/>
  <c r="H4" i="3"/>
  <c r="B7" i="3"/>
  <c r="F3" i="3"/>
  <c r="K4" i="11"/>
  <c r="D4" i="2"/>
  <c r="E11" i="2"/>
  <c r="E13" i="2"/>
  <c r="B9" i="2"/>
  <c r="G6" i="11"/>
  <c r="P6" i="11"/>
  <c r="G4" i="3"/>
  <c r="E5" i="3"/>
  <c r="G6" i="3"/>
  <c r="S4" i="11"/>
  <c r="C5" i="2"/>
  <c r="E9" i="2"/>
  <c r="D13" i="2"/>
  <c r="S6" i="11"/>
  <c r="J6" i="11"/>
  <c r="C2" i="4" l="1"/>
  <c r="C5" i="4"/>
  <c r="E5" i="4"/>
  <c r="D5" i="4"/>
</calcChain>
</file>

<file path=xl/sharedStrings.xml><?xml version="1.0" encoding="utf-8"?>
<sst xmlns="http://schemas.openxmlformats.org/spreadsheetml/2006/main" count="164" uniqueCount="123">
  <si>
    <t>Symbol</t>
  </si>
  <si>
    <t>EP</t>
  </si>
  <si>
    <t>Ask</t>
  </si>
  <si>
    <t>Bid</t>
  </si>
  <si>
    <t>LastTradeToday</t>
  </si>
  <si>
    <t>LastAskVolume</t>
  </si>
  <si>
    <t>LastBidVolume</t>
  </si>
  <si>
    <t>LastTradeVolume</t>
  </si>
  <si>
    <t>LastAskTime</t>
  </si>
  <si>
    <t>LastBidTime</t>
  </si>
  <si>
    <t>LastTradeTime</t>
  </si>
  <si>
    <t>Settlement</t>
  </si>
  <si>
    <t>SettlementDateTime</t>
  </si>
  <si>
    <t>Open</t>
  </si>
  <si>
    <t>High</t>
  </si>
  <si>
    <t>Low</t>
  </si>
  <si>
    <t>Close</t>
  </si>
  <si>
    <t>Y_Settlement</t>
  </si>
  <si>
    <t>T_CVol</t>
  </si>
  <si>
    <t>Y_Close</t>
  </si>
  <si>
    <t>LongName</t>
  </si>
  <si>
    <t>LongDescription</t>
  </si>
  <si>
    <t>Currency</t>
  </si>
  <si>
    <t>DecimalPriceScale</t>
  </si>
  <si>
    <t>DisplayPriceScale</t>
  </si>
  <si>
    <t>TickSize</t>
  </si>
  <si>
    <t>TickValue</t>
  </si>
  <si>
    <t>LastTradingDate</t>
  </si>
  <si>
    <t>FirstNoticeDate</t>
  </si>
  <si>
    <t>UnderlyingContractSymbol</t>
  </si>
  <si>
    <t>Symbol:</t>
  </si>
  <si>
    <t>Long Description</t>
  </si>
  <si>
    <t>Long Symbol</t>
  </si>
  <si>
    <t>Last</t>
  </si>
  <si>
    <t>Bid Vol</t>
  </si>
  <si>
    <t>Ask Vol</t>
  </si>
  <si>
    <t>Trade Vol</t>
  </si>
  <si>
    <t>Today's Vol</t>
  </si>
  <si>
    <t>Tick Size</t>
  </si>
  <si>
    <t>Tick Value</t>
  </si>
  <si>
    <t>Price Scale</t>
  </si>
  <si>
    <t>Bid Time</t>
  </si>
  <si>
    <t>Ask Time</t>
  </si>
  <si>
    <t>Trade Time</t>
  </si>
  <si>
    <t>Y_ Close</t>
  </si>
  <si>
    <t>Y_Settle</t>
  </si>
  <si>
    <t>Last Trade Date</t>
  </si>
  <si>
    <t>You can enter a symbol in the Contract window, such as "EP" or a cell reference: C2</t>
  </si>
  <si>
    <t>with all of the data calls.</t>
  </si>
  <si>
    <t>The choices are in alphabetical order. If you click "Select All" then Excel will populate</t>
  </si>
  <si>
    <t>If you select "Insert names of columns" and, for example "Output to B4" then column B4</t>
  </si>
  <si>
    <t>will be the first row displaying the name and C4 will have the formula.</t>
  </si>
  <si>
    <t>If you wanted to use rows, then enter in the "Output to" B4:AD4</t>
  </si>
  <si>
    <t xml:space="preserve">The formula in this case references the name in the cell in column B for the data label  and </t>
  </si>
  <si>
    <t>cell C2 for the Symbol. The ask price formula in cell C4 is =CQGXLContractData(C2, B4).</t>
  </si>
  <si>
    <t>Enter a cell reference with $ for the Contract and do not select "Insert names of column"</t>
  </si>
  <si>
    <t>then the data label is included in the formula: =CQGXLContractData($K$2, "Ask")</t>
  </si>
  <si>
    <t>This makes copying and pasting formulas easier.</t>
  </si>
  <si>
    <t>Type</t>
  </si>
  <si>
    <t>Price</t>
  </si>
  <si>
    <t>Volume</t>
  </si>
  <si>
    <t>Time</t>
  </si>
  <si>
    <t>Here is an example of pulling in DOM Data</t>
  </si>
  <si>
    <t>AccountID</t>
  </si>
  <si>
    <t>AccountName</t>
  </si>
  <si>
    <t>LastStatementDate</t>
  </si>
  <si>
    <t>AccountBrokerageID</t>
  </si>
  <si>
    <t>AccountBrokerageName</t>
  </si>
  <si>
    <t>SalesSeriesNumber</t>
  </si>
  <si>
    <t>SalesSeriesName</t>
  </si>
  <si>
    <t>AccountID:</t>
  </si>
  <si>
    <t>PurchasingPower</t>
  </si>
  <si>
    <t>TotalMargin</t>
  </si>
  <si>
    <t>OriginalOrderID</t>
  </si>
  <si>
    <t>OrderID</t>
  </si>
  <si>
    <t>Side</t>
  </si>
  <si>
    <t>Quantity</t>
  </si>
  <si>
    <t>FillQty</t>
  </si>
  <si>
    <t>Instrument</t>
  </si>
  <si>
    <t>Status</t>
  </si>
  <si>
    <t>LimitPrice</t>
  </si>
  <si>
    <t>StopPrice</t>
  </si>
  <si>
    <t>AvgFillPrice</t>
  </si>
  <si>
    <t>Duration</t>
  </si>
  <si>
    <t>Contract</t>
  </si>
  <si>
    <t>RealizedProfitLoss</t>
  </si>
  <si>
    <t>TradeDate</t>
  </si>
  <si>
    <t>Cell C2 has the Account ID from the Account Data tab.</t>
  </si>
  <si>
    <t>Account ID is in cell D2</t>
  </si>
  <si>
    <t>CLE?</t>
  </si>
  <si>
    <t>Count</t>
  </si>
  <si>
    <t>FCMNumber</t>
  </si>
  <si>
    <t>EnteredByUser</t>
  </si>
  <si>
    <t>Qty</t>
  </si>
  <si>
    <t>RmngQty</t>
  </si>
  <si>
    <t>GTD</t>
  </si>
  <si>
    <t>GTT</t>
  </si>
  <si>
    <t>PlaceTime</t>
  </si>
  <si>
    <t>StatusTime</t>
  </si>
  <si>
    <t>7f5cd09f-8167-4131-9553-1645cacdaa9b</t>
  </si>
  <si>
    <t>AccountName,FCMNumber,EnteredByUser,OriginalOrderID,OrderID,Side,Qty,FillQty,RmngQty,Instrument,Type,Status,LimitPrice,StopPrice,AvgFillPrice,Duration,GTD,GTT,PlaceTime,StatusTime</t>
  </si>
  <si>
    <t>order data</t>
  </si>
  <si>
    <t>Launching the Label Data from the Toolkit opens this "Get Market Data" dialog.</t>
  </si>
  <si>
    <t>Nothing to fill in. This wiill get the Account ID for orders and positions. This data comes in as an array.</t>
  </si>
  <si>
    <t>The orders will automatically populate. You do not need to select a range.</t>
  </si>
  <si>
    <t>$E$11</t>
  </si>
  <si>
    <t>$F$11:$F$12</t>
  </si>
  <si>
    <t>"=IFERROR(CQGXLAccountData("AccountID", "||A"),"")"</t>
  </si>
  <si>
    <t>account data</t>
  </si>
  <si>
    <t>Account Data</t>
  </si>
  <si>
    <t>$B$4</t>
  </si>
  <si>
    <t>$C$6:$V$6</t>
  </si>
  <si>
    <t>"=CQGXLOrderData(, "AccountName,FCMNumber,EnteredByUser,OriginalOrderID,OrderID,Side,Qty,FillQty,RmngQty,Instrument,Type,Status,LimitPrice,StopPrice,AvgFillPrice,Duration,GTD,GTT,PlaceTime,StatusTime","Buy",,,"T","AA",2,3)"</t>
  </si>
  <si>
    <t>Buy Orders</t>
  </si>
  <si>
    <t>$C$4</t>
  </si>
  <si>
    <t>$D$8:$W$8</t>
  </si>
  <si>
    <t>"=CQGXLOrderData(C2, "AccountName,FCMNumber,EnteredByUser,OriginalOrderID,OrderID,Side,Qty,FillQty,RmngQty,Instrument,Type,Status,LimitPrice,StopPrice,AvgFillPrice,Duration,GTD,GTT,PlaceTime,StatusTime","Sell",,,"T","A",4,5)"</t>
  </si>
  <si>
    <t>Sell Orders</t>
  </si>
  <si>
    <t xml:space="preserve">The screen capture images may blink due to the updating data. </t>
  </si>
  <si>
    <t>Set the Formula/Calculation Option to Manuasl to read these pages.</t>
  </si>
  <si>
    <t>Some data using this add-in will come in as an array. You cannot modify an array.</t>
  </si>
  <si>
    <t>If you want a sind formula from an array, then select the cell and then the formula</t>
  </si>
  <si>
    <t>in the formula bar and copy the individual formula.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</si>
</sst>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&quot;$&quot;#,##0.00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1922.5</v>
        <stp/>
        <stp>ContractData</stp>
        <stp>EP</stp>
        <stp>LastTradeToday</stp>
        <tr r="C17" s="1"/>
      </tp>
      <tp>
        <v>3</v>
        <stp/>
        <stp>OrderData</stp>
        <stp/>
        <stp>Count</stp>
        <stp>Buy</stp>
        <stp/>
        <stp/>
        <stp>T</stp>
        <stp>AA</stp>
        <stp/>
        <stp/>
        <tr r="B4" s="11"/>
      </tp>
      <tp t="s">
        <v>2015-Sep-04 14:59:18.008000</v>
        <stp/>
        <stp>ContractData</stp>
        <stp>EP</stp>
        <stp>LastTradeTime</stp>
        <tr r="C16" s="1"/>
      </tp>
      <tp t="s">
        <v>2015-Sep-04 14:59:19.088000</v>
        <stp/>
        <stp>ContractData</stp>
        <stp>CLE?</stp>
        <stp>LastBidTime</stp>
        <tr r="J13" s="1"/>
      </tp>
      <tp t="s">
        <v>{"Ask",1923.5,280,"2015-Sep-04 14:57:46.172000";"Ask",1923.25,295,"2015-Sep-04 14:57:44.928000";"Ask",1923,312,"2015-Sep-04 14:58:59.896000";"Ask",1922.75,226,"2015-Sep-04 14:59:00.328000";"Ask",1922.5,107,"2015-Sep-04 14:59:06.684000";"Bid",1922.25,91,"2015-Sep-04 14:59:17.204000";"Bid",1922,253,"2015-Sep-04 14:59:14.512000";"Bid",1921.75,232,"2015-Sep-04 14:58:35.852000";"Bid",1921.5,216,"2015-Sep-04 14:58:28.632000";"Bid",1921.25,232,"2015-Sep-04 14:58:10.244000"}</v>
        <stp/>
        <stp>DOMData</stp>
        <stp>EP</stp>
        <stp>Type,Price,Volume,Time</stp>
        <stp>5:5</stp>
        <tr r="D13" s="2"/>
        <tr r="E9" s="2"/>
        <tr r="C5" s="2"/>
        <tr r="B9" s="2"/>
        <tr r="E13" s="2"/>
        <tr r="E11" s="2"/>
        <tr r="D4" s="2"/>
        <tr r="D6" s="2"/>
        <tr r="C12" s="2"/>
        <tr r="E7" s="2"/>
        <tr r="E12" s="2"/>
        <tr r="D9" s="2"/>
        <tr r="B7" s="2"/>
        <tr r="E6" s="2"/>
        <tr r="C13" s="2"/>
        <tr r="B4" s="2"/>
        <tr r="C8" s="2"/>
        <tr r="B13" s="2"/>
        <tr r="D12" s="2"/>
        <tr r="D10" s="2"/>
        <tr r="D8" s="2"/>
        <tr r="D11" s="2"/>
        <tr r="C4" s="2"/>
        <tr r="B6" s="2"/>
        <tr r="B8" s="2"/>
        <tr r="B11" s="2"/>
        <tr r="C6" s="2"/>
        <tr r="B10" s="2"/>
        <tr r="C7" s="2"/>
        <tr r="B5" s="2"/>
        <tr r="D5" s="2"/>
        <tr r="E5" s="2"/>
        <tr r="C10" s="2"/>
        <tr r="E10" s="2"/>
        <tr r="E4" s="2"/>
        <tr r="D7" s="2"/>
        <tr r="B12" s="2"/>
        <tr r="E8" s="2"/>
        <tr r="C11" s="2"/>
        <tr r="C9" s="2"/>
      </tp>
      <tp t="s">
        <v>2015-Sep-04 14:59:19.088000</v>
        <stp/>
        <stp>ContractData</stp>
        <stp>CLE?</stp>
        <stp>LastAskTime</stp>
        <tr r="L13" s="1"/>
      </tp>
      <tp>
        <v>1946</v>
        <stp/>
        <stp>ContractData</stp>
        <stp>EP</stp>
        <stp>Y_Settlement</stp>
        <tr r="C32" s="1"/>
      </tp>
      <tp>
        <v>378423.91138434201</v>
        <stp/>
        <stp>AccountSummary</stp>
        <stp>16783077</stp>
        <stp>PurchasingPower</stp>
        <tr r="C5" s="4"/>
      </tp>
      <tp>
        <v>91</v>
        <stp/>
        <stp>ContractData</stp>
        <stp>EP</stp>
        <stp>LastBidVolume</stp>
        <tr r="C15" s="1"/>
      </tp>
      <tp t="s">
        <v>2015-Sep-04 14:59:19.084000</v>
        <stp/>
        <stp>ContractData</stp>
        <stp>EP</stp>
        <stp>LastBidTime</stp>
        <tr r="C14" s="1"/>
      </tp>
      <tp t="s">
        <v>PublicationID shall be specified if OrderData is not requested for all authorized accounts.</v>
        <stp/>
        <stp>OrderData</stp>
        <stp/>
        <stp>Count</stp>
        <stp>Sell</stp>
        <stp/>
        <stp/>
        <stp>T</stp>
        <stp>A</stp>
        <stp/>
        <stp/>
        <tr r="B4" s="10"/>
      </tp>
      <tp t="s">
        <v>2015-Sep-04 14:59:19.004000</v>
        <stp/>
        <stp>ContractData</stp>
        <stp>EP</stp>
        <stp>LastAskTime</stp>
        <tr r="C12" s="1"/>
      </tp>
      <tp>
        <v>186269</v>
        <stp/>
        <stp>ContractData</stp>
        <stp>CLE?</stp>
        <stp>T_CVol</stp>
        <tr r="Q10" s="1"/>
      </tp>
      <tp>
        <v>1922.5</v>
        <stp/>
        <stp>ContractData</stp>
        <stp>EP</stp>
        <stp>Close</stp>
        <tr r="C6" s="1"/>
      </tp>
      <tp>
        <v>107</v>
        <stp/>
        <stp>ContractData</stp>
        <stp>EP</stp>
        <stp>LastAskVolume</stp>
        <tr r="C13" s="1"/>
      </tp>
      <tp t="s">
        <v>EPU5</v>
        <stp/>
        <stp>ContractData</stp>
        <stp>EP</stp>
        <stp>Symbol</stp>
        <tr r="C26" s="1"/>
      </tp>
      <tp>
        <v>2</v>
        <stp/>
        <stp>AccountData</stp>
        <stp>Count</stp>
        <stp>||A</stp>
        <tr r="E11" s="3"/>
      </tp>
      <tp t="s">
        <v>CLEV5</v>
        <stp/>
        <stp>ContractData</stp>
        <stp>CLE?</stp>
        <stp>Symbol</stp>
        <tr r="L4" s="1"/>
      </tp>
      <tp>
        <v>2</v>
        <stp/>
        <stp>ContractData</stp>
        <stp>CLE?</stp>
        <stp>LastAskVolume</stp>
        <tr r="M10" s="1"/>
      </tp>
      <tp>
        <v>45.76</v>
        <stp/>
        <stp>ContractData</stp>
        <stp>CLE?</stp>
        <stp>Low</stp>
        <tr r="L7" s="1"/>
      </tp>
      <tp t="s">
        <v>USD</v>
        <stp/>
        <stp>ContractData</stp>
        <stp>CLE?</stp>
        <stp>Currency</stp>
        <tr r="P4" s="1"/>
      </tp>
      <tp>
        <v>1949.25</v>
        <stp/>
        <stp>ContractData</stp>
        <stp>EP</stp>
        <stp>High</stp>
        <tr r="C11" s="1"/>
      </tp>
      <tp>
        <v>1027845</v>
        <stp/>
        <stp>ContractData</stp>
        <stp>EP</stp>
        <stp>T_CVol</stp>
        <tr r="C27" s="1"/>
      </tp>
      <tp>
        <v>46.27</v>
        <stp/>
        <stp>ContractData</stp>
        <stp>CLE?</stp>
        <stp>Bid</stp>
        <tr r="K10" s="1"/>
      </tp>
      <tp>
        <v>11</v>
        <stp/>
        <stp>ContractData</stp>
        <stp>CLE?</stp>
        <stp>LastBidVolume</stp>
        <tr r="J10" s="1"/>
      </tp>
      <tp>
        <v>46.28</v>
        <stp/>
        <stp>ContractData</stp>
        <stp>CLE?</stp>
        <stp>Ask</stp>
        <tr r="L10" s="1"/>
      </tp>
      <tp>
        <v>1922.25</v>
        <stp/>
        <stp>ContractData</stp>
        <stp>EP</stp>
        <stp>Bid</stp>
        <tr r="C5" s="1"/>
      </tp>
      <tp t="s">
        <v>2015-Sep-04 14:59:19.084000</v>
        <stp/>
        <stp>ContractData</stp>
        <stp>CLE?</stp>
        <stp>LastTradeTime</stp>
        <tr r="N13" s="1"/>
      </tp>
      <tp>
        <v>1947.25</v>
        <stp/>
        <stp>ContractData</stp>
        <stp>EP</stp>
        <stp>Open</stp>
        <tr r="C23" s="1"/>
      </tp>
      <tp>
        <v>1922.5</v>
        <stp/>
        <stp>ContractData</stp>
        <stp>EP</stp>
        <stp>Ask</stp>
        <tr r="C4" s="1"/>
      </tp>
      <tp t="s">
        <v>F.US.CLEV5</v>
        <stp/>
        <stp>ContractData</stp>
        <stp>CLE?</stp>
        <stp>LongName</stp>
        <tr r="N4" s="1"/>
      </tp>
      <tp>
        <v>0.01</v>
        <stp/>
        <stp>ContractData</stp>
        <stp>CLE?</stp>
        <stp>TickSize</stp>
        <tr r="Q4" s="1"/>
      </tp>
      <tp>
        <v>46.28</v>
        <stp/>
        <stp>ContractData</stp>
        <stp>CLE?</stp>
        <stp>LastTradeToday</stp>
        <tr r="N10" s="1"/>
        <tr r="M7" s="1"/>
      </tp>
      <tp>
        <v>1910.5</v>
        <stp/>
        <stp>ContractData</stp>
        <stp>EP</stp>
        <stp>Low</stp>
        <tr r="C22" s="1"/>
      </tp>
      <tp>
        <v>0.25</v>
        <stp/>
        <stp>ContractData</stp>
        <stp>EP</stp>
        <stp>TickSize</stp>
        <tr r="C28" s="1"/>
      </tp>
      <tp t="s">
        <v>{16783077;16858700}</v>
        <stp/>
        <stp>AccountData</stp>
        <stp>AccountID</stp>
        <stp>||A</stp>
        <tr r="C2" s="10"/>
        <tr r="F11" s="3"/>
        <tr r="F12" s="3"/>
        <tr r="D2" s="6"/>
        <tr r="C2" s="11"/>
      </tp>
      <tp>
        <v>2</v>
        <stp/>
        <stp>ContractData</stp>
        <stp>CLE?</stp>
        <stp>DisplayPriceScale</stp>
        <tr r="P7" s="1"/>
      </tp>
      <tp>
        <v>10</v>
        <stp/>
        <stp>ContractData</stp>
        <stp>CLE?</stp>
        <stp>TickValue</stp>
        <tr r="Q6" s="1"/>
      </tp>
      <tp>
        <v>1946.75</v>
        <stp/>
        <stp>ContractData</stp>
        <stp>EP</stp>
        <stp>Y_Close</stp>
        <tr r="C31" s="1"/>
      </tp>
      <tp>
        <v>0.01</v>
        <stp/>
        <stp>ContractData</stp>
        <stp>CLE?</stp>
        <stp>DecimalPriceScale</stp>
        <tr r="P6" s="1"/>
      </tp>
      <tp t="s">
        <v/>
        <stp/>
        <stp>ContractData</stp>
        <stp>EP</stp>
        <stp>UnderlyingContractSymbol</stp>
        <tr r="C30" s="1"/>
      </tp>
      <tp t="e">
        <v>#N/A</v>
        <stp/>
        <stp>PositionData</stp>
        <stp>16783077</stp>
        <stp>Contract,Quantity,Price,Side,RealizedProfitLoss,TradeDate</stp>
        <tr r="F20" s="6"/>
        <tr r="C23" s="6"/>
        <tr r="F24" s="6"/>
        <tr r="H23" s="6"/>
        <tr r="C5" s="6"/>
        <tr r="G20" s="6"/>
        <tr r="F18" s="6"/>
        <tr r="C24" s="6"/>
        <tr r="G13" s="6"/>
        <tr r="D14" s="6"/>
        <tr r="F13" s="6"/>
        <tr r="D16" s="6"/>
        <tr r="C11" s="6"/>
        <tr r="F16" s="6"/>
        <tr r="C18" s="6"/>
        <tr r="E9" s="6"/>
        <tr r="G9" s="6"/>
        <tr r="E14" s="6"/>
        <tr r="H11" s="6"/>
        <tr r="H20" s="6"/>
        <tr r="C8" s="6"/>
        <tr r="G18" s="6"/>
        <tr r="C22" s="6"/>
        <tr r="F22" s="6"/>
        <tr r="G21" s="6"/>
        <tr r="E17" s="6"/>
        <tr r="F11" s="6"/>
        <tr r="D11" s="6"/>
        <tr r="E7" s="6"/>
        <tr r="C20" s="6"/>
        <tr r="E10" s="6"/>
        <tr r="C13" s="6"/>
        <tr r="H15" s="6"/>
        <tr r="D9" s="6"/>
        <tr r="F5" s="6"/>
        <tr r="G10" s="6"/>
        <tr r="C10" s="6"/>
        <tr r="C6" s="6"/>
        <tr r="F12" s="6"/>
        <tr r="G7" s="6"/>
        <tr r="F19" s="6"/>
        <tr r="F15" s="6"/>
        <tr r="H9" s="6"/>
        <tr r="E8" s="6"/>
        <tr r="F9" s="6"/>
        <tr r="D7" s="6"/>
        <tr r="H6" s="6"/>
        <tr r="D15" s="6"/>
        <tr r="H16" s="6"/>
        <tr r="G15" s="6"/>
        <tr r="E5" s="6"/>
        <tr r="H5" s="6"/>
        <tr r="E21" s="6"/>
        <tr r="C7" s="6"/>
        <tr r="G5" s="6"/>
        <tr r="G11" s="6"/>
        <tr r="H14" s="6"/>
        <tr r="D13" s="6"/>
        <tr r="D12" s="6"/>
        <tr r="C19" s="6"/>
        <tr r="D18" s="6"/>
        <tr r="F17" s="6"/>
        <tr r="E12" s="6"/>
        <tr r="E20" s="6"/>
        <tr r="G19" s="6"/>
        <tr r="F21" s="6"/>
        <tr r="F7" s="6"/>
        <tr r="E23" s="6"/>
        <tr r="H10" s="6"/>
        <tr r="H13" s="6"/>
        <tr r="H21" s="6"/>
        <tr r="G17" s="6"/>
        <tr r="D19" s="6"/>
        <tr r="H18" s="6"/>
        <tr r="H24" s="6"/>
        <tr r="D5" s="6"/>
        <tr r="G6" s="6"/>
        <tr r="G8" s="6"/>
        <tr r="D17" s="6"/>
        <tr r="F6" s="6"/>
        <tr r="G16" s="6"/>
        <tr r="F14" s="6"/>
        <tr r="C9" s="6"/>
        <tr r="F8" s="6"/>
        <tr r="D20" s="6"/>
        <tr r="E16" s="6"/>
        <tr r="D21" s="6"/>
        <tr r="F10" s="6"/>
        <tr r="H8" s="6"/>
        <tr r="C15" s="6"/>
        <tr r="E22" s="6"/>
        <tr r="E11" s="6"/>
        <tr r="G22" s="6"/>
        <tr r="D6" s="6"/>
        <tr r="H19" s="6"/>
        <tr r="C16" s="6"/>
        <tr r="H17" s="6"/>
        <tr r="D24" s="6"/>
        <tr r="H7" s="6"/>
        <tr r="D22" s="6"/>
        <tr r="G12" s="6"/>
        <tr r="G24" s="6"/>
        <tr r="E6" s="6"/>
        <tr r="G23" s="6"/>
        <tr r="H12" s="6"/>
        <tr r="F23" s="6"/>
        <tr r="C21" s="6"/>
        <tr r="G14" s="6"/>
        <tr r="E15" s="6"/>
        <tr r="H22" s="6"/>
        <tr r="E19" s="6"/>
        <tr r="D8" s="6"/>
        <tr r="C17" s="6"/>
        <tr r="D23" s="6"/>
        <tr r="E18" s="6"/>
        <tr r="E13" s="6"/>
        <tr r="E24" s="6"/>
        <tr r="C14" s="6"/>
        <tr r="D10" s="6"/>
        <tr r="C12" s="6"/>
      </tp>
      <tp t="s">
        <v/>
        <stp/>
        <stp>ContractData</stp>
        <stp>EP</stp>
        <stp>FirstNoticeDate</stp>
        <tr r="C10" s="1"/>
      </tp>
      <tp>
        <v>46.68</v>
        <stp/>
        <stp>ContractData</stp>
        <stp>CLE?</stp>
        <stp>Open</stp>
        <tr r="J7" s="1"/>
      </tp>
      <tp t="s">
        <v>F.US.EPU5</v>
        <stp/>
        <stp>ContractData</stp>
        <stp>EP</stp>
        <stp>LongName</stp>
        <tr r="C21" s="1"/>
      </tp>
      <tp>
        <v>47.230000000000004</v>
        <stp/>
        <stp>ContractData</stp>
        <stp>CLE?</stp>
        <stp>High</stp>
        <tr r="K7" s="1"/>
      </tp>
      <tp t="s">
        <v>{16783077,"SIMThom Spreader","2015-Sep-03 00:00:00",144,"Spreader","Spread1","Chicago";16858700,"SIMthartleapi","2015-Sep-03 00:00:00",2,"CQG Sim","testsim","Tim  Gilroy";,,,,,,,}</v>
        <stp/>
        <stp>AccountData</stp>
        <stp>AccountID,AccountName,LastStatementDate,AccountBrokerageID,AccountBrokerageName,SalesSeriesNumber,SalesSeriesName</stp>
        <stp>B|S|A</stp>
        <tr r="G6" s="3"/>
        <tr r="E5" s="3"/>
        <tr r="G4" s="3"/>
        <tr r="F3" s="3"/>
        <tr r="B7" s="3"/>
        <tr r="H4" s="3"/>
        <tr r="F5" s="3"/>
        <tr r="D4" s="3"/>
        <tr r="C4" s="3"/>
        <tr r="G7" s="3"/>
        <tr r="C5" s="3"/>
        <tr r="E3" s="3"/>
        <tr r="B5" s="3"/>
        <tr r="B3" s="3"/>
        <tr r="E7" s="3"/>
        <tr r="D3" s="3"/>
        <tr r="D7" s="3"/>
        <tr r="G3" s="3"/>
        <tr r="E6" s="3"/>
        <tr r="D6" s="3"/>
        <tr r="E4" s="3"/>
        <tr r="C7" s="3"/>
        <tr r="F6" s="3"/>
        <tr r="F7" s="3"/>
        <tr r="F4" s="3"/>
        <tr r="D5" s="3"/>
        <tr r="H7" s="3"/>
        <tr r="G5" s="3"/>
        <tr r="C3" s="3"/>
        <tr r="B6" s="3"/>
        <tr r="H6" s="3"/>
        <tr r="H5" s="3"/>
        <tr r="H3" s="3"/>
        <tr r="B4" s="3"/>
        <tr r="C6" s="3"/>
      </tp>
      <tp t="s">
        <v>USD</v>
        <stp/>
        <stp>ContractData</stp>
        <stp>EP</stp>
        <stp>Currency</stp>
        <tr r="C7" s="1"/>
      </tp>
      <tp>
        <v>46.69</v>
        <stp/>
        <stp>ContractData</stp>
        <stp>CLE?</stp>
        <stp>Y_Close</stp>
        <tr r="N7" s="1"/>
      </tp>
      <tp t="s">
        <v/>
        <stp/>
        <stp>ContractData</stp>
        <stp>CLE?</stp>
        <stp>Settlement</stp>
        <tr r="J24" s="1"/>
      </tp>
      <tp t="s">
        <v>E-Mini S&amp;P 500: September 2015</v>
        <stp/>
        <stp>ContractData</stp>
        <stp>EP</stp>
        <stp>LongDescription</stp>
        <tr r="C20" s="1"/>
      </tp>
      <tp>
        <v>1</v>
        <stp/>
        <stp>ContractData</stp>
        <stp>CLE?</stp>
        <stp>LastTradeVolume</stp>
        <tr r="O10" s="1"/>
      </tp>
      <tp t="s">
        <v>2015-Sep-18 00:00:00</v>
        <stp/>
        <stp>ContractData</stp>
        <stp>EP</stp>
        <stp>LastTradingDate</stp>
        <tr r="C19" s="1"/>
      </tp>
      <tp t="s">
        <v/>
        <stp/>
        <stp>ContractData</stp>
        <stp>EP</stp>
        <stp>Settlement</stp>
        <tr r="C24" s="1"/>
      </tp>
      <tp t="s">
        <v>USD</v>
        <stp/>
        <stp>AccountSummary</stp>
        <stp>16783077</stp>
        <stp>Currency</stp>
        <tr r="E5" s="4"/>
      </tp>
      <tp>
        <v>0</v>
        <stp/>
        <stp>AccountSummary</stp>
        <stp>16783077</stp>
        <stp>TotalMargin</stp>
        <tr r="D5" s="4"/>
      </tp>
      <tp>
        <v>46.75</v>
        <stp/>
        <stp>ContractData</stp>
        <stp>CLE?</stp>
        <stp>Y_Settlement</stp>
        <tr r="O7" s="1"/>
      </tp>
      <tp t="s">
        <v/>
        <stp/>
        <stp>ContractData</stp>
        <stp>EP</stp>
        <stp>SettlementDateTime</stp>
        <tr r="C25" s="1"/>
      </tp>
      <tp t="s">
        <v>Crude Light (Globex): October 2015</v>
        <stp/>
        <stp>ContractData</stp>
        <stp>CLE?</stp>
        <stp>LongDescription</stp>
        <tr r="H4" s="1"/>
      </tp>
      <tp>
        <v>12.5</v>
        <stp/>
        <stp>ContractData</stp>
        <stp>EP</stp>
        <stp>TickValue</stp>
        <tr r="C29" s="1"/>
      </tp>
      <tp t="s">
        <v>2015-Sep-22 00:00:00</v>
        <stp/>
        <stp>ContractData</stp>
        <stp>CLE?</stp>
        <stp>LastTradingDate</stp>
        <tr r="Q8" s="1"/>
      </tp>
      <tp>
        <v>1</v>
        <stp/>
        <stp>ContractData</stp>
        <stp>EP</stp>
        <stp>LastTradeVolume</stp>
        <tr r="C18" s="1"/>
      </tp>
      <tp>
        <v>0.25</v>
        <stp/>
        <stp>ContractData</stp>
        <stp>EP</stp>
        <stp>DecimalPriceScale</stp>
        <tr r="C8" s="1"/>
      </tp>
      <tp>
        <v>2</v>
        <stp/>
        <stp>ContractData</stp>
        <stp>EP</stp>
        <stp>DisplayPriceScale</stp>
        <tr r="C9" s="1"/>
      </tp>
      <tp t="s">
        <v>PublicationID shall be specified if OrderData is not requested for all authorized accounts.</v>
        <stp/>
        <stp>OrderData</stp>
        <stp/>
        <stp>AccountName,FCMNumber,EnteredByUser,OriginalOrderID,OrderID,Side,Qty,FillQty,RmngQty,Instrument,Type,Status,LimitPrice,StopPrice,AvgFillPrice,Duration,GTD,GTT,PlaceTime,StatusTime</stp>
        <stp>Sell</stp>
        <stp/>
        <stp/>
        <stp>T</stp>
        <stp>A</stp>
        <stp>1</stp>
        <stp>2</stp>
        <tr r="S5" s="10"/>
        <tr r="O5" s="10"/>
        <tr r="R5" s="10"/>
        <tr r="D5" s="10"/>
        <tr r="V5" s="10"/>
        <tr r="M5" s="10"/>
        <tr r="T5" s="10"/>
        <tr r="F5" s="10"/>
        <tr r="J5" s="10"/>
        <tr r="L5" s="10"/>
        <tr r="N5" s="10"/>
        <tr r="P5" s="10"/>
        <tr r="C5" s="10"/>
        <tr r="K5" s="10"/>
        <tr r="U5" s="10"/>
        <tr r="Q5" s="10"/>
        <tr r="H5" s="10"/>
        <tr r="I5" s="10"/>
        <tr r="E5" s="10"/>
        <tr r="G5" s="10"/>
      </tp>
      <tp t="s">
        <v>PublicationID shall be specified if OrderData is not requested for all authorized accounts.</v>
        <stp/>
        <stp>OrderData</stp>
        <stp/>
        <stp>AccountName,FCMNumber,EnteredByUser,OriginalOrderID,OrderID,Side,Qty,FillQty,RmngQty,Instrument,Type,Status,LimitPrice,StopPrice,AvgFillPrice,Duration,GTD,GTT,PlaceTime,StatusTime</stp>
        <stp>Sell</stp>
        <stp/>
        <stp/>
        <stp>T</stp>
        <stp>A</stp>
        <stp>0</stp>
        <stp>1</stp>
        <tr r="Q4" s="10"/>
        <tr r="N4" s="10"/>
        <tr r="P4" s="10"/>
        <tr r="M4" s="10"/>
        <tr r="S4" s="10"/>
        <tr r="D4" s="10"/>
        <tr r="T4" s="10"/>
        <tr r="H4" s="10"/>
        <tr r="G4" s="10"/>
        <tr r="L4" s="10"/>
        <tr r="V4" s="10"/>
        <tr r="O4" s="10"/>
        <tr r="J4" s="10"/>
        <tr r="I4" s="10"/>
        <tr r="R4" s="10"/>
        <tr r="C4" s="10"/>
        <tr r="E4" s="10"/>
        <tr r="K4" s="10"/>
        <tr r="U4" s="10"/>
        <tr r="F4" s="10"/>
      </tp>
      <tp t="s">
        <v>PublicationID shall be specified if OrderData is not requested for all authorized accounts.</v>
        <stp/>
        <stp>OrderData</stp>
        <stp/>
        <stp>AccountName,FCMNumber,EnteredByUser,OriginalOrderID,OrderID,Side,Qty,FillQty,RmngQty,Instrument,Type,Status,LimitPrice,StopPrice,AvgFillPrice,Duration,GTD,GTT,PlaceTime,StatusTime</stp>
        <stp>Sell</stp>
        <stp/>
        <stp/>
        <stp>T</stp>
        <stp>A</stp>
        <stp>3</stp>
        <stp>4</stp>
        <tr r="E7" s="10"/>
        <tr r="K7" s="10"/>
        <tr r="U7" s="10"/>
        <tr r="D7" s="10"/>
        <tr r="H7" s="10"/>
        <tr r="R7" s="10"/>
        <tr r="T7" s="10"/>
        <tr r="C7" s="10"/>
        <tr r="M7" s="10"/>
        <tr r="F7" s="10"/>
        <tr r="Q7" s="10"/>
        <tr r="I7" s="10"/>
        <tr r="O7" s="10"/>
        <tr r="N7" s="10"/>
        <tr r="S7" s="10"/>
        <tr r="V7" s="10"/>
        <tr r="J7" s="10"/>
        <tr r="P7" s="10"/>
        <tr r="L7" s="10"/>
        <tr r="G7" s="10"/>
      </tp>
      <tp t="s">
        <v>PublicationID shall be specified if OrderData is not requested for all authorized accounts.</v>
        <stp/>
        <stp>OrderData</stp>
        <stp/>
        <stp>AccountName,FCMNumber,EnteredByUser,OriginalOrderID,OrderID,Side,Qty,FillQty,RmngQty,Instrument,Type,Status,LimitPrice,StopPrice,AvgFillPrice,Duration,GTD,GTT,PlaceTime,StatusTime</stp>
        <stp>Sell</stp>
        <stp/>
        <stp/>
        <stp>T</stp>
        <stp>A</stp>
        <stp>2</stp>
        <stp>3</stp>
        <tr r="S6" s="10"/>
        <tr r="P6" s="10"/>
        <tr r="D6" s="10"/>
        <tr r="L6" s="10"/>
        <tr r="M6" s="10"/>
        <tr r="V6" s="10"/>
        <tr r="T6" s="10"/>
        <tr r="F6" s="10"/>
        <tr r="O6" s="10"/>
        <tr r="R6" s="10"/>
        <tr r="H6" s="10"/>
        <tr r="G6" s="10"/>
        <tr r="N6" s="10"/>
        <tr r="J6" s="10"/>
        <tr r="I6" s="10"/>
        <tr r="Q6" s="10"/>
        <tr r="K6" s="10"/>
        <tr r="U6" s="10"/>
        <tr r="C6" s="10"/>
        <tr r="E6" s="10"/>
      </tp>
      <tp t="s">
        <v>PublicationID shall be specified if OrderData is not requested for all authorized accounts.</v>
        <stp/>
        <stp>OrderData</stp>
        <stp/>
        <stp>AccountName,FCMNumber,EnteredByUser,OriginalOrderID,OrderID,Side,Qty,FillQty,RmngQty,Instrument,Type,Status,LimitPrice,StopPrice,AvgFillPrice,Duration,GTD,GTT,PlaceTime,StatusTime</stp>
        <stp>Sell</stp>
        <stp/>
        <stp/>
        <stp>T</stp>
        <stp>A</stp>
        <stp>4</stp>
        <stp>5</stp>
        <tr r="O8" s="10"/>
        <tr r="I8" s="10"/>
        <tr r="U8" s="10"/>
        <tr r="F8" s="10"/>
        <tr r="K8" s="10"/>
        <tr r="G8" s="10"/>
        <tr r="R8" s="10"/>
        <tr r="E8" s="10"/>
        <tr r="N8" s="10"/>
        <tr r="L8" s="10"/>
        <tr r="S8" s="10"/>
        <tr r="J8" s="10"/>
        <tr r="T8" s="10"/>
        <tr r="Q8" s="10"/>
        <tr r="C8" s="10"/>
        <tr r="D8" s="10"/>
        <tr r="H8" s="10"/>
        <tr r="P8" s="10"/>
        <tr r="V8" s="10"/>
        <tr r="M8" s="10"/>
      </tp>
      <tp t="s">
        <v>{"SIMThom Spreader","PSspread300","thomstage","465688845","CQG_465688845","Buy","",0,"","F.US.EPU5","","InTransit","","","","Day","","","2015-Sep-04 14:25:30","2015-Sep-04 14:25:30.590000";,,,,,,,,,,,,,,,,,,,,}</v>
        <stp/>
        <stp>OrderData</stp>
        <stp/>
        <stp>AccountName,FCMNumber,EnteredByUser,OriginalOrderID,OrderID,Side,Qty,FillQty,RmngQty,Instrument,Type,Status,LimitPrice,StopPrice,AvgFillPrice,Duration,GTD,GTT,PlaceTime,StatusTime</stp>
        <stp>Buy</stp>
        <stp/>
        <stp/>
        <stp>T</stp>
        <stp>AA</stp>
        <stp>0</stp>
        <stp>1</stp>
        <tr r="S4" s="11"/>
        <tr r="K4" s="11"/>
        <tr r="M4" s="11"/>
        <tr r="I4" s="11"/>
        <tr r="V4" s="11"/>
        <tr r="U4" s="11"/>
        <tr r="J4" s="11"/>
        <tr r="G4" s="11"/>
        <tr r="R4" s="11"/>
        <tr r="O4" s="11"/>
        <tr r="L4" s="11"/>
        <tr r="H4" s="11"/>
        <tr r="E4" s="11"/>
        <tr r="D4" s="11"/>
        <tr r="N4" s="11"/>
        <tr r="C4" s="11"/>
        <tr r="F4" s="11"/>
        <tr r="T4" s="11"/>
        <tr r="Q4" s="11"/>
        <tr r="P4" s="11"/>
      </tp>
      <tp t="s">
        <v>{"SIMThom Spreader","PSspread300","thomstage","465688845","CQG_465688845","Buy","",0,"","F.US.EPU5","","AckPlace","","","","Day","","","2015-Sep-04 14:25:30","2015-Sep-04 14:25:30.623000";,,,,,,,,,,,,,,,,,,,,}</v>
        <stp/>
        <stp>OrderData</stp>
        <stp/>
        <stp>AccountName,FCMNumber,EnteredByUser,OriginalOrderID,OrderID,Side,Qty,FillQty,RmngQty,Instrument,Type,Status,LimitPrice,StopPrice,AvgFillPrice,Duration,GTD,GTT,PlaceTime,StatusTime</stp>
        <stp>Buy</stp>
        <stp/>
        <stp/>
        <stp>T</stp>
        <stp>AA</stp>
        <stp>1</stp>
        <stp>2</stp>
        <tr r="S5" s="11"/>
        <tr r="N5" s="11"/>
        <tr r="J5" s="11"/>
        <tr r="H5" s="11"/>
        <tr r="M5" s="11"/>
        <tr r="G5" s="11"/>
        <tr r="O5" s="11"/>
        <tr r="T5" s="11"/>
        <tr r="R5" s="11"/>
        <tr r="D5" s="11"/>
        <tr r="V5" s="11"/>
        <tr r="F5" s="11"/>
        <tr r="K5" s="11"/>
        <tr r="C5" s="11"/>
        <tr r="U5" s="11"/>
        <tr r="E5" s="11"/>
        <tr r="Q5" s="11"/>
        <tr r="P5" s="11"/>
        <tr r="I5" s="11"/>
        <tr r="L5" s="11"/>
      </tp>
      <tp t="s">
        <v>{"SIMThom Spreader","PSspread300","thomstage","465688845","CQG_465688845","Buy",5,5,0,"F.US.EPU5","MKT","Fill","","",1924.5,"Day","","","2015-Sep-04 14:25:30","2015-Sep-04 14:25:30.647000"}</v>
        <stp/>
        <stp>OrderData</stp>
        <stp/>
        <stp>AccountName,FCMNumber,EnteredByUser,OriginalOrderID,OrderID,Side,Qty,FillQty,RmngQty,Instrument,Type,Status,LimitPrice,StopPrice,AvgFillPrice,Duration,GTD,GTT,PlaceTime,StatusTime</stp>
        <stp>Buy</stp>
        <stp/>
        <stp/>
        <stp>T</stp>
        <stp>AA</stp>
        <stp>2</stp>
        <stp>3</stp>
        <tr r="J6" s="11"/>
        <tr r="S6" s="11"/>
        <tr r="P6" s="11"/>
        <tr r="G6" s="11"/>
        <tr r="D6" s="11"/>
        <tr r="U6" s="11"/>
        <tr r="K6" s="11"/>
        <tr r="F6" s="11"/>
        <tr r="L6" s="11"/>
        <tr r="V6" s="11"/>
        <tr r="T6" s="11"/>
        <tr r="C6" s="11"/>
        <tr r="H6" s="11"/>
        <tr r="N6" s="11"/>
        <tr r="E6" s="11"/>
        <tr r="R6" s="11"/>
        <tr r="M6" s="11"/>
        <tr r="Q6" s="11"/>
        <tr r="O6" s="11"/>
        <tr r="I6" s="1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464820</xdr:colOff>
      <xdr:row>4</xdr:row>
      <xdr:rowOff>129540</xdr:rowOff>
    </xdr:from>
    <xdr:to>
      <xdr:col>8</xdr:col>
      <xdr:colOff>290591</xdr:colOff>
      <xdr:row>30</xdr:row>
      <xdr:rowOff>137066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700" y="830580"/>
          <a:ext cx="3178571" cy="456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18</xdr:row>
      <xdr:rowOff>45720</xdr:rowOff>
    </xdr:from>
    <xdr:to>
      <xdr:col>4</xdr:col>
      <xdr:colOff>1009764</xdr:colOff>
      <xdr:row>36</xdr:row>
      <xdr:rowOff>19612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1" y="3200400"/>
          <a:ext cx="2907143" cy="3128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2</xdr:col>
      <xdr:colOff>1229803</xdr:colOff>
      <xdr:row>26</xdr:row>
      <xdr:rowOff>123892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1402080"/>
          <a:ext cx="2807143" cy="3278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4</xdr:col>
      <xdr:colOff>93469</xdr:colOff>
      <xdr:row>22</xdr:row>
      <xdr:rowOff>71100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340" y="1226820"/>
          <a:ext cx="2821429" cy="27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9</xdr:row>
      <xdr:rowOff>57150</xdr:rowOff>
    </xdr:from>
    <xdr:to>
      <xdr:col>4</xdr:col>
      <xdr:colOff>1094905</xdr:colOff>
      <xdr:row>40</xdr:row>
      <xdr:rowOff>208719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914525"/>
          <a:ext cx="3761905" cy="66476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15</xdr:row>
      <xdr:rowOff>104775</xdr:rowOff>
    </xdr:from>
    <xdr:to>
      <xdr:col>4</xdr:col>
      <xdr:colOff>1009173</xdr:colOff>
      <xdr:row>47</xdr:row>
      <xdr:rowOff>27746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19450"/>
          <a:ext cx="3819048" cy="66285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480060</xdr:colOff>
      <xdr:row>2</xdr:row>
      <xdr:rowOff>68580</xdr:rowOff>
    </xdr:from>
    <xdr:to>
      <xdr:col>13</xdr:col>
      <xdr:colOff>112974</xdr:colOff>
      <xdr:row>22</xdr:row>
      <xdr:rowOff>27666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2740" y="419100"/>
          <a:ext cx="2985714" cy="346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6.5" x14ac:dyDescent="0.3"/>
  <sheetData>
    <row r="1" spans="1:10" x14ac:dyDescent="0.3">
      <c r="A1">
        <v>2</v>
      </c>
      <c r="B1" t="s">
        <v>105</v>
      </c>
      <c r="C1" t="s">
        <v>106</v>
      </c>
      <c r="D1" t="s">
        <v>107</v>
      </c>
      <c r="E1" t="s">
        <v>63</v>
      </c>
      <c r="F1" t="b">
        <v>0</v>
      </c>
      <c r="G1" t="b">
        <v>0</v>
      </c>
      <c r="H1">
        <v>-1</v>
      </c>
      <c r="I1" t="s">
        <v>108</v>
      </c>
      <c r="J1" t="s">
        <v>109</v>
      </c>
    </row>
    <row r="2" spans="1:10" x14ac:dyDescent="0.3">
      <c r="A2">
        <v>1</v>
      </c>
      <c r="B2" t="s">
        <v>110</v>
      </c>
      <c r="C2" t="s">
        <v>111</v>
      </c>
      <c r="D2" t="s">
        <v>112</v>
      </c>
      <c r="E2" t="s">
        <v>100</v>
      </c>
      <c r="F2" t="b">
        <v>0</v>
      </c>
      <c r="G2" t="b">
        <v>1</v>
      </c>
      <c r="H2">
        <v>4</v>
      </c>
      <c r="I2" t="s">
        <v>101</v>
      </c>
      <c r="J2" t="s">
        <v>113</v>
      </c>
    </row>
    <row r="3" spans="1:10" x14ac:dyDescent="0.3">
      <c r="A3">
        <v>1</v>
      </c>
      <c r="B3" t="s">
        <v>114</v>
      </c>
      <c r="C3" t="s">
        <v>115</v>
      </c>
      <c r="D3" t="s">
        <v>116</v>
      </c>
      <c r="E3" t="s">
        <v>100</v>
      </c>
      <c r="F3" t="b">
        <v>0</v>
      </c>
      <c r="G3" t="b">
        <v>1</v>
      </c>
      <c r="H3">
        <v>6</v>
      </c>
      <c r="I3" t="s">
        <v>101</v>
      </c>
      <c r="J3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7"/>
  <sheetViews>
    <sheetView tabSelected="1" workbookViewId="0">
      <selection activeCell="D2" sqref="D2"/>
    </sheetView>
  </sheetViews>
  <sheetFormatPr defaultRowHeight="16.5" x14ac:dyDescent="0.3"/>
  <cols>
    <col min="1" max="1" width="2.75" customWidth="1"/>
    <col min="2" max="2" width="24.125" customWidth="1"/>
    <col min="3" max="3" width="25.625" customWidth="1"/>
    <col min="16" max="16" width="11.5" customWidth="1"/>
    <col min="17" max="17" width="14.375" customWidth="1"/>
  </cols>
  <sheetData>
    <row r="2" spans="2:18" x14ac:dyDescent="0.3">
      <c r="B2" s="6" t="s">
        <v>30</v>
      </c>
      <c r="C2" s="2" t="s">
        <v>1</v>
      </c>
      <c r="I2" s="1"/>
      <c r="J2" s="2" t="s">
        <v>30</v>
      </c>
      <c r="K2" s="2" t="s">
        <v>89</v>
      </c>
      <c r="L2" s="1"/>
      <c r="M2" s="1"/>
      <c r="N2" s="1"/>
      <c r="O2" s="1"/>
      <c r="P2" s="1"/>
      <c r="Q2" s="1"/>
      <c r="R2" s="1"/>
    </row>
    <row r="3" spans="2:18" x14ac:dyDescent="0.3">
      <c r="I3" s="2"/>
      <c r="J3" s="2" t="s">
        <v>31</v>
      </c>
      <c r="K3" s="2"/>
      <c r="L3" s="2" t="s">
        <v>0</v>
      </c>
      <c r="M3" s="2"/>
      <c r="N3" s="2" t="s">
        <v>32</v>
      </c>
      <c r="O3" s="2"/>
      <c r="P3" s="2" t="s">
        <v>22</v>
      </c>
      <c r="Q3" s="2" t="s">
        <v>38</v>
      </c>
      <c r="R3" s="1"/>
    </row>
    <row r="4" spans="2:18" x14ac:dyDescent="0.3">
      <c r="B4" t="s">
        <v>2</v>
      </c>
      <c r="C4" s="4">
        <f>_xll.CQGXLContractData(C2, B4)</f>
        <v>1922.5</v>
      </c>
      <c r="H4" s="14" t="str">
        <f>_xll.CQGXLContractData($K$2, "LongDescription")</f>
        <v>Crude Light (Globex): October 2015</v>
      </c>
      <c r="I4" s="14"/>
      <c r="J4" s="14"/>
      <c r="K4" s="14"/>
      <c r="L4" s="1" t="str">
        <f>_xll.CQGXLContractData($K$2, "Symbol")</f>
        <v>CLEV5</v>
      </c>
      <c r="M4" s="1"/>
      <c r="N4" s="1" t="str">
        <f>_xll.CQGXLContractData($K$2, "LongName")</f>
        <v>F.US.CLEV5</v>
      </c>
      <c r="O4" s="1"/>
      <c r="P4" s="1" t="str">
        <f>_xll.CQGXLContractData($K$2, "Currency")</f>
        <v>USD</v>
      </c>
      <c r="Q4" s="1">
        <f>_xll.CQGXLContractData($K$2, "TickSize")</f>
        <v>0.01</v>
      </c>
      <c r="R4" s="1"/>
    </row>
    <row r="5" spans="2:18" x14ac:dyDescent="0.3">
      <c r="B5" t="s">
        <v>3</v>
      </c>
      <c r="C5" s="4">
        <f>_xll.CQGXLContractData(C2, B5)</f>
        <v>1922.25</v>
      </c>
      <c r="I5" s="1"/>
      <c r="J5" s="1"/>
      <c r="K5" s="1"/>
      <c r="L5" s="1"/>
      <c r="M5" s="1"/>
      <c r="N5" s="1"/>
      <c r="O5" s="1"/>
      <c r="P5" s="2" t="s">
        <v>40</v>
      </c>
      <c r="Q5" s="2" t="s">
        <v>39</v>
      </c>
      <c r="R5" s="1"/>
    </row>
    <row r="6" spans="2:18" x14ac:dyDescent="0.3">
      <c r="B6" t="s">
        <v>16</v>
      </c>
      <c r="C6" s="4">
        <f>_xll.CQGXLContractData(C2, B6)</f>
        <v>1922.5</v>
      </c>
      <c r="I6" s="1"/>
      <c r="J6" s="2" t="s">
        <v>13</v>
      </c>
      <c r="K6" s="2" t="s">
        <v>14</v>
      </c>
      <c r="L6" s="2" t="s">
        <v>15</v>
      </c>
      <c r="M6" s="2" t="s">
        <v>33</v>
      </c>
      <c r="N6" s="2" t="s">
        <v>44</v>
      </c>
      <c r="O6" s="2" t="s">
        <v>45</v>
      </c>
      <c r="P6" s="1">
        <f>_xll.CQGXLContractData($K$2, "DecimalPriceScale")</f>
        <v>0.01</v>
      </c>
      <c r="Q6" s="1">
        <f>_xll.CQGXLContractData($K$2, "TickValue")</f>
        <v>10</v>
      </c>
      <c r="R6" s="1"/>
    </row>
    <row r="7" spans="2:18" x14ac:dyDescent="0.3">
      <c r="B7" t="s">
        <v>22</v>
      </c>
      <c r="C7" s="4" t="str">
        <f>_xll.CQGXLContractData(C2, B7)</f>
        <v>USD</v>
      </c>
      <c r="I7" s="1"/>
      <c r="J7" s="1">
        <f>_xll.CQGXLContractData($K$2, "Open")</f>
        <v>46.68</v>
      </c>
      <c r="K7" s="1">
        <f>_xll.CQGXLContractData($K$2, "High")</f>
        <v>47.230000000000004</v>
      </c>
      <c r="L7" s="1">
        <f>_xll.CQGXLContractData($K$2, "Low")</f>
        <v>45.76</v>
      </c>
      <c r="M7" s="1">
        <f>_xll.CQGXLContractData($K$2, "LastTradeToday")</f>
        <v>46.28</v>
      </c>
      <c r="N7" s="1">
        <f>_xll.CQGXLContractData($K$2, "Y_Close")</f>
        <v>46.69</v>
      </c>
      <c r="O7" s="1">
        <f>_xll.CQGXLContractData($K$2, "Y_Settlement")</f>
        <v>46.75</v>
      </c>
      <c r="P7" s="1">
        <f>_xll.CQGXLContractData($K$2, "DisplayPriceScale")</f>
        <v>2</v>
      </c>
      <c r="Q7" s="2" t="s">
        <v>46</v>
      </c>
      <c r="R7" s="1"/>
    </row>
    <row r="8" spans="2:18" x14ac:dyDescent="0.3">
      <c r="B8" t="s">
        <v>23</v>
      </c>
      <c r="C8" s="4">
        <f>_xll.CQGXLContractData(C2, B8)</f>
        <v>0.25</v>
      </c>
      <c r="I8" s="1"/>
      <c r="J8" s="1"/>
      <c r="K8" s="1"/>
      <c r="L8" s="1"/>
      <c r="M8" s="1"/>
      <c r="N8" s="1"/>
      <c r="O8" s="1"/>
      <c r="P8" s="1"/>
      <c r="Q8" s="1" t="str">
        <f>LEFT(_xll.CQGXLContractData($K$2, "LastTradingDate"),11)</f>
        <v>2015-Sep-22</v>
      </c>
      <c r="R8" s="1"/>
    </row>
    <row r="9" spans="2:18" x14ac:dyDescent="0.3">
      <c r="B9" t="s">
        <v>24</v>
      </c>
      <c r="C9" s="4">
        <f>_xll.CQGXLContractData(C2, B9)</f>
        <v>2</v>
      </c>
      <c r="I9" s="1"/>
      <c r="J9" s="2" t="s">
        <v>34</v>
      </c>
      <c r="K9" s="2" t="s">
        <v>3</v>
      </c>
      <c r="L9" s="2" t="s">
        <v>2</v>
      </c>
      <c r="M9" s="2" t="s">
        <v>35</v>
      </c>
      <c r="N9" s="2" t="s">
        <v>33</v>
      </c>
      <c r="O9" s="2" t="s">
        <v>36</v>
      </c>
      <c r="P9" s="2"/>
      <c r="Q9" s="2" t="s">
        <v>37</v>
      </c>
      <c r="R9" s="1"/>
    </row>
    <row r="10" spans="2:18" x14ac:dyDescent="0.3">
      <c r="B10" t="s">
        <v>28</v>
      </c>
      <c r="C10" s="5" t="str">
        <f>_xll.CQGXLContractData(C2, B10)</f>
        <v/>
      </c>
      <c r="I10" s="1"/>
      <c r="J10" s="1">
        <f>_xll.CQGXLContractData($K$2, "LastBidVolume")</f>
        <v>11</v>
      </c>
      <c r="K10" s="1">
        <f>_xll.CQGXLContractData($K$2, "Bid")</f>
        <v>46.27</v>
      </c>
      <c r="L10" s="1">
        <f>_xll.CQGXLContractData($K$2, "Ask")</f>
        <v>46.28</v>
      </c>
      <c r="M10" s="1">
        <f>_xll.CQGXLContractData($K$2, "LastAskVolume")</f>
        <v>2</v>
      </c>
      <c r="N10" s="1">
        <f>_xll.CQGXLContractData($K$2, "LastTradeToday")</f>
        <v>46.28</v>
      </c>
      <c r="O10" s="1">
        <f>_xll.CQGXLContractData($K$2, "LastTradeVolume")</f>
        <v>1</v>
      </c>
      <c r="P10" s="1"/>
      <c r="Q10" s="7">
        <f>_xll.CQGXLContractData($K$2, "T_CVol")</f>
        <v>186269</v>
      </c>
      <c r="R10" s="1"/>
    </row>
    <row r="11" spans="2:18" x14ac:dyDescent="0.3">
      <c r="B11" t="s">
        <v>14</v>
      </c>
      <c r="C11" s="5">
        <f>_xll.CQGXLContractData(C2, B11)</f>
        <v>1949.25</v>
      </c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3">
      <c r="B12" t="s">
        <v>8</v>
      </c>
      <c r="C12" s="5" t="str">
        <f>_xll.CQGXLContractData(C2, B12)</f>
        <v>2015-Sep-04 14:59:19.004000</v>
      </c>
      <c r="I12" s="1"/>
      <c r="J12" s="2" t="s">
        <v>41</v>
      </c>
      <c r="K12" s="2"/>
      <c r="L12" s="2" t="s">
        <v>42</v>
      </c>
      <c r="M12" s="1"/>
      <c r="N12" s="2" t="s">
        <v>43</v>
      </c>
      <c r="O12" s="1"/>
      <c r="P12" s="1"/>
      <c r="Q12" s="1"/>
      <c r="R12" s="1"/>
    </row>
    <row r="13" spans="2:18" x14ac:dyDescent="0.3">
      <c r="B13" t="s">
        <v>5</v>
      </c>
      <c r="C13" s="5">
        <f>_xll.CQGXLContractData(C2, B13)</f>
        <v>107</v>
      </c>
      <c r="I13" s="1"/>
      <c r="J13" s="1" t="str">
        <f>RIGHT(_xll.CQGXLContractData($K$2, "LastBidTime"),15)</f>
        <v>14:59:19.088000</v>
      </c>
      <c r="K13" s="1"/>
      <c r="L13" s="1" t="str">
        <f>RIGHT(_xll.CQGXLContractData($K$2, "LastAskTime"),15)</f>
        <v>14:59:19.088000</v>
      </c>
      <c r="M13" s="1"/>
      <c r="N13" s="1" t="str">
        <f>RIGHT(_xll.CQGXLContractData($K$2, "LastTradeTime"),15)</f>
        <v>14:59:19.084000</v>
      </c>
      <c r="O13" s="1"/>
      <c r="P13" s="1"/>
      <c r="Q13" s="1"/>
      <c r="R13" s="1"/>
    </row>
    <row r="14" spans="2:18" x14ac:dyDescent="0.3">
      <c r="B14" t="s">
        <v>9</v>
      </c>
      <c r="C14" s="5" t="str">
        <f>_xll.CQGXLContractData(C2, B14)</f>
        <v>2015-Sep-04 14:59:19.084000</v>
      </c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x14ac:dyDescent="0.3">
      <c r="B15" t="s">
        <v>6</v>
      </c>
      <c r="C15" s="5">
        <f>_xll.CQGXLContractData(C2, B15)</f>
        <v>91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3">
      <c r="B16" t="s">
        <v>10</v>
      </c>
      <c r="C16" s="5" t="str">
        <f>_xll.CQGXLContractData(C2, B16)</f>
        <v>2015-Sep-04 14:59:18.008000</v>
      </c>
      <c r="J16" s="13" t="s">
        <v>102</v>
      </c>
      <c r="K16" s="13"/>
      <c r="L16" s="13"/>
      <c r="M16" s="13"/>
      <c r="N16" s="13"/>
      <c r="O16" s="13"/>
      <c r="P16" s="13"/>
      <c r="Q16" s="13"/>
    </row>
    <row r="17" spans="2:17" x14ac:dyDescent="0.3">
      <c r="B17" t="s">
        <v>4</v>
      </c>
      <c r="C17" s="5">
        <f>_xll.CQGXLContractData(C2, B17)</f>
        <v>1922.5</v>
      </c>
      <c r="J17" s="13" t="s">
        <v>47</v>
      </c>
      <c r="K17" s="13"/>
      <c r="L17" s="13"/>
      <c r="M17" s="13"/>
      <c r="N17" s="13"/>
      <c r="O17" s="13"/>
      <c r="P17" s="13"/>
      <c r="Q17" s="13"/>
    </row>
    <row r="18" spans="2:17" x14ac:dyDescent="0.3">
      <c r="B18" t="s">
        <v>7</v>
      </c>
      <c r="C18" s="5">
        <f>_xll.CQGXLContractData(C2, B18)</f>
        <v>1</v>
      </c>
      <c r="J18" s="8" t="s">
        <v>49</v>
      </c>
      <c r="K18" s="8"/>
      <c r="L18" s="8"/>
      <c r="M18" s="8"/>
      <c r="N18" s="8"/>
      <c r="O18" s="8"/>
      <c r="P18" s="8"/>
      <c r="Q18" s="8"/>
    </row>
    <row r="19" spans="2:17" x14ac:dyDescent="0.3">
      <c r="B19" t="s">
        <v>27</v>
      </c>
      <c r="C19" s="5" t="str">
        <f>_xll.CQGXLContractData(C2, B19)</f>
        <v>2015-Sep-18 00:00:00</v>
      </c>
      <c r="J19" s="8" t="s">
        <v>48</v>
      </c>
      <c r="K19" s="8"/>
      <c r="L19" s="8"/>
      <c r="M19" s="8"/>
      <c r="N19" s="8"/>
      <c r="O19" s="8"/>
      <c r="P19" s="8"/>
      <c r="Q19" s="8"/>
    </row>
    <row r="20" spans="2:17" x14ac:dyDescent="0.3">
      <c r="B20" t="s">
        <v>21</v>
      </c>
      <c r="C20" s="5" t="str">
        <f>_xll.CQGXLContractData(C2, B20)</f>
        <v>E-Mini S&amp;P 500: September 2015</v>
      </c>
    </row>
    <row r="21" spans="2:17" x14ac:dyDescent="0.3">
      <c r="B21" t="s">
        <v>20</v>
      </c>
      <c r="C21" s="5" t="str">
        <f>_xll.CQGXLContractData(C2, B21)</f>
        <v>F.US.EPU5</v>
      </c>
      <c r="J21" t="s">
        <v>50</v>
      </c>
    </row>
    <row r="22" spans="2:17" x14ac:dyDescent="0.3">
      <c r="B22" t="s">
        <v>15</v>
      </c>
      <c r="C22" s="4">
        <f>_xll.CQGXLContractData(C2, B22)</f>
        <v>1910.5</v>
      </c>
      <c r="J22" t="s">
        <v>51</v>
      </c>
    </row>
    <row r="23" spans="2:17" x14ac:dyDescent="0.3">
      <c r="B23" t="s">
        <v>13</v>
      </c>
      <c r="C23" s="4">
        <f>_xll.CQGXLContractData(C2, B23)</f>
        <v>1947.25</v>
      </c>
      <c r="J23" t="s">
        <v>52</v>
      </c>
    </row>
    <row r="24" spans="2:17" x14ac:dyDescent="0.3">
      <c r="B24" t="s">
        <v>11</v>
      </c>
      <c r="C24" s="5" t="str">
        <f>_xll.CQGXLContractData(C2, B24)</f>
        <v/>
      </c>
      <c r="J24" t="str">
        <f>_xll.CQGXLContractData($K$2, "Settlement")</f>
        <v/>
      </c>
    </row>
    <row r="25" spans="2:17" x14ac:dyDescent="0.3">
      <c r="B25" t="s">
        <v>12</v>
      </c>
      <c r="C25" s="5" t="str">
        <f>_xll.CQGXLContractData(C2, B25)</f>
        <v/>
      </c>
      <c r="J25" t="s">
        <v>53</v>
      </c>
    </row>
    <row r="26" spans="2:17" x14ac:dyDescent="0.3">
      <c r="B26" t="s">
        <v>0</v>
      </c>
      <c r="C26" s="5" t="str">
        <f>_xll.CQGXLContractData(C2, B26)</f>
        <v>EPU5</v>
      </c>
      <c r="J26" t="s">
        <v>54</v>
      </c>
    </row>
    <row r="27" spans="2:17" x14ac:dyDescent="0.3">
      <c r="B27" t="s">
        <v>18</v>
      </c>
      <c r="C27" s="5">
        <f>_xll.CQGXLContractData(C2, B27)</f>
        <v>1027845</v>
      </c>
    </row>
    <row r="28" spans="2:17" x14ac:dyDescent="0.3">
      <c r="B28" t="s">
        <v>25</v>
      </c>
      <c r="C28" s="4">
        <f>_xll.CQGXLContractData(C2, B28)</f>
        <v>0.25</v>
      </c>
      <c r="J28" t="s">
        <v>55</v>
      </c>
    </row>
    <row r="29" spans="2:17" x14ac:dyDescent="0.3">
      <c r="B29" t="s">
        <v>26</v>
      </c>
      <c r="C29" s="4">
        <f>_xll.CQGXLContractData(C2, B29)</f>
        <v>12.5</v>
      </c>
      <c r="J29" t="s">
        <v>56</v>
      </c>
    </row>
    <row r="30" spans="2:17" x14ac:dyDescent="0.3">
      <c r="B30" t="s">
        <v>29</v>
      </c>
      <c r="C30" s="5" t="str">
        <f>_xll.CQGXLContractData(C2, B30)</f>
        <v/>
      </c>
      <c r="J30" t="s">
        <v>57</v>
      </c>
    </row>
    <row r="31" spans="2:17" x14ac:dyDescent="0.3">
      <c r="B31" t="s">
        <v>19</v>
      </c>
      <c r="C31" s="4">
        <f>_xll.CQGXLContractData(C2, B31)</f>
        <v>1946.75</v>
      </c>
    </row>
    <row r="32" spans="2:17" x14ac:dyDescent="0.3">
      <c r="B32" t="s">
        <v>17</v>
      </c>
      <c r="C32" s="4">
        <f>_xll.CQGXLContractData(C2, B32)</f>
        <v>1946</v>
      </c>
      <c r="J32" t="s">
        <v>118</v>
      </c>
    </row>
    <row r="33" spans="10:10" x14ac:dyDescent="0.3">
      <c r="J33" t="s">
        <v>119</v>
      </c>
    </row>
    <row r="35" spans="10:10" x14ac:dyDescent="0.3">
      <c r="J35" t="s">
        <v>120</v>
      </c>
    </row>
    <row r="36" spans="10:10" x14ac:dyDescent="0.3">
      <c r="J36" t="s">
        <v>121</v>
      </c>
    </row>
    <row r="37" spans="10:10" x14ac:dyDescent="0.3">
      <c r="J37" t="s">
        <v>122</v>
      </c>
    </row>
  </sheetData>
  <mergeCells count="3">
    <mergeCell ref="J16:Q16"/>
    <mergeCell ref="J17:Q17"/>
    <mergeCell ref="H4:K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workbookViewId="0">
      <selection activeCell="F18" sqref="F18"/>
    </sheetView>
  </sheetViews>
  <sheetFormatPr defaultRowHeight="16.5" x14ac:dyDescent="0.3"/>
  <cols>
    <col min="5" max="5" width="27.5" customWidth="1"/>
  </cols>
  <sheetData>
    <row r="2" spans="2:11" x14ac:dyDescent="0.3">
      <c r="B2" s="6" t="s">
        <v>30</v>
      </c>
      <c r="C2" s="2" t="s">
        <v>1</v>
      </c>
      <c r="H2" s="6"/>
      <c r="I2" s="2"/>
    </row>
    <row r="3" spans="2:11" x14ac:dyDescent="0.3">
      <c r="B3" s="6" t="s">
        <v>58</v>
      </c>
      <c r="C3" s="2" t="s">
        <v>59</v>
      </c>
      <c r="D3" s="10" t="s">
        <v>60</v>
      </c>
      <c r="E3" s="10" t="s">
        <v>61</v>
      </c>
      <c r="G3" s="10"/>
      <c r="H3" s="6"/>
      <c r="I3" s="2"/>
      <c r="J3" s="10"/>
      <c r="K3" s="10"/>
    </row>
    <row r="4" spans="2:11" x14ac:dyDescent="0.3">
      <c r="B4" t="str">
        <f t="array" ref="B4:E13">_xll.CQGXLDOMData(C2, "Type,Price,Volume,Time", "5:5")</f>
        <v>Ask</v>
      </c>
      <c r="C4" s="9">
        <v>1923.5</v>
      </c>
      <c r="D4">
        <v>280</v>
      </c>
      <c r="E4" t="str">
        <v>2015-Sep-04 14:57:46.172000</v>
      </c>
      <c r="I4" s="9"/>
    </row>
    <row r="5" spans="2:11" x14ac:dyDescent="0.3">
      <c r="B5" t="str">
        <v>Ask</v>
      </c>
      <c r="C5" s="9">
        <v>1923.25</v>
      </c>
      <c r="D5">
        <v>295</v>
      </c>
      <c r="E5" t="str">
        <v>2015-Sep-04 14:57:44.928000</v>
      </c>
      <c r="I5" s="9"/>
    </row>
    <row r="6" spans="2:11" x14ac:dyDescent="0.3">
      <c r="B6" t="str">
        <v>Ask</v>
      </c>
      <c r="C6" s="9">
        <v>1923</v>
      </c>
      <c r="D6">
        <v>312</v>
      </c>
      <c r="E6" t="str">
        <v>2015-Sep-04 14:58:59.896000</v>
      </c>
      <c r="I6" s="9"/>
    </row>
    <row r="7" spans="2:11" x14ac:dyDescent="0.3">
      <c r="B7" t="str">
        <v>Ask</v>
      </c>
      <c r="C7" s="9">
        <v>1922.75</v>
      </c>
      <c r="D7">
        <v>226</v>
      </c>
      <c r="E7" t="str">
        <v>2015-Sep-04 14:59:00.328000</v>
      </c>
      <c r="I7" s="9"/>
    </row>
    <row r="8" spans="2:11" x14ac:dyDescent="0.3">
      <c r="B8" t="str">
        <v>Ask</v>
      </c>
      <c r="C8" s="9">
        <v>1922.5</v>
      </c>
      <c r="D8">
        <v>107</v>
      </c>
      <c r="E8" t="str">
        <v>2015-Sep-04 14:59:06.684000</v>
      </c>
      <c r="I8" s="9"/>
    </row>
    <row r="9" spans="2:11" x14ac:dyDescent="0.3">
      <c r="B9" t="str">
        <v>Bid</v>
      </c>
      <c r="C9" s="9">
        <v>1922.25</v>
      </c>
      <c r="D9">
        <v>91</v>
      </c>
      <c r="E9" t="str">
        <v>2015-Sep-04 14:59:17.204000</v>
      </c>
      <c r="I9" s="9"/>
    </row>
    <row r="10" spans="2:11" x14ac:dyDescent="0.3">
      <c r="B10" t="str">
        <v>Bid</v>
      </c>
      <c r="C10" s="9">
        <v>1922</v>
      </c>
      <c r="D10">
        <v>253</v>
      </c>
      <c r="E10" t="str">
        <v>2015-Sep-04 14:59:14.512000</v>
      </c>
      <c r="I10" s="9"/>
    </row>
    <row r="11" spans="2:11" x14ac:dyDescent="0.3">
      <c r="B11" t="str">
        <v>Bid</v>
      </c>
      <c r="C11" s="9">
        <v>1921.75</v>
      </c>
      <c r="D11">
        <v>232</v>
      </c>
      <c r="E11" t="str">
        <v>2015-Sep-04 14:58:35.852000</v>
      </c>
      <c r="I11" s="9"/>
    </row>
    <row r="12" spans="2:11" x14ac:dyDescent="0.3">
      <c r="B12" t="str">
        <v>Bid</v>
      </c>
      <c r="C12" s="9">
        <v>1921.5</v>
      </c>
      <c r="D12">
        <v>216</v>
      </c>
      <c r="E12" t="str">
        <v>2015-Sep-04 14:58:28.632000</v>
      </c>
      <c r="I12" s="9"/>
    </row>
    <row r="13" spans="2:11" x14ac:dyDescent="0.3">
      <c r="B13" t="str">
        <v>Bid</v>
      </c>
      <c r="C13" s="9">
        <v>1921.25</v>
      </c>
      <c r="D13">
        <v>232</v>
      </c>
      <c r="E13" t="str">
        <v>2015-Sep-04 14:58:10.244000</v>
      </c>
      <c r="I13" s="9"/>
    </row>
    <row r="17" spans="2:10" x14ac:dyDescent="0.3">
      <c r="J17" s="9"/>
    </row>
    <row r="18" spans="2:10" x14ac:dyDescent="0.3">
      <c r="B18" t="s">
        <v>62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F11" sqref="F11"/>
    </sheetView>
  </sheetViews>
  <sheetFormatPr defaultRowHeight="16.5" x14ac:dyDescent="0.3"/>
  <cols>
    <col min="2" max="5" width="20.75" style="1" customWidth="1"/>
    <col min="6" max="6" width="33" style="1" customWidth="1"/>
    <col min="7" max="8" width="20.75" style="1" customWidth="1"/>
  </cols>
  <sheetData>
    <row r="2" spans="2:8" x14ac:dyDescent="0.3"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69</v>
      </c>
    </row>
    <row r="3" spans="2:8" x14ac:dyDescent="0.3">
      <c r="B3" s="1">
        <f t="array" ref="B3:H7">IFERROR(_xll.CQGXLAccountData("AccountID,AccountName,LastStatementDate,AccountBrokerageID,AccountBrokerageName,SalesSeriesNumber,SalesSeriesName", "B|S|A"),"")</f>
        <v>16783077</v>
      </c>
      <c r="C3" s="1" t="str">
        <v>SIMThom Spreader</v>
      </c>
      <c r="D3" s="1" t="str">
        <v>2015-Sep-03 00:00:00</v>
      </c>
      <c r="E3" s="1">
        <v>144</v>
      </c>
      <c r="F3" s="1" t="str">
        <v>Spreader</v>
      </c>
      <c r="G3" s="1" t="str">
        <v>Spread1</v>
      </c>
      <c r="H3" s="1" t="str">
        <v>Chicago</v>
      </c>
    </row>
    <row r="4" spans="2:8" x14ac:dyDescent="0.3">
      <c r="B4" s="1">
        <v>16858700</v>
      </c>
      <c r="C4" s="1" t="str">
        <v>SIMthartleapi</v>
      </c>
      <c r="D4" s="1" t="str">
        <v>2015-Sep-03 00:00:00</v>
      </c>
      <c r="E4" s="1">
        <v>2</v>
      </c>
      <c r="F4" s="1" t="str">
        <v>CQG Sim</v>
      </c>
      <c r="G4" s="1" t="str">
        <v>testsim</v>
      </c>
      <c r="H4" s="1" t="str">
        <v>Tim  Gilroy</v>
      </c>
    </row>
    <row r="5" spans="2:8" x14ac:dyDescent="0.3">
      <c r="B5" s="1" t="str">
        <v/>
      </c>
      <c r="C5" s="1" t="str">
        <v/>
      </c>
      <c r="D5" s="1" t="str">
        <v/>
      </c>
      <c r="E5" s="1" t="str">
        <v/>
      </c>
      <c r="F5" s="1" t="str">
        <v/>
      </c>
      <c r="G5" s="1" t="str">
        <v/>
      </c>
      <c r="H5" s="1" t="str">
        <v/>
      </c>
    </row>
    <row r="6" spans="2:8" x14ac:dyDescent="0.3">
      <c r="B6" s="1" t="str">
        <v/>
      </c>
      <c r="C6" s="1" t="str">
        <v/>
      </c>
      <c r="D6" s="1" t="str">
        <v/>
      </c>
      <c r="E6" s="1" t="str">
        <v/>
      </c>
      <c r="F6" s="1" t="str">
        <v/>
      </c>
      <c r="G6" s="1" t="str">
        <v/>
      </c>
      <c r="H6" s="1" t="str">
        <v/>
      </c>
    </row>
    <row r="7" spans="2:8" x14ac:dyDescent="0.3">
      <c r="B7" s="1" t="str">
        <v/>
      </c>
      <c r="C7" s="1" t="str">
        <v/>
      </c>
      <c r="D7" s="1" t="str">
        <v/>
      </c>
      <c r="E7" s="1" t="str">
        <v/>
      </c>
      <c r="F7" s="1" t="str">
        <v/>
      </c>
      <c r="G7" s="1" t="str">
        <v/>
      </c>
      <c r="H7" s="1" t="str">
        <v/>
      </c>
    </row>
    <row r="9" spans="2:8" x14ac:dyDescent="0.3">
      <c r="D9" s="14" t="s">
        <v>103</v>
      </c>
      <c r="E9" s="14"/>
      <c r="F9" s="14"/>
      <c r="G9" s="14"/>
    </row>
    <row r="11" spans="2:8" x14ac:dyDescent="0.3">
      <c r="E11" s="1">
        <f t="array" ref="E11">TRANSPOSE(IFERROR(_xll.CQGXLAccountData("Count", "||A"),""))</f>
        <v>2</v>
      </c>
      <c r="F11" s="1">
        <f t="array" ref="F11:F12">IFERROR(_xll.CQGXLAccountData("AccountID", "||A"),"")</f>
        <v>16783077</v>
      </c>
    </row>
    <row r="12" spans="2:8" x14ac:dyDescent="0.3">
      <c r="F12" s="1">
        <v>16858700</v>
      </c>
    </row>
  </sheetData>
  <mergeCells count="1">
    <mergeCell ref="D9:G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C2" sqref="C2"/>
    </sheetView>
  </sheetViews>
  <sheetFormatPr defaultRowHeight="16.5" x14ac:dyDescent="0.3"/>
  <cols>
    <col min="2" max="2" width="11.875" customWidth="1"/>
    <col min="3" max="3" width="19.25" customWidth="1"/>
    <col min="4" max="4" width="16.5" customWidth="1"/>
    <col min="5" max="5" width="14.875" customWidth="1"/>
  </cols>
  <sheetData>
    <row r="2" spans="2:6" x14ac:dyDescent="0.3">
      <c r="B2" s="2" t="s">
        <v>70</v>
      </c>
      <c r="C2" s="2">
        <f>'Account Data'!B3</f>
        <v>16783077</v>
      </c>
      <c r="D2" s="1"/>
      <c r="E2" s="1"/>
    </row>
    <row r="3" spans="2:6" x14ac:dyDescent="0.3">
      <c r="B3" s="1"/>
      <c r="C3" s="1"/>
      <c r="D3" s="1"/>
      <c r="E3" s="1"/>
    </row>
    <row r="4" spans="2:6" x14ac:dyDescent="0.3">
      <c r="B4" s="1"/>
      <c r="C4" s="2" t="s">
        <v>71</v>
      </c>
      <c r="D4" s="2" t="s">
        <v>72</v>
      </c>
      <c r="E4" s="2" t="s">
        <v>22</v>
      </c>
    </row>
    <row r="5" spans="2:6" x14ac:dyDescent="0.3">
      <c r="B5" s="1"/>
      <c r="C5" s="11">
        <f>_xll.CQGXLAccountSummary(C2, C4)</f>
        <v>378423.91138434201</v>
      </c>
      <c r="D5" s="11">
        <f>_xll.CQGXLAccountSummary(C2, D4)</f>
        <v>0</v>
      </c>
      <c r="E5" s="1" t="str">
        <f>_xll.CQGXLAccountSummary(C2, E4)</f>
        <v>USD</v>
      </c>
    </row>
    <row r="8" spans="2:6" x14ac:dyDescent="0.3">
      <c r="F8" t="s">
        <v>87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>
    <row r="1" spans="1:1" x14ac:dyDescent="0.3">
      <c r="A1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"/>
  <sheetViews>
    <sheetView workbookViewId="0">
      <selection activeCell="K10" sqref="K10"/>
    </sheetView>
  </sheetViews>
  <sheetFormatPr defaultRowHeight="16.5" x14ac:dyDescent="0.3"/>
  <cols>
    <col min="1" max="1" width="2.625" style="12" customWidth="1"/>
    <col min="2" max="2" width="9" style="12"/>
    <col min="3" max="3" width="19.125" style="12" customWidth="1"/>
    <col min="4" max="7" width="15.625" style="12" customWidth="1"/>
    <col min="8" max="14" width="9" style="12"/>
    <col min="15" max="17" width="10.625" style="12" customWidth="1"/>
    <col min="18" max="20" width="9" style="12"/>
    <col min="21" max="22" width="20.625" style="12" customWidth="1"/>
    <col min="23" max="16384" width="9" style="12"/>
  </cols>
  <sheetData>
    <row r="1" spans="2:22" x14ac:dyDescent="0.3">
      <c r="G1" s="14" t="s">
        <v>104</v>
      </c>
      <c r="H1" s="14"/>
      <c r="I1" s="14"/>
      <c r="J1" s="14"/>
      <c r="K1" s="14"/>
      <c r="L1" s="14"/>
      <c r="M1" s="14"/>
      <c r="N1" s="14"/>
    </row>
    <row r="2" spans="2:22" x14ac:dyDescent="0.3">
      <c r="C2" s="12">
        <f>IFERROR(_xll.CQGXLAccountData("AccountID", "||A"),"")</f>
        <v>16783077</v>
      </c>
    </row>
    <row r="3" spans="2:22" s="2" customFormat="1" ht="14.25" x14ac:dyDescent="0.2">
      <c r="B3" s="2" t="s">
        <v>90</v>
      </c>
      <c r="C3" s="2" t="s">
        <v>64</v>
      </c>
      <c r="D3" s="2" t="s">
        <v>91</v>
      </c>
      <c r="E3" s="2" t="s">
        <v>92</v>
      </c>
      <c r="F3" s="2" t="s">
        <v>73</v>
      </c>
      <c r="G3" s="2" t="s">
        <v>74</v>
      </c>
      <c r="H3" s="2" t="s">
        <v>75</v>
      </c>
      <c r="I3" s="2" t="s">
        <v>93</v>
      </c>
      <c r="J3" s="2" t="s">
        <v>77</v>
      </c>
      <c r="K3" s="2" t="s">
        <v>94</v>
      </c>
      <c r="L3" s="2" t="s">
        <v>78</v>
      </c>
      <c r="M3" s="2" t="s">
        <v>58</v>
      </c>
      <c r="N3" s="2" t="s">
        <v>79</v>
      </c>
      <c r="O3" s="2" t="s">
        <v>80</v>
      </c>
      <c r="P3" s="2" t="s">
        <v>81</v>
      </c>
      <c r="Q3" s="2" t="s">
        <v>82</v>
      </c>
      <c r="R3" s="2" t="s">
        <v>83</v>
      </c>
      <c r="S3" s="2" t="s">
        <v>95</v>
      </c>
      <c r="T3" s="2" t="s">
        <v>96</v>
      </c>
      <c r="U3" s="2" t="s">
        <v>97</v>
      </c>
      <c r="V3" s="2" t="s">
        <v>98</v>
      </c>
    </row>
    <row r="4" spans="2:22" x14ac:dyDescent="0.3">
      <c r="B4" s="12">
        <f t="array" ref="B4">TRANSPOSE(_xll.CQGXLOrderData(, "Count","Buy",,,"T","AA",,))</f>
        <v>3</v>
      </c>
      <c r="C4" s="12" t="str">
        <f t="array" ref="C4:V4">_xll.CQGXLOrderData(, "AccountName,FCMNumber,EnteredByUser,OriginalOrderID,OrderID,Side,Qty,FillQty,RmngQty,Instrument,Type,Status,LimitPrice,StopPrice,AvgFillPrice,Duration,GTD,GTT,PlaceTime,StatusTime","Buy",,,"T","AA",0,1)</f>
        <v>SIMThom Spreader</v>
      </c>
      <c r="D4" s="12" t="str">
        <v>PSspread300</v>
      </c>
      <c r="E4" s="12" t="str">
        <v>thomstage</v>
      </c>
      <c r="F4" s="12">
        <v>465688845</v>
      </c>
      <c r="G4" s="12" t="str">
        <v>CQG_465688845</v>
      </c>
      <c r="H4" s="12" t="str">
        <v>Buy</v>
      </c>
      <c r="I4" s="12" t="str">
        <v/>
      </c>
      <c r="J4" s="12">
        <v>0</v>
      </c>
      <c r="K4" s="12" t="str">
        <v/>
      </c>
      <c r="L4" s="12" t="str">
        <v>F.US.EPU5</v>
      </c>
      <c r="M4" s="12" t="str">
        <v/>
      </c>
      <c r="N4" s="12" t="str">
        <v>InTransit</v>
      </c>
      <c r="O4" s="12" t="str">
        <v/>
      </c>
      <c r="P4" s="12" t="str">
        <v/>
      </c>
      <c r="Q4" s="12" t="str">
        <v/>
      </c>
      <c r="R4" s="12" t="str">
        <v>Day</v>
      </c>
      <c r="S4" s="12" t="str">
        <v/>
      </c>
      <c r="T4" s="12" t="str">
        <v/>
      </c>
      <c r="U4" s="12" t="str">
        <v>2015-Sep-04 14:25:30</v>
      </c>
      <c r="V4" s="12" t="str">
        <v>2015-Sep-04 14:25:30.590000</v>
      </c>
    </row>
    <row r="5" spans="2:22" x14ac:dyDescent="0.3">
      <c r="C5" s="12" t="str">
        <f t="array" ref="C5:V5">_xll.CQGXLOrderData(, "AccountName,FCMNumber,EnteredByUser,OriginalOrderID,OrderID,Side,Qty,FillQty,RmngQty,Instrument,Type,Status,LimitPrice,StopPrice,AvgFillPrice,Duration,GTD,GTT,PlaceTime,StatusTime","Buy",,,"T","AA",1,2)</f>
        <v>SIMThom Spreader</v>
      </c>
      <c r="D5" s="12" t="str">
        <v>PSspread300</v>
      </c>
      <c r="E5" s="12" t="str">
        <v>thomstage</v>
      </c>
      <c r="F5" s="12">
        <v>465688845</v>
      </c>
      <c r="G5" s="12" t="str">
        <v>CQG_465688845</v>
      </c>
      <c r="H5" s="12" t="str">
        <v>Buy</v>
      </c>
      <c r="I5" s="12" t="str">
        <v/>
      </c>
      <c r="J5" s="12">
        <v>0</v>
      </c>
      <c r="K5" s="12" t="str">
        <v/>
      </c>
      <c r="L5" s="12" t="str">
        <v>F.US.EPU5</v>
      </c>
      <c r="M5" s="12" t="str">
        <v/>
      </c>
      <c r="N5" s="12" t="str">
        <v>AckPlace</v>
      </c>
      <c r="O5" s="12" t="str">
        <v/>
      </c>
      <c r="P5" s="12" t="str">
        <v/>
      </c>
      <c r="Q5" s="12" t="str">
        <v/>
      </c>
      <c r="R5" s="12" t="str">
        <v>Day</v>
      </c>
      <c r="S5" s="12" t="str">
        <v/>
      </c>
      <c r="T5" s="12" t="str">
        <v/>
      </c>
      <c r="U5" s="12" t="str">
        <v>2015-Sep-04 14:25:30</v>
      </c>
      <c r="V5" s="12" t="str">
        <v>2015-Sep-04 14:25:30.623000</v>
      </c>
    </row>
    <row r="6" spans="2:22" x14ac:dyDescent="0.3">
      <c r="C6" s="12" t="str">
        <f t="array" ref="C6:V6">_xll.CQGXLOrderData(, "AccountName,FCMNumber,EnteredByUser,OriginalOrderID,OrderID,Side,Qty,FillQty,RmngQty,Instrument,Type,Status,LimitPrice,StopPrice,AvgFillPrice,Duration,GTD,GTT,PlaceTime,StatusTime","Buy",,,"T","AA",2,3)</f>
        <v>SIMThom Spreader</v>
      </c>
      <c r="D6" s="12" t="str">
        <v>PSspread300</v>
      </c>
      <c r="E6" s="12" t="str">
        <v>thomstage</v>
      </c>
      <c r="F6" s="12">
        <v>465688845</v>
      </c>
      <c r="G6" s="12" t="str">
        <v>CQG_465688845</v>
      </c>
      <c r="H6" s="12" t="str">
        <v>Buy</v>
      </c>
      <c r="I6" s="12">
        <v>5</v>
      </c>
      <c r="J6" s="12">
        <v>5</v>
      </c>
      <c r="K6" s="12">
        <v>0</v>
      </c>
      <c r="L6" s="12" t="str">
        <v>F.US.EPU5</v>
      </c>
      <c r="M6" s="12" t="str">
        <v>MKT</v>
      </c>
      <c r="N6" s="12" t="str">
        <v>Fill</v>
      </c>
      <c r="O6" s="12" t="str">
        <v/>
      </c>
      <c r="P6" s="12" t="str">
        <v/>
      </c>
      <c r="Q6" s="12">
        <v>1924.5</v>
      </c>
      <c r="R6" s="12" t="str">
        <v>Day</v>
      </c>
      <c r="S6" s="12" t="str">
        <v/>
      </c>
      <c r="T6" s="12" t="str">
        <v/>
      </c>
      <c r="U6" s="12" t="str">
        <v>2015-Sep-04 14:25:30</v>
      </c>
      <c r="V6" s="12" t="str">
        <v>2015-Sep-04 14:25:30.647000</v>
      </c>
    </row>
  </sheetData>
  <mergeCells count="1">
    <mergeCell ref="G1:N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"/>
  <sheetViews>
    <sheetView workbookViewId="0">
      <selection activeCell="C2" sqref="C2"/>
    </sheetView>
  </sheetViews>
  <sheetFormatPr defaultRowHeight="16.5" x14ac:dyDescent="0.3"/>
  <cols>
    <col min="1" max="1" width="2.625" style="12" customWidth="1"/>
    <col min="2" max="2" width="9" style="12"/>
    <col min="3" max="3" width="19.25" style="12" customWidth="1"/>
    <col min="4" max="7" width="15.625" style="12" customWidth="1"/>
    <col min="8" max="11" width="9" style="12"/>
    <col min="12" max="12" width="11.375" style="12" customWidth="1"/>
    <col min="13" max="14" width="9" style="12"/>
    <col min="15" max="17" width="15.625" style="12" customWidth="1"/>
    <col min="18" max="20" width="9" style="12"/>
    <col min="21" max="22" width="20.625" style="12" customWidth="1"/>
    <col min="23" max="16384" width="9" style="12"/>
  </cols>
  <sheetData>
    <row r="2" spans="2:22" x14ac:dyDescent="0.3">
      <c r="C2" s="12">
        <f>IFERROR(_xll.CQGXLAccountData("AccountID", "||A"),"")</f>
        <v>16783077</v>
      </c>
    </row>
    <row r="3" spans="2:22" s="2" customFormat="1" ht="14.25" x14ac:dyDescent="0.2">
      <c r="B3" s="2" t="s">
        <v>90</v>
      </c>
      <c r="C3" s="2" t="s">
        <v>64</v>
      </c>
      <c r="D3" s="2" t="s">
        <v>91</v>
      </c>
      <c r="E3" s="2" t="s">
        <v>92</v>
      </c>
      <c r="F3" s="2" t="s">
        <v>73</v>
      </c>
      <c r="G3" s="2" t="s">
        <v>74</v>
      </c>
      <c r="H3" s="2" t="s">
        <v>75</v>
      </c>
      <c r="I3" s="2" t="s">
        <v>93</v>
      </c>
      <c r="J3" s="2" t="s">
        <v>77</v>
      </c>
      <c r="K3" s="2" t="s">
        <v>94</v>
      </c>
      <c r="L3" s="2" t="s">
        <v>78</v>
      </c>
      <c r="M3" s="2" t="s">
        <v>58</v>
      </c>
      <c r="N3" s="2" t="s">
        <v>79</v>
      </c>
      <c r="O3" s="2" t="s">
        <v>80</v>
      </c>
      <c r="P3" s="2" t="s">
        <v>81</v>
      </c>
      <c r="Q3" s="2" t="s">
        <v>82</v>
      </c>
      <c r="R3" s="2" t="s">
        <v>83</v>
      </c>
      <c r="S3" s="2" t="s">
        <v>95</v>
      </c>
      <c r="T3" s="2" t="s">
        <v>96</v>
      </c>
      <c r="U3" s="2" t="s">
        <v>97</v>
      </c>
      <c r="V3" s="2" t="s">
        <v>98</v>
      </c>
    </row>
    <row r="4" spans="2:22" x14ac:dyDescent="0.3">
      <c r="B4" s="12" t="str">
        <f t="array" ref="B4">TRANSPOSE(_xll.CQGXLOrderData(B2, "Count","Sell",,,"T","A",,))</f>
        <v>PublicationID shall be specified if OrderData is not requested for all authorized accounts.</v>
      </c>
      <c r="C4" s="12" t="str">
        <f t="array" ref="C4:V4">_xll.CQGXLOrderData(B2, "AccountName,FCMNumber,EnteredByUser,OriginalOrderID,OrderID,Side,Qty,FillQty,RmngQty,Instrument,Type,Status,LimitPrice,StopPrice,AvgFillPrice,Duration,GTD,GTT,PlaceTime,StatusTime","Sell",,,"T","A",0,1)</f>
        <v>PublicationID shall be specified if OrderData is not requested for all authorized accounts.</v>
      </c>
      <c r="D4" s="12" t="str">
        <v>PublicationID shall be specified if OrderData is not requested for all authorized accounts.</v>
      </c>
      <c r="E4" s="12" t="str">
        <v>PublicationID shall be specified if OrderData is not requested for all authorized accounts.</v>
      </c>
      <c r="F4" s="12" t="str">
        <v>PublicationID shall be specified if OrderData is not requested for all authorized accounts.</v>
      </c>
      <c r="G4" s="12" t="str">
        <v>PublicationID shall be specified if OrderData is not requested for all authorized accounts.</v>
      </c>
      <c r="H4" s="12" t="str">
        <v>PublicationID shall be specified if OrderData is not requested for all authorized accounts.</v>
      </c>
      <c r="I4" s="12" t="str">
        <v>PublicationID shall be specified if OrderData is not requested for all authorized accounts.</v>
      </c>
      <c r="J4" s="12" t="str">
        <v>PublicationID shall be specified if OrderData is not requested for all authorized accounts.</v>
      </c>
      <c r="K4" s="12" t="str">
        <v>PublicationID shall be specified if OrderData is not requested for all authorized accounts.</v>
      </c>
      <c r="L4" s="12" t="str">
        <v>PublicationID shall be specified if OrderData is not requested for all authorized accounts.</v>
      </c>
      <c r="M4" s="12" t="str">
        <v>PublicationID shall be specified if OrderData is not requested for all authorized accounts.</v>
      </c>
      <c r="N4" s="12" t="str">
        <v>PublicationID shall be specified if OrderData is not requested for all authorized accounts.</v>
      </c>
      <c r="O4" s="12" t="str">
        <v>PublicationID shall be specified if OrderData is not requested for all authorized accounts.</v>
      </c>
      <c r="P4" s="12" t="str">
        <v>PublicationID shall be specified if OrderData is not requested for all authorized accounts.</v>
      </c>
      <c r="Q4" s="12" t="str">
        <v>PublicationID shall be specified if OrderData is not requested for all authorized accounts.</v>
      </c>
      <c r="R4" s="12" t="str">
        <v>PublicationID shall be specified if OrderData is not requested for all authorized accounts.</v>
      </c>
      <c r="S4" s="12" t="str">
        <v>PublicationID shall be specified if OrderData is not requested for all authorized accounts.</v>
      </c>
      <c r="T4" s="12" t="str">
        <v>PublicationID shall be specified if OrderData is not requested for all authorized accounts.</v>
      </c>
      <c r="U4" s="12" t="str">
        <v>PublicationID shall be specified if OrderData is not requested for all authorized accounts.</v>
      </c>
      <c r="V4" s="12" t="str">
        <v>PublicationID shall be specified if OrderData is not requested for all authorized accounts.</v>
      </c>
    </row>
    <row r="5" spans="2:22" x14ac:dyDescent="0.3">
      <c r="C5" s="12" t="str">
        <f t="array" ref="C5:V5">_xll.CQGXLOrderData(B2, "AccountName,FCMNumber,EnteredByUser,OriginalOrderID,OrderID,Side,Qty,FillQty,RmngQty,Instrument,Type,Status,LimitPrice,StopPrice,AvgFillPrice,Duration,GTD,GTT,PlaceTime,StatusTime","Sell",,,"T","A",1,2)</f>
        <v>PublicationID shall be specified if OrderData is not requested for all authorized accounts.</v>
      </c>
      <c r="D5" s="12" t="str">
        <v>PublicationID shall be specified if OrderData is not requested for all authorized accounts.</v>
      </c>
      <c r="E5" s="12" t="str">
        <v>PublicationID shall be specified if OrderData is not requested for all authorized accounts.</v>
      </c>
      <c r="F5" s="12" t="str">
        <v>PublicationID shall be specified if OrderData is not requested for all authorized accounts.</v>
      </c>
      <c r="G5" s="12" t="str">
        <v>PublicationID shall be specified if OrderData is not requested for all authorized accounts.</v>
      </c>
      <c r="H5" s="12" t="str">
        <v>PublicationID shall be specified if OrderData is not requested for all authorized accounts.</v>
      </c>
      <c r="I5" s="12" t="str">
        <v>PublicationID shall be specified if OrderData is not requested for all authorized accounts.</v>
      </c>
      <c r="J5" s="12" t="str">
        <v>PublicationID shall be specified if OrderData is not requested for all authorized accounts.</v>
      </c>
      <c r="K5" s="12" t="str">
        <v>PublicationID shall be specified if OrderData is not requested for all authorized accounts.</v>
      </c>
      <c r="L5" s="12" t="str">
        <v>PublicationID shall be specified if OrderData is not requested for all authorized accounts.</v>
      </c>
      <c r="M5" s="12" t="str">
        <v>PublicationID shall be specified if OrderData is not requested for all authorized accounts.</v>
      </c>
      <c r="N5" s="12" t="str">
        <v>PublicationID shall be specified if OrderData is not requested for all authorized accounts.</v>
      </c>
      <c r="O5" s="12" t="str">
        <v>PublicationID shall be specified if OrderData is not requested for all authorized accounts.</v>
      </c>
      <c r="P5" s="12" t="str">
        <v>PublicationID shall be specified if OrderData is not requested for all authorized accounts.</v>
      </c>
      <c r="Q5" s="12" t="str">
        <v>PublicationID shall be specified if OrderData is not requested for all authorized accounts.</v>
      </c>
      <c r="R5" s="12" t="str">
        <v>PublicationID shall be specified if OrderData is not requested for all authorized accounts.</v>
      </c>
      <c r="S5" s="12" t="str">
        <v>PublicationID shall be specified if OrderData is not requested for all authorized accounts.</v>
      </c>
      <c r="T5" s="12" t="str">
        <v>PublicationID shall be specified if OrderData is not requested for all authorized accounts.</v>
      </c>
      <c r="U5" s="12" t="str">
        <v>PublicationID shall be specified if OrderData is not requested for all authorized accounts.</v>
      </c>
      <c r="V5" s="12" t="str">
        <v>PublicationID shall be specified if OrderData is not requested for all authorized accounts.</v>
      </c>
    </row>
    <row r="6" spans="2:22" x14ac:dyDescent="0.3">
      <c r="C6" s="12" t="str">
        <f t="array" ref="C6:V6">_xll.CQGXLOrderData(B2, "AccountName,FCMNumber,EnteredByUser,OriginalOrderID,OrderID,Side,Qty,FillQty,RmngQty,Instrument,Type,Status,LimitPrice,StopPrice,AvgFillPrice,Duration,GTD,GTT,PlaceTime,StatusTime","Sell",,,"T","A",2,3)</f>
        <v>PublicationID shall be specified if OrderData is not requested for all authorized accounts.</v>
      </c>
      <c r="D6" s="12" t="str">
        <v>PublicationID shall be specified if OrderData is not requested for all authorized accounts.</v>
      </c>
      <c r="E6" s="12" t="str">
        <v>PublicationID shall be specified if OrderData is not requested for all authorized accounts.</v>
      </c>
      <c r="F6" s="12" t="str">
        <v>PublicationID shall be specified if OrderData is not requested for all authorized accounts.</v>
      </c>
      <c r="G6" s="12" t="str">
        <v>PublicationID shall be specified if OrderData is not requested for all authorized accounts.</v>
      </c>
      <c r="H6" s="12" t="str">
        <v>PublicationID shall be specified if OrderData is not requested for all authorized accounts.</v>
      </c>
      <c r="I6" s="12" t="str">
        <v>PublicationID shall be specified if OrderData is not requested for all authorized accounts.</v>
      </c>
      <c r="J6" s="12" t="str">
        <v>PublicationID shall be specified if OrderData is not requested for all authorized accounts.</v>
      </c>
      <c r="K6" s="12" t="str">
        <v>PublicationID shall be specified if OrderData is not requested for all authorized accounts.</v>
      </c>
      <c r="L6" s="12" t="str">
        <v>PublicationID shall be specified if OrderData is not requested for all authorized accounts.</v>
      </c>
      <c r="M6" s="12" t="str">
        <v>PublicationID shall be specified if OrderData is not requested for all authorized accounts.</v>
      </c>
      <c r="N6" s="12" t="str">
        <v>PublicationID shall be specified if OrderData is not requested for all authorized accounts.</v>
      </c>
      <c r="O6" s="12" t="str">
        <v>PublicationID shall be specified if OrderData is not requested for all authorized accounts.</v>
      </c>
      <c r="P6" s="12" t="str">
        <v>PublicationID shall be specified if OrderData is not requested for all authorized accounts.</v>
      </c>
      <c r="Q6" s="12" t="str">
        <v>PublicationID shall be specified if OrderData is not requested for all authorized accounts.</v>
      </c>
      <c r="R6" s="12" t="str">
        <v>PublicationID shall be specified if OrderData is not requested for all authorized accounts.</v>
      </c>
      <c r="S6" s="12" t="str">
        <v>PublicationID shall be specified if OrderData is not requested for all authorized accounts.</v>
      </c>
      <c r="T6" s="12" t="str">
        <v>PublicationID shall be specified if OrderData is not requested for all authorized accounts.</v>
      </c>
      <c r="U6" s="12" t="str">
        <v>PublicationID shall be specified if OrderData is not requested for all authorized accounts.</v>
      </c>
      <c r="V6" s="12" t="str">
        <v>PublicationID shall be specified if OrderData is not requested for all authorized accounts.</v>
      </c>
    </row>
    <row r="7" spans="2:22" x14ac:dyDescent="0.3">
      <c r="C7" s="12" t="str">
        <f t="array" ref="C7:V7">_xll.CQGXLOrderData(B2, "AccountName,FCMNumber,EnteredByUser,OriginalOrderID,OrderID,Side,Qty,FillQty,RmngQty,Instrument,Type,Status,LimitPrice,StopPrice,AvgFillPrice,Duration,GTD,GTT,PlaceTime,StatusTime","Sell",,,"T","A",3,4)</f>
        <v>PublicationID shall be specified if OrderData is not requested for all authorized accounts.</v>
      </c>
      <c r="D7" s="12" t="str">
        <v>PublicationID shall be specified if OrderData is not requested for all authorized accounts.</v>
      </c>
      <c r="E7" s="12" t="str">
        <v>PublicationID shall be specified if OrderData is not requested for all authorized accounts.</v>
      </c>
      <c r="F7" s="12" t="str">
        <v>PublicationID shall be specified if OrderData is not requested for all authorized accounts.</v>
      </c>
      <c r="G7" s="12" t="str">
        <v>PublicationID shall be specified if OrderData is not requested for all authorized accounts.</v>
      </c>
      <c r="H7" s="12" t="str">
        <v>PublicationID shall be specified if OrderData is not requested for all authorized accounts.</v>
      </c>
      <c r="I7" s="12" t="str">
        <v>PublicationID shall be specified if OrderData is not requested for all authorized accounts.</v>
      </c>
      <c r="J7" s="12" t="str">
        <v>PublicationID shall be specified if OrderData is not requested for all authorized accounts.</v>
      </c>
      <c r="K7" s="12" t="str">
        <v>PublicationID shall be specified if OrderData is not requested for all authorized accounts.</v>
      </c>
      <c r="L7" s="12" t="str">
        <v>PublicationID shall be specified if OrderData is not requested for all authorized accounts.</v>
      </c>
      <c r="M7" s="12" t="str">
        <v>PublicationID shall be specified if OrderData is not requested for all authorized accounts.</v>
      </c>
      <c r="N7" s="12" t="str">
        <v>PublicationID shall be specified if OrderData is not requested for all authorized accounts.</v>
      </c>
      <c r="O7" s="12" t="str">
        <v>PublicationID shall be specified if OrderData is not requested for all authorized accounts.</v>
      </c>
      <c r="P7" s="12" t="str">
        <v>PublicationID shall be specified if OrderData is not requested for all authorized accounts.</v>
      </c>
      <c r="Q7" s="12" t="str">
        <v>PublicationID shall be specified if OrderData is not requested for all authorized accounts.</v>
      </c>
      <c r="R7" s="12" t="str">
        <v>PublicationID shall be specified if OrderData is not requested for all authorized accounts.</v>
      </c>
      <c r="S7" s="12" t="str">
        <v>PublicationID shall be specified if OrderData is not requested for all authorized accounts.</v>
      </c>
      <c r="T7" s="12" t="str">
        <v>PublicationID shall be specified if OrderData is not requested for all authorized accounts.</v>
      </c>
      <c r="U7" s="12" t="str">
        <v>PublicationID shall be specified if OrderData is not requested for all authorized accounts.</v>
      </c>
      <c r="V7" s="12" t="str">
        <v>PublicationID shall be specified if OrderData is not requested for all authorized accounts.</v>
      </c>
    </row>
    <row r="8" spans="2:22" x14ac:dyDescent="0.3">
      <c r="C8" s="12" t="str">
        <f t="array" ref="C8:V8">_xll.CQGXLOrderData(B2, "AccountName,FCMNumber,EnteredByUser,OriginalOrderID,OrderID,Side,Qty,FillQty,RmngQty,Instrument,Type,Status,LimitPrice,StopPrice,AvgFillPrice,Duration,GTD,GTT,PlaceTime,StatusTime","Sell",,,"T","A",4,5)</f>
        <v>PublicationID shall be specified if OrderData is not requested for all authorized accounts.</v>
      </c>
      <c r="D8" s="12" t="str">
        <v>PublicationID shall be specified if OrderData is not requested for all authorized accounts.</v>
      </c>
      <c r="E8" s="12" t="str">
        <v>PublicationID shall be specified if OrderData is not requested for all authorized accounts.</v>
      </c>
      <c r="F8" s="12" t="str">
        <v>PublicationID shall be specified if OrderData is not requested for all authorized accounts.</v>
      </c>
      <c r="G8" s="12" t="str">
        <v>PublicationID shall be specified if OrderData is not requested for all authorized accounts.</v>
      </c>
      <c r="H8" s="12" t="str">
        <v>PublicationID shall be specified if OrderData is not requested for all authorized accounts.</v>
      </c>
      <c r="I8" s="12" t="str">
        <v>PublicationID shall be specified if OrderData is not requested for all authorized accounts.</v>
      </c>
      <c r="J8" s="12" t="str">
        <v>PublicationID shall be specified if OrderData is not requested for all authorized accounts.</v>
      </c>
      <c r="K8" s="12" t="str">
        <v>PublicationID shall be specified if OrderData is not requested for all authorized accounts.</v>
      </c>
      <c r="L8" s="12" t="str">
        <v>PublicationID shall be specified if OrderData is not requested for all authorized accounts.</v>
      </c>
      <c r="M8" s="12" t="str">
        <v>PublicationID shall be specified if OrderData is not requested for all authorized accounts.</v>
      </c>
      <c r="N8" s="12" t="str">
        <v>PublicationID shall be specified if OrderData is not requested for all authorized accounts.</v>
      </c>
      <c r="O8" s="12" t="str">
        <v>PublicationID shall be specified if OrderData is not requested for all authorized accounts.</v>
      </c>
      <c r="P8" s="12" t="str">
        <v>PublicationID shall be specified if OrderData is not requested for all authorized accounts.</v>
      </c>
      <c r="Q8" s="12" t="str">
        <v>PublicationID shall be specified if OrderData is not requested for all authorized accounts.</v>
      </c>
      <c r="R8" s="12" t="str">
        <v>PublicationID shall be specified if OrderData is not requested for all authorized accounts.</v>
      </c>
      <c r="S8" s="12" t="str">
        <v>PublicationID shall be specified if OrderData is not requested for all authorized accounts.</v>
      </c>
      <c r="T8" s="12" t="str">
        <v>PublicationID shall be specified if OrderData is not requested for all authorized accounts.</v>
      </c>
      <c r="U8" s="12" t="str">
        <v>PublicationID shall be specified if OrderData is not requested for all authorized accounts.</v>
      </c>
      <c r="V8" s="12" t="str">
        <v>PublicationID shall be specified if OrderData is not requested for all authorized accounts.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4"/>
  <sheetViews>
    <sheetView workbookViewId="0">
      <selection activeCell="D2" sqref="D2"/>
    </sheetView>
  </sheetViews>
  <sheetFormatPr defaultRowHeight="16.5" x14ac:dyDescent="0.3"/>
  <cols>
    <col min="2" max="2" width="14.625" customWidth="1"/>
    <col min="3" max="8" width="18" style="1" customWidth="1"/>
  </cols>
  <sheetData>
    <row r="2" spans="3:10" x14ac:dyDescent="0.3">
      <c r="C2" s="2" t="s">
        <v>63</v>
      </c>
      <c r="D2" s="2">
        <f>IFERROR(_xll.CQGXLAccountData("AccountID", "||A"),"")</f>
        <v>16783077</v>
      </c>
      <c r="J2" t="s">
        <v>88</v>
      </c>
    </row>
    <row r="4" spans="3:10" x14ac:dyDescent="0.3">
      <c r="C4" s="2" t="s">
        <v>84</v>
      </c>
      <c r="D4" s="2" t="s">
        <v>76</v>
      </c>
      <c r="E4" s="2" t="s">
        <v>59</v>
      </c>
      <c r="F4" s="2" t="s">
        <v>75</v>
      </c>
      <c r="G4" s="2" t="s">
        <v>85</v>
      </c>
      <c r="H4" s="2" t="s">
        <v>86</v>
      </c>
    </row>
    <row r="5" spans="3:10" x14ac:dyDescent="0.3">
      <c r="C5" s="1" t="str">
        <f t="array" ref="C5:H24">IFERROR(_xll.CQGXLPositionData(D2, "Contract,Quantity,Price,Side,RealizedProfitLoss,TradeDate"),"")</f>
        <v/>
      </c>
      <c r="D5" s="1" t="str">
        <v/>
      </c>
      <c r="E5" s="1" t="str">
        <v/>
      </c>
      <c r="F5" s="1" t="str">
        <v/>
      </c>
      <c r="G5" s="1" t="str">
        <v/>
      </c>
      <c r="H5" s="1" t="str">
        <v/>
      </c>
    </row>
    <row r="6" spans="3:10" x14ac:dyDescent="0.3">
      <c r="C6" s="1" t="str">
        <v/>
      </c>
      <c r="D6" s="1" t="str">
        <v/>
      </c>
      <c r="E6" s="1" t="str">
        <v/>
      </c>
      <c r="F6" s="1" t="str">
        <v/>
      </c>
      <c r="G6" s="1" t="str">
        <v/>
      </c>
      <c r="H6" s="1" t="str">
        <v/>
      </c>
    </row>
    <row r="7" spans="3:10" x14ac:dyDescent="0.3">
      <c r="C7" s="1" t="str">
        <v/>
      </c>
      <c r="D7" s="1" t="str">
        <v/>
      </c>
      <c r="E7" s="1" t="str">
        <v/>
      </c>
      <c r="F7" s="1" t="str">
        <v/>
      </c>
      <c r="G7" s="1" t="str">
        <v/>
      </c>
      <c r="H7" s="1" t="str">
        <v/>
      </c>
    </row>
    <row r="8" spans="3:10" x14ac:dyDescent="0.3">
      <c r="C8" s="1" t="str">
        <v/>
      </c>
      <c r="D8" s="1" t="str">
        <v/>
      </c>
      <c r="E8" s="1" t="str">
        <v/>
      </c>
      <c r="F8" s="1" t="str">
        <v/>
      </c>
      <c r="G8" s="1" t="str">
        <v/>
      </c>
      <c r="H8" s="1" t="str">
        <v/>
      </c>
    </row>
    <row r="9" spans="3:10" x14ac:dyDescent="0.3">
      <c r="C9" s="1" t="str">
        <v/>
      </c>
      <c r="D9" s="1" t="str">
        <v/>
      </c>
      <c r="E9" s="1" t="str">
        <v/>
      </c>
      <c r="F9" s="1" t="str">
        <v/>
      </c>
      <c r="G9" s="1" t="str">
        <v/>
      </c>
      <c r="H9" s="1" t="str">
        <v/>
      </c>
    </row>
    <row r="10" spans="3:10" x14ac:dyDescent="0.3">
      <c r="C10" s="1" t="str">
        <v/>
      </c>
      <c r="D10" s="1" t="str">
        <v/>
      </c>
      <c r="E10" s="1" t="str">
        <v/>
      </c>
      <c r="F10" s="1" t="str">
        <v/>
      </c>
      <c r="G10" s="1" t="str">
        <v/>
      </c>
      <c r="H10" s="1" t="str">
        <v/>
      </c>
    </row>
    <row r="11" spans="3:10" x14ac:dyDescent="0.3">
      <c r="C11" s="1" t="str">
        <v/>
      </c>
      <c r="D11" s="1" t="str">
        <v/>
      </c>
      <c r="E11" s="1" t="str">
        <v/>
      </c>
      <c r="F11" s="1" t="str">
        <v/>
      </c>
      <c r="G11" s="1" t="str">
        <v/>
      </c>
      <c r="H11" s="1" t="str">
        <v/>
      </c>
    </row>
    <row r="12" spans="3:10" x14ac:dyDescent="0.3">
      <c r="C12" s="1" t="str">
        <v/>
      </c>
      <c r="D12" s="1" t="str">
        <v/>
      </c>
      <c r="E12" s="1" t="str">
        <v/>
      </c>
      <c r="F12" s="1" t="str">
        <v/>
      </c>
      <c r="G12" s="1" t="str">
        <v/>
      </c>
      <c r="H12" s="1" t="str">
        <v/>
      </c>
    </row>
    <row r="13" spans="3:10" x14ac:dyDescent="0.3">
      <c r="C13" s="1" t="str">
        <v/>
      </c>
      <c r="D13" s="1" t="str">
        <v/>
      </c>
      <c r="E13" s="1" t="str">
        <v/>
      </c>
      <c r="F13" s="1" t="str">
        <v/>
      </c>
      <c r="G13" s="1" t="str">
        <v/>
      </c>
      <c r="H13" s="1" t="str">
        <v/>
      </c>
    </row>
    <row r="14" spans="3:10" x14ac:dyDescent="0.3">
      <c r="C14" s="1" t="str">
        <v/>
      </c>
      <c r="D14" s="1" t="str">
        <v/>
      </c>
      <c r="E14" s="1" t="str">
        <v/>
      </c>
      <c r="F14" s="1" t="str">
        <v/>
      </c>
      <c r="G14" s="1" t="str">
        <v/>
      </c>
      <c r="H14" s="1" t="str">
        <v/>
      </c>
    </row>
    <row r="15" spans="3:10" x14ac:dyDescent="0.3">
      <c r="C15" s="1" t="str">
        <v/>
      </c>
      <c r="D15" s="1" t="str">
        <v/>
      </c>
      <c r="E15" s="1" t="str">
        <v/>
      </c>
      <c r="F15" s="1" t="str">
        <v/>
      </c>
      <c r="G15" s="1" t="str">
        <v/>
      </c>
      <c r="H15" s="1" t="str">
        <v/>
      </c>
    </row>
    <row r="16" spans="3:10" x14ac:dyDescent="0.3">
      <c r="C16" s="1" t="str">
        <v/>
      </c>
      <c r="D16" s="1" t="str">
        <v/>
      </c>
      <c r="E16" s="1" t="str">
        <v/>
      </c>
      <c r="F16" s="1" t="str">
        <v/>
      </c>
      <c r="G16" s="1" t="str">
        <v/>
      </c>
      <c r="H16" s="1" t="str">
        <v/>
      </c>
    </row>
    <row r="17" spans="3:8" x14ac:dyDescent="0.3">
      <c r="C17" s="1" t="str">
        <v/>
      </c>
      <c r="D17" s="1" t="str">
        <v/>
      </c>
      <c r="E17" s="1" t="str">
        <v/>
      </c>
      <c r="F17" s="1" t="str">
        <v/>
      </c>
      <c r="G17" s="1" t="str">
        <v/>
      </c>
      <c r="H17" s="1" t="str">
        <v/>
      </c>
    </row>
    <row r="18" spans="3:8" x14ac:dyDescent="0.3">
      <c r="C18" s="1" t="str">
        <v/>
      </c>
      <c r="D18" s="1" t="str">
        <v/>
      </c>
      <c r="E18" s="1" t="str">
        <v/>
      </c>
      <c r="F18" s="1" t="str">
        <v/>
      </c>
      <c r="G18" s="1" t="str">
        <v/>
      </c>
      <c r="H18" s="1" t="str">
        <v/>
      </c>
    </row>
    <row r="19" spans="3:8" x14ac:dyDescent="0.3">
      <c r="C19" s="1" t="str">
        <v/>
      </c>
      <c r="D19" s="1" t="str">
        <v/>
      </c>
      <c r="E19" s="1" t="str">
        <v/>
      </c>
      <c r="F19" s="1" t="str">
        <v/>
      </c>
      <c r="G19" s="1" t="str">
        <v/>
      </c>
      <c r="H19" s="1" t="str">
        <v/>
      </c>
    </row>
    <row r="20" spans="3:8" x14ac:dyDescent="0.3">
      <c r="C20" s="1" t="str">
        <v/>
      </c>
      <c r="D20" s="1" t="str">
        <v/>
      </c>
      <c r="E20" s="1" t="str">
        <v/>
      </c>
      <c r="F20" s="1" t="str">
        <v/>
      </c>
      <c r="G20" s="1" t="str">
        <v/>
      </c>
      <c r="H20" s="1" t="str">
        <v/>
      </c>
    </row>
    <row r="21" spans="3:8" x14ac:dyDescent="0.3">
      <c r="C21" s="1" t="str">
        <v/>
      </c>
      <c r="D21" s="1" t="str">
        <v/>
      </c>
      <c r="E21" s="1" t="str">
        <v/>
      </c>
      <c r="F21" s="1" t="str">
        <v/>
      </c>
      <c r="G21" s="1" t="str">
        <v/>
      </c>
      <c r="H21" s="1" t="str">
        <v/>
      </c>
    </row>
    <row r="22" spans="3:8" x14ac:dyDescent="0.3">
      <c r="C22" s="1" t="str">
        <v/>
      </c>
      <c r="D22" s="1" t="str">
        <v/>
      </c>
      <c r="E22" s="1" t="str">
        <v/>
      </c>
      <c r="F22" s="1" t="str">
        <v/>
      </c>
      <c r="G22" s="1" t="str">
        <v/>
      </c>
      <c r="H22" s="1" t="str">
        <v/>
      </c>
    </row>
    <row r="23" spans="3:8" x14ac:dyDescent="0.3">
      <c r="C23" s="1" t="str">
        <v/>
      </c>
      <c r="D23" s="1" t="str">
        <v/>
      </c>
      <c r="E23" s="1" t="str">
        <v/>
      </c>
      <c r="F23" s="1" t="str">
        <v/>
      </c>
      <c r="G23" s="1" t="str">
        <v/>
      </c>
      <c r="H23" s="1" t="str">
        <v/>
      </c>
    </row>
    <row r="24" spans="3:8" x14ac:dyDescent="0.3">
      <c r="C24" s="1" t="str">
        <v/>
      </c>
      <c r="D24" s="1" t="str">
        <v/>
      </c>
      <c r="E24" s="1" t="str">
        <v/>
      </c>
      <c r="F24" s="1" t="str">
        <v/>
      </c>
      <c r="G24" s="1" t="str">
        <v/>
      </c>
      <c r="H24" s="1" t="str"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CQGOutputRanges</vt:lpstr>
      <vt:lpstr>LabelData</vt:lpstr>
      <vt:lpstr>DOM Data</vt:lpstr>
      <vt:lpstr>Account Data</vt:lpstr>
      <vt:lpstr>Account Summary</vt:lpstr>
      <vt:lpstr>GUID</vt:lpstr>
      <vt:lpstr>Buy Orders</vt:lpstr>
      <vt:lpstr>Sell Orders</vt:lpstr>
      <vt:lpstr>Positions 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2015-04-24T14:03:44Z</dcterms:created>
  <dcterms:modified xsi:type="dcterms:W3CDTF">2015-09-04T14:59:20Z</dcterms:modified>
</cp:coreProperties>
</file>